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drawings/drawing3.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drawings/drawing4.xml" ContentType="application/vnd.openxmlformats-officedocument.drawing+xml"/>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drawings/drawing5.xml" ContentType="application/vnd.openxmlformats-officedocument.drawing+xml"/>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drawings/drawing6.xml" ContentType="application/vnd.openxmlformats-officedocument.drawing+xml"/>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drawings/drawing7.xml" ContentType="application/vnd.openxmlformats-officedocument.drawing+xml"/>
  <Override PartName="/xl/ctrlProps/ctrlProp4.xml" ContentType="application/vnd.ms-excel.controlproperties+xml"/>
  <Override PartName="/xl/drawings/drawing8.xml" ContentType="application/vnd.openxmlformats-officedocument.drawing+xml"/>
  <Override PartName="/xl/ctrlProps/ctrlProp5.xml" ContentType="application/vnd.ms-excel.controlproperties+xml"/>
  <Override PartName="/xl/drawings/drawing9.xml" ContentType="application/vnd.openxmlformats-officedocument.drawing+xml"/>
  <Override PartName="/xl/ctrlProps/ctrlProp6.xml" ContentType="application/vnd.ms-excel.controlproperties+xml"/>
  <Override PartName="/xl/drawings/drawing10.xml" ContentType="application/vnd.openxmlformats-officedocument.drawing+xml"/>
  <Override PartName="/xl/ctrlProps/ctrlProp7.xml" ContentType="application/vnd.ms-excel.controlproperties+xml"/>
  <Override PartName="/xl/drawings/drawing11.xml" ContentType="application/vnd.openxmlformats-officedocument.drawing+xml"/>
  <Override PartName="/xl/ctrlProps/ctrlProp8.xml" ContentType="application/vnd.ms-excel.controlproperties+xml"/>
  <Override PartName="/xl/drawings/drawing12.xml" ContentType="application/vnd.openxmlformats-officedocument.drawing+xml"/>
  <Override PartName="/xl/ctrlProps/ctrlProp9.xml" ContentType="application/vnd.ms-excel.controlproperties+xml"/>
  <Override PartName="/xl/drawings/drawing13.xml" ContentType="application/vnd.openxmlformats-officedocument.drawing+xml"/>
  <Override PartName="/xl/ctrlProps/ctrlProp10.xml" ContentType="application/vnd.ms-excel.controlproperties+xml"/>
  <Override PartName="/xl/drawings/drawing14.xml" ContentType="application/vnd.openxmlformats-officedocument.drawing+xml"/>
  <Override PartName="/xl/ctrlProps/ctrlProp11.xml" ContentType="application/vnd.ms-excel.controlproperties+xml"/>
  <Override PartName="/xl/drawings/drawing15.xml" ContentType="application/vnd.openxmlformats-officedocument.drawing+xml"/>
  <Override PartName="/xl/ctrlProps/ctrlProp12.xml" ContentType="application/vnd.ms-excel.controlproperties+xml"/>
  <Override PartName="/xl/drawings/drawing16.xml" ContentType="application/vnd.openxmlformats-officedocument.drawing+xml"/>
  <Override PartName="/xl/ctrlProps/ctrlProp13.xml" ContentType="application/vnd.ms-excel.controlproperties+xml"/>
  <Override PartName="/xl/drawings/drawing17.xml" ContentType="application/vnd.openxmlformats-officedocument.drawing+xml"/>
  <Override PartName="/xl/ctrlProps/ctrlProp14.xml" ContentType="application/vnd.ms-excel.controlproperties+xml"/>
  <Override PartName="/xl/drawings/drawing18.xml" ContentType="application/vnd.openxmlformats-officedocument.drawing+xml"/>
  <Override PartName="/xl/ctrlProps/ctrlProp15.xml" ContentType="application/vnd.ms-excel.controlproperties+xml"/>
  <Override PartName="/xl/drawings/drawing19.xml" ContentType="application/vnd.openxmlformats-officedocument.drawing+xml"/>
  <Override PartName="/xl/ctrlProps/ctrlProp16.xml" ContentType="application/vnd.ms-excel.controlproperties+xml"/>
  <Override PartName="/xl/drawings/drawing20.xml" ContentType="application/vnd.openxmlformats-officedocument.drawing+xml"/>
  <Override PartName="/xl/ctrlProps/ctrlProp17.xml" ContentType="application/vnd.ms-excel.controlproperties+xml"/>
  <Override PartName="/xl/drawings/drawing21.xml" ContentType="application/vnd.openxmlformats-officedocument.drawing+xml"/>
  <Override PartName="/xl/ctrlProps/ctrlProp18.xml" ContentType="application/vnd.ms-excel.controlproperties+xml"/>
  <Override PartName="/xl/drawings/drawing22.xml" ContentType="application/vnd.openxmlformats-officedocument.drawing+xml"/>
  <Override PartName="/xl/ctrlProps/ctrlProp19.xml" ContentType="application/vnd.ms-excel.controlpropertie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4" codeName="{8C4F1C90-05EB-6A55-5F09-09C24B55AC0B}"/>
  <workbookPr showInkAnnotation="0" backupFile="1" codeName="DieseArbeitsmappe"/>
  <mc:AlternateContent xmlns:mc="http://schemas.openxmlformats.org/markup-compatibility/2006">
    <mc:Choice Requires="x15">
      <x15ac:absPath xmlns:x15ac="http://schemas.microsoft.com/office/spreadsheetml/2010/11/ac" url="C:\projekte\AEB\AEB-Website\"/>
    </mc:Choice>
  </mc:AlternateContent>
  <xr:revisionPtr revIDLastSave="0" documentId="13_ncr:1_{F9DE1450-32ED-4DFE-9D46-04BB8D3F0054}" xr6:coauthVersionLast="36" xr6:coauthVersionMax="36" xr10:uidLastSave="{00000000-0000-0000-0000-000000000000}"/>
  <bookViews>
    <workbookView xWindow="10035" yWindow="-15" windowWidth="6120" windowHeight="5685" tabRatio="932" xr2:uid="{00000000-000D-0000-FFFF-FFFF00000000}"/>
  </bookViews>
  <sheets>
    <sheet name="Deckblatt" sheetId="582" r:id="rId1"/>
    <sheet name="Absenkungen" sheetId="583" r:id="rId2"/>
    <sheet name="E1 VVJ" sheetId="605" r:id="rId3"/>
    <sheet name="E1 VJ" sheetId="604" r:id="rId4"/>
    <sheet name="E1 VJÜ" sheetId="603" r:id="rId5"/>
    <sheet name="E1 F" sheetId="602" r:id="rId6"/>
    <sheet name="E1 V" sheetId="601" r:id="rId7"/>
    <sheet name="E2 VVJ" sheetId="600" r:id="rId8"/>
    <sheet name="E2 VJ" sheetId="599" r:id="rId9"/>
    <sheet name="E2 F" sheetId="598" r:id="rId10"/>
    <sheet name="E2 V" sheetId="597" r:id="rId11"/>
    <sheet name="E3.1 VVJ" sheetId="596" r:id="rId12"/>
    <sheet name="E3.1 VJ" sheetId="595" r:id="rId13"/>
    <sheet name="E3.1 F" sheetId="594" r:id="rId14"/>
    <sheet name="E3.1 V" sheetId="593" r:id="rId15"/>
    <sheet name="E3.2 VVJ" sheetId="592" r:id="rId16"/>
    <sheet name="E3.2 VJ" sheetId="591" r:id="rId17"/>
    <sheet name="E3.2 F" sheetId="590" r:id="rId18"/>
    <sheet name="E3.2 V" sheetId="589" r:id="rId19"/>
    <sheet name="E3.3 VVJ" sheetId="588" r:id="rId20"/>
    <sheet name="E3.3 VJ" sheetId="587" r:id="rId21"/>
    <sheet name="E3.3 F" sheetId="586" r:id="rId22"/>
    <sheet name="E3.3 V" sheetId="585" r:id="rId23"/>
    <sheet name="B1" sheetId="584" r:id="rId24"/>
    <sheet name="Import" sheetId="14" r:id="rId25"/>
    <sheet name="HA2018" sheetId="576" state="hidden" r:id="rId26"/>
    <sheet name="HA2018A" sheetId="578" state="hidden" r:id="rId27"/>
    <sheet name="BA2018" sheetId="577" state="hidden" r:id="rId28"/>
    <sheet name="BA2018A" sheetId="579" state="hidden" r:id="rId29"/>
    <sheet name="ZE2018.A2" sheetId="580" state="hidden" r:id="rId30"/>
    <sheet name="ZE2018.A5" sheetId="581" state="hidden" r:id="rId31"/>
    <sheet name="HA2019" sheetId="606" state="hidden" r:id="rId32"/>
    <sheet name="HA2019A" sheetId="608" state="hidden" r:id="rId33"/>
    <sheet name="BA2019" sheetId="607" state="hidden" r:id="rId34"/>
    <sheet name="BA2019A" sheetId="609" state="hidden" r:id="rId35"/>
    <sheet name="ZE2019.A2" sheetId="610" state="hidden" r:id="rId36"/>
    <sheet name="ZE2019.A5" sheetId="611" state="hidden" r:id="rId37"/>
    <sheet name="HA2020" sheetId="612" state="hidden" r:id="rId38"/>
    <sheet name="PF2020" sheetId="619" state="hidden" r:id="rId39"/>
    <sheet name="HA2020A" sheetId="613" state="hidden" r:id="rId40"/>
    <sheet name="BA2020" sheetId="614" state="hidden" r:id="rId41"/>
    <sheet name="BA2020A" sheetId="615" state="hidden" r:id="rId42"/>
    <sheet name="ZE2020.A2" sheetId="616" state="hidden" r:id="rId43"/>
    <sheet name="ZE2020.A5" sheetId="618" state="hidden" r:id="rId44"/>
  </sheets>
  <functionGroups builtInGroupCount="19"/>
  <externalReferences>
    <externalReference r:id="rId45"/>
    <externalReference r:id="rId46"/>
    <externalReference r:id="rId47"/>
  </externalReferences>
  <definedNames>
    <definedName name="_xlnm._FilterDatabase" localSheetId="38" hidden="1">'PF2020'!$A$8:$D$63</definedName>
    <definedName name="AEB_Datum" localSheetId="1">Deckblatt!$C$2</definedName>
    <definedName name="AEB_Datum" localSheetId="23">Deckblatt!$C$2</definedName>
    <definedName name="AEB_Datum" localSheetId="0">Deckblatt!$C$2</definedName>
    <definedName name="AEB_Datum" localSheetId="5">Deckblatt!$C$2</definedName>
    <definedName name="AEB_Datum" localSheetId="6">Deckblatt!$C$2</definedName>
    <definedName name="AEB_Datum" localSheetId="3">Deckblatt!$C$2</definedName>
    <definedName name="AEB_Datum" localSheetId="4">Deckblatt!$C$2</definedName>
    <definedName name="AEB_Datum" localSheetId="2">Deckblatt!$C$2</definedName>
    <definedName name="AEB_Datum" localSheetId="9">Deckblatt!$C$2</definedName>
    <definedName name="AEB_Datum" localSheetId="10">Deckblatt!$C$2</definedName>
    <definedName name="AEB_Datum" localSheetId="8">Deckblatt!$C$2</definedName>
    <definedName name="AEB_Datum" localSheetId="7">Deckblatt!$C$2</definedName>
    <definedName name="AEB_Datum" localSheetId="13">Deckblatt!$C$2</definedName>
    <definedName name="AEB_Datum" localSheetId="14">Deckblatt!$C$2</definedName>
    <definedName name="AEB_Datum" localSheetId="12">Deckblatt!$C$2</definedName>
    <definedName name="AEB_Datum" localSheetId="11">Deckblatt!$C$2</definedName>
    <definedName name="AEB_Datum" localSheetId="17">Deckblatt!$C$2</definedName>
    <definedName name="AEB_Datum" localSheetId="18">Deckblatt!$C$2</definedName>
    <definedName name="AEB_Datum" localSheetId="16">Deckblatt!$C$2</definedName>
    <definedName name="AEB_Datum" localSheetId="15">Deckblatt!$C$2</definedName>
    <definedName name="AEB_Datum" localSheetId="21">Deckblatt!$C$2</definedName>
    <definedName name="AEB_Datum" localSheetId="22">Deckblatt!$C$2</definedName>
    <definedName name="AEB_Datum" localSheetId="20">Deckblatt!$C$2</definedName>
    <definedName name="AEB_Datum" localSheetId="19">Deckblatt!$C$2</definedName>
    <definedName name="AEB_Datum">Deckblatt!$C$2</definedName>
    <definedName name="Arial" localSheetId="38">'[1]Anlage 1d'!#REF!</definedName>
    <definedName name="Arial">'[2]Anlage 1d'!#REF!</definedName>
    <definedName name="Bereich1" localSheetId="5">'E1 F'!$A$15</definedName>
    <definedName name="Bereich1" localSheetId="6">'E1 V'!$A$15</definedName>
    <definedName name="Bereich1" localSheetId="3">'E1 VJ'!$A$15</definedName>
    <definedName name="Bereich1" localSheetId="4">'E1 VJÜ'!$A$15</definedName>
    <definedName name="Bereich1" localSheetId="2">'E1 VVJ'!$A$15</definedName>
    <definedName name="Bereich2" localSheetId="5">'E1 F'!$A$17</definedName>
    <definedName name="Bereich2" localSheetId="6">'E1 V'!$A$17</definedName>
    <definedName name="Bereich2" localSheetId="3">'E1 VJ'!$A$17</definedName>
    <definedName name="Bereich2" localSheetId="4">'E1 VJÜ'!$A$17</definedName>
    <definedName name="Bereich2" localSheetId="2">'E1 VVJ'!$A$17</definedName>
    <definedName name="Bereich3" localSheetId="5">'E1 F'!$A$19</definedName>
    <definedName name="Bereich3" localSheetId="6">'E1 V'!$A$19</definedName>
    <definedName name="Bereich3" localSheetId="3">'E1 VJ'!$A$19</definedName>
    <definedName name="Bereich3" localSheetId="4">'E1 VJÜ'!$A$19</definedName>
    <definedName name="Bereich3" localSheetId="2">'E1 VVJ'!$A$19</definedName>
    <definedName name="Bereich4" localSheetId="5">'E1 F'!$A$21</definedName>
    <definedName name="Bereich4" localSheetId="6">'E1 V'!$A$21</definedName>
    <definedName name="Bereich4" localSheetId="3">'E1 VJ'!$A$21</definedName>
    <definedName name="Bereich4" localSheetId="4">'E1 VJÜ'!$A$21</definedName>
    <definedName name="Bereich4" localSheetId="2">'E1 VVJ'!$A$21</definedName>
    <definedName name="Bereich5" localSheetId="5">'E1 F'!$A$23</definedName>
    <definedName name="Bereich5" localSheetId="6">'E1 V'!$A$23</definedName>
    <definedName name="Bereich5" localSheetId="3">'E1 VJ'!$A$23</definedName>
    <definedName name="Bereich5" localSheetId="4">'E1 VJÜ'!$A$23</definedName>
    <definedName name="Bereich5" localSheetId="2">'E1 VVJ'!$A$23</definedName>
    <definedName name="Bereich6" localSheetId="5">'E1 F'!$A$25</definedName>
    <definedName name="Bereich6" localSheetId="6">'E1 V'!$A$25</definedName>
    <definedName name="Bereich6" localSheetId="3">'E1 VJ'!$A$25</definedName>
    <definedName name="Bereich6" localSheetId="4">'E1 VJÜ'!$A$25</definedName>
    <definedName name="Bereich6" localSheetId="2">'E1 VVJ'!$A$25</definedName>
    <definedName name="Bezugsjahr" localSheetId="1">Deckblatt!$F$4</definedName>
    <definedName name="Bezugsjahr" localSheetId="23">Deckblatt!$F$4</definedName>
    <definedName name="Bezugsjahr" localSheetId="0">Deckblatt!$F$4</definedName>
    <definedName name="Bezugsjahr" localSheetId="5">Deckblatt!$F$4</definedName>
    <definedName name="Bezugsjahr" localSheetId="6">Deckblatt!$F$4</definedName>
    <definedName name="Bezugsjahr" localSheetId="3">Deckblatt!$F$4</definedName>
    <definedName name="Bezugsjahr" localSheetId="4">Deckblatt!$F$4</definedName>
    <definedName name="Bezugsjahr" localSheetId="2">Deckblatt!$F$4</definedName>
    <definedName name="Bezugsjahr" localSheetId="9">Deckblatt!$F$4</definedName>
    <definedName name="Bezugsjahr" localSheetId="10">Deckblatt!$F$4</definedName>
    <definedName name="Bezugsjahr" localSheetId="8">Deckblatt!$F$4</definedName>
    <definedName name="Bezugsjahr" localSheetId="7">Deckblatt!$F$4</definedName>
    <definedName name="Bezugsjahr" localSheetId="13">Deckblatt!$F$4</definedName>
    <definedName name="Bezugsjahr" localSheetId="14">Deckblatt!$F$4</definedName>
    <definedName name="Bezugsjahr" localSheetId="12">Deckblatt!$F$4</definedName>
    <definedName name="Bezugsjahr" localSheetId="11">Deckblatt!$F$4</definedName>
    <definedName name="Bezugsjahr" localSheetId="17">Deckblatt!$F$4</definedName>
    <definedName name="Bezugsjahr" localSheetId="18">Deckblatt!$F$4</definedName>
    <definedName name="Bezugsjahr" localSheetId="16">Deckblatt!$F$4</definedName>
    <definedName name="Bezugsjahr" localSheetId="15">Deckblatt!$F$4</definedName>
    <definedName name="Bezugsjahr" localSheetId="21">Deckblatt!$F$4</definedName>
    <definedName name="Bezugsjahr" localSheetId="22">Deckblatt!$F$4</definedName>
    <definedName name="Bezugsjahr" localSheetId="20">Deckblatt!$F$4</definedName>
    <definedName name="Bezugsjahr" localSheetId="19">Deckblatt!$F$4</definedName>
    <definedName name="Bezugsjahr">Deckblatt!$F$4</definedName>
    <definedName name="BJ">Deckblatt!$E$3</definedName>
    <definedName name="_xlnm.Print_Area" localSheetId="5">'E1 F'!$A$1:$U$33</definedName>
    <definedName name="_xlnm.Print_Area" localSheetId="6">'E1 V'!$A$1:$U$33</definedName>
    <definedName name="_xlnm.Print_Area" localSheetId="3">'E1 VJ'!$A$1:$Q$33</definedName>
    <definedName name="_xlnm.Print_Area" localSheetId="4">'E1 VJÜ'!$A$1:$U$33</definedName>
    <definedName name="_xlnm.Print_Area" localSheetId="2">'E1 VVJ'!$A$1:$Q$33</definedName>
    <definedName name="_xlnm.Print_Area" localSheetId="9">'E2 F'!$A$1:$D$23</definedName>
    <definedName name="_xlnm.Print_Area" localSheetId="10">'E2 V'!$A$1:$D$23</definedName>
    <definedName name="_xlnm.Print_Area" localSheetId="8">'E2 VJ'!$A$1:$D$23</definedName>
    <definedName name="_xlnm.Print_Area" localSheetId="7">'E2 VVJ'!$A$1:$D$23</definedName>
    <definedName name="_xlnm.Print_Area" localSheetId="13">'E3.1 F'!$A$1:$X$24</definedName>
    <definedName name="_xlnm.Print_Area" localSheetId="14">'E3.1 V'!$A$1:$X$24</definedName>
    <definedName name="_xlnm.Print_Area" localSheetId="12">'E3.1 VJ'!$A$1:$U$24</definedName>
    <definedName name="_xlnm.Print_Area" localSheetId="11">'E3.1 VVJ'!$A$1:$U$24</definedName>
    <definedName name="_xlnm.Print_Area" localSheetId="17">'E3.2 F'!$A$1:$D$15</definedName>
    <definedName name="_xlnm.Print_Area" localSheetId="18">'E3.2 V'!$A$1:$D$15</definedName>
    <definedName name="_xlnm.Print_Area" localSheetId="16">'E3.2 VJ'!$A$1:$D$15</definedName>
    <definedName name="_xlnm.Print_Area" localSheetId="15">'E3.2 VVJ'!$A$1:$D$15</definedName>
    <definedName name="_xlnm.Print_Area" localSheetId="21">'E3.3 F'!$A$1:$H$21</definedName>
    <definedName name="_xlnm.Print_Area" localSheetId="22">'E3.3 V'!$A$1:$H$21</definedName>
    <definedName name="_xlnm.Print_Area" localSheetId="20">'E3.3 VJ'!$A$1:$D$15</definedName>
    <definedName name="_xlnm.Print_Area" localSheetId="19">'E3.3 VVJ'!$A$1:$D$15</definedName>
    <definedName name="_xlnm.Print_Area" localSheetId="24">Import!$A:$H</definedName>
    <definedName name="_xlnm.Print_Titles" localSheetId="5">'E1 F'!$12:$14</definedName>
    <definedName name="_xlnm.Print_Titles" localSheetId="6">'E1 V'!$12:$14</definedName>
    <definedName name="_xlnm.Print_Titles" localSheetId="3">'E1 VJ'!$12:$14</definedName>
    <definedName name="_xlnm.Print_Titles" localSheetId="4">'E1 VJÜ'!$12:$14</definedName>
    <definedName name="_xlnm.Print_Titles" localSheetId="2">'E1 VVJ'!$12:$14</definedName>
    <definedName name="_xlnm.Print_Titles" localSheetId="9">'E2 F'!$1:$9</definedName>
    <definedName name="_xlnm.Print_Titles" localSheetId="10">'E2 V'!$1:$9</definedName>
    <definedName name="_xlnm.Print_Titles" localSheetId="8">'E2 VJ'!$1:$9</definedName>
    <definedName name="_xlnm.Print_Titles" localSheetId="7">'E2 VVJ'!$1:$9</definedName>
    <definedName name="_xlnm.Print_Titles" localSheetId="13">'E3.1 F'!$1:$18</definedName>
    <definedName name="_xlnm.Print_Titles" localSheetId="14">'E3.1 V'!$1:$18</definedName>
    <definedName name="_xlnm.Print_Titles" localSheetId="12">'E3.1 VJ'!$1:$18</definedName>
    <definedName name="_xlnm.Print_Titles" localSheetId="11">'E3.1 VVJ'!$1:$18</definedName>
    <definedName name="_xlnm.Print_Titles" localSheetId="17">'E3.2 F'!$1:$9</definedName>
    <definedName name="_xlnm.Print_Titles" localSheetId="18">'E3.2 V'!$1:$9</definedName>
    <definedName name="_xlnm.Print_Titles" localSheetId="16">'E3.2 VJ'!$1:$9</definedName>
    <definedName name="_xlnm.Print_Titles" localSheetId="15">'E3.2 VVJ'!$1:$9</definedName>
    <definedName name="_xlnm.Print_Titles" localSheetId="21">'E3.3 F'!$1:$9</definedName>
    <definedName name="_xlnm.Print_Titles" localSheetId="22">'E3.3 V'!$1:$9</definedName>
    <definedName name="_xlnm.Print_Titles" localSheetId="20">'E3.3 VJ'!$1:$9</definedName>
    <definedName name="_xlnm.Print_Titles" localSheetId="19">'E3.3 VVJ'!$1:$9</definedName>
    <definedName name="_xlnm.Print_Titles" localSheetId="24">Import!$1:$1</definedName>
    <definedName name="_xlnm.Print_Titles" localSheetId="38">'PF2020'!$1:$8</definedName>
    <definedName name="Krankenhausname" localSheetId="1">Deckblatt!$C$1</definedName>
    <definedName name="Krankenhausname" localSheetId="23">Deckblatt!$C$1</definedName>
    <definedName name="Krankenhausname" localSheetId="0">Deckblatt!$C$1</definedName>
    <definedName name="Krankenhausname" localSheetId="5">Deckblatt!$C$1</definedName>
    <definedName name="Krankenhausname" localSheetId="6">Deckblatt!$C$1</definedName>
    <definedName name="Krankenhausname" localSheetId="3">Deckblatt!$C$1</definedName>
    <definedName name="Krankenhausname" localSheetId="4">Deckblatt!$C$1</definedName>
    <definedName name="Krankenhausname" localSheetId="2">Deckblatt!$C$1</definedName>
    <definedName name="Krankenhausname" localSheetId="9">Deckblatt!$C$1</definedName>
    <definedName name="Krankenhausname" localSheetId="10">Deckblatt!$C$1</definedName>
    <definedName name="Krankenhausname" localSheetId="8">Deckblatt!$C$1</definedName>
    <definedName name="Krankenhausname" localSheetId="7">Deckblatt!$C$1</definedName>
    <definedName name="Krankenhausname" localSheetId="13">Deckblatt!$C$1</definedName>
    <definedName name="Krankenhausname" localSheetId="14">Deckblatt!$C$1</definedName>
    <definedName name="Krankenhausname" localSheetId="12">Deckblatt!$C$1</definedName>
    <definedName name="Krankenhausname" localSheetId="11">Deckblatt!$C$1</definedName>
    <definedName name="Krankenhausname" localSheetId="17">Deckblatt!$C$1</definedName>
    <definedName name="Krankenhausname" localSheetId="18">Deckblatt!$C$1</definedName>
    <definedName name="Krankenhausname" localSheetId="16">Deckblatt!$C$1</definedName>
    <definedName name="Krankenhausname" localSheetId="15">Deckblatt!$C$1</definedName>
    <definedName name="Krankenhausname" localSheetId="21">Deckblatt!$C$1</definedName>
    <definedName name="Krankenhausname" localSheetId="22">Deckblatt!$C$1</definedName>
    <definedName name="Krankenhausname" localSheetId="20">Deckblatt!$C$1</definedName>
    <definedName name="Krankenhausname" localSheetId="19">Deckblatt!$C$1</definedName>
    <definedName name="Krankenhausname">Deckblatt!$C$1</definedName>
    <definedName name="liste">[3]DRGListe!$A:$IV</definedName>
    <definedName name="VJ">Deckblatt!$E$4</definedName>
    <definedName name="VVJ">Deckblatt!$E$5</definedName>
    <definedName name="VVVJ">Deckblatt!$E$6</definedName>
  </definedNames>
  <calcPr calcId="191029"/>
</workbook>
</file>

<file path=xl/calcChain.xml><?xml version="1.0" encoding="utf-8"?>
<calcChain xmlns="http://schemas.openxmlformats.org/spreadsheetml/2006/main">
  <c r="C15" i="588" l="1"/>
  <c r="B15" i="588"/>
  <c r="E14" i="588"/>
  <c r="N28" i="605"/>
  <c r="M28" i="605"/>
  <c r="J28" i="605"/>
  <c r="I28" i="605"/>
  <c r="F28" i="605"/>
  <c r="E28" i="605"/>
  <c r="B28" i="605"/>
  <c r="Q24" i="605"/>
  <c r="P24" i="605"/>
  <c r="O24" i="605"/>
  <c r="L24" i="605"/>
  <c r="K24" i="605"/>
  <c r="H24" i="605"/>
  <c r="G24" i="605"/>
  <c r="D24" i="605"/>
  <c r="C24" i="605"/>
  <c r="R1" i="605"/>
  <c r="Q22" i="605"/>
  <c r="P22" i="605"/>
  <c r="O22" i="605"/>
  <c r="L22" i="605"/>
  <c r="K22" i="605"/>
  <c r="H22" i="605"/>
  <c r="G22" i="605"/>
  <c r="D22" i="605"/>
  <c r="C22" i="605"/>
  <c r="Q20" i="605"/>
  <c r="P20" i="605"/>
  <c r="O20" i="605"/>
  <c r="L20" i="605"/>
  <c r="K20" i="605"/>
  <c r="H20" i="605"/>
  <c r="G20" i="605"/>
  <c r="D20" i="605"/>
  <c r="C20" i="605"/>
  <c r="Q16" i="605"/>
  <c r="P16" i="605"/>
  <c r="O16" i="605"/>
  <c r="L16" i="605"/>
  <c r="K16" i="605"/>
  <c r="H16" i="605"/>
  <c r="G16" i="605"/>
  <c r="D16" i="605"/>
  <c r="C16" i="605"/>
  <c r="Q18" i="605"/>
  <c r="P18" i="605"/>
  <c r="O18" i="605"/>
  <c r="L18" i="605"/>
  <c r="K18" i="605"/>
  <c r="H18" i="605"/>
  <c r="G18" i="605"/>
  <c r="D18" i="605"/>
  <c r="C18" i="605"/>
  <c r="F21" i="585"/>
  <c r="C21" i="585"/>
  <c r="B21" i="585"/>
  <c r="H20" i="585"/>
  <c r="E20" i="585"/>
  <c r="I19" i="585"/>
  <c r="H19" i="585"/>
  <c r="E19" i="585"/>
  <c r="I18" i="585"/>
  <c r="I17" i="585"/>
  <c r="I16" i="585"/>
  <c r="I20" i="586"/>
  <c r="I19" i="586"/>
  <c r="I18" i="586"/>
  <c r="I17" i="586"/>
  <c r="I16" i="586"/>
  <c r="I20" i="585"/>
  <c r="V24" i="593" l="1"/>
  <c r="R24" i="593"/>
  <c r="Q24" i="593"/>
  <c r="N24" i="593"/>
  <c r="M24" i="593"/>
  <c r="J24" i="593"/>
  <c r="I24" i="593"/>
  <c r="F24" i="593"/>
  <c r="E24" i="593"/>
  <c r="X23" i="593"/>
  <c r="T23" i="593"/>
  <c r="P23" i="593"/>
  <c r="L23" i="593"/>
  <c r="H23" i="593"/>
  <c r="X22" i="593"/>
  <c r="T22" i="593"/>
  <c r="P22" i="593"/>
  <c r="L22" i="593"/>
  <c r="H22" i="593"/>
  <c r="X21" i="593"/>
  <c r="T21" i="593"/>
  <c r="P21" i="593"/>
  <c r="L21" i="593"/>
  <c r="H21" i="593"/>
  <c r="Y20" i="593"/>
  <c r="X21" i="594"/>
  <c r="Y23" i="594"/>
  <c r="Y22" i="594"/>
  <c r="H18" i="585"/>
  <c r="E18" i="585"/>
  <c r="F21" i="586"/>
  <c r="C21" i="586"/>
  <c r="B21" i="586"/>
  <c r="C15" i="587"/>
  <c r="B15" i="587"/>
  <c r="B15" i="589"/>
  <c r="B15" i="590"/>
  <c r="B15" i="591"/>
  <c r="B15" i="592"/>
  <c r="D14" i="592"/>
  <c r="D13" i="592"/>
  <c r="D12" i="592"/>
  <c r="D11" i="592"/>
  <c r="X20" i="593"/>
  <c r="T20" i="593"/>
  <c r="P20" i="593"/>
  <c r="L20" i="593"/>
  <c r="H20" i="593"/>
  <c r="X19" i="593"/>
  <c r="X24" i="593" s="1"/>
  <c r="T19" i="593"/>
  <c r="T24" i="593" s="1"/>
  <c r="P19" i="593"/>
  <c r="P24" i="593" s="1"/>
  <c r="L19" i="593"/>
  <c r="L24" i="593" s="1"/>
  <c r="H19" i="593"/>
  <c r="H24" i="593" s="1"/>
  <c r="V24" i="594"/>
  <c r="R24" i="594"/>
  <c r="Q24" i="594"/>
  <c r="N24" i="594"/>
  <c r="M24" i="594"/>
  <c r="J24" i="594"/>
  <c r="I24" i="594"/>
  <c r="F24" i="594"/>
  <c r="E24" i="594"/>
  <c r="X23" i="594"/>
  <c r="T23" i="594"/>
  <c r="P23" i="594"/>
  <c r="L23" i="594"/>
  <c r="H23" i="594"/>
  <c r="R24" i="595"/>
  <c r="Q24" i="595"/>
  <c r="N24" i="595"/>
  <c r="M24" i="595"/>
  <c r="J24" i="595"/>
  <c r="I24" i="595"/>
  <c r="F24" i="595"/>
  <c r="E24" i="595"/>
  <c r="T23" i="595"/>
  <c r="P23" i="595"/>
  <c r="L23" i="595"/>
  <c r="H23" i="595"/>
  <c r="U23" i="595" s="1"/>
  <c r="T22" i="595"/>
  <c r="P22" i="595"/>
  <c r="L22" i="595"/>
  <c r="H22" i="595"/>
  <c r="U22" i="595" s="1"/>
  <c r="T21" i="595"/>
  <c r="P21" i="595"/>
  <c r="L21" i="595"/>
  <c r="H21" i="595"/>
  <c r="T20" i="595"/>
  <c r="P20" i="595"/>
  <c r="L20" i="595"/>
  <c r="H20" i="595"/>
  <c r="R24" i="596"/>
  <c r="Q24" i="596"/>
  <c r="N24" i="596"/>
  <c r="M24" i="596"/>
  <c r="J24" i="596"/>
  <c r="I24" i="596"/>
  <c r="F24" i="596"/>
  <c r="E24" i="596"/>
  <c r="T23" i="596"/>
  <c r="P23" i="596"/>
  <c r="L23" i="596"/>
  <c r="H23" i="596"/>
  <c r="T22" i="596"/>
  <c r="P22" i="596"/>
  <c r="L22" i="596"/>
  <c r="H22" i="596"/>
  <c r="T21" i="596"/>
  <c r="P21" i="596"/>
  <c r="L21" i="596"/>
  <c r="H21" i="596"/>
  <c r="T20" i="596"/>
  <c r="P20" i="596"/>
  <c r="L20" i="596"/>
  <c r="H20" i="596"/>
  <c r="B15" i="597"/>
  <c r="B15" i="598"/>
  <c r="B15" i="599"/>
  <c r="D14" i="599"/>
  <c r="C14" i="599"/>
  <c r="D13" i="599"/>
  <c r="C13" i="599"/>
  <c r="S28" i="603"/>
  <c r="S32" i="603" s="1"/>
  <c r="N28" i="603"/>
  <c r="M28" i="603"/>
  <c r="J28" i="603"/>
  <c r="I28" i="603"/>
  <c r="F28" i="603"/>
  <c r="E28" i="603"/>
  <c r="B28" i="603"/>
  <c r="U16" i="603"/>
  <c r="T16" i="603"/>
  <c r="Q16" i="603"/>
  <c r="P16" i="603"/>
  <c r="O16" i="603"/>
  <c r="L16" i="603"/>
  <c r="K16" i="603"/>
  <c r="H16" i="603"/>
  <c r="G16" i="603"/>
  <c r="D16" i="603"/>
  <c r="C16" i="603"/>
  <c r="R1" i="603"/>
  <c r="H17" i="585"/>
  <c r="E17" i="585"/>
  <c r="H16" i="585"/>
  <c r="H21" i="585" s="1"/>
  <c r="E16" i="585"/>
  <c r="E21" i="585" s="1"/>
  <c r="X22" i="594"/>
  <c r="T22" i="594"/>
  <c r="P22" i="594"/>
  <c r="L22" i="594"/>
  <c r="H22" i="594"/>
  <c r="T21" i="594"/>
  <c r="P21" i="594"/>
  <c r="L21" i="594"/>
  <c r="H21" i="594"/>
  <c r="X20" i="594"/>
  <c r="T20" i="594"/>
  <c r="P20" i="594"/>
  <c r="L20" i="594"/>
  <c r="H20" i="594"/>
  <c r="U18" i="603"/>
  <c r="T18" i="603"/>
  <c r="Q18" i="603"/>
  <c r="P18" i="603"/>
  <c r="O18" i="603"/>
  <c r="L18" i="603"/>
  <c r="K18" i="603"/>
  <c r="H18" i="603"/>
  <c r="G18" i="603"/>
  <c r="D18" i="603"/>
  <c r="C18" i="603"/>
  <c r="U20" i="603"/>
  <c r="T20" i="603"/>
  <c r="Q20" i="603"/>
  <c r="P20" i="603"/>
  <c r="O20" i="603"/>
  <c r="L20" i="603"/>
  <c r="K20" i="603"/>
  <c r="H20" i="603"/>
  <c r="G20" i="603"/>
  <c r="D20" i="603"/>
  <c r="C20" i="603"/>
  <c r="U22" i="603"/>
  <c r="T22" i="603"/>
  <c r="Q22" i="603"/>
  <c r="P22" i="603"/>
  <c r="O22" i="603"/>
  <c r="L22" i="603"/>
  <c r="K22" i="603"/>
  <c r="H22" i="603"/>
  <c r="G22" i="603"/>
  <c r="D22" i="603"/>
  <c r="C22" i="603"/>
  <c r="U24" i="603"/>
  <c r="T24" i="603"/>
  <c r="Q24" i="603"/>
  <c r="P24" i="603"/>
  <c r="O24" i="603"/>
  <c r="L24" i="603"/>
  <c r="K24" i="603"/>
  <c r="H24" i="603"/>
  <c r="G24" i="603"/>
  <c r="D24" i="603"/>
  <c r="C24" i="603"/>
  <c r="U26" i="603"/>
  <c r="T26" i="603"/>
  <c r="Q26" i="603"/>
  <c r="P26" i="603"/>
  <c r="O26" i="603"/>
  <c r="L26" i="603"/>
  <c r="K26" i="603"/>
  <c r="H26" i="603"/>
  <c r="G26" i="603"/>
  <c r="D26" i="603"/>
  <c r="C26" i="603"/>
  <c r="T10" i="603"/>
  <c r="T9" i="603"/>
  <c r="T8" i="603"/>
  <c r="T7" i="603"/>
  <c r="T6" i="603"/>
  <c r="T5" i="603"/>
  <c r="T8" i="602"/>
  <c r="T7" i="602"/>
  <c r="T9" i="602"/>
  <c r="T10" i="602"/>
  <c r="U10" i="603"/>
  <c r="U9" i="603"/>
  <c r="U8" i="603"/>
  <c r="U7" i="603"/>
  <c r="U6" i="603"/>
  <c r="U5" i="603"/>
  <c r="Y23" i="593"/>
  <c r="Y22" i="593"/>
  <c r="Y21" i="593"/>
  <c r="Y21" i="594"/>
  <c r="Y20" i="594"/>
  <c r="Y19" i="594"/>
  <c r="Y19" i="593"/>
  <c r="P28" i="603" l="1"/>
  <c r="L28" i="603"/>
  <c r="D28" i="603"/>
  <c r="H28" i="603"/>
  <c r="Q28" i="603"/>
  <c r="U23" i="593"/>
  <c r="U22" i="593"/>
  <c r="U20" i="593"/>
  <c r="U21" i="593"/>
  <c r="U19" i="593"/>
  <c r="U23" i="594"/>
  <c r="U21" i="595"/>
  <c r="U20" i="595"/>
  <c r="U23" i="596"/>
  <c r="U22" i="596"/>
  <c r="U21" i="596"/>
  <c r="U20" i="596"/>
  <c r="U21" i="594"/>
  <c r="U28" i="603"/>
  <c r="U32" i="603" s="1"/>
  <c r="U22" i="594"/>
  <c r="U20" i="594"/>
  <c r="S28" i="601"/>
  <c r="N28" i="601"/>
  <c r="M28" i="601"/>
  <c r="J28" i="601"/>
  <c r="I28" i="601"/>
  <c r="F28" i="601"/>
  <c r="E28" i="601"/>
  <c r="B28" i="601"/>
  <c r="H16" i="601"/>
  <c r="R1" i="601"/>
  <c r="T24" i="601"/>
  <c r="T10" i="601"/>
  <c r="T9" i="601"/>
  <c r="T8" i="601"/>
  <c r="T7" i="601"/>
  <c r="U24" i="601"/>
  <c r="Q24" i="601"/>
  <c r="P24" i="601"/>
  <c r="O24" i="601"/>
  <c r="L24" i="601"/>
  <c r="K24" i="601"/>
  <c r="H24" i="601"/>
  <c r="G24" i="601"/>
  <c r="D24" i="601"/>
  <c r="C24" i="601"/>
  <c r="L22" i="601"/>
  <c r="H22" i="601"/>
  <c r="P20" i="601"/>
  <c r="L20" i="601"/>
  <c r="H20" i="601"/>
  <c r="U18" i="601"/>
  <c r="T18" i="601"/>
  <c r="Q18" i="601"/>
  <c r="P18" i="601"/>
  <c r="O18" i="601"/>
  <c r="L18" i="601"/>
  <c r="K18" i="601"/>
  <c r="H18" i="601"/>
  <c r="G18" i="601"/>
  <c r="D18" i="601"/>
  <c r="C18" i="601"/>
  <c r="U10" i="601"/>
  <c r="U9" i="601"/>
  <c r="U8" i="601"/>
  <c r="U7" i="601"/>
  <c r="U6" i="601"/>
  <c r="T6" i="601"/>
  <c r="U5" i="601"/>
  <c r="T5" i="601"/>
  <c r="U10" i="602"/>
  <c r="U9" i="602"/>
  <c r="U8" i="602"/>
  <c r="U7" i="602"/>
  <c r="U6" i="602"/>
  <c r="U5" i="602"/>
  <c r="T6" i="602"/>
  <c r="T5" i="602"/>
  <c r="S28" i="602"/>
  <c r="S32" i="602" s="1"/>
  <c r="U26" i="602"/>
  <c r="T26" i="602"/>
  <c r="U24" i="602"/>
  <c r="T24" i="602"/>
  <c r="U22" i="602"/>
  <c r="T22" i="602"/>
  <c r="U20" i="602"/>
  <c r="T20" i="602"/>
  <c r="U18" i="602"/>
  <c r="T18" i="602"/>
  <c r="O16" i="601"/>
  <c r="O26" i="601"/>
  <c r="G22" i="601"/>
  <c r="O22" i="601"/>
  <c r="T16" i="602"/>
  <c r="G20" i="601"/>
  <c r="G26" i="601"/>
  <c r="T16" i="601"/>
  <c r="C26" i="601"/>
  <c r="K22" i="601"/>
  <c r="T22" i="601"/>
  <c r="O20" i="601"/>
  <c r="K16" i="601"/>
  <c r="C22" i="601"/>
  <c r="G16" i="601"/>
  <c r="K26" i="601"/>
  <c r="T20" i="601"/>
  <c r="K20" i="601"/>
  <c r="T26" i="601"/>
  <c r="C20" i="601"/>
  <c r="C16" i="601"/>
  <c r="U24" i="593" l="1"/>
  <c r="P22" i="601"/>
  <c r="L16" i="601"/>
  <c r="P16" i="601"/>
  <c r="D16" i="601"/>
  <c r="U16" i="601"/>
  <c r="P26" i="601"/>
  <c r="H26" i="601"/>
  <c r="L26" i="601"/>
  <c r="D26" i="601"/>
  <c r="U26" i="601"/>
  <c r="D22" i="601"/>
  <c r="U22" i="601"/>
  <c r="D20" i="601"/>
  <c r="Q20" i="601" s="1"/>
  <c r="U20" i="601"/>
  <c r="U16" i="602"/>
  <c r="Q22" i="601" l="1"/>
  <c r="P28" i="601"/>
  <c r="U28" i="601"/>
  <c r="L28" i="601"/>
  <c r="H28" i="601"/>
  <c r="Q16" i="601"/>
  <c r="D28" i="601"/>
  <c r="Q26" i="601"/>
  <c r="A4" i="595"/>
  <c r="E6" i="582"/>
  <c r="E5" i="582"/>
  <c r="A4" i="605" s="1"/>
  <c r="E4" i="582"/>
  <c r="A4" i="591" s="1"/>
  <c r="E3" i="582"/>
  <c r="A4" i="585" s="1"/>
  <c r="D14" i="589"/>
  <c r="D14" i="590"/>
  <c r="D14" i="591"/>
  <c r="T19" i="594"/>
  <c r="T24" i="594" s="1"/>
  <c r="P19" i="594"/>
  <c r="P24" i="594" s="1"/>
  <c r="L19" i="594"/>
  <c r="L24" i="594" s="1"/>
  <c r="H19" i="594"/>
  <c r="H24" i="594" s="1"/>
  <c r="T19" i="595"/>
  <c r="T24" i="595" s="1"/>
  <c r="P19" i="595"/>
  <c r="P24" i="595" s="1"/>
  <c r="L19" i="595"/>
  <c r="L24" i="595" s="1"/>
  <c r="H19" i="595"/>
  <c r="H24" i="595" s="1"/>
  <c r="I32" i="601"/>
  <c r="N32" i="601"/>
  <c r="M32" i="601"/>
  <c r="J32" i="601"/>
  <c r="F32" i="601"/>
  <c r="E32" i="601"/>
  <c r="B32" i="601"/>
  <c r="N28" i="602"/>
  <c r="N32" i="602" s="1"/>
  <c r="M28" i="602"/>
  <c r="M32" i="602" s="1"/>
  <c r="J28" i="602"/>
  <c r="J32" i="602" s="1"/>
  <c r="I28" i="602"/>
  <c r="I32" i="602" s="1"/>
  <c r="F28" i="602"/>
  <c r="F32" i="602" s="1"/>
  <c r="E28" i="602"/>
  <c r="E32" i="602" s="1"/>
  <c r="B28" i="602"/>
  <c r="B32" i="602" s="1"/>
  <c r="N32" i="603"/>
  <c r="M32" i="603"/>
  <c r="J32" i="603"/>
  <c r="I32" i="603"/>
  <c r="F32" i="603"/>
  <c r="E32" i="603"/>
  <c r="B32" i="603"/>
  <c r="N28" i="604"/>
  <c r="N32" i="604" s="1"/>
  <c r="M28" i="604"/>
  <c r="M32" i="604" s="1"/>
  <c r="J28" i="604"/>
  <c r="J32" i="604" s="1"/>
  <c r="I28" i="604"/>
  <c r="I32" i="604" s="1"/>
  <c r="F28" i="604"/>
  <c r="F32" i="604" s="1"/>
  <c r="E28" i="604"/>
  <c r="E32" i="604" s="1"/>
  <c r="B28" i="604"/>
  <c r="B32" i="604" s="1"/>
  <c r="R1" i="602"/>
  <c r="Q18" i="602"/>
  <c r="P18" i="602"/>
  <c r="O18" i="602"/>
  <c r="L18" i="602"/>
  <c r="K18" i="602"/>
  <c r="H18" i="602"/>
  <c r="G18" i="602"/>
  <c r="D18" i="602"/>
  <c r="C18" i="602"/>
  <c r="Q20" i="602"/>
  <c r="P20" i="602"/>
  <c r="O20" i="602"/>
  <c r="L20" i="602"/>
  <c r="K20" i="602"/>
  <c r="H20" i="602"/>
  <c r="G20" i="602"/>
  <c r="D20" i="602"/>
  <c r="C20" i="602"/>
  <c r="Q22" i="602"/>
  <c r="P22" i="602"/>
  <c r="O22" i="602"/>
  <c r="L22" i="602"/>
  <c r="K22" i="602"/>
  <c r="H22" i="602"/>
  <c r="G22" i="602"/>
  <c r="D22" i="602"/>
  <c r="C22" i="602"/>
  <c r="Q24" i="602"/>
  <c r="P24" i="602"/>
  <c r="O24" i="602"/>
  <c r="L24" i="602"/>
  <c r="K24" i="602"/>
  <c r="H24" i="602"/>
  <c r="G24" i="602"/>
  <c r="D24" i="602"/>
  <c r="C24" i="602"/>
  <c r="Q26" i="602"/>
  <c r="P26" i="602"/>
  <c r="O26" i="602"/>
  <c r="L26" i="602"/>
  <c r="K26" i="602"/>
  <c r="H26" i="602"/>
  <c r="G26" i="602"/>
  <c r="D26" i="602"/>
  <c r="C26" i="602"/>
  <c r="Q26" i="604"/>
  <c r="P26" i="604"/>
  <c r="O26" i="604"/>
  <c r="L26" i="604"/>
  <c r="K26" i="604"/>
  <c r="H26" i="604"/>
  <c r="G26" i="604"/>
  <c r="D26" i="604"/>
  <c r="C26" i="604"/>
  <c r="R1" i="604"/>
  <c r="Q24" i="604"/>
  <c r="P24" i="604"/>
  <c r="O24" i="604"/>
  <c r="L24" i="604"/>
  <c r="K24" i="604"/>
  <c r="H24" i="604"/>
  <c r="G24" i="604"/>
  <c r="D24" i="604"/>
  <c r="C24" i="604"/>
  <c r="Q22" i="604"/>
  <c r="P22" i="604"/>
  <c r="O22" i="604"/>
  <c r="L22" i="604"/>
  <c r="K22" i="604"/>
  <c r="H22" i="604"/>
  <c r="G22" i="604"/>
  <c r="D22" i="604"/>
  <c r="C22" i="604"/>
  <c r="Q20" i="604"/>
  <c r="P20" i="604"/>
  <c r="O20" i="604"/>
  <c r="L20" i="604"/>
  <c r="K20" i="604"/>
  <c r="H20" i="604"/>
  <c r="G20" i="604"/>
  <c r="D20" i="604"/>
  <c r="C20" i="604"/>
  <c r="Q18" i="604"/>
  <c r="P18" i="604"/>
  <c r="O18" i="604"/>
  <c r="L18" i="604"/>
  <c r="K18" i="604"/>
  <c r="H18" i="604"/>
  <c r="G18" i="604"/>
  <c r="D18" i="604"/>
  <c r="C18" i="604"/>
  <c r="C5" i="603"/>
  <c r="D5" i="603"/>
  <c r="C6" i="603"/>
  <c r="D6" i="603"/>
  <c r="C7" i="603"/>
  <c r="D7" i="603"/>
  <c r="C8" i="603"/>
  <c r="D8" i="603"/>
  <c r="C9" i="603"/>
  <c r="D9" i="603"/>
  <c r="C10" i="603"/>
  <c r="D10" i="603"/>
  <c r="C5" i="604"/>
  <c r="D5" i="604"/>
  <c r="C6" i="604"/>
  <c r="D6" i="604"/>
  <c r="C7" i="604"/>
  <c r="D7" i="604"/>
  <c r="C8" i="604"/>
  <c r="D8" i="604"/>
  <c r="C9" i="604"/>
  <c r="D9" i="604"/>
  <c r="C10" i="604"/>
  <c r="D10" i="604"/>
  <c r="D14" i="600"/>
  <c r="C14" i="600"/>
  <c r="D13" i="600"/>
  <c r="C13" i="600"/>
  <c r="D12" i="600"/>
  <c r="C12" i="600"/>
  <c r="D11" i="600"/>
  <c r="C11" i="600"/>
  <c r="Q26" i="605"/>
  <c r="Q28" i="605" s="1"/>
  <c r="P26" i="605"/>
  <c r="P28" i="605" s="1"/>
  <c r="O26" i="605"/>
  <c r="L26" i="605"/>
  <c r="L28" i="605" s="1"/>
  <c r="K26" i="605"/>
  <c r="H26" i="605"/>
  <c r="H28" i="605" s="1"/>
  <c r="G26" i="605"/>
  <c r="D26" i="605"/>
  <c r="D28" i="605" s="1"/>
  <c r="C26" i="605"/>
  <c r="C10" i="600"/>
  <c r="K16" i="602"/>
  <c r="C16" i="604"/>
  <c r="G16" i="602"/>
  <c r="C16" i="602"/>
  <c r="K16" i="604"/>
  <c r="O16" i="604"/>
  <c r="G16" i="604"/>
  <c r="O16" i="602"/>
  <c r="A13" i="583" l="1"/>
  <c r="A14" i="583"/>
  <c r="A4" i="597"/>
  <c r="Q32" i="603"/>
  <c r="H32" i="603"/>
  <c r="P32" i="603"/>
  <c r="D32" i="603"/>
  <c r="L32" i="603"/>
  <c r="Q28" i="601"/>
  <c r="H32" i="601"/>
  <c r="H16" i="602"/>
  <c r="H28" i="602" s="1"/>
  <c r="H32" i="602" s="1"/>
  <c r="D16" i="602"/>
  <c r="L16" i="602"/>
  <c r="L28" i="602" s="1"/>
  <c r="L32" i="602" s="1"/>
  <c r="P16" i="602"/>
  <c r="P28" i="602" s="1"/>
  <c r="P32" i="602" s="1"/>
  <c r="A4" i="586"/>
  <c r="A8" i="583"/>
  <c r="A4" i="604"/>
  <c r="A4" i="600"/>
  <c r="A9" i="583"/>
  <c r="A4" i="603"/>
  <c r="A4" i="596"/>
  <c r="A10" i="583"/>
  <c r="A4" i="602"/>
  <c r="A4" i="588"/>
  <c r="A11" i="583"/>
  <c r="A4" i="601"/>
  <c r="A4" i="599"/>
  <c r="A12" i="583"/>
  <c r="A4" i="598"/>
  <c r="A4" i="587"/>
  <c r="A4" i="592"/>
  <c r="A7" i="583"/>
  <c r="U19" i="595"/>
  <c r="U24" i="595" s="1"/>
  <c r="U19" i="594"/>
  <c r="U24" i="594" s="1"/>
  <c r="H16" i="604"/>
  <c r="H28" i="604" s="1"/>
  <c r="H32" i="604" s="1"/>
  <c r="D16" i="604"/>
  <c r="D28" i="604" s="1"/>
  <c r="D32" i="604" s="1"/>
  <c r="L16" i="604"/>
  <c r="L28" i="604" s="1"/>
  <c r="L32" i="604" s="1"/>
  <c r="P16" i="604"/>
  <c r="P28" i="604" s="1"/>
  <c r="P32" i="604" s="1"/>
  <c r="D10" i="600"/>
  <c r="D15" i="600" s="1"/>
  <c r="S32" i="601"/>
  <c r="H20" i="586"/>
  <c r="H19" i="586"/>
  <c r="H18" i="586"/>
  <c r="H17" i="586"/>
  <c r="H16" i="586"/>
  <c r="X19" i="594"/>
  <c r="X24" i="594" s="1"/>
  <c r="A18" i="583"/>
  <c r="A17" i="583"/>
  <c r="A16" i="583"/>
  <c r="A15" i="583"/>
  <c r="H21" i="586" l="1"/>
  <c r="U32" i="601"/>
  <c r="P32" i="601"/>
  <c r="L32" i="601"/>
  <c r="Q16" i="602"/>
  <c r="Q28" i="602" s="1"/>
  <c r="Q32" i="602" s="1"/>
  <c r="D28" i="602"/>
  <c r="D32" i="602" s="1"/>
  <c r="D32" i="601"/>
  <c r="Q16" i="604"/>
  <c r="Q28" i="604" s="1"/>
  <c r="Q32" i="604" s="1"/>
  <c r="U28" i="602"/>
  <c r="U32" i="602" s="1"/>
  <c r="D14" i="598"/>
  <c r="C14" i="598"/>
  <c r="D13" i="598"/>
  <c r="C13" i="598"/>
  <c r="D12" i="598"/>
  <c r="C12" i="598"/>
  <c r="D11" i="598"/>
  <c r="C11" i="598"/>
  <c r="D10" i="598"/>
  <c r="C10" i="598"/>
  <c r="D14" i="597"/>
  <c r="C14" i="597"/>
  <c r="T19" i="596"/>
  <c r="T24" i="596" s="1"/>
  <c r="P19" i="596"/>
  <c r="P24" i="596" s="1"/>
  <c r="L19" i="596"/>
  <c r="L24" i="596" s="1"/>
  <c r="H19" i="596"/>
  <c r="H24" i="596" s="1"/>
  <c r="E20" i="586"/>
  <c r="E14" i="587"/>
  <c r="D12" i="599"/>
  <c r="C12" i="599"/>
  <c r="C13" i="597"/>
  <c r="D15" i="598" l="1"/>
  <c r="Q32" i="601"/>
  <c r="U19" i="596"/>
  <c r="U24" i="596" s="1"/>
  <c r="D13" i="597"/>
  <c r="D13" i="589" l="1"/>
  <c r="D12" i="589"/>
  <c r="D11" i="589"/>
  <c r="D10" i="589"/>
  <c r="D15" i="589" l="1"/>
  <c r="A2" i="605"/>
  <c r="H6" i="605"/>
  <c r="L6" i="605"/>
  <c r="P6" i="605"/>
  <c r="H7" i="605"/>
  <c r="L7" i="605"/>
  <c r="P7" i="605"/>
  <c r="H8" i="605"/>
  <c r="L8" i="605"/>
  <c r="P8" i="605"/>
  <c r="H9" i="605"/>
  <c r="L9" i="605"/>
  <c r="P9" i="605"/>
  <c r="H10" i="605"/>
  <c r="L10" i="605"/>
  <c r="P10" i="605"/>
  <c r="B32" i="605"/>
  <c r="E32" i="605"/>
  <c r="F32" i="605"/>
  <c r="I32" i="605"/>
  <c r="J32" i="605"/>
  <c r="M32" i="605"/>
  <c r="N32" i="605"/>
  <c r="A2" i="604"/>
  <c r="G5" i="604"/>
  <c r="H5" i="604"/>
  <c r="K5" i="604"/>
  <c r="L5" i="604"/>
  <c r="O5" i="604"/>
  <c r="P5" i="604"/>
  <c r="Q5" i="604"/>
  <c r="G6" i="604"/>
  <c r="H6" i="604"/>
  <c r="K6" i="604"/>
  <c r="L6" i="604"/>
  <c r="O6" i="604"/>
  <c r="P6" i="604"/>
  <c r="Q6" i="604"/>
  <c r="G7" i="604"/>
  <c r="H7" i="604"/>
  <c r="K7" i="604"/>
  <c r="L7" i="604"/>
  <c r="O7" i="604"/>
  <c r="P7" i="604"/>
  <c r="Q7" i="604"/>
  <c r="G8" i="604"/>
  <c r="H8" i="604"/>
  <c r="K8" i="604"/>
  <c r="L8" i="604"/>
  <c r="O8" i="604"/>
  <c r="P8" i="604"/>
  <c r="Q8" i="604"/>
  <c r="G9" i="604"/>
  <c r="H9" i="604"/>
  <c r="K9" i="604"/>
  <c r="L9" i="604"/>
  <c r="O9" i="604"/>
  <c r="P9" i="604"/>
  <c r="Q9" i="604"/>
  <c r="G10" i="604"/>
  <c r="H10" i="604"/>
  <c r="K10" i="604"/>
  <c r="L10" i="604"/>
  <c r="O10" i="604"/>
  <c r="P10" i="604"/>
  <c r="Q10" i="604"/>
  <c r="A2" i="603"/>
  <c r="G5" i="603"/>
  <c r="H5" i="603"/>
  <c r="K5" i="603"/>
  <c r="L5" i="603"/>
  <c r="O5" i="603"/>
  <c r="P5" i="603"/>
  <c r="Q5" i="603"/>
  <c r="G6" i="603"/>
  <c r="H6" i="603"/>
  <c r="K6" i="603"/>
  <c r="L6" i="603"/>
  <c r="O6" i="603"/>
  <c r="P6" i="603"/>
  <c r="Q6" i="603"/>
  <c r="G7" i="603"/>
  <c r="H7" i="603"/>
  <c r="K7" i="603"/>
  <c r="L7" i="603"/>
  <c r="O7" i="603"/>
  <c r="P7" i="603"/>
  <c r="Q7" i="603"/>
  <c r="G8" i="603"/>
  <c r="H8" i="603"/>
  <c r="K8" i="603"/>
  <c r="L8" i="603"/>
  <c r="O8" i="603"/>
  <c r="P8" i="603"/>
  <c r="Q8" i="603"/>
  <c r="G9" i="603"/>
  <c r="H9" i="603"/>
  <c r="K9" i="603"/>
  <c r="L9" i="603"/>
  <c r="O9" i="603"/>
  <c r="P9" i="603"/>
  <c r="Q9" i="603"/>
  <c r="G10" i="603"/>
  <c r="H10" i="603"/>
  <c r="K10" i="603"/>
  <c r="L10" i="603"/>
  <c r="O10" i="603"/>
  <c r="P10" i="603"/>
  <c r="Q10" i="603"/>
  <c r="A2" i="602"/>
  <c r="C5" i="602"/>
  <c r="D5" i="602"/>
  <c r="G5" i="602"/>
  <c r="H5" i="602"/>
  <c r="K5" i="602"/>
  <c r="L5" i="602"/>
  <c r="O5" i="602"/>
  <c r="P5" i="602"/>
  <c r="Q5" i="602"/>
  <c r="C6" i="602"/>
  <c r="D6" i="602"/>
  <c r="G6" i="602"/>
  <c r="H6" i="602"/>
  <c r="K6" i="602"/>
  <c r="L6" i="602"/>
  <c r="O6" i="602"/>
  <c r="P6" i="602"/>
  <c r="Q6" i="602"/>
  <c r="C7" i="602"/>
  <c r="D7" i="602"/>
  <c r="G7" i="602"/>
  <c r="H7" i="602"/>
  <c r="K7" i="602"/>
  <c r="L7" i="602"/>
  <c r="O7" i="602"/>
  <c r="P7" i="602"/>
  <c r="Q7" i="602"/>
  <c r="C8" i="602"/>
  <c r="D8" i="602"/>
  <c r="G8" i="602"/>
  <c r="H8" i="602"/>
  <c r="K8" i="602"/>
  <c r="L8" i="602"/>
  <c r="O8" i="602"/>
  <c r="P8" i="602"/>
  <c r="Q8" i="602"/>
  <c r="C9" i="602"/>
  <c r="D9" i="602"/>
  <c r="G9" i="602"/>
  <c r="H9" i="602"/>
  <c r="K9" i="602"/>
  <c r="L9" i="602"/>
  <c r="O9" i="602"/>
  <c r="P9" i="602"/>
  <c r="Q9" i="602"/>
  <c r="C10" i="602"/>
  <c r="D10" i="602"/>
  <c r="G10" i="602"/>
  <c r="H10" i="602"/>
  <c r="K10" i="602"/>
  <c r="L10" i="602"/>
  <c r="O10" i="602"/>
  <c r="P10" i="602"/>
  <c r="Q10" i="602"/>
  <c r="A2" i="601"/>
  <c r="C5" i="601"/>
  <c r="D5" i="601"/>
  <c r="G5" i="601"/>
  <c r="H5" i="601"/>
  <c r="K5" i="601"/>
  <c r="L5" i="601"/>
  <c r="O5" i="601"/>
  <c r="P5" i="601"/>
  <c r="Q5" i="601"/>
  <c r="C6" i="601"/>
  <c r="D6" i="601"/>
  <c r="G6" i="601"/>
  <c r="H6" i="601"/>
  <c r="K6" i="601"/>
  <c r="L6" i="601"/>
  <c r="O6" i="601"/>
  <c r="P6" i="601"/>
  <c r="Q6" i="601"/>
  <c r="C7" i="601"/>
  <c r="D7" i="601"/>
  <c r="G7" i="601"/>
  <c r="H7" i="601"/>
  <c r="K7" i="601"/>
  <c r="L7" i="601"/>
  <c r="O7" i="601"/>
  <c r="P7" i="601"/>
  <c r="Q7" i="601"/>
  <c r="C8" i="601"/>
  <c r="D8" i="601"/>
  <c r="G8" i="601"/>
  <c r="H8" i="601"/>
  <c r="K8" i="601"/>
  <c r="L8" i="601"/>
  <c r="O8" i="601"/>
  <c r="P8" i="601"/>
  <c r="Q8" i="601"/>
  <c r="C9" i="601"/>
  <c r="D9" i="601"/>
  <c r="G9" i="601"/>
  <c r="H9" i="601"/>
  <c r="K9" i="601"/>
  <c r="L9" i="601"/>
  <c r="O9" i="601"/>
  <c r="P9" i="601"/>
  <c r="Q9" i="601"/>
  <c r="C10" i="601"/>
  <c r="D10" i="601"/>
  <c r="G10" i="601"/>
  <c r="H10" i="601"/>
  <c r="K10" i="601"/>
  <c r="L10" i="601"/>
  <c r="O10" i="601"/>
  <c r="P10" i="601"/>
  <c r="Q10" i="601"/>
  <c r="A2" i="600"/>
  <c r="B21" i="600"/>
  <c r="A2" i="599"/>
  <c r="B21" i="599"/>
  <c r="A2" i="598"/>
  <c r="B21" i="598"/>
  <c r="A2" i="597"/>
  <c r="B21" i="597"/>
  <c r="A2" i="596"/>
  <c r="A2" i="595"/>
  <c r="A2" i="594"/>
  <c r="A4" i="594"/>
  <c r="A2" i="593"/>
  <c r="A4" i="593"/>
  <c r="A2" i="592"/>
  <c r="D10" i="592"/>
  <c r="D15" i="592" s="1"/>
  <c r="A2" i="591"/>
  <c r="D10" i="591"/>
  <c r="D11" i="591"/>
  <c r="D12" i="591"/>
  <c r="D13" i="591"/>
  <c r="A2" i="590"/>
  <c r="A4" i="590"/>
  <c r="D10" i="590"/>
  <c r="D11" i="590"/>
  <c r="D12" i="590"/>
  <c r="D13" i="590"/>
  <c r="A2" i="589"/>
  <c r="A4" i="589"/>
  <c r="A2" i="588"/>
  <c r="E10" i="588"/>
  <c r="E11" i="588"/>
  <c r="E12" i="588"/>
  <c r="E13" i="588"/>
  <c r="A2" i="587"/>
  <c r="E10" i="587"/>
  <c r="E11" i="587"/>
  <c r="E12" i="587"/>
  <c r="E13" i="587"/>
  <c r="A2" i="586"/>
  <c r="E16" i="586"/>
  <c r="E17" i="586"/>
  <c r="E18" i="586"/>
  <c r="E19" i="586"/>
  <c r="A2" i="585"/>
  <c r="A2" i="584"/>
  <c r="C13" i="584"/>
  <c r="C15" i="584" s="1"/>
  <c r="D13" i="584"/>
  <c r="D15" i="584" s="1"/>
  <c r="L1" i="583"/>
  <c r="A2" i="583"/>
  <c r="C2" i="582"/>
  <c r="U2" i="602" s="1"/>
  <c r="C12" i="597"/>
  <c r="C11" i="597"/>
  <c r="C11" i="599"/>
  <c r="C10" i="599"/>
  <c r="C10" i="597"/>
  <c r="K10" i="605"/>
  <c r="O10" i="605"/>
  <c r="C10" i="605"/>
  <c r="G10" i="605"/>
  <c r="C9" i="605"/>
  <c r="G9" i="605"/>
  <c r="K9" i="605"/>
  <c r="O9" i="605"/>
  <c r="G8" i="605"/>
  <c r="K8" i="605"/>
  <c r="O8" i="605"/>
  <c r="C8" i="605"/>
  <c r="O7" i="605"/>
  <c r="C7" i="605"/>
  <c r="G7" i="605"/>
  <c r="K7" i="605"/>
  <c r="C6" i="605"/>
  <c r="G6" i="605"/>
  <c r="K6" i="605"/>
  <c r="O6" i="605"/>
  <c r="G5" i="605"/>
  <c r="K5" i="605"/>
  <c r="O5" i="605"/>
  <c r="C5" i="605"/>
  <c r="X1" i="594"/>
  <c r="U1" i="602"/>
  <c r="D1" i="591"/>
  <c r="D1" i="598"/>
  <c r="Q1" i="605"/>
  <c r="U1" i="601"/>
  <c r="H1" i="585"/>
  <c r="D1" i="592"/>
  <c r="K1" i="583"/>
  <c r="D1" i="599"/>
  <c r="D1" i="597"/>
  <c r="E1" i="587"/>
  <c r="D1" i="589"/>
  <c r="D1" i="600"/>
  <c r="Q1" i="604"/>
  <c r="D1" i="584"/>
  <c r="X1" i="593"/>
  <c r="G1" i="582"/>
  <c r="U1" i="603"/>
  <c r="U1" i="596"/>
  <c r="D1" i="590"/>
  <c r="E1" i="588"/>
  <c r="U1" i="595"/>
  <c r="H1" i="586"/>
  <c r="E15" i="587" l="1"/>
  <c r="D15" i="591"/>
  <c r="D15" i="590"/>
  <c r="E15" i="588"/>
  <c r="E21" i="586"/>
  <c r="D10" i="605"/>
  <c r="Q10" i="605" s="1"/>
  <c r="D9" i="605"/>
  <c r="Q9" i="605" s="1"/>
  <c r="D8" i="605"/>
  <c r="Q8" i="605" s="1"/>
  <c r="D7" i="605"/>
  <c r="Q7" i="605" s="1"/>
  <c r="D6" i="605"/>
  <c r="Q6" i="605" s="1"/>
  <c r="H5" i="605"/>
  <c r="D5" i="605"/>
  <c r="P5" i="605"/>
  <c r="L5" i="605"/>
  <c r="H32" i="605"/>
  <c r="L32" i="605"/>
  <c r="P32" i="605"/>
  <c r="D12" i="597"/>
  <c r="D11" i="597"/>
  <c r="D10" i="597"/>
  <c r="D11" i="599"/>
  <c r="D10" i="599"/>
  <c r="D32" i="605"/>
  <c r="D2" i="584"/>
  <c r="X2" i="593"/>
  <c r="E2" i="587"/>
  <c r="D2" i="600"/>
  <c r="D2" i="592"/>
  <c r="H2" i="586"/>
  <c r="D2" i="591"/>
  <c r="K2" i="583"/>
  <c r="D2" i="590"/>
  <c r="D2" i="599"/>
  <c r="D2" i="589"/>
  <c r="D2" i="598"/>
  <c r="Q2" i="604"/>
  <c r="D2" i="597"/>
  <c r="U2" i="595"/>
  <c r="X2" i="594"/>
  <c r="U2" i="596"/>
  <c r="Q2" i="605"/>
  <c r="H2" i="585"/>
  <c r="U2" i="601"/>
  <c r="E2" i="588"/>
  <c r="U2" i="603"/>
  <c r="D15" i="599" l="1"/>
  <c r="D21" i="599" s="1"/>
  <c r="D15" i="597"/>
  <c r="D21" i="597" s="1"/>
  <c r="Q5" i="605"/>
  <c r="D21" i="600"/>
  <c r="Q32" i="605"/>
  <c r="D21" i="598"/>
</calcChain>
</file>

<file path=xl/sharedStrings.xml><?xml version="1.0" encoding="utf-8"?>
<sst xmlns="http://schemas.openxmlformats.org/spreadsheetml/2006/main" count="35735" uniqueCount="8217">
  <si>
    <t>Anfälle, mehr als ein Belegungstag, ohne komplexe Diagnostik und Therapie, mit schw. CC, Alter &gt; 2 Jahre, ohne kompl. Diagn. oder ohne äuß. schw. oder schwere CC, mit EEG oder best. Diagnose, ohne kompl. Diagn., ohne angeb. Fehlbild., Alter &gt; 0 Jahre</t>
  </si>
  <si>
    <t>Anfälle, ein Belegungstag oder ohne komplexe Diagnostik und Therapie, ohne äußerst schwere oder schwere CC, ohne EEG, ohne bestimmte Diagnose, Alter &lt; 6 Jahre oder mit komplexer Diagnose</t>
  </si>
  <si>
    <t>B76G</t>
  </si>
  <si>
    <t>Sepsis mit komplizierender Konstellation oder bei Zustand nach Organtransplantation, mit äußerst schweren CC oder intensivmedizinische Komplexbehandlung &gt; 392 / 368 / - Aufwandspunkte</t>
  </si>
  <si>
    <t>T60G</t>
  </si>
  <si>
    <t>Andere infektiöse und parasitäre Krankheiten mit komplexer Diagnose, Alter &gt; 15 Jahre, mehr als ein Belegungstag</t>
  </si>
  <si>
    <t>Andere infektiöse und parasitäre Krankheiten mit komplexer Diagnose, Alter &gt; 15 Jahre, ein Belegungstag oder ohne komplexe Diagnose</t>
  </si>
  <si>
    <t>Psychiatrische Behandlung, ein Belegungstag, Alter &lt; 16 Jahre</t>
  </si>
  <si>
    <t>Psychiatrische Behandlung, ein Belegungstag, Alter &gt; 15 Jahre</t>
  </si>
  <si>
    <t>Polytrauma mit Beatmung &gt; 72 Stunden oder bestimmten Eingriffen oder IntK &gt; 392 / 368 / 552, ohne Frührehabilitation, mit Beatmung &gt; 263 Stunden oder mit komplexer Vakuumbehandlung oder mit IntK &gt; 588 / 552 / - Aufwandspunkte</t>
  </si>
  <si>
    <t>Polytrauma mit Beatmung &gt; 72 Stunden oder bestimmten Eingriffen oder IntK &gt; 392 / 368 / 552, ohne Frührehabilitation, ohne Beatmung &gt; 263 Stunden, ohne komplexe Vakuumbehandlung, ohne IntK &gt; 588 / 552 / - Aufwandspunkte</t>
  </si>
  <si>
    <t>Polytrauma mit anderen OR-Prozeduren oder Beatmung &gt; 24 Stunden, mit komplizierender Konstellation oder Eingriffen an mehreren Lokalisationen</t>
  </si>
  <si>
    <t>Polytrauma mit anderen OR-Prozeduren oder Beatmung &gt; 24 Stunden, ohne komplizierende Konstellation, ohne Eingriffe an mehreren Lokalisationen</t>
  </si>
  <si>
    <t>Intensivmedizinische Komplexbehandlung &gt; 784 / 828 / 828 Aufwandspunkte bei Polytrauma oder Polytrauma mit Beatmung oder Kraniotomie mit endovaskulärer Implantation von Stent-Prothesen an der Aorta</t>
  </si>
  <si>
    <t>Rekonstruktive Operation bei Verletzungen ohne komplizierende Konstellation, ohne Eingriff an mehreren Lokalisationen, ohne freie Lappenplastik mit mikrovask. Anastomosierung, mit komplexer Diagnose oder Prozedur oder äußerst schw. CC, mehr als 1 BT</t>
  </si>
  <si>
    <t>Andere Verbrennungen mit Hauttransplantation oder anderen Eingriffen bei Sepsis oder mit kompliz. Konst., hochkomplexem Eingriff, vierzeitigen bestimmten OR-Prozeduren oder intensivmedizinischer Komplexbehandlung &gt; 588 / 552 / 552 Aufwandspunkte</t>
  </si>
  <si>
    <t>Komplexbehandlung bei multiresistenten Erregern bei Krankheiten und Störungen an Muskel-Skelett-System und Bindegewebe</t>
  </si>
  <si>
    <t>J12Z</t>
  </si>
  <si>
    <t>Komplexe beidseitige plastische Rekonstruktion der Mamma</t>
  </si>
  <si>
    <t>Plastische Rekonstruktion der Mamma bei BNB mit aufwend. Rekonstr. oder beidseit. Mastektomie bei BNB oder Strahlenther. mit operat. Proz. bei Krankh. und Störungen an Haut, Unterhaut und Mamma, mit beidseit. Prothesenimpl. oder Impl. eines Hautexpanders</t>
  </si>
  <si>
    <t>Plastische Rekonstruktion der Mamma bei bösartiger Neubildung ohne aufwendige Rekonstruktion</t>
  </si>
  <si>
    <t>K04Z</t>
  </si>
  <si>
    <t>Große Eingriffe bei Adipositas</t>
  </si>
  <si>
    <t>Strahlentherapie bei endokrinen, Ernährungs- und Stoffwechselkrankheiten, mehr als ein Belegungstag, mit mäßig komplexer Radiojodtherapie, bei bösartiger Neubildung</t>
  </si>
  <si>
    <t>Strahlentherapie bei endokrinen, Ernährungs- und Stoffwechselkrankheiten, mehr als ein Belegungstag, mit mäßig komplexer Radiojodtherapie, außer bei bösartiger Neubildung</t>
  </si>
  <si>
    <t>K15E</t>
  </si>
  <si>
    <t>K60F</t>
  </si>
  <si>
    <t>Angeborene Stoffwechselstörungen, ein Belegungstag, Alter &lt; 16 Jahre</t>
  </si>
  <si>
    <t>K63D</t>
  </si>
  <si>
    <t>Angeborene Stoffwechselstörungen, ein Belegungstag, Alter &gt; 15 Jahre</t>
  </si>
  <si>
    <t>Beidseitige Unterbindung und Stripping von Venen mit bestimmter Diagnose oder äußerst schweren oder schweren CC</t>
  </si>
  <si>
    <t>Bestimmte ERCP mit schweren CC oder komplexer Eingriff oder Alter &lt; 16 Jahre, ohne komplexe Prozedur oder andere ERCP, ohne äußerst schwere oder schwere CC, ohne komplexen Eingriff, mit Radiofrequenzablation und endoskopischer Stentimplantation</t>
  </si>
  <si>
    <t>H41D</t>
  </si>
  <si>
    <t>Andere ERCP ohne bestimmte ERCP, ohne äußerst schwere oder schwere CC, Alter &gt; 15 Jahre, ohne komplexen Eingriff, ohne Radiofrequenzablation mit endoskopischer Stentimplantation</t>
  </si>
  <si>
    <t>Bösartige Neubildung an hepatobiliärem System und Pankreas, ein Belegungstag oder ohne komplexe Diagnose oder ohne äußerst schwere CC, ohne Pfortaderthrombose, Alter &lt; 17 Jahre</t>
  </si>
  <si>
    <t>H61C</t>
  </si>
  <si>
    <t>Bösartige Neubildung an hepatobiliärem System und Pankreas, ein Belegungstag oder ohne komplexe Diagnose oder ohne äußerst schwere CC, ohne Pfortaderthrombose, Alter &gt; 16 Jahre</t>
  </si>
  <si>
    <t>Erkrankungen des Pankreas außer bösartige Neubildung, mit akuter Pankreatitis oder Leberzirrhose oder bestimmter nichtinfektiöser Hepatitis, Alter &lt; 16 Jahre</t>
  </si>
  <si>
    <t>Erkrankungen des Pankreas außer bösartige Neubildung, mit akuter Pankreatitis oder Leberzirrhose oder bestimmter nichtinfektiöser Hepatitis, Alter &gt; 15 Jahre</t>
  </si>
  <si>
    <t>Erkrankungen des Pankreas außer bösartige Neubildung, ohne akute Pankreatitis, ohne Leberzirrhose, ohne bestimmte nichtinfektiöse Hepatitis</t>
  </si>
  <si>
    <t>H77Z</t>
  </si>
  <si>
    <t>Komplexbehandlung bei multiresistenten Erregern bei Krankheiten und Störungen an hepatobiliärem System und Pankreas</t>
  </si>
  <si>
    <t>Revision oder Ersatz des Hüftgelenkes mit kompl. Diagnose od. Arthrodese od. Alter &lt; 16 Jahre oder beidseitige od. mehrere gr. Eingr. an Gelenken der unt. Extr. mit kompl. Eingriff, mit äuß. schw. CC oder mehrzeitigem Wechsel oder Eingr. an mehr. Lok.</t>
  </si>
  <si>
    <t>Revision oder Ersatz des Hüftgelenkes mit kompl. Diagnose od. Arthrodese od. Alter &lt; 16 Jahre oder beidseitige od. mehrere gr. Eingr. an Gelenken der unt. Extr. mit kompl. Eingriff, ohne äuß. schw. CC, ohne mehrzeit. Wechsel, ohne Eingr. an mehr. Lok.</t>
  </si>
  <si>
    <t>Medikamente-freisetzende Ballons an anderen Gefäßen</t>
  </si>
  <si>
    <t>ZE142</t>
  </si>
  <si>
    <t>Gabe von Clofarabin, parenteral</t>
  </si>
  <si>
    <t>ZE143</t>
  </si>
  <si>
    <t>Gabe von Plerixafor, parenteral</t>
  </si>
  <si>
    <t>ZE144</t>
  </si>
  <si>
    <t>Gabe von Romiplostim, parenteral</t>
  </si>
  <si>
    <t>ZE145</t>
  </si>
  <si>
    <t>Spezialisierte stationäre palliativmedizinische Komplexbehandlung</t>
  </si>
  <si>
    <t>ZE146</t>
  </si>
  <si>
    <t>Gabe von Thrombozytenkonzentraten</t>
  </si>
  <si>
    <t>ZE147</t>
  </si>
  <si>
    <t>Gabe von Apherese-Thrombozytenkonzentraten</t>
  </si>
  <si>
    <t>ZE149</t>
  </si>
  <si>
    <t>Gabe von Trastuzumab, intravenös</t>
  </si>
  <si>
    <t>ZE150</t>
  </si>
  <si>
    <t>Gabe von Posaconazol, oral, Suspension</t>
  </si>
  <si>
    <t>ZE151</t>
  </si>
  <si>
    <t>Gabe von Abatacept, intravenös</t>
  </si>
  <si>
    <t>ZE152</t>
  </si>
  <si>
    <t>Perkutan-transluminale Fremdkörperentfernung und Thrombektomie an intrakraniellen Gefäßen unter Verwendung eines Stentretriever-Systems</t>
  </si>
  <si>
    <t>ZE154</t>
  </si>
  <si>
    <t>Gabe von Eculizumab, parenteral</t>
  </si>
  <si>
    <t>ZE155</t>
  </si>
  <si>
    <t>Gabe von Ofatumumab, parenteral</t>
  </si>
  <si>
    <t>ZE156</t>
  </si>
  <si>
    <t>Gabe von Decitabine, parenteral</t>
  </si>
  <si>
    <t>ZE157</t>
  </si>
  <si>
    <t>Gabe von Tocilizumab, intravenös</t>
  </si>
  <si>
    <t>ZE158</t>
  </si>
  <si>
    <t>Vagusnervstimulationssysteme, mit Sondenimplantation</t>
  </si>
  <si>
    <t>ZE159</t>
  </si>
  <si>
    <t>Vagusnervstimulationssysteme, ohne Sondenimplantation</t>
  </si>
  <si>
    <t>Fußnoten:</t>
  </si>
  <si>
    <t>1)</t>
  </si>
  <si>
    <t>Die jeweiligen Definitionen (OPS-Kodes und -Texte) sowie die fehlenden differenzierten €-Beträge sind in Anlage 5 aufgeführt.</t>
  </si>
  <si>
    <t>2)</t>
  </si>
  <si>
    <t>Eine zusätzliche Abrechnung ist im Zusammenhang mit einer Fallpauschale der Basis-DRG L60 oder L71 oder der DRG L90B oder L90C und dem nach Anlage 3b krankenhausindividuell zu vereinbarenden Entgelt L90A nicht möglich.</t>
  </si>
  <si>
    <t>3)</t>
  </si>
  <si>
    <t>Mehrere komplexe Eingriffe an Ellenbogengelenk und Unterarm oder gelenkübergreifende Weichteildistraktion bei angeborenen Anomalien der Hand, mit aufwendigen Eingriffen am Unterarm</t>
  </si>
  <si>
    <t>Eingr. an Handgel. und Hand ohne mehrz. Eingr., oh. Komplexb. Hand, ohne aufw. rekonstr. Eingr., mit kompl. Eingr. od. b. angeb. Anomalie d. Hand od. Pseudarthr., Alter &lt; 6 J. od. kompl. Eingr. b. angeb. Fehlb. d. Hand u. Alter &lt; 16 J.</t>
  </si>
  <si>
    <t>F21D</t>
  </si>
  <si>
    <t>Andere vorgeburtliche stationäre Aufnahme mit äußerst schweren oder schweren CC oder komplexer Diagnose oder komplizierendem Eingriff oder ein Belegungstag</t>
  </si>
  <si>
    <t>Andere vorgeburtliche stationäre Aufnahme ohne äußerst schwere oder schwere CC, ohne komplexe Diagnose, ohne komplizierenden Eingriff, mehr als ein Belegungstag</t>
  </si>
  <si>
    <t>Neugeborenes, Aufnahmegewicht 1000 - 1499 g mit signifikanter OR-Prozedur oder Beatmung &gt; 95 Stunden, mit mehreren schweren Problemen, mit Beatmung &gt; 120 und &lt; 480 Stunden oder mit mehrzeitigen komplexen OR-Prozeduren, ohne Beatmung &gt; 479 Stunden</t>
  </si>
  <si>
    <t>Neugeborenes, Aufnahmegewicht 2000 - 2499 g mit signifikanter OR-Prozedur oder Beatmung &gt; 95 Stunden, mit mehreren schweren Problemen, mit Beatmung &gt; 120 Stunden oder mit mehrzeitigen komplexen OR-Prozeduren</t>
  </si>
  <si>
    <t>Neugeborenes, Aufnahmegewicht 2000 - 2499 g mit signifikanter OR-Prozedur oder Beatmung &gt; 95 Stunden, mit mehreren schweren Problemen, ohne Beatmung &gt; 120 Stunden, ohne mehrzeitige komplexe OR-Prozeduren</t>
  </si>
  <si>
    <t>Neugeborenes, verlegt &lt; 5 Tage nach Aufnahme ohne signifikante OR-Prozedur, zuverlegt oder Beatmung &gt; 24 Stunden</t>
  </si>
  <si>
    <t>Neugeborenes, verlegt &lt; 5 Tage nach Aufnahme ohne signifikante OR-Prozedur, nicht zuverlegt, ohne Beatmung &gt; 24 Stunden (Mindestverweildauer 24 Stunden für das Krankenhaus, in dem die Geburt stattfindet)</t>
  </si>
  <si>
    <t>Neugeborenes, Aufnahmegewicht &lt; 750 g, verstorben &lt; 29 Tage nach Aufnahme</t>
  </si>
  <si>
    <t>Neugeborenes, Aufnahmegewicht 750 - 999 g, verstorben &lt; 29 Tage nach Aufnahme</t>
  </si>
  <si>
    <t>Erkrankungen des retikuloendothelialen Systems, des Immunsystems und Gerinnungsstörungen mit komplexer Diagnose oder äußerst schweren oder schweren CC, ohne Milzverletzung, ohne Granulozytenstörung oder Alter &gt; 15 Jahre</t>
  </si>
  <si>
    <t>Erkrankungen des retikuloendothelialen Systems, des Immunsystems und Gerinnungsstörungen ohne komplexe Diagnose, ohne äußerst schwere oder schwere CC, Alter &lt; 16 Jahre</t>
  </si>
  <si>
    <t>Erkrankungen des retikuloendothelialen Systems, des Immunsystems und Gerinnungsstörungen ohne komplexe Diagnose, ohne äußerst schwere oder schwere CC, Alter &gt; 15 Jahre</t>
  </si>
  <si>
    <t>Andere Erkrankungen der Erythrozyten mit äußerst schweren CC</t>
  </si>
  <si>
    <t>Andere Erkrankungen der Erythrozyten, ohne äußerst schwere CC</t>
  </si>
  <si>
    <t>Q62Z</t>
  </si>
  <si>
    <t>Andere Anämie</t>
  </si>
  <si>
    <t>Q63A</t>
  </si>
  <si>
    <t>Aplastische Anämie, Alter &lt; 16 Jahre</t>
  </si>
  <si>
    <t>Q63B</t>
  </si>
  <si>
    <t>Aplastische Anämie, Alter &gt; 15 Jahre</t>
  </si>
  <si>
    <t>Lymphom und Leukämie mit großen OR-Prozeduren, mit äußerst schweren CC, ohne komplexe OR-Prozedur oder ohne äußerst schwere CC, mit aufwendigem Eingriff an der Wirbelsäule</t>
  </si>
  <si>
    <t>Lymphom und Leukämie mit großen OR-Prozeduren, ohne äußerst schwere CC, mit komplexer OR-Prozedur, ohne aufwendigen Eingriff an der Wirbelsäule</t>
  </si>
  <si>
    <t>R13A</t>
  </si>
  <si>
    <t>Andere hämatologische und solide Neubildungen mit bestimmter OR-Prozedur, ohne äußerst schwere oder schwere CC, mit komplexer OR-Prozedur oder komplizierender Konstellation</t>
  </si>
  <si>
    <t>R13B</t>
  </si>
  <si>
    <t>Andere hämatologische und solide Neubildungen mit bestimmter OR-Prozedur, ohne äußerst schwere oder schwere CC, ohne komplexe OR-Prozedur, ohne komplizierende Konstellation</t>
  </si>
  <si>
    <t>Intensivmedizinische Komplexbehandlung &gt; 784 / 828 / 828 Aufwandspunkte bei hämatologischen und soliden Neubildungen</t>
  </si>
  <si>
    <t>Akute myeloische Leukämie mit intensiver Chemotherapie mit komplizierender Diagnose oder Dialyse oder Portimplantation oder intensivmedizinischer Komplexbehandlung &gt; 392 / 368 / - Aufwandspunkte oder schwersten CC</t>
  </si>
  <si>
    <t>Akute myeloische Leukämie mit int. Chemoth., äuß. schw. CC od. kompl. Diagnostik b. Leuk. od. mit mäß. kompl. Chemoth. mit best. kompliz. Faktoren od. mit äuß. schw. CC mit kompl. Diagnostik od. KomplBeh. MRE mit Dial. od. äuß. schw. CC od. schwerste CC</t>
  </si>
  <si>
    <t>Akute myeloische Leukämie mit intensiver Chemoth., ohne kompliz. Diagnose, ohne Dialyse, ohne Portimpl., oh. intensivmed. Komplexbeh. &gt; 392 / 368 / - AufwP., oh. äuß. schwere CC, oh. kompl. Diagnostik b. Leukämie od. mit Dialyse od. äußerst schweren CC</t>
  </si>
  <si>
    <t>Akute myeloische Leukämie mit mäßig komplexer Chemotherapie, ohne komplizierende Diagnose, ohne Dialyse, ohne Portimplantation, ohne äußerst schwere CC oder mit lokaler Chemotherapie oder mit Komplexbehandlung bei multiresistenten Erregern</t>
  </si>
  <si>
    <t>Akute myeloische Leukämie ohne Chemotherapie, ohne Dialyse, ohne äußerst schwere CC, ohne Komplexbehandlung bei multiresistenten Erregern</t>
  </si>
  <si>
    <t>Lymphom und nicht akute Leukämie, mit Sepsis oder komplizierender Konstellation oder mit Agranulozytose, intrakranieller Metastase oder Portimplantation, mit äuß. schw. CC, Alter &gt; 15 Jahre, mit hochkompl. Chemotherapie oder schwersten CC</t>
  </si>
  <si>
    <t>Lymphom und nicht akute Leukämie, ohne Sepsis, ohne komplizierende Konstellation, mit Agranulozytose oder Portimplantation oder Komplexbehandlung bei multiresistenten Erregern oder komplexer Diagnostik bei Leukämie, Alter &lt; 16 Jahre</t>
  </si>
  <si>
    <t>Andere akute Leukämie mit Chemotherapie, mit Dialyse oder Sepsis oder mit Agranulozytose oder Portimplantation, Alter &lt; 16 Jahre oder schwerste CC</t>
  </si>
  <si>
    <t>Andere akute Leukämie mit intensiver oder mäßig kompl. Chemoth., mit Dialyse oder Sepsis oder mit Agranulozytose oder Portimplantation oder mit lokaler Chemoth., mit Dialyse od. Sepsis od. mit Agranulozytose od. Portimplantation oder mit äuß. schw. CC</t>
  </si>
  <si>
    <t>Andere akute Leukämie ohne Dialyse, ohne Sepsis, ohne Agranulozytose, ohne Portimplantation, mit intensiver oder mäßig komplexer Chemotherapie, mit äußerst schweren CC oder mit lokaler Chemotherapie, mit schwersten CC</t>
  </si>
  <si>
    <t>Andere akute Leukämie ohne Dialyse, ohne Sepsis, ohne Agranulozytose, ohne Portimplantation, ohne äußerst schwere CC</t>
  </si>
  <si>
    <t>L64C</t>
  </si>
  <si>
    <t>Eingriffe an Uterus und Adnexen oder best. Hernien und große operative Eingriffe an Vagina, Zervix und Vulva bei bösartiger Neubildung oder best. Eingriffe am Darm oder Rekonstruktion von Vagina und Vulva, mit äußerst schweren CC</t>
  </si>
  <si>
    <t>Eingriffe an Uterus und Adnexen oder best. Hernien und große operat. Eingriffe an Vagina, Zervix und Vulva bei bösartiger Neubildung, mit CC oder best. Eingriffe am Darm oder Rekonstr. von Vagina u. Vulva od. Vulvektomie mit Lymphadenekt.</t>
  </si>
  <si>
    <t>Eingriffe an Uterus und Adnexen oder best. Hernien und große operat. Eingriffe an Vagina, Zervix und Vulva bei bösartiger Neubildung, ohne CC, ohne best. Eingriffe am Darm, ohne Rekonstr. von Vagina u. Vulva, ohne Vulvektomie mit Lymphadenekt.</t>
  </si>
  <si>
    <t>Hysterektomie außer bei bösartiger Neubildung, mit äußerst schweren oder schweren CC oder mit komplexem Eingriff</t>
  </si>
  <si>
    <t>Andere OR-Prozeduren an den weiblichen Geschlechtsorganen mit bestimmtem Eingriff oder komplexer Diagnose mit äußerst schweren CC</t>
  </si>
  <si>
    <t>Andere OR-Prozeduren an den weiblichen Geschlechtsorganen, ohne bestimmten Eingriff, ohne komplexe Diagnose oder äußerst schwere CC</t>
  </si>
  <si>
    <t>Komplizierende Konstellation mit best. op. Eingriff bei Krankheiten u. Störungen der weibl. Geschlechtsorg. od. Beckenevisz. bei der Frau u. radikale Vulvektomie od. best. Lymphadenekt. mit äuß. schw. CC, mit kompl. Eingriff od. kompliz. Konstellation</t>
  </si>
  <si>
    <t>Sectio caesarea m. mehr. kompliz. Diag., Schwangerschaftsd. &gt; 25 vollend. W. (SSW), oh. intraut. Ther., oh. kompliz. Konstell., oh. Mehrlingsschw. od. bis 33 SSW od. m. kompl. Diag., m. od. oh. kompliz. Diag. m. best. Eingriff b. Sectio od. äuß. schw. CC</t>
  </si>
  <si>
    <t>Sectio caesarea mit mehreren kompliz. Diag., Schwangerschaftsdauer 26 bis 33 SSW, oh. best. kompliz. Faktoren od. mit kompliz. Diag., bis 25 SSW od. mit Tamponade einer Blutung od. Thromboembolie in Gestationsperiode m. OR-Proz., oh. äuß. schw. CC</t>
  </si>
  <si>
    <t>Vaginale Entbindung mit kompl. OR-Prozedur, Schwangerschaftsdauer bis 33 vollend. Wochen oder mit intrauteriner Therapie oder kompliz. Konstellation oder bestimmtem Eingriff oder komplizierender Diagnose oder mit äußerst schweren CC</t>
  </si>
  <si>
    <t>Vaginale Entbindung mit komplizierender OR-Prozedur, Schwangerschaftsdauer mehr als 33 vollendete Wochen, ohne intrauterine Therapie, ohne komplizierende Konstellation, ohne bestimmten Eingriff, ohne komplizierende Diagnose, ohne äußerst schwere CC</t>
  </si>
  <si>
    <t>Stationäre Aufnahme nach Entbindung oder Abort mit OR-Prozedur oder bestimmtem Eingriff an der Mamma mit komplexem Eingriff</t>
  </si>
  <si>
    <t>Stationäre Aufnahme nach Entbindung oder Abort mit OR-Prozedur oder bestimmtem Eingriff an der Mamma, ohne komplexen Eingriff</t>
  </si>
  <si>
    <t>Ösophagitis, Gastroenteritis, gastrointestinale Blutung, Ulkuserkrankung und verschiedene Erkrankungen der Verdauungsorgane ohne bestimmte oder andere komplizierende Faktoren, ohne äußerst schwere CC</t>
  </si>
  <si>
    <t>Andere leichte bis moderate Erkrankungen der Verdauungsorgane, Alter &gt; 2 Jahre oder Abdominalschmerz oder mesenteriale Lymphadenitis, Alter &gt; 2 Jahre und Alter &lt; 56 Jahre oder ohne CC</t>
  </si>
  <si>
    <t>Eingriffe an Pankreas und Leber und portosystemische Shuntoperationen mit großem Eingriff oder Strahlentherapie, mit komplexem Eingriff oder intensivmedizinischer Komplexbehandlung &gt; 392 / 368 / - Aufwandspunkte</t>
  </si>
  <si>
    <t>Eingriffe an Pankreas und Leber und portosystemische Shuntoperationen mit großem Eingriff oder Strahlentherapie, ohne komplexen Eingriff, ohne intensivmedizinische Komplexbehandlung &gt; 392 / 368 / - Aufwandspunkte</t>
  </si>
  <si>
    <t>Laparoskopische Cholezystektomie mit komplexer Diagnose oder komplizierender Konstellation</t>
  </si>
  <si>
    <t>Laparoskopische Cholezystektomie ohne komplexe Diagnose, ohne komplizierende Konstellation</t>
  </si>
  <si>
    <t>Eingriffe an Pankreas und Leber und portosystemische Shuntoperationen, ohne großen Eingriff, ohne Strahlentherapie, mit äußerst schweren CC, mit bestimmtem Eingriff an Leber, Pankreas und Gallengängen</t>
  </si>
  <si>
    <t>Eingriffe an Pankreas und Leber und portosystemische Shuntoperationen, ohne großen Eingriff, ohne Strahlentherapie, mit äußerst schweren CC oder ohne äußerst schwere CC, mit bestimmtem Eingriff am Pankreas oder bei bösartiger Neubildung</t>
  </si>
  <si>
    <t>Eingriffe an Pankreas und Leber und portosystemische Shuntoperationen, ohne großen Eingriff, ohne Strahlentherapie, ohne äußerst schwere CC, ohne bestimmten Eingriff am Pankreas, außer bei bösartiger Neubildung</t>
  </si>
  <si>
    <t>Endoskopische Eingriffe bei Ösophagusvarizenblutung ohne äußerst schwere CC</t>
  </si>
  <si>
    <t>ZE</t>
  </si>
  <si>
    <t>ZE11</t>
  </si>
  <si>
    <t>Wirbelkörperersatz</t>
  </si>
  <si>
    <t>siehe Anlage 5</t>
  </si>
  <si>
    <t>ZE17</t>
  </si>
  <si>
    <t>Gabe von Gemcitabin, parenteral</t>
  </si>
  <si>
    <t>ZE19</t>
  </si>
  <si>
    <t>Gabe von Irinotecan, parenteral</t>
  </si>
  <si>
    <t>Gabe von Prothrombinkomplex, parenteral</t>
  </si>
  <si>
    <t>ZE36</t>
  </si>
  <si>
    <t>Plasmapherese</t>
  </si>
  <si>
    <t>ZE40</t>
  </si>
  <si>
    <t>Gabe von Filgrastim, parenteral</t>
  </si>
  <si>
    <t>ZE42</t>
  </si>
  <si>
    <t>Gabe von Lenograstim, parenteral</t>
  </si>
  <si>
    <t>ZE44</t>
  </si>
  <si>
    <t>Gabe von Topotecan, parenteral</t>
  </si>
  <si>
    <t>ZE47</t>
  </si>
  <si>
    <t>Gabe von Antithrombin III, parenteral</t>
  </si>
  <si>
    <t>ZE48</t>
  </si>
  <si>
    <t>Gabe von Aldesleukin, parenteral</t>
  </si>
  <si>
    <t>ZE50</t>
  </si>
  <si>
    <t>Gabe von Cetuximab, parenteral</t>
  </si>
  <si>
    <t>ZE51</t>
  </si>
  <si>
    <t>Gabe von Human-Immunglobulin, spezifisch gegen Hepatitis-B-surface-Antigen, parenteral</t>
  </si>
  <si>
    <t>ZE52</t>
  </si>
  <si>
    <t>Gabe von Liposomalem Doxorubicin, parenteral</t>
  </si>
  <si>
    <t>ZE60</t>
  </si>
  <si>
    <t>Palliativmedizinische Komplexbehandlung</t>
  </si>
  <si>
    <t>ZE63</t>
  </si>
  <si>
    <t>Gabe von Paclitaxel, parenteral</t>
  </si>
  <si>
    <t>ZE64</t>
  </si>
  <si>
    <t>ZE67</t>
  </si>
  <si>
    <t>Gabe von Human-Immunglobulin, spezifisch gegen Varicella-Zoster-Virus, parenteral</t>
  </si>
  <si>
    <t>ZE70</t>
  </si>
  <si>
    <t>Gabe von C1-Esteraseinhibitor, parenteral</t>
  </si>
  <si>
    <t>ZE71</t>
  </si>
  <si>
    <t>Gabe von Pegfilgrastim, parenteral</t>
  </si>
  <si>
    <t>ZE72</t>
  </si>
  <si>
    <t>Gabe von Pegyliertem liposomalen Doxorubicin, parenteral</t>
  </si>
  <si>
    <t>ZE74</t>
  </si>
  <si>
    <t>Gabe von Bevacizumab, parenteral</t>
  </si>
  <si>
    <t>ZE75</t>
  </si>
  <si>
    <t>Gabe von Liposomalem Cytarabin, intrathekal</t>
  </si>
  <si>
    <t>ZE78</t>
  </si>
  <si>
    <t>Gabe von Temozolomid, oral</t>
  </si>
  <si>
    <t>ZE80</t>
  </si>
  <si>
    <t>Gabe von Docetaxel, parenteral</t>
  </si>
  <si>
    <t>ZE93</t>
  </si>
  <si>
    <t>Gabe von Human-Immunglobulin, polyvalent, parenteral</t>
  </si>
  <si>
    <t>Gabe von Palifermin, parenteral</t>
  </si>
  <si>
    <t>ZE96</t>
  </si>
  <si>
    <t>Gabe von Carmustin-Implantaten, intrathekal</t>
  </si>
  <si>
    <t>ZE97</t>
  </si>
  <si>
    <t>Gabe von Natalizumab, parenteral</t>
  </si>
  <si>
    <t>ZE98</t>
  </si>
  <si>
    <t>Gabe von Palivizumab, parenteral</t>
  </si>
  <si>
    <t>ZE100</t>
  </si>
  <si>
    <t>Implantation eines endobronchialen Klappensystems</t>
  </si>
  <si>
    <t>ZE101</t>
  </si>
  <si>
    <t>Medikamente-freisetzende Koronarstents</t>
  </si>
  <si>
    <t>ZE105</t>
  </si>
  <si>
    <t>Selektive Embolisation mit Metallspiralen (Coils) an Kopf, Hals (intra- und extrakraniell) und spinalen Gefäßen oder mit großlumigem Gefäßverschlusskörper</t>
  </si>
  <si>
    <t>ZE106</t>
  </si>
  <si>
    <t>Selektive Embolisation mit Metallspiralen (Coils), andere Lokalisationen</t>
  </si>
  <si>
    <t>ZE107</t>
  </si>
  <si>
    <t>Gabe von Erythrozytenkonzentraten</t>
  </si>
  <si>
    <t>ZE108</t>
  </si>
  <si>
    <t>Gabe von patientenbezogenen Thrombozytenkonzentraten</t>
  </si>
  <si>
    <t>ZE110</t>
  </si>
  <si>
    <t>Gabe von Liposomalem Amphotericin B, parenteral</t>
  </si>
  <si>
    <t>ZE113</t>
  </si>
  <si>
    <t>Gabe von Itraconazol, parenteral</t>
  </si>
  <si>
    <t>ZE115</t>
  </si>
  <si>
    <t>Gabe von Anidulafungin, parenteral</t>
  </si>
  <si>
    <t>ZE116</t>
  </si>
  <si>
    <t>Gabe von Panitumumab, parenteral</t>
  </si>
  <si>
    <t>ZE117</t>
  </si>
  <si>
    <t>Gabe von Trabectedin, parenteral</t>
  </si>
  <si>
    <t>Hämofiltration, kontinuierlich</t>
  </si>
  <si>
    <t>Hämodialyse, kontinuierlich, venovenös, pumpengetrieben (CVVHD)</t>
  </si>
  <si>
    <t>Hämodiafiltration, kontinuierlich</t>
  </si>
  <si>
    <t>Peritonealdialyse, kontinuierlich, nicht maschinell unterstützt (CAPD)</t>
  </si>
  <si>
    <t>ZE124</t>
  </si>
  <si>
    <t>Gabe von Azacytidin, parenteral</t>
  </si>
  <si>
    <t>ZE125</t>
  </si>
  <si>
    <t>Implantation oder Wechsel eines interspinösen Spreizers</t>
  </si>
  <si>
    <t>ZE128</t>
  </si>
  <si>
    <t>Gabe von Micafungin, parenteral</t>
  </si>
  <si>
    <t>ZE130</t>
  </si>
  <si>
    <t>Hochaufwendige Pflege von Erwachsenen</t>
  </si>
  <si>
    <t>ZE131</t>
  </si>
  <si>
    <t>Hochaufwendige Pflege von Kleinkindern oder von Kindern und Jugendlichen</t>
  </si>
  <si>
    <t>ZE132</t>
  </si>
  <si>
    <t>Implantation eines Wachstumsstents</t>
  </si>
  <si>
    <t>ZE133</t>
  </si>
  <si>
    <t>Perkutan-transluminale Fremdkörperentfernung und Thrombektomie an intrakraniellen Gefäßen unter Verwendung eines Mikrodrahtretriever-Systems</t>
  </si>
  <si>
    <t>ZE135</t>
  </si>
  <si>
    <t>Gabe von Vinflunin, parenteral</t>
  </si>
  <si>
    <t>ZE136</t>
  </si>
  <si>
    <t>Medikamente-freisetzende Ballons an Koronargefäßen</t>
  </si>
  <si>
    <t>ZE137</t>
  </si>
  <si>
    <t>Apoplexie mit neurologischer Komplexbehandlung des akuten Schlaganfalls oder mit anderer neurologischer Komplexbehandlung des akuten Schlaganfalls, verstorben &lt; 4 Tage nach Aufnahme</t>
  </si>
  <si>
    <t>Apoplexie ohne neurologische Komplexbehandlung des akuten Schlaganfalls, ohne andere neurologische Komplexbehandlung des akuten Schlaganfalls, verstorben &lt; 4 Tage nach Aufnahme</t>
  </si>
  <si>
    <t>Erkrankungen an Hirnnerven und peripheren Nerven mit komplexer Diagnose oder Komplexbehandlung der Hand, mehr als ein Belegungstag, mit äußerst schweren CC oder bei Para- / Tetraplegie mit äußerst schweren oder schweren CC</t>
  </si>
  <si>
    <t>Infektion des Nervensystems außer Virusmeningitis, Alter &lt; 16 Jahre</t>
  </si>
  <si>
    <t>Infektion des Nervensystems außer Virusmeningitis, mehr als ein Belegungstag</t>
  </si>
  <si>
    <t>Virusmeningitis oder Infektion des Nervensystems, Alter &gt; 15 Jahre oder ein Belegungstag</t>
  </si>
  <si>
    <t>B74Z</t>
  </si>
  <si>
    <t>Komplexbehandlung bei multiresistenten Erregern bei Krankheiten und Störungen des Nervensystems</t>
  </si>
  <si>
    <t>Anfälle, mehr als ein Belegungstag, ohne komplexe Diagnostik und Therapie, mit äuß. schweren CC, ohne kompl. Diagnose oder mit schweren CC, Alter &gt; 2 Jahre oder ohne schwere CC, mit EEG oder best. Diagnose, ohne kompl. Diagnose, mit angeb. Fehlbildung</t>
  </si>
  <si>
    <t>Anfälle, ein Belegungstag oder ohne komplexe Diagnostik und Therapie, ohne äußerst schwere oder schwere CC, mit EEG oder bestimmter Diagnose, ohne komplexe Diagnose, ohne angeborene Fehlbildung, Alter &lt; 1 Jahr</t>
  </si>
  <si>
    <t>750 IE bis unter 1.000 IE</t>
  </si>
  <si>
    <t>ZE67.04</t>
  </si>
  <si>
    <t>1.000 IE bis unter 1.500 IE</t>
  </si>
  <si>
    <t>ZE67.05</t>
  </si>
  <si>
    <t>1.500 IE bis unter 2.000 IE</t>
  </si>
  <si>
    <t>ZE67.06</t>
  </si>
  <si>
    <t>2.000 IE bis unter 2.500 IE</t>
  </si>
  <si>
    <t>ZE67.07</t>
  </si>
  <si>
    <t>2.500 IE bis unter 3.000 IE</t>
  </si>
  <si>
    <t>ZE67.08</t>
  </si>
  <si>
    <t>Anfälle, ein Belegungstag oder ohne komplexe Diagnostik und Therapie, ohne äußerst schwere oder schwere CC, ohne EEG, ohne bestimmte Diagnose, Alter &gt; 5 Jahre, ohne komplexe Diagnose</t>
  </si>
  <si>
    <t>Degenerative Krankheiten des Nervensystems mit hochkomplexer Diagnose oder mit äußerst schweren oder schweren CC, mehr als ein Belegungstag, mit komplexer Diagnose</t>
  </si>
  <si>
    <t>Degenerative Krankheiten des Nervensystems mit äußerst schweren oder schweren CC, mehr als ein Belegungstag, ohne komplexe Diagnose, ohne hochkomplexe Diagnose</t>
  </si>
  <si>
    <t>Degenerative Krankheiten des Nervensystems ohne hochkomplexe Diagnose, ohne äußerst schwere oder schwere CC oder ein Belegungstag, mit komplexer Diagnose oder zerebrale Lähmungen</t>
  </si>
  <si>
    <t>Degenerative Krankheiten des Nervensystems ohne hochkomplexe Diagnose, ohne äußerst schwere oder schwere CC oder ein Belegungstag, ohne komplexe Diagnose</t>
  </si>
  <si>
    <t>Hornhauttransplantation mit extrakapsulärer Extraktion der Linse (ECCE), Amnionmembrantransplantation oder Alter &lt; 16 Jahre</t>
  </si>
  <si>
    <t>Hornhauttransplantation ohne extrakapsuläre Extraktion der Linse (ECCE), ohne Amnionmembrantransplantation, Alter &gt; 15 Jahre</t>
  </si>
  <si>
    <t>Aufwendige Eingriffe am Auge, Alter &lt; 6 Jahre</t>
  </si>
  <si>
    <t>Eingriffe an Kornea, Sklera und Konjunktiva, Eingriffe am Augenlid oder verschiedene Eingriffe an der Linse, Alter &lt; 16 Jahre oder beidseitige Eingriffe an Augen und Tränenwegen</t>
  </si>
  <si>
    <t>Eingriffe an Kornea, Sklera und Konjunktiva, Eingriffe am Augenlid oder verschiedene Eingriffe an der Linse, Alter &gt; 15 Jahre, ohne beidseitige Eingriffe an Augen und Tränenwegen</t>
  </si>
  <si>
    <t>Operative Korrektur einer Lippen-Kiefer-Gaumen-Spalte oder bestimmte plastische Rekonstruktion am Kopf, Alter &gt; 0 Jahre</t>
  </si>
  <si>
    <t>Andere aufwendige Eingriffe an Ohr, Nase, Mund und Hals</t>
  </si>
  <si>
    <t>Tonsillektomie außer bei bösartiger Neubildung oder verschiedene Eingriffe an Ohr, Nase, Mund und Hals ohne äußerst schwere CC, ohne aufwendigen Eingriff, ohne komplexe Diagnose</t>
  </si>
  <si>
    <t>Andere große Eingriffe am Thorax oder bestimmte Eingriffe zur Entfernung von intrakraniellem Gewebe, mit bestimmten Eingriffen bei Brustkorbdeformität oder mit äußerst schweren CC</t>
  </si>
  <si>
    <t>Andere Verbrenn. m. Hauttr. od. and. Eingr. auß. b. Sep., oh. kompliz. Konst., oh. hochkompl. Eingr., oh. vierz. best. OR-Proz., oh. IntK &gt; 588 / 552 / 552 Aufwandsp., m. äuß. schw. CC, kompliz. Diagn., kompl. Proz., Dialyse od. Beatm. &gt; 24 Std.</t>
  </si>
  <si>
    <t>Andere Verbrenn. m. Hauttr. od. and. Eingr. oh. äuß. schw. CC, oh. kompliz. Diagn., oh. komplexe Proz., oh. Dialyse, oh. Beat. &gt; 24 Std., oh. kompliz. Konst., oh. IntK &gt; 588 / 552 / 552 Aufwandsp., oh. best. Spalthauttranspl., Alter &lt; 18 J.</t>
  </si>
  <si>
    <t>Y02D</t>
  </si>
  <si>
    <t>Andere Verbrenn. m. Hauttr. od. and. Eingr. oh. äuß. schw. CC, oh. kompliz. Diagn., oh. komplexe Proz., oh. Dialyse, oh. Beat. &gt; 24 Std., oh. kompliz. Konst., oh. IntK &gt; 588 / 552 / 552 Aufwandsp., oh. best. Spalthauttranspl., Alter &gt; 17 J.</t>
  </si>
  <si>
    <t>Andere Verbrennungen mit anderen Eingriffen, Alter &lt; 16 Jahre oder schwerste CC</t>
  </si>
  <si>
    <t>Andere Verbrennungen mit anderen Eingriffen, Alter &gt; 15 Jahre, ohne schwerste CC</t>
  </si>
  <si>
    <t>Bronchitis und Asthma bronchiale, Alter &gt; 0 Jahre und Alter &lt; 6 Jahre und ein Belegungstag oder ohne äußerst schwere oder schwere CC oder Störungen der Atmung mit Ursache in der Neonatalperiode oder Alter &lt; 16 Jahre außer bei Hyperventilation</t>
  </si>
  <si>
    <t>Operatives Einbringen eines Peritonealdialysekatheters, Alter &lt; 10 Jahre oder Blasenrekonstruktion und kontinenter Pouch bei Neubildung mit Multiviszeraleingriff oder Verschluss einer Blasenekstrophie</t>
  </si>
  <si>
    <t>Bestimmte kleine Eingriffe an der Harnblase mit äußerst schweren CC</t>
  </si>
  <si>
    <t>Andere Eingriffe bei Erkrankungen der Harnorgane mit Anlage eines Dialyseshunts bei akuter Niereninsuffizienz od. bei chronischer Niereninsuff. mit Dialyse oder außer Anlage e. Dialyseshunts, m. Kalziphylaxie, Alter &gt; 1 Jahr, ohne äußerst schwere CC</t>
  </si>
  <si>
    <t>L12A</t>
  </si>
  <si>
    <t>L12B</t>
  </si>
  <si>
    <t>Nieren-, Ureter- und große Harnblaseneingriffe bei Neubildung, Alter &gt; 18 Jahre, ohne Kombinationseingriff, ohne CC, mit bestimmtem Eingriff</t>
  </si>
  <si>
    <t>L13C</t>
  </si>
  <si>
    <t>Nieren-, Ureter- und große Harnblaseneingriffe bei Neubildung, Alter &gt; 18 Jahre, ohne Kombinationseingriff, ohne CC, ohne bestimmten Eingriff</t>
  </si>
  <si>
    <t>Mehrzeitige komplexe OR-Prozeduren oder hochaufwendiges Implantat bei Krankheiten und Störungen der Harnorgane</t>
  </si>
  <si>
    <t>Intensivmedizinische Komplexbehandlung &gt; 588 / 552 / 552 Aufwandspunkte bei Krankheiten und Störungen der Harnorgane</t>
  </si>
  <si>
    <t>Herzklappeneingriff mit Herz-Lungen-Maschine, ohne kompliz. Konst., Alter &gt; 0 J., ohne Eingr. in tiefer Hypothermie, ohne IntK &gt; 392 / 368 / - P., mit Zweifacheingr. od. kompl. Eingr. od. bei Endokarditis od. bei angeb. Herzfehler, Alter &lt; 16 J.</t>
  </si>
  <si>
    <t>Herzklappeneingr. mit Herz-Lungen-Maschine, ohne kompl. Konst., ohne Eingr. in tiefer Hypoth., ohne IntK &gt; 392 / 368 / - P., ohne Dreifach- / Zweifacheingr., außer bei angeb. Herzfehler, ohne kompl. Eingr., außer bei Endokarditis, Alter &gt; 15 J.</t>
  </si>
  <si>
    <t>Koronare Bypass-Operation mit mehrzeitigen komplexen OR-Prozeduren, ohne komplizierende Konstellation, ohne Karotiseingriff, ohne intensivmedizinische Komplexbehandlung &gt; 392 / 368 / - Aufwandspunkte</t>
  </si>
  <si>
    <t>Koronare Bypass-Operation ohne mehrzeitige komplexe OR-Prozeduren, mit kompl. Konstellation oder IntK &gt; 392 / 368 / - P. oder Karotiseingriff oder bei Infarkt oder mit Reoperation oder mit invasiv. kardiolog. Diagnostik, mit intraoperativer Ablation</t>
  </si>
  <si>
    <t>Komplexe oder mehrfache Gefäßeingriffe außer große rekonstruktive Eingriffe mit äußerst schweren CC</t>
  </si>
  <si>
    <t>Komplexe oder mehrfache Gefäßeingriffe außer große rekonstruktive Eingriffe, ohne äußerst schwere CC</t>
  </si>
  <si>
    <t>Wechsel eines Herzschrittmachers, Einkammersystem, Alter &gt; 15 Jahre</t>
  </si>
  <si>
    <t>Revisionseingriffe, beidseitige Lobektomie, erweiterte Lungenresektionen und andere komplexe Eingriffe am Thorax mit komplizierender Konstellation, hochkomplexem Eingriff oder komplizierender Diagnose</t>
  </si>
  <si>
    <t>F49B</t>
  </si>
  <si>
    <t>x</t>
  </si>
  <si>
    <t>ZE119.12</t>
  </si>
  <si>
    <t>Hämodialyse: Kontinuierlich, venovenös, pumpengetrieben (CVVHD)</t>
  </si>
  <si>
    <t>ZE120.01</t>
  </si>
  <si>
    <t>ZE120.02</t>
  </si>
  <si>
    <t>ZE120.03</t>
  </si>
  <si>
    <t>Knochen- und Gelenkinfektion / -entzündung mit verschiedenen Eingriffen am Muskel-Skelett-System und Bindegewebe mit äußerst schweren CC</t>
  </si>
  <si>
    <t>P02A</t>
  </si>
  <si>
    <t>P02B</t>
  </si>
  <si>
    <t>P03A</t>
  </si>
  <si>
    <t>P03B</t>
  </si>
  <si>
    <t>P03C</t>
  </si>
  <si>
    <t>H41C</t>
  </si>
  <si>
    <t>25 g bis unter 35 g</t>
  </si>
  <si>
    <t>A60D</t>
  </si>
  <si>
    <t>Morbus Parkinson mit äußerst schweren CC oder schwerster Beeinträchtigung</t>
  </si>
  <si>
    <t>Morbus Parkinson ohne äußerst schwere CC, ohne schwerste Beeinträchtigung</t>
  </si>
  <si>
    <t>Enukleationen und Eingriffe an der Orbita außer bei bösartiger Neubildung</t>
  </si>
  <si>
    <t>I33Z</t>
  </si>
  <si>
    <t>I34Z</t>
  </si>
  <si>
    <t>B15Z</t>
  </si>
  <si>
    <t>Intensivmedizinische Komplexbehandlung bei Krankheiten und Störungen des Kreislaufsystems mit komplizierenden Faktoren, &gt; 1176 / 1380 / - Aufwandspunkte</t>
  </si>
  <si>
    <t>Ablative Maßnahmen bei Tachyarrhythmie mit komplexer Ablation oder Alter &lt; 16 Jahre, ohne komplexe Ablation im linken Vorhof, ohne hochkomplexe Ablation, ohne Implantation eines Ereignisrekorders</t>
  </si>
  <si>
    <t>Ablative Maßnahmen bei Tachyarrhythmie ohne komplexe Ablation, Alter &gt; 15 Jahre, ohne Implantation eines Ereignisrekorders, mit transseptaler Linksherz-Katheteruntersuchung oder mit bestimmter Ablation</t>
  </si>
  <si>
    <t>Ablative Maßnahmen bei Tachyarrhythmie ohne komplexe Ablation, Alter &gt; 15 Jahre, ohne Implantation eines Ereignisrekorders, ohne transseptale Linksherz-Katheteruntersuchung, ohne bestimmte Ablation</t>
  </si>
  <si>
    <t>Perkutane Koronarangioplastie mit komplexer Diagnose, ohne äußerst schwere CC oder mit intrakoronarer Brachytherapie oder bestimmte Intervention</t>
  </si>
  <si>
    <t>Mäßig komplexe Gefäßeingriffe mit äußerst schweren CC oder Rotationsthrombektomie</t>
  </si>
  <si>
    <t>F62C</t>
  </si>
  <si>
    <t>Periphere Gefäßkrankheiten mit komplexer Diagnose und äußerst schweren CC oder intensivmedizinische Komplexbehandlung &gt; 196 / 184 / 184 Aufwandspunkte</t>
  </si>
  <si>
    <t>Periphere Gefäßkrankheiten ohne komplexe Diagnose oder ohne äußerst schwere CC, ohne intensivmedizinische Komplexbehandlung &gt; 196 / 184 / 184 Aufwandspunkte</t>
  </si>
  <si>
    <t>Eviszeration des kleinen Beckens</t>
  </si>
  <si>
    <t>Andere OR-Prozeduren an den Verdauungsorganen mit mäßig komplexer OR-Prozedur, mehr als ein Belegungstag</t>
  </si>
  <si>
    <t>Andere OR-Prozeduren an den Verdauungsorganen ohne komplexe OR-Prozedur, ein Belegungstag oder ohne mäßig komplexe OR-Prozedur</t>
  </si>
  <si>
    <t>Andere Eingriffe an Magen, Ösophagus und Duodenum außer bei angeborener Fehlbildung oder Alter &gt; 1 Jahr, mit komplizierender Konstellation oder bei bösartiger Neubildung oder Alter &lt; 16 Jahre oder IntK &gt; - / 368 / - Aufwandspunkte</t>
  </si>
  <si>
    <t>Andere Eingriffe an Magen, Ösophagus und Duodenum außer bei angeborener Fehlbildung oder Alter &gt; 1 Jahr, ohne komplizierende Konstellation, außer bei bösartiger Neubildung, Alter &gt; 15 Jahre, ohne IntK &gt; - / 368 / - Aufwandspunkte, mit komplexem Eingriff</t>
  </si>
  <si>
    <t>Andere Eingriffe an Magen, Ösophagus und Duodenum außer bei angeborener Fehlbildung oder Alter &gt; 1 Jahr, ohne komplizierende Konstellation, außer bei bösartiger Neubildung, Alter &gt; 15 Jahre, ohne IntK &gt; - / 368 / - Punkte, ohne komplexen Eingriff</t>
  </si>
  <si>
    <t>Appendektomie oder laparoskopische Adhäsiolyse bei Peritonitis oder mit äußerst schweren oder schweren CC, Alter &gt; 9 Jahre, mit laparoskopischer Adhäsiolyse oder Alter &lt; 16 Jahre, außer bei bösartiger Neubildung</t>
  </si>
  <si>
    <t>Appendektomie oder laparoskopische Adhäsiolyse außer bei Peritonitis, ohne äußerst schwere oder schwere CC, Alter &gt; 9 Jahre, mit laparoskopischer Adhäsiolyse oder Alter &lt; 14 Jahre, außer bei bösartiger Neubildung</t>
  </si>
  <si>
    <t>G26A</t>
  </si>
  <si>
    <t>G26B</t>
  </si>
  <si>
    <t>Mehrzeitige komplexe OR-Prozeduren oder hochaufwendiges Implantat bei Krankheiten und Störungen der Verdauungsorgane</t>
  </si>
  <si>
    <t>Intensivmedizinische Komplexbehandlung &gt; 1470 / 1380 / - Aufwandspunkte bei Krankheiten und Störungen der Verdauungsorgane</t>
  </si>
  <si>
    <t>Intensivmedizinische Komplexbehandlung &gt; 1176 / 1104 / 1104 Aufwandspunkte und &lt; 1471 / 1381 / - Aufwandspunkte bei Krankheiten und Störungen der Verdauungsorgane</t>
  </si>
  <si>
    <t>G36C</t>
  </si>
  <si>
    <t>Intensivmedizinische Komplexbehandlung &gt; 392 / 552 / - Aufwandspunkte und &lt; 1177 / 1105 / - Aufwandspunkte bei Krankheiten und Störungen der Verdauungsorgane</t>
  </si>
  <si>
    <t>Koloskopie mit äußerst schweren oder schweren CC, komplizierendem Eingriff oder Alter &lt; 15 Jahre oder mehrzeitige endoskopische Blutstillung, mit schwerer Darminfektion oder bei Zustand nach Organtransplantation</t>
  </si>
  <si>
    <t>Koloskopie mit äußerst schweren oder schweren CC, komplizierendem Eingriff oder Alter &lt; 15 Jahre oder mehrzeitige endoskopische Blutstillung, ohne schwere Darminfektion, außer bei Zustand nach Organtransplantation</t>
  </si>
  <si>
    <t>Komplexe therapeutische Gastroskopie und bestimmte andere Gastroskopie bei nicht schweren Krankheiten der Verdauungsorgane, mit äußerst schweren oder schweren CC, mehr als ein Belegungstag, Alter &gt; 14 Jahre</t>
  </si>
  <si>
    <t>Abdominalschmerz oder mesenteriale Lymphadenitis, Alter &gt; 55 Jahre und mit CC</t>
  </si>
  <si>
    <t>Ösophagitis, Gastroenteritis, gastrointestinale Blutung, Ulkuserkrankung und verschiedene Erkrankungen der Verdauungsorgane mit bestimmten komplizierenden Faktoren</t>
  </si>
  <si>
    <t>Ösophagitis, Gastroenteritis, gastrointestinale Blutung, Ulkuserkrankung und verschiedene Erkrankungen der Verdauungsorgane mit anderen komplizierenden Faktoren oder mit äußerst schweren CC</t>
  </si>
  <si>
    <t>Hochaufwendige Pflege von Kindern und Jugendlichen: 72 bis 100 Aufwandspunkte</t>
  </si>
  <si>
    <t>ZE121.04</t>
  </si>
  <si>
    <t>Venovenös, pumpengetrieben (CVVHDF), Antikoagulation mit Heparin oder ohne Antikoagulation: Mehr als 144 bis 264 Stunden</t>
  </si>
  <si>
    <t>ZE121.05</t>
  </si>
  <si>
    <t>Venovenös, pumpengetrieben (CVVHDF), Antikoagulation mit Heparin oder ohne Antikoagulation: Mehr als 264 bis 432 Stunden</t>
  </si>
  <si>
    <t>ZE121.06</t>
  </si>
  <si>
    <t>Venovenös, pumpengetrieben (CVVHDF), Antikoagulation mit Heparin oder ohne Antikoagulation: Mehr als 432 bis 600 Stunden</t>
  </si>
  <si>
    <t>ZE121.07</t>
  </si>
  <si>
    <t>Venovenös, pumpengetrieben (CVVHDF), Antikoagulation mit Heparin oder ohne Antikoagulation: Mehr als 600 bis 960 Stunden</t>
  </si>
  <si>
    <t>ZE121.08</t>
  </si>
  <si>
    <t>Zusatzinformationen zu Materialien: Verwendung eines Mikrodrahtretriever- oder Stentretriever-Systems zur Thrombektomie oder Fremdkörperentfernung: 1 Mikrodrahtretriever-System</t>
  </si>
  <si>
    <t>Zusatzinformationen zu Materialien: Verwendung eines Mikrodrahtretriever- oder Stentretriever-Systems zur Thrombektomie oder Fremdkörperentfernung: 1 Stentretriever-System</t>
  </si>
  <si>
    <t>Zusatzinformationen zu Materialien: Verwendung eines Mikrodrahtretriever- oder Stentretriever-Systems zur Thrombektomie oder Fremdkörperentfernung: 2 Mikrodrahtretriever-Systeme</t>
  </si>
  <si>
    <t>Zusatzinformationen zu Materialien: Verwendung eines Mikrodrahtretriever- oder Stentretriever-Systems zur Thrombektomie oder Fremdkörperentfernung: 2 Stentretriever-Systeme</t>
  </si>
  <si>
    <t>Zusatzinformationen zu Materialien: Verwendung eines Mikrodrahtretriever- oder Stentretriever-Systems zur Thrombektomie oder Fremdkörperentfernung: 3 oder mehr Mikrodrahtretriever-Systeme</t>
  </si>
  <si>
    <t>Unterbindung und Stripping von Venen mit beidseitigem Eingriff oder bestimmter Diagnose oder äußerst schweren oder schweren CC</t>
  </si>
  <si>
    <t>Unterbindung und Stripping von Venen ohne beidseitigen Eingriff, ohne bestimmte Diagnose, ohne äußerst schwere oder schwere CC</t>
  </si>
  <si>
    <t>F59C</t>
  </si>
  <si>
    <t>Venenthrombose mit äußerst schweren CC</t>
  </si>
  <si>
    <t>Venenthrombose ohne äußerst schwere CC</t>
  </si>
  <si>
    <t>18 bis 19 Doppelfiltrationsplasmapheresen</t>
  </si>
  <si>
    <t>80 mg bis unter 100 mg</t>
  </si>
  <si>
    <t>100 mg bis unter 120 mg</t>
  </si>
  <si>
    <t>F75D</t>
  </si>
  <si>
    <t>ZE107.03</t>
  </si>
  <si>
    <t>I10H</t>
  </si>
  <si>
    <t>Bestimmte Eingriffe an Humerus, Tibia, Fibula und Sprunggelenk mit komplexem Eingriff oder schwerem Weichteilschaden oder komplexer Osteotomie oder bestimmter Epiphyseodese bei mäßig komplexem Eingriff oder Pseudarthrose oder BNB bestimmter Knochen</t>
  </si>
  <si>
    <t>Bestimmte Eingriffe an Humerus, Tibia, Fibula und Sprunggelenk mit mäßig komplexem Eingriff oder bei Pseudarthrose oder Revision einer Endoprothese am Kniegelenk ohne Wechsel oder BNB bestimmter Knochen</t>
  </si>
  <si>
    <t>Bösartige Neubildungen der Mamma, ein Belegungstag oder ohne äußerst schwere CC</t>
  </si>
  <si>
    <t>D28Z</t>
  </si>
  <si>
    <t>F49F</t>
  </si>
  <si>
    <t>F52A</t>
  </si>
  <si>
    <t>Perkutane Koronarangioplastie mit komplexer Diagnose, mit äußerst schweren CC</t>
  </si>
  <si>
    <t>F52B</t>
  </si>
  <si>
    <t>D19Z</t>
  </si>
  <si>
    <t>E77E</t>
  </si>
  <si>
    <t>F18A</t>
  </si>
  <si>
    <t>F18B</t>
  </si>
  <si>
    <t>X60Z</t>
  </si>
  <si>
    <t>T60F</t>
  </si>
  <si>
    <t>720 mg bis unter 840 mg</t>
  </si>
  <si>
    <t>ZE64.04</t>
  </si>
  <si>
    <t>ZE64.05</t>
  </si>
  <si>
    <t>ZE64.06</t>
  </si>
  <si>
    <t>ZE64.07</t>
  </si>
  <si>
    <t>ZE64.08</t>
  </si>
  <si>
    <t>ZE64.09</t>
  </si>
  <si>
    <t>ZE64.10</t>
  </si>
  <si>
    <t>ZE64.11</t>
  </si>
  <si>
    <t>ZE64.12</t>
  </si>
  <si>
    <t>ZE64.13</t>
  </si>
  <si>
    <t>ZE64.14</t>
  </si>
  <si>
    <t>ZE64.15</t>
  </si>
  <si>
    <t>125 Mio. IE bis unter 145 Mio. IE</t>
  </si>
  <si>
    <t>145 Mio. IE bis unter 165 Mio. IE</t>
  </si>
  <si>
    <t>P60C</t>
  </si>
  <si>
    <t>P61D</t>
  </si>
  <si>
    <t>P61E</t>
  </si>
  <si>
    <t>Venovenös, pumpengetrieben (CVVHDF), Antikoagulation mit Heparin oder ohne Antikoagulation: Mehr als 2.040 bis 2.400 Stunden</t>
  </si>
  <si>
    <t>ZE121.12</t>
  </si>
  <si>
    <t>Mäßig komplexe Eingriffe an Handgelenk und Hand, Alter &lt; 6 Jahre</t>
  </si>
  <si>
    <t>I42A</t>
  </si>
  <si>
    <t>Multimodale Schmerztherapie bei Krankheiten und Störungen an Muskel-Skelett-System und Bindegewebe, mind. 14 Tage</t>
  </si>
  <si>
    <t>I42B</t>
  </si>
  <si>
    <t>Multimodale Schmerztherapie bei Krankheiten und Störungen an Muskel-Skelett-System und Bindegewebe, weniger als 14 Tage</t>
  </si>
  <si>
    <t>Nicht op. beh. Erkr. und Verl. im WS-Bereich, mehr als 1 BT, auß. bei Diszitis, mit äuß. schw. oder schw. CC od. bei Para- / Tetrapl., mit kompl. Diagn. oder ohne äuß. schw. oder schw. CC, ohne Para- / Tetrapl. bei Diszitis</t>
  </si>
  <si>
    <t>Knochenkrankheiten und spezifische Arthropathien mit komplexer Diagnose oder Muskel- und Sehnenerkrankungen bei Para- / Tetraplegie, mehr als ein Belegungstag</t>
  </si>
  <si>
    <t>Knochenkrankheiten und spezifische Arthropathien ohne komplexe Diagnose oder ein Belegungstag</t>
  </si>
  <si>
    <t>Andere Erkrankungen des Bindegewebes mit komplizierender Diagnose oder äußerst schweren CC oder septische Arthritis mit äußerst schweren CC oder Alter &lt; 16 Jahre</t>
  </si>
  <si>
    <t>Andere Erkrankungen des Bindegewebes ohne komplizierende Diagnose, ohne äußerst schwere CC oder septische Arthritis ohne äußerst schwere CC, Alter &gt; 15 Jahre</t>
  </si>
  <si>
    <t>I87Z</t>
  </si>
  <si>
    <t>Entzündliche Darmerkrankung oder andere schwere Erkrankungen der Verdauungsorgane, ohne äußerst schwere CC</t>
  </si>
  <si>
    <t>G74Z</t>
  </si>
  <si>
    <t>Hämorrhoiden</t>
  </si>
  <si>
    <t>67 bis unter 71 patientenbezogene Thrombozytenkonzentrate</t>
  </si>
  <si>
    <t>ZE108.24</t>
  </si>
  <si>
    <t>Geriatrische frührehabilitative Komplexbehandlung mit bestimmter OR-Prozedur bei Krankheiten und Störungen an Muskel-Skelett-System und Bindegewebe</t>
  </si>
  <si>
    <t>Geriatrische frührehabilitative Komplexbehandlung bei Krankheiten und Störungen an Muskel-Skelett-System und Bindegewebe</t>
  </si>
  <si>
    <t>F19B</t>
  </si>
  <si>
    <t>Ovariektomien und komplexe Eingriffe an den Tubae uterinae außer bei bösartiger Neubildung, mit äußerst schweren oder schweren CC</t>
  </si>
  <si>
    <t>K15B</t>
  </si>
  <si>
    <t>F59A</t>
  </si>
  <si>
    <t>F59B</t>
  </si>
  <si>
    <t>Akuter Myokardinfarkt ohne invasive kardiologische Diagnostik mit äußerst schweren CC</t>
  </si>
  <si>
    <t>Akuter Myokardinfarkt ohne invasive kardiologische Diagnostik ohne äußerst schwere CC</t>
  </si>
  <si>
    <t>F61A</t>
  </si>
  <si>
    <t>F61B</t>
  </si>
  <si>
    <t>D29Z</t>
  </si>
  <si>
    <t>R61C</t>
  </si>
  <si>
    <t>T64A</t>
  </si>
  <si>
    <t>T64B</t>
  </si>
  <si>
    <t>T64C</t>
  </si>
  <si>
    <t>T77Z</t>
  </si>
  <si>
    <t>E74Z</t>
  </si>
  <si>
    <t>Interstitielle Lungenerkrankung</t>
  </si>
  <si>
    <t>O01E</t>
  </si>
  <si>
    <t>12 mg bis unter 18 mg</t>
  </si>
  <si>
    <t>ZE71.05</t>
  </si>
  <si>
    <t>18 mg bis unter 24 mg</t>
  </si>
  <si>
    <t>ZE71.06</t>
  </si>
  <si>
    <t>24 mg bis unter 30 mg</t>
  </si>
  <si>
    <t>ZE71.07</t>
  </si>
  <si>
    <t>E40C</t>
  </si>
  <si>
    <t>Geriatrische frührehabilitative Komplexbehandlung bei Krankheiten und Störungen der Atmungsorgane</t>
  </si>
  <si>
    <t>Hochaufwendige Pflege von Erwachsenen: 101 bis 129 Aufwandspunkte</t>
  </si>
  <si>
    <t>ZE130.02</t>
  </si>
  <si>
    <t>Hochaufwendige Pflege von Erwachsenen: 130 bis 158 Aufwandspunkte</t>
  </si>
  <si>
    <t>Hochaufwendige Pflege von Erwachsenen: 159 bis 187 Aufwandspunkte</t>
  </si>
  <si>
    <t>Hochaufwendige Pflege von Erwachsenen: 188 bis 216 Aufwandspunkte</t>
  </si>
  <si>
    <t>Hochaufwendige Pflege von Erwachsenen: 217 bis 245 Aufwandspunkte</t>
  </si>
  <si>
    <t>Hochaufwendige Pflege von Erwachsenen: 246 bis 274 Aufwandspunkte</t>
  </si>
  <si>
    <t>Hochaufwendige Pflege von Erwachsenen: 275 bis 303 Aufwandspunkte</t>
  </si>
  <si>
    <t>Hochaufwendige Pflege von Erwachsenen: 304 bis 332 Aufwandspunkte</t>
  </si>
  <si>
    <t>Hochaufwendige Pflege von Erwachsenen: 333 bis 361 Aufwandspunkte</t>
  </si>
  <si>
    <t>ZE131.01</t>
  </si>
  <si>
    <t>Knochenmarktransplantation / Stammzelltransfusion, allogen, außer bei Plasmozytom</t>
  </si>
  <si>
    <t>Herztransplantation mit Beatmung &gt; 179 Stunden oder intensivmedizinischer Komplexbehandlung &gt; 2646 / 2484 / - Aufwandspunkte</t>
  </si>
  <si>
    <t>Herztransplantation ohne Beatmung &gt; 179 Stunden, ohne intensivmedizinische Komplexbehandlung &gt; 2646 / 2484 / - Aufwandspunkte</t>
  </si>
  <si>
    <t>A06C</t>
  </si>
  <si>
    <t>Beatmung &gt; 499 Stunden oder &gt; 249 Stunden mit int. Komplexbeh. &gt; 2352 / 1932 / 2208 P., mit angeb. Fehlbild. od. Tumorerkr., Alter &lt; 3 J. oder mit hochkompl. Eingr. oder mit kompl. OR-Proz. oder int. Komplexbeh. &gt; 1764 / 1932 / - P. und Alter &lt; 16 Jahre</t>
  </si>
  <si>
    <t>Beatmung &gt; 499 Stunden, ohne komplexe OR-Prozedur, ohne Polytrauma, Alter &gt; 15 Jahre, ohne komplizierende Konstellation, mit intensivmedizinischer Komplexbehandlung &gt; 1470 / 1380 / 1656 und &lt; 1765 / 1657 / 2209 Aufwandspunkte</t>
  </si>
  <si>
    <t>Beatmung &gt; 499 Stunden, ohne komplexe OR-Prozedur, ohne Polytrauma, Alter &gt; 15 Jahre, ohne komplizierende Konstellation, mit intensivmedizinischer Komplexbehandlung &gt; 1176 / 1104 / 1380 u. &lt; 1471 / 1381 / 1657 Punkte, mit komplexer Diagnose oder Prozedur</t>
  </si>
  <si>
    <t>Beatmung &gt; 499 Stunden, ohne komplexe OR-Prozedur, ohne Polytrauma, Alter &gt; 15 Jahre, ohne komplizierende Konstellation, ohne intensivmedizinische Komplexbehandlung &gt; 1176 / 1104 / 1380 Aufwandspunkte, ohne komplexe Diagnose oder Prozedur</t>
  </si>
  <si>
    <t>Beatmung &gt; 249 Stunden oder &gt; 95 Stunden mit intensivmedizinischer Komplexbehandlung &gt; 1764 / 1656 / 1932 Aufwandspunkte mit kompliz. Konstellation und best. OR-Prozedur, Alter &lt; 16 Jahre</t>
  </si>
  <si>
    <t>Beatmung &gt; 249 Stunden oder &gt; 95 Stunden mit intensivmedizinischer Komplexbehandlung &gt; 1764 / 1656 / 1656 Aufwandspunkte, mit hochkomplexem Eingriff oder Alter &lt; 2 Jahre bei angeborener Fehlbildung</t>
  </si>
  <si>
    <t>Cerclage und Muttermundverschluss oder komplexe OR-Prozedur oder bestimmte intrauterine Operation am Feten, mehr als ein Belegungstag</t>
  </si>
  <si>
    <t>Vaginale Entbindung ohne komplizierende Diagnose, Schwangerschaftsdauer mehr als 33 vollendete Wochen</t>
  </si>
  <si>
    <t>Stationäre Aufnahme nach Entbindung oder Abort ohne OR-Prozedur, ohne bestimmten Eingriff an der Mamma</t>
  </si>
  <si>
    <t>Beatmung &gt; 95 Std. mit hochkompl. Eingr. od. mit kompl. OR-Proz. u. int. Komplexbeh. &gt; 1176 / 1380 / 1656 P. od. mit kompl. OR-Proz. u. int. Komplexbeh. &gt; - / 1104 / 1104 P. od. b. Lymphom und Leukämie, m. kompliz. Konst. u. best. OR-Proz., Alter &lt; 16 J.</t>
  </si>
  <si>
    <t>Beatmung &gt; 95 Stunden, ohne komplexe OR-Prozedur, mit bestimmter OR-Prozedur oder komplizierender Konstellation oder mit intensivmedizinischer Komplexbehandlung &gt; 588 / 552 / 552 Aufwandspunkte und &lt; 1177 / 829 / 1105 Aufwandspunkte od. Alter &lt; 16 Jahre</t>
  </si>
  <si>
    <t>Knochenmarktransplantation / Stammzelltransfusion, autogen, außer bei Plasmozytom, Alter &lt; 16 Jahre oder bestimmte Entnahme oder Stammzellboost oder intensivmedizinische Komplexbehandlung &gt; 588 / 552 / 552 Aufwandspunkte</t>
  </si>
  <si>
    <t>Knochenmarktransplantation / Stammzelltransfusion, autogen, außer bei Plasmozytom, Alter &gt; 15 Jahre, ohne bestimmte Entnahme, ohne Stammzellboost oder bei Plasmozytom, mit bestimmter Entnahme oder Stammzellboost oder IntK &gt; 392 / 368 / 368 Punkte</t>
  </si>
  <si>
    <t>Knochenmarktransplantation / Stammzelltransfusion, autogen, bei Plasmozytom, ohne bestimmte Entnahme, ohne Stammzellboost</t>
  </si>
  <si>
    <t>Nierentransplantation mit postoperativem Versagen des Nierentransplantates oder Alter &lt; 16 Jahre oder AB0-inkompatible Transplantation oder schwerste CC</t>
  </si>
  <si>
    <t>Nierentransplantation ohne postoperatives Versagen des Nierentransplantates, Alter &gt; 15 Jahre oder ohne AB0-inkompatible Transplantation, ohne schwerste CC</t>
  </si>
  <si>
    <t>Intensivmedizinische Komplexbehandlung &gt; 980 / 1104 / 1656 Aufwandspunkte bei bestimmten Krankheiten und Störungen oder intensivmedizinische Komplexbehandlung &gt; 588 / 552 / 552 P. bei Versagen und Abstoßung eines Transplantates hämatopoetischer Zellen</t>
  </si>
  <si>
    <t>Intensivmedizinische Komplexbehandlung &gt; 588 / 552 / 828 und &lt; 981 / 1105 / 1657 Aufwandspunkte bei bestimmten Krankheiten und Störungen oder komplizierende Konstellation bei Versagen und Abstoßung eines Transplantates hämatopoetischer Zellen</t>
  </si>
  <si>
    <t>A36C</t>
  </si>
  <si>
    <t>Intensivmedizinische Komplexbehandlung &gt; - / - / 552 und &lt; - / - / 829 Aufwandspunkte bei bestimmten Krankheiten und Störungen</t>
  </si>
  <si>
    <t>Stammzellentnahme bei Eigenspender mit Chemotherapie oder mit schwersten CC, Alter &gt; 15 Jahre</t>
  </si>
  <si>
    <t>Stammzellentnahme bei Eigenspender, Alter &lt; 16 Jahre</t>
  </si>
  <si>
    <t>Stammzellentnahme bei Eigenspender ohne Chemotherapie, Alter &gt; 15 Jahre, ohne schwerste CC</t>
  </si>
  <si>
    <t>Komplexe Kraniotomie oder Wirbelsäulen-Operation, ohne bestimmten komplexen Eingriff, Alter &gt; 5 Jahre, ohne bestimmte komplizierende Faktoren</t>
  </si>
  <si>
    <t>Intensivmedizinische Komplexbehandlung &gt; 1176 / 1104 / 1104 Aufwandspunkte ohne bestimmte OR-Prozedur oder &gt; 588 / 552 / 552 Punkte mit bestimmter OR-Prozedur bei Krankheiten und Störungen des Nervensystems oder bestimmte hochaufwendige Implantate</t>
  </si>
  <si>
    <t>Neurologische Komplexbehandlung des akuten Schlaganfalls mit bestimmter OR-Prozedur, mehr als 72 Stunden mit komplexem Eingriff oder mit komplizierender Konstellation oder intensivmedizinischer Komplexbehandlung &gt; 392 / 368 / - Aufwandspunkte</t>
  </si>
  <si>
    <t>B47A</t>
  </si>
  <si>
    <t>Multimodale Schmerztherapie bei Krankheiten und Störungen des Nervensystems, mindestens 14 Behandlungstage</t>
  </si>
  <si>
    <t>B47B</t>
  </si>
  <si>
    <t>Multimodale Schmerztherapie bei Krankheiten und Störungen des Nervensystems, weniger als 14 Behandlungstage</t>
  </si>
  <si>
    <t>Bestimmte akute Erkrankungen und Verletzungen des Rückenmarks mit komplexem Eingriff, weniger als 14 Belegungstage, wegverlegt</t>
  </si>
  <si>
    <t>Neubildungen des Nervensystems, ein Belegungstag oder ohne äußerst schwere CC, Alter &lt; 16 Jahre</t>
  </si>
  <si>
    <t>Neubildungen des Nervensystems, ein Belegungstag oder ohne äußerst schwere CC, Alter &gt; 15 Jahre</t>
  </si>
  <si>
    <t>250 Mio. IE bis unter 350 Mio. IE</t>
  </si>
  <si>
    <t>350 Mio. IE bis unter 450 Mio. IE</t>
  </si>
  <si>
    <t>450 Mio. IE bis unter 550 Mio. IE</t>
  </si>
  <si>
    <t>550 Mio. IE bis unter 650 Mio. IE</t>
  </si>
  <si>
    <t>650 Mio. IE bis unter 750 Mio. IE</t>
  </si>
  <si>
    <t>Entgetlhöhe</t>
  </si>
  <si>
    <t>Y63Z</t>
  </si>
  <si>
    <t>Z03Z</t>
  </si>
  <si>
    <t>Nierenspende (Lebendspende)</t>
  </si>
  <si>
    <t>Z66Z</t>
  </si>
  <si>
    <t>Vorbereitung zur Lebendspende</t>
  </si>
  <si>
    <t>Monognathe Osteotomie und komplexe Eingriffe an Kopf und Hals oder andere Eingriffe an Kopf und Hals bei bösartiger Neubildung oder Rekonstruktion mit Gesichtsepithesen</t>
  </si>
  <si>
    <t>D37A</t>
  </si>
  <si>
    <t>D37B</t>
  </si>
  <si>
    <t>L44Z</t>
  </si>
  <si>
    <t>Geriatrische frührehabilitative Komplexbehandlung bei Krankheiten und Störungen der Harnorgane</t>
  </si>
  <si>
    <t>Neubildungen der Harnorgane mit äußerst schweren CC</t>
  </si>
  <si>
    <t>L68A</t>
  </si>
  <si>
    <t>L68B</t>
  </si>
  <si>
    <t>ZE44.05</t>
  </si>
  <si>
    <t>L08B</t>
  </si>
  <si>
    <t>L17A</t>
  </si>
  <si>
    <t>L17B</t>
  </si>
  <si>
    <t>L20A</t>
  </si>
  <si>
    <t>L20B</t>
  </si>
  <si>
    <t>L20C</t>
  </si>
  <si>
    <t>Aggregatwechsel eines Kardioverters / Defibrillators (AICD), Ein-Kammer-Stimulation</t>
  </si>
  <si>
    <t>G15Z</t>
  </si>
  <si>
    <t>Aggregatwechsel eines Kardioverters / Defibrillators (AICD), Zwei- oder Drei-Kammer-Stimulation</t>
  </si>
  <si>
    <t>G46C</t>
  </si>
  <si>
    <t>F28C</t>
  </si>
  <si>
    <t>R61E</t>
  </si>
  <si>
    <t>M04C</t>
  </si>
  <si>
    <t>M06Z</t>
  </si>
  <si>
    <t>M07Z</t>
  </si>
  <si>
    <t>M09A</t>
  </si>
  <si>
    <t>35 g bis unter 45 g</t>
  </si>
  <si>
    <t>45 g bis unter 55 g</t>
  </si>
  <si>
    <t>55 g bis unter 65 g</t>
  </si>
  <si>
    <t>65 g bis unter 75 g</t>
  </si>
  <si>
    <t>75 g bis unter 85 g</t>
  </si>
  <si>
    <t>205 g bis unter 225 g</t>
  </si>
  <si>
    <t>225 g bis unter 245 g</t>
  </si>
  <si>
    <t>200 mg bis unter 300 mg</t>
  </si>
  <si>
    <t>300 mg bis unter 400 mg</t>
  </si>
  <si>
    <t>400 mg bis unter 500 mg</t>
  </si>
  <si>
    <t>300 Mio. IE bis unter 400 Mio. IE</t>
  </si>
  <si>
    <t>400 Mio. IE bis unter 500 Mio. IE</t>
  </si>
  <si>
    <t>500 Mio. IE bis unter 600 Mio. IE</t>
  </si>
  <si>
    <t>F24A</t>
  </si>
  <si>
    <t>F24B</t>
  </si>
  <si>
    <t>Q60E</t>
  </si>
  <si>
    <t>R36Z</t>
  </si>
  <si>
    <t>150 mg bis unter 200 mg</t>
  </si>
  <si>
    <t>Andere Operationen an Lunge und Bronchien: Implantation oder Wechsel eines endobronchialen Klappensystems, endoskopisch: 5 oder mehr Ventile</t>
  </si>
  <si>
    <t>ZE101.01</t>
  </si>
  <si>
    <t>ZE101.02</t>
  </si>
  <si>
    <t>500 IE bis unter 750 IE</t>
  </si>
  <si>
    <t>11 TE bis unter 16 TE</t>
  </si>
  <si>
    <t>G18C</t>
  </si>
  <si>
    <t>3.000 IE bis unter 3.500 IE</t>
  </si>
  <si>
    <t>ZE67.09</t>
  </si>
  <si>
    <t>3.500 IE bis unter 4.000 IE</t>
  </si>
  <si>
    <t>ZE67.10</t>
  </si>
  <si>
    <t>4.000 IE bis unter 5.000 IE</t>
  </si>
  <si>
    <t>ZE67.11</t>
  </si>
  <si>
    <t>5.000 IE bis unter 6.000 IE</t>
  </si>
  <si>
    <t>ZE67.12</t>
  </si>
  <si>
    <t>6.000 IE bis unter 7.000 IE</t>
  </si>
  <si>
    <t>ZE67.13</t>
  </si>
  <si>
    <t>7.000 IE bis unter 8.000 IE</t>
  </si>
  <si>
    <t>ZE67.14</t>
  </si>
  <si>
    <t>F58A</t>
  </si>
  <si>
    <t>F58B</t>
  </si>
  <si>
    <t>F67D</t>
  </si>
  <si>
    <t>G72B</t>
  </si>
  <si>
    <t>F50A</t>
  </si>
  <si>
    <t>F50B</t>
  </si>
  <si>
    <t>F51A</t>
  </si>
  <si>
    <t>F51B</t>
  </si>
  <si>
    <t>H33Z</t>
  </si>
  <si>
    <t>Mehrzeitige komplexe OR-Prozeduren bei Krankheiten und Störungen an hepatobiliärem System und Pankreas</t>
  </si>
  <si>
    <t>Kochleaimplantation, unilateral</t>
  </si>
  <si>
    <t>D05A</t>
  </si>
  <si>
    <t>Komplexe Parotidektomie</t>
  </si>
  <si>
    <t>Amputation bei Krankheiten und Störungen an Muskel-Skelett-System und Bindegewebe</t>
  </si>
  <si>
    <t>Apoplexie ohne neurologische Komplexbehandlung des akuten Schlaganfalls, ohne andere neurologische Komplexbehandlung des akuten Schlaganfalls, ohne komplexen zerebrovaskulären Vasospasmus, ohne komplizierende Diagnose, ohne systemische Thrombolyse</t>
  </si>
  <si>
    <t>MDC 02 Krankheiten und Störungen des Auges</t>
  </si>
  <si>
    <t>I68E</t>
  </si>
  <si>
    <t>I72Z</t>
  </si>
  <si>
    <t>Erkrankungen von Zähnen und Mundhöhle</t>
  </si>
  <si>
    <t>B17E</t>
  </si>
  <si>
    <t>Strahlentherapie bei Krankheiten und Störungen der Atmungsorgane mit operativem Eingriff oder Beatmung &gt; 24 Stunden</t>
  </si>
  <si>
    <t>Intensivmedizinische Komplexbehandlung &gt; 588 / 552 / 552 Aufwandspunkte oder hochaufwendiges Implantat bei Krankheiten und Störungen der Atmungsorgane</t>
  </si>
  <si>
    <t>Krankheiten und Störungen der Atmungsorgane mit Beatmung &gt; 24 Std., mehr als 2 Belegungstage, mit kompl. Prozedur oder int. Komplexbehandlung &gt; 196 / 368 / - P. oder komplizierender Diagnose oder Alter &lt; 16 J., mit äuß. schw. CC oder ARDS</t>
  </si>
  <si>
    <t>Krankheiten und Störungen der Atmungsorgane mit Beatmung &gt; 24 Stunden, mehr als 2 Belegungstage, mit komplexer Prozedur, mit äußerst schweren CC, Alter &gt; 15 Jahre oder bei Para- / Tetraplegie</t>
  </si>
  <si>
    <t>E63A</t>
  </si>
  <si>
    <t>E63B</t>
  </si>
  <si>
    <t>ZE119.05</t>
  </si>
  <si>
    <t>ZE119.06</t>
  </si>
  <si>
    <t>ZE119.07</t>
  </si>
  <si>
    <t>29 bis 31 Doppelfiltrationsplasmapheresen</t>
  </si>
  <si>
    <t>32 bis 34 Doppelfiltrationsplasmapheresen</t>
  </si>
  <si>
    <t>35 bis 39 Doppelfiltrationsplasmapheresen</t>
  </si>
  <si>
    <t>40 bis 44 Doppelfiltrationsplasmapheresen</t>
  </si>
  <si>
    <t>45 bis 49 Doppelfiltrationsplasmapheresen</t>
  </si>
  <si>
    <t>Applikation von Medikamenten, Liste 2: Filgrastim, parenteral</t>
  </si>
  <si>
    <t>Applikation von Medikamenten, Liste 2: Lenograstim, parenteral</t>
  </si>
  <si>
    <t>Applikation von Medikamenten, Liste 2: Topotecan, parenteral</t>
  </si>
  <si>
    <t>Applikation von Medikamenten, Liste 1: Aldesleukin, parenteral</t>
  </si>
  <si>
    <t>Applikation von Medikamenten, Liste 1: Cetuximab, parenteral</t>
  </si>
  <si>
    <t>Applikation von Medikamenten, Liste 1: Liposomales Doxorubicin, parenteral</t>
  </si>
  <si>
    <t>ZE60.01</t>
  </si>
  <si>
    <t>ZE60.02</t>
  </si>
  <si>
    <t>ZE60.03</t>
  </si>
  <si>
    <t>Applikation von Medikamenten, Liste 1: Paclitaxel, parenteral</t>
  </si>
  <si>
    <t>P62D</t>
  </si>
  <si>
    <t>F36A</t>
  </si>
  <si>
    <t>R61H</t>
  </si>
  <si>
    <t>R65A</t>
  </si>
  <si>
    <t>R65B</t>
  </si>
  <si>
    <t>S01Z</t>
  </si>
  <si>
    <t>HIV-Krankheit mit OR-Prozedur</t>
  </si>
  <si>
    <t>MDC 03 Krankheiten und Störungen des Ohres, der Nase, des Mundes und des Halses</t>
  </si>
  <si>
    <t>MDC 04 Krankheiten und Störungen der Atmungsorgane</t>
  </si>
  <si>
    <t>Andere Eingriffe bei Erkrankungen der Harnorgane ohne Anlage eines Dialyseshunts bei akuter Niereninsuffizienz od. bei chronischer Niereninsuff. mit Dialyse, ohne Kalziphylaxie, ohne Schilddrüsenresektion</t>
  </si>
  <si>
    <t>Hochaufwendige Pflege von Kindern und Jugendlichen: 101 bis 129 Aufwandspunkte</t>
  </si>
  <si>
    <t>Hochaufwendige Pflege von Kleinkindern: 72 bis 100 Aufwandspunkte</t>
  </si>
  <si>
    <t>Hochaufwendige Pflege von Kleinkindern: 101 bis 129 Aufwandspunkte</t>
  </si>
  <si>
    <t>ZE131.02</t>
  </si>
  <si>
    <t>Hochaufwendige Pflege von Kindern und Jugendlichen: 130 bis 158 Aufwandspunkte</t>
  </si>
  <si>
    <t>Hochaufwendige Pflege von Kindern und Jugendlichen: 159 bis 187 Aufwandspunkte</t>
  </si>
  <si>
    <t>Hochaufwendige Pflege von Kindern und Jugendlichen: 188 bis 216 Aufwandspunkte</t>
  </si>
  <si>
    <t>B04A</t>
  </si>
  <si>
    <t>B04B</t>
  </si>
  <si>
    <t>I13D</t>
  </si>
  <si>
    <t>I27A</t>
  </si>
  <si>
    <t>I27B</t>
  </si>
  <si>
    <t>R14Z</t>
  </si>
  <si>
    <t>J09A</t>
  </si>
  <si>
    <t>J09B</t>
  </si>
  <si>
    <t>J24A</t>
  </si>
  <si>
    <t>J24B</t>
  </si>
  <si>
    <t>J24C</t>
  </si>
  <si>
    <t>Eingriffe an der Mamma außer bei bösartiger Neubildung ohne ausgedehnten Eingriff, mit komplexem Eingriff</t>
  </si>
  <si>
    <t>J24D</t>
  </si>
  <si>
    <t>Eingriffe an der Mamma außer bei bösartiger Neubildung ohne ausgedehnten Eingriff, ohne komplexen Eingriff</t>
  </si>
  <si>
    <t>J26Z</t>
  </si>
  <si>
    <t>Amputation bei Kreislauferkrankungen außer an oberer Extremität und Zehen, ohne Gefäßeingriff, ohne äußerst schwere oder schwere CC</t>
  </si>
  <si>
    <t>R63B</t>
  </si>
  <si>
    <t>D01B</t>
  </si>
  <si>
    <t>L63C</t>
  </si>
  <si>
    <t>R63C</t>
  </si>
  <si>
    <t>I36Z</t>
  </si>
  <si>
    <t>I37Z</t>
  </si>
  <si>
    <t>I39Z</t>
  </si>
  <si>
    <t>Andere Eingriffe an Ohr, Nase, Mund und Hals</t>
  </si>
  <si>
    <t>D15A</t>
  </si>
  <si>
    <t>D15B</t>
  </si>
  <si>
    <t>Tracheostomie ohne äußerst schwere CC</t>
  </si>
  <si>
    <t>D16Z</t>
  </si>
  <si>
    <t>Materialentfernung an Kiefer und Gesicht</t>
  </si>
  <si>
    <t>Zahnextraktion und -wiederherstellung</t>
  </si>
  <si>
    <t>D60C</t>
  </si>
  <si>
    <t>52 bis unter 58 Apherese-Thrombozytenkonzentrate</t>
  </si>
  <si>
    <t>58 bis unter 64 Apherese-Thrombozytenkonzentrate</t>
  </si>
  <si>
    <t>64 bis unter 70 Apherese-Thrombozytenkonzentrate</t>
  </si>
  <si>
    <t>70 bis unter 78 Apherese-Thrombozytenkonzentrate</t>
  </si>
  <si>
    <t>78 bis unter 86 Apherese-Thrombozytenkonzentrate</t>
  </si>
  <si>
    <t>86 bis unter 94 Apherese-Thrombozytenkonzentrate</t>
  </si>
  <si>
    <t>B71C</t>
  </si>
  <si>
    <t>B71D</t>
  </si>
  <si>
    <t>Geriatrische frührehabilitative Komplexbehandlung mit bestimmter OR-Prozedur bei Krankheiten und Störungen der Verdauungsorgane</t>
  </si>
  <si>
    <t>Strahlentherapie mit großem abdominellen Eingriff</t>
  </si>
  <si>
    <t>G19A</t>
  </si>
  <si>
    <t>G19B</t>
  </si>
  <si>
    <t>G22A</t>
  </si>
  <si>
    <t>G22B</t>
  </si>
  <si>
    <t>G23A</t>
  </si>
  <si>
    <t>250 IE bis unter 500 IE</t>
  </si>
  <si>
    <t>Venovenös, pumpengetrieben (CVVH), Antikoagulation mit sonstigen Substanzen: Mehr als 432 bis 600 Stunden</t>
  </si>
  <si>
    <t>Arteriovenös (CAVH): Mehr als 600 bis 960 Stunden</t>
  </si>
  <si>
    <t>Venovenös, pumpengetrieben (CVVH), Antikoagulation mit Heparin oder ohne Antikoagulation: Mehr als 600 bis 960 Stunden</t>
  </si>
  <si>
    <t>Venovenös, pumpengetrieben (CVVH), Antikoagulation mit sonstigen Substanzen: Mehr als 600 bis 960 Stunden</t>
  </si>
  <si>
    <t>Arteriovenös (CAVH): Mehr als 960 bis 1.320 Stunden</t>
  </si>
  <si>
    <t>Venovenös, pumpengetrieben (CVVH), Antikoagulation mit Heparin oder ohne Antikoagulation: Mehr als 960 bis 1.320 Stunden</t>
  </si>
  <si>
    <t>Venovenös, pumpengetrieben (CVVH), Antikoagulation mit sonstigen Substanzen: Mehr als 960 bis 1.320 Stunden</t>
  </si>
  <si>
    <t>Arteriovenös (CAVH): Mehr als 1.320 bis 1.680 Stunden</t>
  </si>
  <si>
    <t>Venovenös, pumpengetrieben (CVVH), Antikoagulation mit Heparin oder ohne Antikoagulation: Mehr als 1.320 bis 1.680 Stunden</t>
  </si>
  <si>
    <t>Venovenös, pumpengetrieben (CVVH), Antikoagulation mit sonstigen Substanzen: Mehr als 1.320 bis 1.680 Stunden</t>
  </si>
  <si>
    <t>Arteriovenös (CAVH): Mehr als 1.680 bis 2.040 Stunden</t>
  </si>
  <si>
    <t>Venovenös, pumpengetrieben (CVVH), Antikoagulation mit Heparin oder ohne Antikoagulation: Mehr als 1.680 bis 2.040 Stunden</t>
  </si>
  <si>
    <t>Venovenös, pumpengetrieben (CVVH), Antikoagulation mit sonstigen Substanzen: Mehr als 1.680 bis 2.040 Stunden</t>
  </si>
  <si>
    <t>Arteriovenös (CAVH): Mehr als 2.040 bis 2.400 Stunden</t>
  </si>
  <si>
    <t>Venovenös, pumpengetrieben (CVVH), Antikoagulation mit Heparin oder ohne Antikoagulation: Mehr als 2.040 bis 2.400 Stunden</t>
  </si>
  <si>
    <t>Venovenös, pumpengetrieben (CVVH), Antikoagulation mit sonstigen Substanzen: Mehr als 2.040 bis 2.400 Stunden</t>
  </si>
  <si>
    <t>Arteriovenös (CAVH): Mehr als 2.400 Stunden</t>
  </si>
  <si>
    <t>Venovenös, pumpengetrieben (CVVH), Antikoagulation mit Heparin oder ohne Antikoagulation: Mehr als 2.400 Stunden</t>
  </si>
  <si>
    <t>Venovenös, pumpengetrieben (CVVH), Antikoagulation mit sonstigen Substanzen: Mehr als 2.400 Stunden</t>
  </si>
  <si>
    <t>Antikoagulation mit sonstigen Substanzen: Bis 24 Stunden</t>
  </si>
  <si>
    <t>Antikoagulation mit sonstigen Substanzen: Mehr als 24 bis 72 Stunden</t>
  </si>
  <si>
    <t>Antikoagulation mit sonstigen Substanzen: Mehr als 72 bis 144 Stunden</t>
  </si>
  <si>
    <t>Antikoagulation mit sonstigen Substanzen: Mehr als 144 bis 264 Stunden</t>
  </si>
  <si>
    <t>Antikoagulation mit sonstigen Substanzen: Mehr als 264 bis 432 Stunden</t>
  </si>
  <si>
    <t>Antikoagulation mit sonstigen Substanzen: Mehr als 432 bis 600 Stunden</t>
  </si>
  <si>
    <t>Antikoagulation mit sonstigen Substanzen: Mehr als 600 bis 960 Stunden</t>
  </si>
  <si>
    <t>Antikoagulation mit sonstigen Substanzen: Mehr als 960 bis 1.320 Stunden</t>
  </si>
  <si>
    <t>Antikoagulation mit sonstigen Substanzen: Mehr als 1.320 bis 1.680 Stunden</t>
  </si>
  <si>
    <t>Antikoagulation mit sonstigen Substanzen: Mehr als 1.680 bis 2.040 Stunden</t>
  </si>
  <si>
    <t>Antikoagulation mit sonstigen Substanzen: Mehr als 2.040 bis 2.400 Stunden</t>
  </si>
  <si>
    <t>Antikoagulation mit sonstigen Substanzen: Mehr als 2.400 Stunden</t>
  </si>
  <si>
    <t>Arteriovenös (CAVHDF): Bis 24 Stunden</t>
  </si>
  <si>
    <t>Venovenös, pumpengetrieben (CVVHDF), Antikoagulation mit sonstigen Substanzen: Bis 24 Stunden</t>
  </si>
  <si>
    <t>Arteriovenös (CAVHDF): Mehr als 24 bis 72 Stunden</t>
  </si>
  <si>
    <t>Venovenös, pumpengetrieben (CVVHDF), Antikoagulation mit sonstigen Substanzen: Mehr als 24 bis 72 Stunden</t>
  </si>
  <si>
    <t>Arteriovenös (CAVHDF): Mehr als 72 bis 144 Stunden</t>
  </si>
  <si>
    <t>Venovenös, pumpengetrieben (CVVHDF), Antikoagulation mit sonstigen Substanzen: Mehr als 72 bis 144 Stunden</t>
  </si>
  <si>
    <t>Arteriovenös (CAVHDF): Mehr als 144 bis 264 Stunden</t>
  </si>
  <si>
    <t>Venovenös, pumpengetrieben (CVVHDF), Antikoagulation mit sonstigen Substanzen: Mehr als 144 bis 264 Stunden</t>
  </si>
  <si>
    <t>Arteriovenös (CAVHDF): Mehr als 264 bis 432 Stunden</t>
  </si>
  <si>
    <t>Venovenös, pumpengetrieben (CVVHDF), Antikoagulation mit sonstigen Substanzen: Mehr als 264 bis 432 Stunden</t>
  </si>
  <si>
    <t>Arteriovenös (CAVHDF): Mehr als 432 bis 600 Stunden</t>
  </si>
  <si>
    <t>Venovenös, pumpengetrieben (CVVHDF), Antikoagulation mit sonstigen Substanzen: Mehr als 432 bis 600 Stunden</t>
  </si>
  <si>
    <t>Arteriovenös (CAVHDF): Mehr als 600 bis 960 Stunden</t>
  </si>
  <si>
    <t>Venovenös, pumpengetrieben (CVVHDF), Antikoagulation mit sonstigen Substanzen: Mehr als 600 bis 960 Stunden</t>
  </si>
  <si>
    <t>Arteriovenös (CAVHDF): Mehr als 960 bis 1.320 Stunden</t>
  </si>
  <si>
    <t>Beidseitige Eingriffe bei Leisten- und Schenkelhernien, Alter &gt; 55 Jahre oder komplexe Herniotomien oder Operation einer Hydrocele testis</t>
  </si>
  <si>
    <t>G17A</t>
  </si>
  <si>
    <t>G17B</t>
  </si>
  <si>
    <t>Bestimmte Eingriffe an hepatobiliärem System, Pankreas, Niere und Milz</t>
  </si>
  <si>
    <t>50 mg bis unter 100 mg</t>
  </si>
  <si>
    <t>800 mg bis unter 1.200 mg</t>
  </si>
  <si>
    <t>Peritonealdialyse, intermittierend, maschinell unterstützt (IPD)</t>
  </si>
  <si>
    <t>Applikation von Medikamenten, Liste 1: Gemcitabin, parenteral</t>
  </si>
  <si>
    <t>Applikation von Medikamenten, Liste 1: Irinotecan, parenteral</t>
  </si>
  <si>
    <t>1 Doppelfiltrationsplasmapherese</t>
  </si>
  <si>
    <t>2 Doppelfiltrationsplasmapheresen</t>
  </si>
  <si>
    <t>3 Doppelfiltrationsplasmapheresen</t>
  </si>
  <si>
    <t>4 Doppelfiltrationsplasmapheresen</t>
  </si>
  <si>
    <t>5 Doppelfiltrationsplasmapheresen</t>
  </si>
  <si>
    <t>6 Doppelfiltrationsplasmapheresen</t>
  </si>
  <si>
    <t>7 Doppelfiltrationsplasmapheresen</t>
  </si>
  <si>
    <t>8 Doppelfiltrationsplasmapheresen</t>
  </si>
  <si>
    <t>9 Doppelfiltrationsplasmapheresen</t>
  </si>
  <si>
    <t>B76F</t>
  </si>
  <si>
    <t>Prä-MDC</t>
  </si>
  <si>
    <t>Applikation von Medikamenten, Liste 4: Trabectedin, parenteral</t>
  </si>
  <si>
    <t>0,25 mg bis unter 0,50 mg</t>
  </si>
  <si>
    <t>0,50 mg bis unter 0,75 mg</t>
  </si>
  <si>
    <t>0,75 mg bis unter 1,00 mg</t>
  </si>
  <si>
    <t>1,00 mg bis unter 1,25 mg</t>
  </si>
  <si>
    <t>ZE117.05</t>
  </si>
  <si>
    <t>1,25 mg bis unter 1,50 mg</t>
  </si>
  <si>
    <t>ZE117.06</t>
  </si>
  <si>
    <t>1,50 mg bis unter 1,75 mg</t>
  </si>
  <si>
    <t>ZE117.07</t>
  </si>
  <si>
    <t>ZE119.10</t>
  </si>
  <si>
    <t>ZE119.11</t>
  </si>
  <si>
    <t>MDC 19 Psychische Krankheiten und Störungen</t>
  </si>
  <si>
    <t>MDC 20 Alkohol- und Drogengebrauch und alkohol- und drogeninduzierte psychische Störungen</t>
  </si>
  <si>
    <t>Alkoholintoxikation und Alkoholentzug oder Störungen durch Alkoholmissbrauch und Alkoholabhängigkeit mit psychotischem Syndrom oder HIV-Krankheit</t>
  </si>
  <si>
    <t>MDC 21A Polytrauma</t>
  </si>
  <si>
    <t>Polytrauma mit Eingriffen an Hüftgelenk, Femur, Extremitäten und Wirbelsäule oder komplexen Eingriffen am Abdomen mit komplizierender Konstellation oder Eingriffen an mehreren Lokalisationen</t>
  </si>
  <si>
    <t>Laryngotracheitis, Laryngospasmus und Epiglottitis</t>
  </si>
  <si>
    <t>20 bis 21 Doppelfiltrationsplasmapheresen</t>
  </si>
  <si>
    <t>22 bis 23 Doppelfiltrationsplasmapheresen</t>
  </si>
  <si>
    <t>24 bis 25 Doppelfiltrationsplasmapheresen</t>
  </si>
  <si>
    <t>26 bis 28 Doppelfiltrationsplasmapheresen</t>
  </si>
  <si>
    <t>Andere Krankheiten der männlichen Geschlechtsorgane und Sterilisation beim Mann</t>
  </si>
  <si>
    <t>Infektion und Entzündung der weiblichen Geschlechtsorgane</t>
  </si>
  <si>
    <t>F19A</t>
  </si>
  <si>
    <t>Applikation von Medikamenten, Liste 2: Pegfilgrastim, parenteral</t>
  </si>
  <si>
    <t>Applikation von Medikamenten, Liste 2: Pegyliertes liposomales Doxorubicin, parenteral</t>
  </si>
  <si>
    <t>Applikation von Medikamenten, Liste 2: Bevacizumab, parenteral</t>
  </si>
  <si>
    <t>Applikation von Medikamenten, Liste 2: Liposomales Cytarabin, intrathekal</t>
  </si>
  <si>
    <t>Operation b. kompl. angeb. Herzfehler, Hybridchirurgie, best. Herzklappeneingriffe od. and. Eingriffe m. Herz-Lungen-Maschine m. invas. kardiolog. Diagnostik bei Kindern od. best. rekonstruktive Gefäßeingriffe oh. Herz-Lungen-Maschine m. kompl. Eingriff</t>
  </si>
  <si>
    <t>F49G</t>
  </si>
  <si>
    <t>65 Mio. IE bis unter 85 Mio. IE</t>
  </si>
  <si>
    <t>85 Mio. IE bis unter 105 Mio. IE</t>
  </si>
  <si>
    <t>105 Mio. IE bis unter 125 Mio. IE</t>
  </si>
  <si>
    <t>ZE70.01</t>
  </si>
  <si>
    <t>ZE70.02</t>
  </si>
  <si>
    <t>ZE70.03</t>
  </si>
  <si>
    <t>ZE70.04</t>
  </si>
  <si>
    <t>ZE70.05</t>
  </si>
  <si>
    <t>ZE70.06</t>
  </si>
  <si>
    <t>ZE70.07</t>
  </si>
  <si>
    <t>ZE70.08</t>
  </si>
  <si>
    <t>ZE70.09</t>
  </si>
  <si>
    <t>ZE70.10</t>
  </si>
  <si>
    <t>ZE70.11</t>
  </si>
  <si>
    <t>ZE70.12</t>
  </si>
  <si>
    <t>1 mg bis unter 3 mg</t>
  </si>
  <si>
    <t>3 mg bis unter 6 mg</t>
  </si>
  <si>
    <t>ZE71.03</t>
  </si>
  <si>
    <t>6 mg bis unter 12 mg</t>
  </si>
  <si>
    <t>ZE71.04</t>
  </si>
  <si>
    <t>Transfusion von Plasmabestandteilen und gentechnisch hergestellten Plasmaproteinen: Human-Immunglobulin, spezifisch gegen Varicella-Zoster-Virus (VZV)</t>
  </si>
  <si>
    <t>Transfusion von Plasmabestandteilen und gentechnisch hergestellten Plasmaproteinen: C1-Esteraseinhibitor</t>
  </si>
  <si>
    <t>ZE74.17</t>
  </si>
  <si>
    <t>2.750 mg bis unter 3.350 mg</t>
  </si>
  <si>
    <t>ZE74.18</t>
  </si>
  <si>
    <t>ZE74.19</t>
  </si>
  <si>
    <t>ZE74.20</t>
  </si>
  <si>
    <t>ZE80.13</t>
  </si>
  <si>
    <t>ZE80.14</t>
  </si>
  <si>
    <t>840 mg bis unter 960 mg</t>
  </si>
  <si>
    <t>ZE80.15</t>
  </si>
  <si>
    <t>960 mg bis unter 1.080 mg</t>
  </si>
  <si>
    <t>ZE80.16</t>
  </si>
  <si>
    <t>Transfusion von Plasmabestandteilen und gentechnisch hergestellten Plasmaproteinen: Human-Immunglobulin, polyvalent</t>
  </si>
  <si>
    <t>Lymphom und Leukämie mit großen OR-Prozeduren, mit äußerst schweren CC, mit komplexer OR-Prozedur</t>
  </si>
  <si>
    <t>R01C</t>
  </si>
  <si>
    <t>R01D</t>
  </si>
  <si>
    <t>Lymphom und Leukämie mit großen OR-Prozeduren, ohne äußerst schwere CC, ohne komplexe OR-Prozedur</t>
  </si>
  <si>
    <t>F27B</t>
  </si>
  <si>
    <t>2.000 mg bis unter 2.200 mg</t>
  </si>
  <si>
    <t>2.200 mg bis unter 2.400 mg</t>
  </si>
  <si>
    <t>2.400 mg bis unter 2.600 mg</t>
  </si>
  <si>
    <t>950 Mio. IE bis unter 1.050 Mio. IE</t>
  </si>
  <si>
    <t>1.050 Mio. IE bis unter 1.250 Mio. IE</t>
  </si>
  <si>
    <t>1.250 Mio. IE bis unter 1.450 Mio. IE</t>
  </si>
  <si>
    <t>ZE36.27</t>
  </si>
  <si>
    <t>F62A</t>
  </si>
  <si>
    <t>Abort ohne Dilatation und Kürettage, Aspirationskürettage oder Hysterotomie</t>
  </si>
  <si>
    <t>O65A</t>
  </si>
  <si>
    <t>O65B</t>
  </si>
  <si>
    <t>P01Z</t>
  </si>
  <si>
    <t>P06A</t>
  </si>
  <si>
    <t>P06B</t>
  </si>
  <si>
    <t>P60A</t>
  </si>
  <si>
    <t>P60B</t>
  </si>
  <si>
    <t>P63Z</t>
  </si>
  <si>
    <t>P64Z</t>
  </si>
  <si>
    <t>B02A</t>
  </si>
  <si>
    <t>B02B</t>
  </si>
  <si>
    <t>F60B</t>
  </si>
  <si>
    <t>P65A</t>
  </si>
  <si>
    <t>P65B</t>
  </si>
  <si>
    <t>P65C</t>
  </si>
  <si>
    <t>P65D</t>
  </si>
  <si>
    <t>P66A</t>
  </si>
  <si>
    <t>P66B</t>
  </si>
  <si>
    <t>P66C</t>
  </si>
  <si>
    <t>P66D</t>
  </si>
  <si>
    <t>P67A</t>
  </si>
  <si>
    <t>P67B</t>
  </si>
  <si>
    <t>P67C</t>
  </si>
  <si>
    <t>P67D</t>
  </si>
  <si>
    <t>Q01Z</t>
  </si>
  <si>
    <t>Q02A</t>
  </si>
  <si>
    <t>Q02B</t>
  </si>
  <si>
    <t>Q60A</t>
  </si>
  <si>
    <t>O63Z</t>
  </si>
  <si>
    <t>I01Z</t>
  </si>
  <si>
    <t>F17A</t>
  </si>
  <si>
    <t>F17B</t>
  </si>
  <si>
    <t>F12G</t>
  </si>
  <si>
    <t>F12H</t>
  </si>
  <si>
    <t>Replantation bei traumatischer Amputation, mit Replantation mehr als einer Zehe oder mehr als eines Fingers</t>
  </si>
  <si>
    <t>X07B</t>
  </si>
  <si>
    <t>Replantation bei traumatischer Amputation, mit Replantation eines Fingers oder einer Zehe</t>
  </si>
  <si>
    <t>Verletzungen und allergische Reaktionen</t>
  </si>
  <si>
    <t>X62Z</t>
  </si>
  <si>
    <t>B17B</t>
  </si>
  <si>
    <t>B17C</t>
  </si>
  <si>
    <t>H05Z</t>
  </si>
  <si>
    <t>F01E</t>
  </si>
  <si>
    <t>F01F</t>
  </si>
  <si>
    <t>I24Z</t>
  </si>
  <si>
    <t>I26Z</t>
  </si>
  <si>
    <t>I28A</t>
  </si>
  <si>
    <t>I28B</t>
  </si>
  <si>
    <t>E40B</t>
  </si>
  <si>
    <t>E64A</t>
  </si>
  <si>
    <t>E64B</t>
  </si>
  <si>
    <t>E64C</t>
  </si>
  <si>
    <t>C08B</t>
  </si>
  <si>
    <t>C10C</t>
  </si>
  <si>
    <t>Komplexe Resektionen mit Rekonstruktionen an Kopf und Hals mit komplexem Eingriff oder mit Kombinationseingriff mit äußerst schweren CC</t>
  </si>
  <si>
    <t>Komplexe Resektionen mit Rekonstruktionen an Kopf und Hals ohne komplexen Eingriff, ohne Kombinationseingriff mit äußerst schweren CC</t>
  </si>
  <si>
    <t>F30Z</t>
  </si>
  <si>
    <t>F39A</t>
  </si>
  <si>
    <t>F39B</t>
  </si>
  <si>
    <t>A11E</t>
  </si>
  <si>
    <t>70 Mio. IE bis unter 130 Mio. IE</t>
  </si>
  <si>
    <t>130 Mio. IE bis unter 190 Mio. IE</t>
  </si>
  <si>
    <t>190 Mio. IE bis unter 250 Mio. IE</t>
  </si>
  <si>
    <t>ZE40.04</t>
  </si>
  <si>
    <t>ZE40.05</t>
  </si>
  <si>
    <t>ZE40.06</t>
  </si>
  <si>
    <t>ZE40.07</t>
  </si>
  <si>
    <t>ZE40.08</t>
  </si>
  <si>
    <t>ZE40.09</t>
  </si>
  <si>
    <t>ZE40.10</t>
  </si>
  <si>
    <t>ZE40.11</t>
  </si>
  <si>
    <t>ZE40.12</t>
  </si>
  <si>
    <t>ZE40.13</t>
  </si>
  <si>
    <t>ZE40.14</t>
  </si>
  <si>
    <t>ZE40.15</t>
  </si>
  <si>
    <t>ZE40.16</t>
  </si>
  <si>
    <t>ZE40.17</t>
  </si>
  <si>
    <t>ZE40.18</t>
  </si>
  <si>
    <t>ZE40.19</t>
  </si>
  <si>
    <t>10 g bis unter 15 g</t>
  </si>
  <si>
    <t>75 Mio. IE bis unter 150 Mio. IE</t>
  </si>
  <si>
    <t>150 Mio. IE bis unter 225 Mio. IE</t>
  </si>
  <si>
    <t>225 Mio. IE bis unter 300 Mio. IE</t>
  </si>
  <si>
    <t>ZE42.04</t>
  </si>
  <si>
    <t>ZE42.05</t>
  </si>
  <si>
    <t>ZE42.06</t>
  </si>
  <si>
    <t>ZE42.07</t>
  </si>
  <si>
    <t>ZE42.08</t>
  </si>
  <si>
    <t>ZE42.09</t>
  </si>
  <si>
    <t>ZE42.10</t>
  </si>
  <si>
    <t>ZE42.11</t>
  </si>
  <si>
    <t>ZE42.12</t>
  </si>
  <si>
    <t>ZE42.13</t>
  </si>
  <si>
    <t>ZE42.14</t>
  </si>
  <si>
    <t>ZE42.15</t>
  </si>
  <si>
    <t>ZE42.16</t>
  </si>
  <si>
    <t>ZE42.17</t>
  </si>
  <si>
    <t>ZE42.18</t>
  </si>
  <si>
    <t>ZE42.19</t>
  </si>
  <si>
    <t>600 mg bis unter 900 mg</t>
  </si>
  <si>
    <t>ZE97.03</t>
  </si>
  <si>
    <t>15 mg bis unter 30 mg</t>
  </si>
  <si>
    <t>30 mg bis unter 45 mg</t>
  </si>
  <si>
    <t>45 mg bis unter 60 mg</t>
  </si>
  <si>
    <t>60 mg bis unter 75 mg</t>
  </si>
  <si>
    <t>75 mg bis unter 90 mg</t>
  </si>
  <si>
    <t>125 mg bis unter 250 mg</t>
  </si>
  <si>
    <t>250 mg bis unter 500 mg</t>
  </si>
  <si>
    <t>Hämofiltration: Kontinuierlich</t>
  </si>
  <si>
    <t>ZE119.01</t>
  </si>
  <si>
    <t>ZE119.02</t>
  </si>
  <si>
    <t>ZE119.03</t>
  </si>
  <si>
    <t>Venovenös, pumpengetrieben (CVVHDF), Antikoagulation mit Heparin oder ohne Antikoagulation: Mehr als 960 bis 1.320 Stunden</t>
  </si>
  <si>
    <t>ZE121.09</t>
  </si>
  <si>
    <t>Venovenös, pumpengetrieben (CVVHDF), Antikoagulation mit Heparin oder ohne Antikoagulation: Mehr als 1.320 bis 1.680 Stunden</t>
  </si>
  <si>
    <t>ZE121.10</t>
  </si>
  <si>
    <t>Venovenös, pumpengetrieben (CVVHDF), Antikoagulation mit Heparin oder ohne Antikoagulation: Mehr als 1.680 bis 2.040 Stunden</t>
  </si>
  <si>
    <t>H06A</t>
  </si>
  <si>
    <t>ZE107.04</t>
  </si>
  <si>
    <t>ZE107.05</t>
  </si>
  <si>
    <t>ZE107.06</t>
  </si>
  <si>
    <t>ZE107.07</t>
  </si>
  <si>
    <t>ZE107.08</t>
  </si>
  <si>
    <t>ZE107.09</t>
  </si>
  <si>
    <t>ZE107.10</t>
  </si>
  <si>
    <t>ZE107.11</t>
  </si>
  <si>
    <t>ZE107.12</t>
  </si>
  <si>
    <t>ZE107.13</t>
  </si>
  <si>
    <t>ZE107.14</t>
  </si>
  <si>
    <t>ZE107.15</t>
  </si>
  <si>
    <t>ZE107.16</t>
  </si>
  <si>
    <t>ZE107.17</t>
  </si>
  <si>
    <t>168 TE bis unter 184 TE</t>
  </si>
  <si>
    <t>ZE107.18</t>
  </si>
  <si>
    <t>184 TE bis unter 200 TE</t>
  </si>
  <si>
    <t>ZE107.19</t>
  </si>
  <si>
    <t>200 TE bis unter 216 TE</t>
  </si>
  <si>
    <t>ZE107.20</t>
  </si>
  <si>
    <t>216 TE bis unter 232 TE</t>
  </si>
  <si>
    <t>ZE107.21</t>
  </si>
  <si>
    <t>232 TE bis unter 248 TE</t>
  </si>
  <si>
    <t>ZE107.22</t>
  </si>
  <si>
    <t>248 TE bis unter 264 TE</t>
  </si>
  <si>
    <t>ZE107.23</t>
  </si>
  <si>
    <t>264 TE bis unter 280 TE</t>
  </si>
  <si>
    <t>ZE107.24</t>
  </si>
  <si>
    <t>ZE108.01</t>
  </si>
  <si>
    <t>ZE108.02</t>
  </si>
  <si>
    <t>ZE108.03</t>
  </si>
  <si>
    <t>ZE108.04</t>
  </si>
  <si>
    <t>ZE108.05</t>
  </si>
  <si>
    <t>ZE108.06</t>
  </si>
  <si>
    <t>ZE108.07</t>
  </si>
  <si>
    <t>ZE108.08</t>
  </si>
  <si>
    <t>ZE108.09</t>
  </si>
  <si>
    <t>ZE108.10</t>
  </si>
  <si>
    <t>ZE108.11</t>
  </si>
  <si>
    <t>Tage Verlegung</t>
  </si>
  <si>
    <t>H62C</t>
  </si>
  <si>
    <t>C02B</t>
  </si>
  <si>
    <t>Komplexe Eingriffe an den Speicheldrüsen außer komplexe Parotidektomien</t>
  </si>
  <si>
    <t>D06A</t>
  </si>
  <si>
    <t>D06B</t>
  </si>
  <si>
    <t>Tonsillektomie bei bösartiger Neubildung oder verschiedene Eingriffe an Ohr, Nase, Mund und Hals mit äußerst schweren CC</t>
  </si>
  <si>
    <t>D12A</t>
  </si>
  <si>
    <t>D12B</t>
  </si>
  <si>
    <t>D22B</t>
  </si>
  <si>
    <t>D24A</t>
  </si>
  <si>
    <t>D24B</t>
  </si>
  <si>
    <t>D25A</t>
  </si>
  <si>
    <t>D25B</t>
  </si>
  <si>
    <t>Operationen am Kiefer und andere Eingriffe an Kopf und Hals außer bei bösartiger Neubildung</t>
  </si>
  <si>
    <t>D30A</t>
  </si>
  <si>
    <t>D30B</t>
  </si>
  <si>
    <t>ZE72.03</t>
  </si>
  <si>
    <t>ZE72.04</t>
  </si>
  <si>
    <t>ZE72.05</t>
  </si>
  <si>
    <t>ZE72.06</t>
  </si>
  <si>
    <t>ZE72.07</t>
  </si>
  <si>
    <t>ZE72.08</t>
  </si>
  <si>
    <t>ZE72.09</t>
  </si>
  <si>
    <t>ZE72.10</t>
  </si>
  <si>
    <t>ZE78.15</t>
  </si>
  <si>
    <t>4.000 mg bis unter 4.500 mg</t>
  </si>
  <si>
    <t>ZE78.16</t>
  </si>
  <si>
    <t>4.500 mg bis unter 5.000 mg</t>
  </si>
  <si>
    <t>ZE78.17</t>
  </si>
  <si>
    <t>5.000 mg bis unter 5.500 mg</t>
  </si>
  <si>
    <t>ZE78.18</t>
  </si>
  <si>
    <t>5.500 mg bis unter 6.000 mg</t>
  </si>
  <si>
    <t>ZE78.19</t>
  </si>
  <si>
    <t>6.000 mg bis unter 7.000 mg</t>
  </si>
  <si>
    <t>ZE78.20</t>
  </si>
  <si>
    <t>Entzündliche Darmerkrankung oder andere schwere Erkrankungen der Verdauungsorgane, mit äußerst schweren CC</t>
  </si>
  <si>
    <t>G66Z</t>
  </si>
  <si>
    <t>B36A</t>
  </si>
  <si>
    <t>B36B</t>
  </si>
  <si>
    <t>Zusatzinformationen zu Materialien: Verwendung eines Mikrodrahtretriever- oder Stentretriever-Systems zur Thrombektomie oder Fremdkörperentfernung: 3 oder mehr Stentretriever-Systeme</t>
  </si>
  <si>
    <t>Applikation von Medikamenten, Liste 5: Vinflunin, parenteral</t>
  </si>
  <si>
    <t>ZE135.01</t>
  </si>
  <si>
    <t>100 mg bis unter 200 mg</t>
  </si>
  <si>
    <t>ZE135.02</t>
  </si>
  <si>
    <t>ZE135.03</t>
  </si>
  <si>
    <t>ZE135.04</t>
  </si>
  <si>
    <t>ZE135.05</t>
  </si>
  <si>
    <t>ZE135.06</t>
  </si>
  <si>
    <t>ZE135.07</t>
  </si>
  <si>
    <t>ZE135.08</t>
  </si>
  <si>
    <t>ZE135.09</t>
  </si>
  <si>
    <t>ZE135.10</t>
  </si>
  <si>
    <t>ZE135.11</t>
  </si>
  <si>
    <t>ZE135.12</t>
  </si>
  <si>
    <t>ZE135.13</t>
  </si>
  <si>
    <t>ZE135.14</t>
  </si>
  <si>
    <t>ZE135.15</t>
  </si>
  <si>
    <t>Venovenös, pumpengetrieben (CVVHDF), Antikoagulation mit Heparin oder ohne Antikoagulation: Mehr als 2.400 Stunden</t>
  </si>
  <si>
    <t>ZE123.01</t>
  </si>
  <si>
    <t>ZE123.02</t>
  </si>
  <si>
    <t>ZE123.03</t>
  </si>
  <si>
    <t>ZE123.04</t>
  </si>
  <si>
    <t>ZE123.05</t>
  </si>
  <si>
    <t>ZE123.06</t>
  </si>
  <si>
    <t>Mehr als 432 bis 600 Stunden</t>
  </si>
  <si>
    <t>ZE123.07</t>
  </si>
  <si>
    <t>Venovenös, pumpengetrieben (CVVH), Antikoagulation mit Heparin oder ohne Antikoagulation: Mehr als 264 bis 432 Stunden</t>
  </si>
  <si>
    <t>Venovenös, pumpengetrieben (CVVH), Antikoagulation mit sonstigen Substanzen: Mehr als 264 bis 432 Stunden</t>
  </si>
  <si>
    <t>Arteriovenös (CAVH): Mehr als 432 bis 600 Stunden</t>
  </si>
  <si>
    <t>Venovenös, pumpengetrieben (CVVH), Antikoagulation mit Heparin oder ohne Antikoagulation: Mehr als 432 bis 600 Stunden</t>
  </si>
  <si>
    <t>Andere Faktoren, die den Gesundheitszustand beeinflussen und Nachbehandlung nach abgeschlossener Behandlung ohne Radiojoddiagnostik, mit bestimmtem Kontaktanlass</t>
  </si>
  <si>
    <t>Z64D</t>
  </si>
  <si>
    <t>ZE138</t>
  </si>
  <si>
    <t>ZE139</t>
  </si>
  <si>
    <t>ZE140</t>
  </si>
  <si>
    <t>ZE141</t>
  </si>
  <si>
    <t>ZE17.10</t>
  </si>
  <si>
    <t>19,0 g bis unter 22,0 g</t>
  </si>
  <si>
    <t>ZE17.11</t>
  </si>
  <si>
    <t>22,0 g bis unter 25,0 g</t>
  </si>
  <si>
    <t>ZE17.12</t>
  </si>
  <si>
    <t>25,0 g bis unter 28,0 g</t>
  </si>
  <si>
    <t>ZE17.13</t>
  </si>
  <si>
    <t>28,0 g bis unter 31,0 g</t>
  </si>
  <si>
    <t>ZE17.14</t>
  </si>
  <si>
    <t>31,0 g bis unter 34,0 g</t>
  </si>
  <si>
    <t>ZE17.15</t>
  </si>
  <si>
    <t>ZE19.14</t>
  </si>
  <si>
    <t>ZE19.15</t>
  </si>
  <si>
    <t>ZE19.16</t>
  </si>
  <si>
    <t>ZE19.17</t>
  </si>
  <si>
    <t>ZE19.18</t>
  </si>
  <si>
    <t>ZE19.19</t>
  </si>
  <si>
    <t>Transfusion von Plasma und anderen Plasmabestandteilen und gentechnisch hergestellten Plasmaproteinen: Prothrombinkomplex</t>
  </si>
  <si>
    <t>Transfusion von Plasmabestandteilen und gentechnisch hergestellten Plasmaproteinen: Antithrombin III</t>
  </si>
  <si>
    <t>ZE50.18</t>
  </si>
  <si>
    <t>3.350 mg bis unter 3.950 mg</t>
  </si>
  <si>
    <t>ZE50.19</t>
  </si>
  <si>
    <t>3.950 mg bis unter 4.550 mg</t>
  </si>
  <si>
    <t>ZE50.20</t>
  </si>
  <si>
    <t>Venovenös, pumpengetrieben (CVVHDF), Antikoagulation mit sonstigen Substanzen: Mehr als 960 bis 1.320 Stunden</t>
  </si>
  <si>
    <t>Arteriovenös (CAVHDF): Mehr als 1.320 bis 1.680 Stunden</t>
  </si>
  <si>
    <t>Venovenös, pumpengetrieben (CVVHDF), Antikoagulation mit sonstigen Substanzen: Mehr als 1.320 bis 1.680 Stunden</t>
  </si>
  <si>
    <t>Arteriovenös (CAVHDF): Mehr als 1.680 bis 2.040 Stunden</t>
  </si>
  <si>
    <t>Venovenös, pumpengetrieben (CVVHDF), Antikoagulation mit sonstigen Substanzen: Mehr als 1.680 bis 2.040 Stunden</t>
  </si>
  <si>
    <t>Arteriovenös (CAVHDF): Mehr als 2.040 bis 2.400 Stunden</t>
  </si>
  <si>
    <t>Venovenös, pumpengetrieben (CVVHDF), Antikoagulation mit sonstigen Substanzen: Mehr als 2.040 bis 2.400 Stunden</t>
  </si>
  <si>
    <t>Arteriovenös (CAVHDF): Mehr als 2.400 Stunden</t>
  </si>
  <si>
    <t>Venovenös, pumpengetrieben (CVVHDF), Antikoagulation mit sonstigen Substanzen: Mehr als 2.400 Stunden</t>
  </si>
  <si>
    <t>ZE130.01</t>
  </si>
  <si>
    <t>Hochaufwendige Pflege von Erwachsenen: 72 bis 100 Aufwandspunkte</t>
  </si>
  <si>
    <t>weil-</t>
  </si>
  <si>
    <t>Mittlere</t>
  </si>
  <si>
    <t>barte</t>
  </si>
  <si>
    <t>Ent-</t>
  </si>
  <si>
    <t>ohne</t>
  </si>
  <si>
    <t>Abschläge</t>
  </si>
  <si>
    <t>bei</t>
  </si>
  <si>
    <t>uGVD-</t>
  </si>
  <si>
    <t>oGVD-</t>
  </si>
  <si>
    <t>nach</t>
  </si>
  <si>
    <t>dauer:</t>
  </si>
  <si>
    <t>Verweil-</t>
  </si>
  <si>
    <t>Fall-</t>
  </si>
  <si>
    <t>Be-</t>
  </si>
  <si>
    <t>gelt-</t>
  </si>
  <si>
    <t>mit</t>
  </si>
  <si>
    <t>für Ver-</t>
  </si>
  <si>
    <t>(in €)</t>
  </si>
  <si>
    <t>§ 6</t>
  </si>
  <si>
    <t>Erster</t>
  </si>
  <si>
    <t>dauer</t>
  </si>
  <si>
    <t>zahl</t>
  </si>
  <si>
    <t>wer-</t>
  </si>
  <si>
    <t>lation</t>
  </si>
  <si>
    <t>(Sp. 5x7)</t>
  </si>
  <si>
    <t>14x15)</t>
  </si>
  <si>
    <t>18x19)</t>
  </si>
  <si>
    <t>Summe:</t>
  </si>
  <si>
    <t>Zusatzentgelt</t>
  </si>
  <si>
    <t>Entgelt-</t>
  </si>
  <si>
    <t>(Sp. 2x3)</t>
  </si>
  <si>
    <t>§ 6 KHEntgG</t>
  </si>
  <si>
    <t>Applikation von Medikamenten, Liste 3: Palifermin, parenteral</t>
  </si>
  <si>
    <t>Applikation von Medikamenten, Liste 3: Carmustin-Implantat, intrathekal</t>
  </si>
  <si>
    <t>Applikation von Medikamenten, Liste 3: Natalizumab, parenteral</t>
  </si>
  <si>
    <t>Applikation von Medikamenten, Liste 4: Palivizumab, parenteral</t>
  </si>
  <si>
    <t>Große OR-Prozeduren mit äußerst schweren CC, mit komplexer OR-Prozedur bei hämatologischen und soliden Neubildungen</t>
  </si>
  <si>
    <t>B04C</t>
  </si>
  <si>
    <t>B04D</t>
  </si>
  <si>
    <t>Schwere Verletzungen von Schulter, Arm, Ellenbogen, Knie, Bein und Sprunggelenk mit CC</t>
  </si>
  <si>
    <t>Mäßig schwere Verletzungen von Schulter, Arm, Ellenbogen, Knie, Bein und Sprunggelenk</t>
  </si>
  <si>
    <t>Fibromyalgie</t>
  </si>
  <si>
    <t>Kleine Eingriffe an der Mamma bei bösartiger Neubildung ohne äußerst schwere oder schwere CC</t>
  </si>
  <si>
    <t>B44A</t>
  </si>
  <si>
    <t>B44B</t>
  </si>
  <si>
    <t>Beschwerden, Symptome, andere Anomalien und Nachbehandlung</t>
  </si>
  <si>
    <t>G73Z</t>
  </si>
  <si>
    <t>R61D</t>
  </si>
  <si>
    <t>F02B</t>
  </si>
  <si>
    <t>F03C</t>
  </si>
  <si>
    <t>F03D</t>
  </si>
  <si>
    <t>F03E</t>
  </si>
  <si>
    <t>F03F</t>
  </si>
  <si>
    <t>ZE30.02</t>
  </si>
  <si>
    <t>ZE30.03</t>
  </si>
  <si>
    <t>ZE30.04</t>
  </si>
  <si>
    <t>ZE30.05</t>
  </si>
  <si>
    <t>ZE30.06</t>
  </si>
  <si>
    <t>ZE30.07</t>
  </si>
  <si>
    <t>ZE30.08</t>
  </si>
  <si>
    <t>J35Z</t>
  </si>
  <si>
    <t>Komplexe Vakuumbehandlung bei Krankheiten und Störungen an Haut, Unterhaut und Mamma</t>
  </si>
  <si>
    <t>J68A</t>
  </si>
  <si>
    <t>ZE119.08</t>
  </si>
  <si>
    <t>ZE119.09</t>
  </si>
  <si>
    <t>K03A</t>
  </si>
  <si>
    <t>Eingriffe an der Nebenniere bei bösartiger Neubildung oder Eingriff an der Hypophyse, Alter &lt; 18 Jahre</t>
  </si>
  <si>
    <t>K03B</t>
  </si>
  <si>
    <t>Eingriffe an der Nebenniere bei bösartiger Neubildung oder Eingriff an der Hypophyse, Alter &gt; 17 Jahre</t>
  </si>
  <si>
    <t>Beatmung &gt; 249 Stunden, ohne komplexe OR-Prozedur, ohne intensivmedizinische Komplexbehandlung &gt; 1764 / 1656 / 1932 Aufwandspunkte, mit komplizierender Konstellation und bestimmter OR-Prozedur, Alter &gt; 15 Jahre</t>
  </si>
  <si>
    <t>Beatmung &gt; 249 Stunden, ohne komplexe oder bestimmte OR-Prozedur, ohne intensivmedizinische Komplexbehandlung &gt; 588 / 828 / 1104 Punkte, ohne kompliz. Konstellation, Alter &gt; 5 Jahre, mit kompl. Diagnose oder Prozedur oder Alter &lt; 16 J. oder schwerste CC</t>
  </si>
  <si>
    <t>Beatmung &gt; 249 Stunden, ohne komplexe oder bestimmte OR-Prozedur, ohne IntK &gt; 588 / 828 / 1104 Punkte, ohne komplizierende Konstellation, Alter &gt; 15 Jahre, ohne komplexe Diagnose oder Prozedur, ohne schwerste CC, mit äußerst schweren CC</t>
  </si>
  <si>
    <t>A11I</t>
  </si>
  <si>
    <t>Beatmung &gt; 249 Stunden, ohne komplexe oder bestimmte OR-Prozedur, ohne IntK &gt; 588 / 828 / 1104 Punkte, ohne komplizierende Konstellation, Alter &gt; 15 Jahre, ohne komplexe Diagnose oder Prozedur, ohne schwerste CC, ohne äußerst schwere CC</t>
  </si>
  <si>
    <t>J14B</t>
  </si>
  <si>
    <t>Andere Hauttransplantation oder Debridement mit Lymphknotenexzision oder schweren CC</t>
  </si>
  <si>
    <t>B69D</t>
  </si>
  <si>
    <t>ZE119.04</t>
  </si>
  <si>
    <t>Enukleationen und Eingriffe an der Orbita bei bösartiger Neubildung oder Strahlentherapie bei bösartiger Neubildung</t>
  </si>
  <si>
    <t>ZE121.11</t>
  </si>
  <si>
    <t>375 mg bis unter 450 mg</t>
  </si>
  <si>
    <t>ZE124.05</t>
  </si>
  <si>
    <t>450 mg bis unter 600 mg</t>
  </si>
  <si>
    <t>ZE124.06</t>
  </si>
  <si>
    <t>600 mg bis unter 750 mg</t>
  </si>
  <si>
    <t>ZE124.07</t>
  </si>
  <si>
    <t>750 mg bis unter 900 mg</t>
  </si>
  <si>
    <t>ZE124.08</t>
  </si>
  <si>
    <t>900 mg bis unter 1.200 mg</t>
  </si>
  <si>
    <t>ZE124.09</t>
  </si>
  <si>
    <t>1.200 mg bis unter 1.500 mg</t>
  </si>
  <si>
    <t>ZE124.10</t>
  </si>
  <si>
    <t>1.500 mg bis unter 1.800 mg</t>
  </si>
  <si>
    <t>ZE124.11</t>
  </si>
  <si>
    <t>1.800 mg bis unter 2.100 mg</t>
  </si>
  <si>
    <t>ZE124.12</t>
  </si>
  <si>
    <t>2.100 mg bis unter 2.400 mg</t>
  </si>
  <si>
    <t>ZE124.13</t>
  </si>
  <si>
    <t>2.400 mg bis unter 2.700 mg</t>
  </si>
  <si>
    <t>ZE124.14</t>
  </si>
  <si>
    <t>2.700 mg bis unter 3.000 mg</t>
  </si>
  <si>
    <t>ZE124.15</t>
  </si>
  <si>
    <t>ZE125.01</t>
  </si>
  <si>
    <t>Andere Operationen an der Wirbelsäule: Implantation eines interspinösen Spreizers: 1 Segment</t>
  </si>
  <si>
    <t>Andere Operationen an der Wirbelsäule: Wechsel eines interspinösen Spreizers: 1 Segment</t>
  </si>
  <si>
    <t>ZE125.02</t>
  </si>
  <si>
    <t>Andere Operationen an der Wirbelsäule: Implantation eines interspinösen Spreizers: 2 Segmente</t>
  </si>
  <si>
    <t>Andere Operationen an der Wirbelsäule: Wechsel eines interspinösen Spreizers: 2 Segmente</t>
  </si>
  <si>
    <t>ZE125.03</t>
  </si>
  <si>
    <t>Andere Operationen an der Wirbelsäule: Implantation eines interspinösen Spreizers: 3 oder mehr Segmente</t>
  </si>
  <si>
    <t>Andere Operationen an der Wirbelsäule: Wechsel eines interspinösen Spreizers: 3 oder mehr Segmente</t>
  </si>
  <si>
    <t>ZE44.01</t>
  </si>
  <si>
    <t>ZE44.02</t>
  </si>
  <si>
    <t>ZE44.03</t>
  </si>
  <si>
    <t>E77B</t>
  </si>
  <si>
    <t>E77C</t>
  </si>
  <si>
    <t>F01A</t>
  </si>
  <si>
    <t>280 mg bis unter 320 mg</t>
  </si>
  <si>
    <t>320 mg bis unter 360 mg</t>
  </si>
  <si>
    <t>ZE93.28</t>
  </si>
  <si>
    <t>2 Thrombozytenkonzentrate</t>
  </si>
  <si>
    <t>3 Thrombozytenkonzentrate</t>
  </si>
  <si>
    <t>3.000 mg bis unter 3.300 mg</t>
  </si>
  <si>
    <t>3.300 mg bis unter 3.600 mg</t>
  </si>
  <si>
    <t>3.600 mg bis unter 3.900 mg</t>
  </si>
  <si>
    <t>6 TE bis unter 11 TE</t>
  </si>
  <si>
    <r>
      <t xml:space="preserve">Mittlere
Verweil-
dauer </t>
    </r>
    <r>
      <rPr>
        <vertAlign val="superscript"/>
        <sz val="8"/>
        <rFont val="Arial"/>
        <family val="2"/>
      </rPr>
      <t>1)</t>
    </r>
  </si>
  <si>
    <r>
      <t xml:space="preserve">Ausnahme von Wiederaufnahme </t>
    </r>
    <r>
      <rPr>
        <vertAlign val="superscript"/>
        <sz val="8"/>
        <rFont val="Arial"/>
        <family val="2"/>
      </rPr>
      <t>4)</t>
    </r>
  </si>
  <si>
    <t>R02Z</t>
  </si>
  <si>
    <t>I22A</t>
  </si>
  <si>
    <t>I64C</t>
  </si>
  <si>
    <t>Antikoagulation mit Heparin oder ohne Antikoagulation: Bis 24 Stunden</t>
  </si>
  <si>
    <t>1.800 Mio. IE bis unter 2.000 Mio. IE</t>
  </si>
  <si>
    <t>2.000 Mio. IE bis unter 2.200 Mio. IE</t>
  </si>
  <si>
    <t>540 mg bis unter 600 mg</t>
  </si>
  <si>
    <t>1.050 mg bis unter 1.250 mg</t>
  </si>
  <si>
    <t>B85B</t>
  </si>
  <si>
    <t>B42A</t>
  </si>
  <si>
    <t>B42B</t>
  </si>
  <si>
    <t>O40Z</t>
  </si>
  <si>
    <t>C15Z</t>
  </si>
  <si>
    <t>Andere Eingriffe an der Retina</t>
  </si>
  <si>
    <t>C60Z</t>
  </si>
  <si>
    <t>Akute und schwere Augeninfektionen</t>
  </si>
  <si>
    <t>Neuro-ophthalmologische und vaskuläre Erkrankungen des Auges</t>
  </si>
  <si>
    <t>C63Z</t>
  </si>
  <si>
    <t>Andere Erkrankungen des Auges</t>
  </si>
  <si>
    <t>C64Z</t>
  </si>
  <si>
    <t>I21Z</t>
  </si>
  <si>
    <t>K44Z</t>
  </si>
  <si>
    <t>Geriatrische frührehabilitative Komplexbehandlung bei endokrinen, Ernährungs- und Stoffwechselkrankheiten</t>
  </si>
  <si>
    <t>K60E</t>
  </si>
  <si>
    <t>1 Apherese-Thrombozytenkonzentrat</t>
  </si>
  <si>
    <t>M04D</t>
  </si>
  <si>
    <t>Transurethrale Laserdestruktion und -resektion der Prostata</t>
  </si>
  <si>
    <t>Große Eingriffe an Darm oder Harnblase bei Erkrankungen und Störungen der männlichen Geschlechtsorgane oder Eingriffe am Hoden bei Fournier-Gangrän mit äußerst schweren CC</t>
  </si>
  <si>
    <t>B75Z</t>
  </si>
  <si>
    <t>Fieberkrämpfe</t>
  </si>
  <si>
    <t>Eingriffe an der Retina mit Pars-plana-Vitrektomie, mit extrakapsulärer Extraktion der Linse (ECCE) oder bei bösartiger Neubildung des Auges, mit best. Eingriff an der Retina oder Entfernung des Augapfels mit gleichzeitiger Einführung eines Implantates</t>
  </si>
  <si>
    <t>Herzklappenerkrankungen ohne äußerst schwere oder schwere CC</t>
  </si>
  <si>
    <t>G14Z</t>
  </si>
  <si>
    <t>G33Z</t>
  </si>
  <si>
    <t>A02Z</t>
  </si>
  <si>
    <t>Transplantation von Niere und Pankreas</t>
  </si>
  <si>
    <t>Rekonstruktive Operation bei Verletzungen mit komplizierender Konstellation, Eingriff an mehreren Lokalisationen, freier Lappenplastik mit mikrovaskulärer Anastomosierung oder komplizierender Diagnose oder komplexer Prozedur, mit äußerst schweren CC</t>
  </si>
  <si>
    <t>L37Z</t>
  </si>
  <si>
    <t>Multiviszeraleingriff bei Krankheiten und Störungen der Harnorgane</t>
  </si>
  <si>
    <t>L38Z</t>
  </si>
  <si>
    <t>Komplizierende Konstellation mit bestimmtem operativen Eingriff bei Krankheiten und Störungen der Harnorgane</t>
  </si>
  <si>
    <t>L74Z</t>
  </si>
  <si>
    <t>M38Z</t>
  </si>
  <si>
    <t>Komplizierende Konstellation mit operativem Eingriff bei Krankheiten und Störungen der männlichen Geschlechtsorgane</t>
  </si>
  <si>
    <t>N01D</t>
  </si>
  <si>
    <t>Amputation bei Kreislauferkrankungen an oberer Extremität und Zehen mit äußerst schweren CC und mehrzeitigen Revisions- oder Rekonstruktionseingriffen</t>
  </si>
  <si>
    <t>Andere Hauttransplantation oder Debridement ohne komplexe Prozedur, mit bestimmtem Eingriff an Haut, Unterhaut und Mamma, mit äußerst schweren CC</t>
  </si>
  <si>
    <t>Andere Hauttransplantation oder Debridement ohne komplexe Prozedur, mit komplexer Diagnose oder mit Eingriff an Kopf und Hals, ohne bestimmten Eingriff an Haut, Unterhaut und Mamma oder ohne äußerst schwere CC</t>
  </si>
  <si>
    <t>MDC 10 Endokrine, Ernährungs- und Stoffwechselkrankheiten</t>
  </si>
  <si>
    <t>K06A</t>
  </si>
  <si>
    <t>K06B</t>
  </si>
  <si>
    <t>L70A</t>
  </si>
  <si>
    <t>ZE74.15</t>
  </si>
  <si>
    <t>W04B</t>
  </si>
  <si>
    <t>W36Z</t>
  </si>
  <si>
    <t>X07A</t>
  </si>
  <si>
    <t>Hochaufwendige Pflege von Kindern und Jugendlichen: 217 bis 245 Aufwandspunkte</t>
  </si>
  <si>
    <t>Hochaufwendige Pflege von Kindern und Jugendlichen: 246 bis 274 Aufwandspunkte</t>
  </si>
  <si>
    <t>Hochaufwendige Pflege von Kindern und Jugendlichen: 275 bis 303 Aufwandspunkte</t>
  </si>
  <si>
    <t>Hochaufwendige Pflege von Kindern und Jugendlichen: 304 bis 332 Aufwandspunkte</t>
  </si>
  <si>
    <t>Hochaufwendige Pflege von Kindern und Jugendlichen: 333 bis 361 Aufwandspunkte</t>
  </si>
  <si>
    <t>Hochaufwendige Pflege von Kleinkindern: 130 bis 158 Aufwandspunkte</t>
  </si>
  <si>
    <t>Hochaufwendige Pflege von Kleinkindern: 159 bis 187 Aufwandspunkte</t>
  </si>
  <si>
    <t>Hochaufwendige Pflege von Kleinkindern: 188 bis 216 Aufwandspunkte</t>
  </si>
  <si>
    <t>Hochaufwendige Pflege von Kleinkindern: 217 bis 245 Aufwandspunkte</t>
  </si>
  <si>
    <t>Hochaufwendige Pflege von Kleinkindern: 246 bis 274 Aufwandspunkte</t>
  </si>
  <si>
    <t>Hochaufwendige Pflege von Kleinkindern: 275 bis 303 Aufwandspunkte</t>
  </si>
  <si>
    <t>Hochaufwendige Pflege von Kleinkindern: 304 bis 332 Aufwandspunkte</t>
  </si>
  <si>
    <t>Hochaufwendige Pflege von Kleinkindern: 333 bis 361 Aufwandspunkte</t>
  </si>
  <si>
    <t>Arteriovenös (CAVH): Bis 24 Stunden</t>
  </si>
  <si>
    <t>Venovenös, pumpengetrieben (CVVH), Antikoagulation mit Heparin oder ohne Antikoagulation: Bis 24 Stunden</t>
  </si>
  <si>
    <t>Venovenös, pumpengetrieben (CVVH), Antikoagulation mit sonstigen Substanzen: Bis 24 Stunden</t>
  </si>
  <si>
    <t>Arteriovenös (CAVH): Mehr als 24 bis 72 Stunden</t>
  </si>
  <si>
    <t>Venovenös, pumpengetrieben (CVVH), Antikoagulation mit Heparin oder ohne Antikoagulation: Mehr als 24 bis 72 Stunden</t>
  </si>
  <si>
    <t>Venovenös, pumpengetrieben (CVVH), Antikoagulation mit sonstigen Substanzen: Mehr als 24 bis 72 Stunden</t>
  </si>
  <si>
    <t>Arteriovenös (CAVH): Mehr als 72 bis 144 Stunden</t>
  </si>
  <si>
    <t>Venovenös, pumpengetrieben (CVVH), Antikoagulation mit Heparin oder ohne Antikoagulation: Mehr als 72 bis 144 Stunden</t>
  </si>
  <si>
    <t>Venovenös, pumpengetrieben (CVVH), Antikoagulation mit sonstigen Substanzen: Mehr als 72 bis 144 Stunden</t>
  </si>
  <si>
    <t>Arteriovenös (CAVH): Mehr als 144 bis 264 Stunden</t>
  </si>
  <si>
    <t>Venovenös, pumpengetrieben (CVVH), Antikoagulation mit Heparin oder ohne Antikoagulation: Mehr als 144 bis 264 Stunden</t>
  </si>
  <si>
    <t>Venovenös, pumpengetrieben (CVVH), Antikoagulation mit sonstigen Substanzen: Mehr als 144 bis 264 Stunden</t>
  </si>
  <si>
    <t>Arteriovenös (CAVH): Mehr als 264 bis 432 Stunden</t>
  </si>
  <si>
    <t>Applikation von Medikamenten, Liste 5: Azacytidin, parenteral</t>
  </si>
  <si>
    <t>ZE124.01</t>
  </si>
  <si>
    <t>150 mg bis unter 225 mg</t>
  </si>
  <si>
    <t>ZE124.02</t>
  </si>
  <si>
    <t>225 mg bis unter 300 mg</t>
  </si>
  <si>
    <t>ZE124.03</t>
  </si>
  <si>
    <t>300 mg bis unter 375 mg</t>
  </si>
  <si>
    <t>ZE124.04</t>
  </si>
  <si>
    <t>J04Z</t>
  </si>
  <si>
    <t>Eingriffe an der Haut der unteren Extremität außer bei Ulkus oder Infektion / Entzündung</t>
  </si>
  <si>
    <t>J44Z</t>
  </si>
  <si>
    <t>Geriatrische frührehabilitative Komplexbehandlung bei Krankheiten und Störungen an Haut, Unterhaut und Mamma</t>
  </si>
  <si>
    <t>Gewebetransplantation mit mikrovaskulärer Anastomosierung bei bösartiger Neubildung an Haut, Unterhaut und Mamma</t>
  </si>
  <si>
    <t>Hauttransplantation oder Lappenplastik an der unteren Extremität bei Ulkus oder Infektion / Entzündung oder ausgedehnte Lymphadenektomie, ohne äußerst schwere CC, ohne komplexen Eingriff</t>
  </si>
  <si>
    <t>45 Mio. IE bis unter 65 Mio. IE</t>
  </si>
  <si>
    <t>D36Z</t>
  </si>
  <si>
    <t>Sehr komplexe Eingriffe an den Nasennebenhöhlen</t>
  </si>
  <si>
    <t>D38Z</t>
  </si>
  <si>
    <t>D39Z</t>
  </si>
  <si>
    <t>Andere Eingriffe an der Nase</t>
  </si>
  <si>
    <t>Bösartige Neubildungen an Ohr, Nase, Mund und Hals, ein Belegungstag oder ohne äußerst schwere oder schwere CC</t>
  </si>
  <si>
    <t>I79Z</t>
  </si>
  <si>
    <t>O60A</t>
  </si>
  <si>
    <t>O60B</t>
  </si>
  <si>
    <t>O60C</t>
  </si>
  <si>
    <t>O61Z</t>
  </si>
  <si>
    <t>B71A</t>
  </si>
  <si>
    <t>B71B</t>
  </si>
  <si>
    <t>B73Z</t>
  </si>
  <si>
    <t>J61B</t>
  </si>
  <si>
    <t>J61C</t>
  </si>
  <si>
    <t>Rekonstruktion von Extremitätenfehlbildungen</t>
  </si>
  <si>
    <t>ZE50.02</t>
  </si>
  <si>
    <t>ZE50.03</t>
  </si>
  <si>
    <t>ZE50.04</t>
  </si>
  <si>
    <t>ZE50.05</t>
  </si>
  <si>
    <t>ZE50.06</t>
  </si>
  <si>
    <t>ZE50.07</t>
  </si>
  <si>
    <t>850 mg bis unter 1.050 mg</t>
  </si>
  <si>
    <t>ZE50.08</t>
  </si>
  <si>
    <t>ZE50.09</t>
  </si>
  <si>
    <t>ZE50.10</t>
  </si>
  <si>
    <t>ZE50.11</t>
  </si>
  <si>
    <t>1.650 mg bis unter 1.850 mg</t>
  </si>
  <si>
    <t>ZE50.12</t>
  </si>
  <si>
    <t>1.850 mg bis unter 2.150 mg</t>
  </si>
  <si>
    <t>ZE50.13</t>
  </si>
  <si>
    <t>2.150 mg bis unter 2.450 mg</t>
  </si>
  <si>
    <t>ZE50.14</t>
  </si>
  <si>
    <t>2.450 mg bis unter 2.750 mg</t>
  </si>
  <si>
    <t>ZE50.15</t>
  </si>
  <si>
    <t>2.750 mg bis unter 3.050 mg</t>
  </si>
  <si>
    <t>ZE50.16</t>
  </si>
  <si>
    <t>3.050 mg bis unter 3.350 mg</t>
  </si>
  <si>
    <t>ZE50.17</t>
  </si>
  <si>
    <t>ZE51.01</t>
  </si>
  <si>
    <t>2.000 IE bis unter 4.000 IE</t>
  </si>
  <si>
    <t>ZE51.02</t>
  </si>
  <si>
    <t>4.000 IE bis unter 6.000 IE</t>
  </si>
  <si>
    <t>ZE51.03</t>
  </si>
  <si>
    <t>6.000 IE bis unter 8.000 IE</t>
  </si>
  <si>
    <t>ZE51.04</t>
  </si>
  <si>
    <t>8.000 IE bis unter 10.000 IE</t>
  </si>
  <si>
    <t>ZE51.05</t>
  </si>
  <si>
    <t>10.000 IE bis unter 12.000 IE</t>
  </si>
  <si>
    <t>ZE51.06</t>
  </si>
  <si>
    <t>12.000 IE bis unter 14.000 IE</t>
  </si>
  <si>
    <t>ZE51.07</t>
  </si>
  <si>
    <t>14.000 IE bis unter 16.000 IE</t>
  </si>
  <si>
    <t>ZE51.08</t>
  </si>
  <si>
    <t>16.000 IE bis unter 18.000 IE</t>
  </si>
  <si>
    <t>ZE51.09</t>
  </si>
  <si>
    <t>18.000 IE bis unter 20.000 IE</t>
  </si>
  <si>
    <t>ZE51.10</t>
  </si>
  <si>
    <t>20.000 IE bis unter 22.000 IE</t>
  </si>
  <si>
    <t>ZE51.11</t>
  </si>
  <si>
    <t>22.000 IE bis unter 24.000 IE</t>
  </si>
  <si>
    <t>ZE51.12</t>
  </si>
  <si>
    <t>24.000 IE bis unter 28.000 IE</t>
  </si>
  <si>
    <t>ZE51.13</t>
  </si>
  <si>
    <t>28.000 IE bis unter 32.000 IE</t>
  </si>
  <si>
    <t>ZE51.14</t>
  </si>
  <si>
    <t>32.000 IE bis unter 36.000 IE</t>
  </si>
  <si>
    <t>ZE51.15</t>
  </si>
  <si>
    <t>36.000 IE bis unter 40.000 IE</t>
  </si>
  <si>
    <t>ZE51.16</t>
  </si>
  <si>
    <t>40.000 IE bis unter 46.000 IE</t>
  </si>
  <si>
    <t>ZE51.17</t>
  </si>
  <si>
    <t>46.000 IE bis unter 52.000 IE</t>
  </si>
  <si>
    <t>ZE51.18</t>
  </si>
  <si>
    <t>52.000 IE bis unter 58.000 IE</t>
  </si>
  <si>
    <t>ZE51.19</t>
  </si>
  <si>
    <t>58.000 IE bis unter 64.000 IE</t>
  </si>
  <si>
    <t>ZE51.20</t>
  </si>
  <si>
    <t>10 mg bis unter 20 mg</t>
  </si>
  <si>
    <t>20 mg bis unter 30 mg</t>
  </si>
  <si>
    <t>ZE52.03</t>
  </si>
  <si>
    <t>30 mg bis unter 40 mg</t>
  </si>
  <si>
    <t>ZE52.04</t>
  </si>
  <si>
    <t>40 mg bis unter 50 mg</t>
  </si>
  <si>
    <t>ZE52.05</t>
  </si>
  <si>
    <t>50 mg bis unter 60 mg</t>
  </si>
  <si>
    <t>ZE52.06</t>
  </si>
  <si>
    <t>60 mg bis unter 70 mg</t>
  </si>
  <si>
    <t>ZE52.07</t>
  </si>
  <si>
    <t>F36B</t>
  </si>
  <si>
    <t>G23B</t>
  </si>
  <si>
    <t>G27A</t>
  </si>
  <si>
    <t>R16Z</t>
  </si>
  <si>
    <t>R12B</t>
  </si>
  <si>
    <t>10.500 IE bis unter 15.500 IE</t>
  </si>
  <si>
    <t>15.500 IE bis unter 20.500 IE</t>
  </si>
  <si>
    <t>20.500 IE bis unter 25.500 IE</t>
  </si>
  <si>
    <t>25.500 IE bis unter 30.500 IE</t>
  </si>
  <si>
    <t>A36A</t>
  </si>
  <si>
    <t>A36B</t>
  </si>
  <si>
    <t>I09E</t>
  </si>
  <si>
    <t>Komplexbehandlung bei multiresistenten Erregern bei infektiösen und parasitären Krankheiten</t>
  </si>
  <si>
    <t>V64Z</t>
  </si>
  <si>
    <t>Transfusion von Plasmabestandteilen und gentechnisch hergestellten Plasmaproteinen: Human-Immunglobulin, spezifisch gegen Hepatitis-B-surface-Antigen (HBsAg)</t>
  </si>
  <si>
    <t>Spezialisierte stationäre palliativmedizinische Komplexbehandlung: Mindestens 21 Behandlungstage</t>
  </si>
  <si>
    <t>ZE63.08</t>
  </si>
  <si>
    <t>1.320 mg bis unter 1.500 mg</t>
  </si>
  <si>
    <t>ZE63.09</t>
  </si>
  <si>
    <t>1.500 mg bis unter 1.680 mg</t>
  </si>
  <si>
    <t>ZE63.10</t>
  </si>
  <si>
    <t>1.680 mg bis unter 1.860 mg</t>
  </si>
  <si>
    <t>ZE63.11</t>
  </si>
  <si>
    <t>1.860 mg bis unter 2.040 mg</t>
  </si>
  <si>
    <t>ZE63.12</t>
  </si>
  <si>
    <t>2.040 mg bis unter 2.220 mg</t>
  </si>
  <si>
    <t>ZE63.13</t>
  </si>
  <si>
    <t>2.220 mg bis unter 2.400 mg</t>
  </si>
  <si>
    <t>ZE63.14</t>
  </si>
  <si>
    <t>Transfusion von Plasmabestandteilen und gentechnisch hergestellten Plasmaproteinen: Human-Immunglobulin, spezifisch gegen Zytomegalie-Virus (CMV)</t>
  </si>
  <si>
    <t>ZE120.04</t>
  </si>
  <si>
    <t>ZE120.05</t>
  </si>
  <si>
    <t>ZE120.06</t>
  </si>
  <si>
    <t>Antikoagulation mit Heparin oder ohne Antikoagulation: Mehr als 432 bis 600 Stunden</t>
  </si>
  <si>
    <t>ZE120.07</t>
  </si>
  <si>
    <t>Antikoagulation mit Heparin oder ohne Antikoagulation: Mehr als 600 bis 960 Stunden</t>
  </si>
  <si>
    <t>ZE120.08</t>
  </si>
  <si>
    <t>Antikoagulation mit Heparin oder ohne Antikoagulation: Mehr als 960 bis 1.320 Stunden</t>
  </si>
  <si>
    <t>ZE120.09</t>
  </si>
  <si>
    <t>Antikoagulation mit Heparin oder ohne Antikoagulation: Mehr als 1.320 bis 1.680 Stunden</t>
  </si>
  <si>
    <t>ZE120.10</t>
  </si>
  <si>
    <t>Antikoagulation mit Heparin oder ohne Antikoagulation: Mehr als 1.680 bis 2.040 Stunden</t>
  </si>
  <si>
    <t>ZE120.11</t>
  </si>
  <si>
    <t>Mehrzeitige komplexe OR-Prozeduren bei Krankheiten und Störungen des Ohres, der Nase, des Mundes und des Halses</t>
  </si>
  <si>
    <t>F27A</t>
  </si>
  <si>
    <t>Verschiedene Eingriffe bei Diabetes mellitus mit Komplikationen, mit Gefäßeingriff</t>
  </si>
  <si>
    <t>ZE110.29</t>
  </si>
  <si>
    <t>ZE52.22</t>
  </si>
  <si>
    <t>1.600 mg bis unter 1.800 mg</t>
  </si>
  <si>
    <t>2.600 mg bis unter 2.800 mg</t>
  </si>
  <si>
    <t>Koronararteriosklerose ohne äußerst schwere CC</t>
  </si>
  <si>
    <t>F67C</t>
  </si>
  <si>
    <t>I32F</t>
  </si>
  <si>
    <t>I43A</t>
  </si>
  <si>
    <t>I43B</t>
  </si>
  <si>
    <t>F27C</t>
  </si>
  <si>
    <t>N09A</t>
  </si>
  <si>
    <t>Brachytherapie bei Krankheiten und Störungen der weiblichen Geschlechtsorgane, ein Belegungstag</t>
  </si>
  <si>
    <t>N09B</t>
  </si>
  <si>
    <t>Andere mäßig schwere Erkrankungen der Verdauungsorgane</t>
  </si>
  <si>
    <t>Fallpauschalen-Katalog</t>
  </si>
  <si>
    <t>Teil a) Bewertungsrelationen bei Versorgung durch Hauptabteilungen</t>
  </si>
  <si>
    <t>Parti-
tion</t>
  </si>
  <si>
    <t>Bewertungsrelation bei 
Hauptabteilung</t>
  </si>
  <si>
    <t>Bewertungsrelation
bei Hauptabteilung und
Beleghebamme</t>
  </si>
  <si>
    <t>Externe Verlegung
Abschlag/Tag
(Bewertungsrelation)</t>
  </si>
  <si>
    <t>Verlegungs-
fallpauschale</t>
  </si>
  <si>
    <t>J68B</t>
  </si>
  <si>
    <t>J77Z</t>
  </si>
  <si>
    <t>Komplexbehandlung bei multiresistenten Erregern bei Krankheiten und Störungen an Haut, Unterhaut und Mamma</t>
  </si>
  <si>
    <t>K09C</t>
  </si>
  <si>
    <t>B70I</t>
  </si>
  <si>
    <t>2.200 Mio. IE bis unter 2.400 Mio. IE</t>
  </si>
  <si>
    <t>Andere Eingriffe bei Adipositas</t>
  </si>
  <si>
    <t>K09A</t>
  </si>
  <si>
    <t>K09B</t>
  </si>
  <si>
    <t>B72A</t>
  </si>
  <si>
    <t>E76B</t>
  </si>
  <si>
    <t>E76C</t>
  </si>
  <si>
    <t>R63D</t>
  </si>
  <si>
    <t>Y03A</t>
  </si>
  <si>
    <t>Y03B</t>
  </si>
  <si>
    <t>J67Z</t>
  </si>
  <si>
    <t>Andere OR-Prozeduren an hepatobiliärem System und Pankreas mit bestimmtem Eingriff und komplexer Diagnose, Dialyse, komplexer OR-Prozedur oder komplizierender Konstellation</t>
  </si>
  <si>
    <t>H06B</t>
  </si>
  <si>
    <t>H06C</t>
  </si>
  <si>
    <t>I13F</t>
  </si>
  <si>
    <t>Tonsillektomie außer bei bösart. Neubildung oder versch. Eingr. an Ohr, Nase, Mund u. Hals ohne äuß. schw. CC, mit aufw. Eingr. od. Eingr. an Mundhöhle u. Mund außer bei bösart. Neub. oh. Mundboden- od. Vestib.plastik, Alter &lt; 3 J. od. mit kompl. Diagn.</t>
  </si>
  <si>
    <t>Mäßig komplexe Eingriffe an der Nase oder an den Nasennebenhöhlen</t>
  </si>
  <si>
    <t>B44C</t>
  </si>
  <si>
    <t>B44D</t>
  </si>
  <si>
    <t>B48Z</t>
  </si>
  <si>
    <t>B64Z</t>
  </si>
  <si>
    <t>ZE108.21</t>
  </si>
  <si>
    <t>F74Z</t>
  </si>
  <si>
    <t>G47Z</t>
  </si>
  <si>
    <t>G50Z</t>
  </si>
  <si>
    <t>G52Z</t>
  </si>
  <si>
    <t>R61F</t>
  </si>
  <si>
    <t>R62C</t>
  </si>
  <si>
    <t>Mehr als 144 bis 264 Stunden</t>
  </si>
  <si>
    <t>Mehr als 264 bis 432 Stunden</t>
  </si>
  <si>
    <t>ZE105.01</t>
  </si>
  <si>
    <t>ZE105.02</t>
  </si>
  <si>
    <t>ZE105.03</t>
  </si>
  <si>
    <t>ZE105.04</t>
  </si>
  <si>
    <t>ZE105.05</t>
  </si>
  <si>
    <t>ZE105.06</t>
  </si>
  <si>
    <t>ZE105.07</t>
  </si>
  <si>
    <t>ZE105.08</t>
  </si>
  <si>
    <t>ZE105.09</t>
  </si>
  <si>
    <t>ZE105.10</t>
  </si>
  <si>
    <t>ZE105.11</t>
  </si>
  <si>
    <t>ZE105.12</t>
  </si>
  <si>
    <t>ZE105.13</t>
  </si>
  <si>
    <t>ZE105.14</t>
  </si>
  <si>
    <t>ZE105.15</t>
  </si>
  <si>
    <t>ZE105.16</t>
  </si>
  <si>
    <t>ZE105.17</t>
  </si>
  <si>
    <t>ZE105.18</t>
  </si>
  <si>
    <t>ZE105.19</t>
  </si>
  <si>
    <t>ZE105.20</t>
  </si>
  <si>
    <t>ZE105.21</t>
  </si>
  <si>
    <t>Antikoagulation mit Heparin oder ohne Antikoagulation: Mehr als 264 bis 432 Stunden</t>
  </si>
  <si>
    <t>E78Z</t>
  </si>
  <si>
    <t>Vergiftungen / Toxische Wirkungen von Drogen, Medikamenten und anderen Substanzen oder Folgen einer medizinischen Behandlung oder bestimmte Erfrierungen und andere Traumata</t>
  </si>
  <si>
    <t>45.000 mg bis unter 54.600 mg</t>
  </si>
  <si>
    <t>54.600 mg bis unter 64.200 mg</t>
  </si>
  <si>
    <t>64.200 mg bis unter 73.800 mg</t>
  </si>
  <si>
    <t>73.800 mg bis unter 83.400 mg</t>
  </si>
  <si>
    <t>83.400 mg bis unter 93.000 mg</t>
  </si>
  <si>
    <t>Applikation von Medikamenten, Liste 3: Anidulafungin, parenteral</t>
  </si>
  <si>
    <t>75 mg bis unter 125 mg</t>
  </si>
  <si>
    <t>125 mg bis unter 200 mg</t>
  </si>
  <si>
    <t>ZE115.03</t>
  </si>
  <si>
    <t>ZE115.04</t>
  </si>
  <si>
    <t>ZE115.05</t>
  </si>
  <si>
    <t>ZE115.06</t>
  </si>
  <si>
    <t>A11F</t>
  </si>
  <si>
    <t>Applikation von Medikamenten, Liste 2: Temozolomid, oral</t>
  </si>
  <si>
    <t>Applikation von Medikamenten, Liste 2: Docetaxel, parenteral</t>
  </si>
  <si>
    <t>I10D</t>
  </si>
  <si>
    <t>I10E</t>
  </si>
  <si>
    <t>I10F</t>
  </si>
  <si>
    <t>ZE47.07</t>
  </si>
  <si>
    <t>ZE47.08</t>
  </si>
  <si>
    <t>ZE47.09</t>
  </si>
  <si>
    <t>ZE47.10</t>
  </si>
  <si>
    <t>40.000 IE bis unter 50.000 IE</t>
  </si>
  <si>
    <t>ZE47.11</t>
  </si>
  <si>
    <t>E01B</t>
  </si>
  <si>
    <t>E02A</t>
  </si>
  <si>
    <t>Hautulkus bei Kreislauferkrankungen</t>
  </si>
  <si>
    <t>F43A</t>
  </si>
  <si>
    <t>F43B</t>
  </si>
  <si>
    <t>F43C</t>
  </si>
  <si>
    <t>L19Z</t>
  </si>
  <si>
    <t>F49C</t>
  </si>
  <si>
    <t>F09C</t>
  </si>
  <si>
    <t>U40Z</t>
  </si>
  <si>
    <t>A42A</t>
  </si>
  <si>
    <t>Herzklappenerkrankungen mit äußerst schweren oder schweren CC</t>
  </si>
  <si>
    <t>F01B</t>
  </si>
  <si>
    <t>DRG</t>
  </si>
  <si>
    <t>U60A</t>
  </si>
  <si>
    <t>U60B</t>
  </si>
  <si>
    <t>I31A</t>
  </si>
  <si>
    <t>D05B</t>
  </si>
  <si>
    <t>H60Z</t>
  </si>
  <si>
    <t>Amputation bei Kreislauferkrankungen an oberer Extremität und Zehen mit äußerst schweren CC, ohne mehrzeitige Revisions- oder Rekonstruktionseingriffe</t>
  </si>
  <si>
    <t>F13C</t>
  </si>
  <si>
    <t>F19C</t>
  </si>
  <si>
    <t>Evaluierungsaufenthalt vor Lungen- oder Herz-Lungen-Transplantation</t>
  </si>
  <si>
    <t>I22B</t>
  </si>
  <si>
    <t>I23A</t>
  </si>
  <si>
    <t>I23B</t>
  </si>
  <si>
    <t>A13F</t>
  </si>
  <si>
    <t>6.150 mg bis unter 8.650 mg</t>
  </si>
  <si>
    <t>ZE110.21</t>
  </si>
  <si>
    <t>8.650 mg bis unter 11.150 mg</t>
  </si>
  <si>
    <t>ZE110.22</t>
  </si>
  <si>
    <t>11.150 mg bis unter 13.650 mg</t>
  </si>
  <si>
    <t>ZE110.23</t>
  </si>
  <si>
    <t>13.650 mg bis unter 18.650 mg</t>
  </si>
  <si>
    <t>ZE110.24</t>
  </si>
  <si>
    <t>E02D</t>
  </si>
  <si>
    <t>E08C</t>
  </si>
  <si>
    <t>R63H</t>
  </si>
  <si>
    <t>T36Z</t>
  </si>
  <si>
    <t>1.800 mg bis unter 2.000 mg</t>
  </si>
  <si>
    <t>10 Doppelfiltrationsplasmapheresen</t>
  </si>
  <si>
    <t>11 Doppelfiltrationsplasmapheresen</t>
  </si>
  <si>
    <t>12 Doppelfiltrationsplasmapheresen</t>
  </si>
  <si>
    <t>13 Doppelfiltrationsplasmapheresen</t>
  </si>
  <si>
    <t>14 Doppelfiltrationsplasmapheresen</t>
  </si>
  <si>
    <t>15 Doppelfiltrationsplasmapheresen</t>
  </si>
  <si>
    <t>16 bis 17 Doppelfiltrationsplasmapheresen</t>
  </si>
  <si>
    <t>1,75 mg bis unter 2,00 mg</t>
  </si>
  <si>
    <t>ZE117.08</t>
  </si>
  <si>
    <t>2,00 mg bis unter 2,25 mg</t>
  </si>
  <si>
    <t>ZE117.09</t>
  </si>
  <si>
    <t>2,25 mg bis unter 2,50 mg</t>
  </si>
  <si>
    <t>ZE117.10</t>
  </si>
  <si>
    <t>2,50 mg bis unter 2,75 mg</t>
  </si>
  <si>
    <t>ZE117.11</t>
  </si>
  <si>
    <t>2,75 mg bis unter 3,00 mg</t>
  </si>
  <si>
    <t>ZE117.12</t>
  </si>
  <si>
    <t>3,00 mg bis unter 3,25 mg</t>
  </si>
  <si>
    <t>ZE117.13</t>
  </si>
  <si>
    <t>3,25 mg bis unter 3,50 mg</t>
  </si>
  <si>
    <t>ZE117.14</t>
  </si>
  <si>
    <t>3,50 mg bis unter 4,00 mg</t>
  </si>
  <si>
    <t>ZE117.15</t>
  </si>
  <si>
    <t>4,00 mg bis unter 4,50 mg</t>
  </si>
  <si>
    <t>ZE117.16</t>
  </si>
  <si>
    <t>4,50 mg bis unter 5,00 mg</t>
  </si>
  <si>
    <t>ZE117.17</t>
  </si>
  <si>
    <t>5,00 mg bis unter 5,50 mg</t>
  </si>
  <si>
    <t>ZE117.18</t>
  </si>
  <si>
    <t>5,50 mg bis unter 6,00 mg</t>
  </si>
  <si>
    <t>ZE117.19</t>
  </si>
  <si>
    <t>ZE126</t>
  </si>
  <si>
    <t>Autogene / Autologe matrixinduzierte Chondrozytentransplantation</t>
  </si>
  <si>
    <r>
      <t xml:space="preserve">Zusatzentgelte-Katalog </t>
    </r>
    <r>
      <rPr>
        <b/>
        <vertAlign val="superscript"/>
        <sz val="11"/>
        <rFont val="Arial"/>
        <family val="2"/>
      </rPr>
      <t>1)</t>
    </r>
  </si>
  <si>
    <t>ZE115.07</t>
  </si>
  <si>
    <t>ZE115.08</t>
  </si>
  <si>
    <t>ZE115.09</t>
  </si>
  <si>
    <t>ZE115.10</t>
  </si>
  <si>
    <t>ZE115.11</t>
  </si>
  <si>
    <t>ZE115.12</t>
  </si>
  <si>
    <t>ZE115.13</t>
  </si>
  <si>
    <t>ZE115.14</t>
  </si>
  <si>
    <t>ZE115.15</t>
  </si>
  <si>
    <t>ZE115.16</t>
  </si>
  <si>
    <t>ZE115.17</t>
  </si>
  <si>
    <t>ZE115.18</t>
  </si>
  <si>
    <t>ZE115.19</t>
  </si>
  <si>
    <t>3.200 mg bis unter 4.000 mg</t>
  </si>
  <si>
    <t>ZE115.20</t>
  </si>
  <si>
    <t>ZE115.21</t>
  </si>
  <si>
    <t>ZE115.22</t>
  </si>
  <si>
    <t>ZE115.23</t>
  </si>
  <si>
    <t>6.400 mg bis unter 8.000 mg</t>
  </si>
  <si>
    <t>ZE115.24</t>
  </si>
  <si>
    <t>8.000 mg bis unter 9.600 mg</t>
  </si>
  <si>
    <t>ZE115.25</t>
  </si>
  <si>
    <t>9.600 mg bis unter 11.200 mg</t>
  </si>
  <si>
    <t>ZE115.26</t>
  </si>
  <si>
    <t>11.200 mg bis unter 12.800 mg</t>
  </si>
  <si>
    <t>ZE115.27</t>
  </si>
  <si>
    <t>ZE108.12</t>
  </si>
  <si>
    <t>ZE108.13</t>
  </si>
  <si>
    <t>ZE108.14</t>
  </si>
  <si>
    <t>ZE108.15</t>
  </si>
  <si>
    <t>ZE108.16</t>
  </si>
  <si>
    <t>39 bis unter 43 patientenbezogene Thrombozytenkonzentrate</t>
  </si>
  <si>
    <t>ZE108.17</t>
  </si>
  <si>
    <t>43 bis unter 47 patientenbezogene Thrombozytenkonzentrate</t>
  </si>
  <si>
    <t>ZE108.18</t>
  </si>
  <si>
    <t>47 bis unter 51 patientenbezogene Thrombozytenkonzentrate</t>
  </si>
  <si>
    <t>ZE108.19</t>
  </si>
  <si>
    <t>51 bis unter 55 patientenbezogene Thrombozytenkonzentrate</t>
  </si>
  <si>
    <t>ZE108.20</t>
  </si>
  <si>
    <t>55 bis unter 59 patientenbezogene Thrombozytenkonzentrate</t>
  </si>
  <si>
    <t>59 bis unter 63 patientenbezogene Thrombozytenkonzentrate</t>
  </si>
  <si>
    <t>ZE108.22</t>
  </si>
  <si>
    <t>63 bis unter 67 patientenbezogene Thrombozytenkonzentrate</t>
  </si>
  <si>
    <t>ZE108.23</t>
  </si>
  <si>
    <t>O01F</t>
  </si>
  <si>
    <t>Applikation von Medikamenten, Liste 2: Liposomales Amphotericin B, parenteral</t>
  </si>
  <si>
    <t>ZE110.03</t>
  </si>
  <si>
    <t>ZE110.04</t>
  </si>
  <si>
    <t>ZE110.05</t>
  </si>
  <si>
    <t>ZE110.06</t>
  </si>
  <si>
    <t>ZE110.07</t>
  </si>
  <si>
    <t>ZE110.08</t>
  </si>
  <si>
    <t>ZE110.09</t>
  </si>
  <si>
    <t>ZE110.10</t>
  </si>
  <si>
    <t>ZE110.11</t>
  </si>
  <si>
    <t>ZE110.12</t>
  </si>
  <si>
    <t>ZE110.13</t>
  </si>
  <si>
    <t>ZE110.14</t>
  </si>
  <si>
    <t>ZE110.15</t>
  </si>
  <si>
    <t>ZE110.16</t>
  </si>
  <si>
    <t>ZE110.17</t>
  </si>
  <si>
    <t>ZE110.18</t>
  </si>
  <si>
    <t>ZE110.19</t>
  </si>
  <si>
    <t>ZE110.20</t>
  </si>
  <si>
    <t>I44C</t>
  </si>
  <si>
    <t>I45A</t>
  </si>
  <si>
    <t>Implantation und Ersatz einer Bandscheibenendoprothese, mehr als ein Segment</t>
  </si>
  <si>
    <t>I45B</t>
  </si>
  <si>
    <t>Implantation und Ersatz einer Bandscheibenendoprothese, weniger als 2 Segmente</t>
  </si>
  <si>
    <t>I46A</t>
  </si>
  <si>
    <t>I46B</t>
  </si>
  <si>
    <t>I47A</t>
  </si>
  <si>
    <t>I47B</t>
  </si>
  <si>
    <t>ZE121.02</t>
  </si>
  <si>
    <t>Venovenös, pumpengetrieben (CVVHDF), Antikoagulation mit Heparin oder ohne Antikoagulation: Mehr als 24 bis 72 Stunden</t>
  </si>
  <si>
    <t>ZE121.03</t>
  </si>
  <si>
    <t>Venovenös, pumpengetrieben (CVVHDF), Antikoagulation mit Heparin oder ohne Antikoagulation: Mehr als 72 bis 144 Stunden</t>
  </si>
  <si>
    <t>R63A</t>
  </si>
  <si>
    <t>ZE30.09</t>
  </si>
  <si>
    <t>ZE30.10</t>
  </si>
  <si>
    <t>ZE30.11</t>
  </si>
  <si>
    <t>ZE30.12</t>
  </si>
  <si>
    <t>ZE30.13</t>
  </si>
  <si>
    <t>64 TE bis unter 72 TE</t>
  </si>
  <si>
    <t>72 TE bis unter 80 TE</t>
  </si>
  <si>
    <t>80 TE bis unter 88 TE</t>
  </si>
  <si>
    <t>H63C</t>
  </si>
  <si>
    <t>M09B</t>
  </si>
  <si>
    <t>OR-Prozeduren an den männlichen Geschlechtsorganen bei bösartiger Neubildung ohne äußerst schwere CC</t>
  </si>
  <si>
    <t>M60C</t>
  </si>
  <si>
    <t>ZE52.21</t>
  </si>
  <si>
    <t>G18B</t>
  </si>
  <si>
    <t>I68D</t>
  </si>
  <si>
    <t>A13A</t>
  </si>
  <si>
    <t>A13B</t>
  </si>
  <si>
    <t>G46A</t>
  </si>
  <si>
    <t>G46B</t>
  </si>
  <si>
    <t>ZE72.11</t>
  </si>
  <si>
    <t>ZE72.12</t>
  </si>
  <si>
    <t>ZE72.13</t>
  </si>
  <si>
    <t>ZE72.14</t>
  </si>
  <si>
    <t>ZE72.15</t>
  </si>
  <si>
    <t>ZE72.16</t>
  </si>
  <si>
    <t>ZE72.17</t>
  </si>
  <si>
    <t>ZE72.18</t>
  </si>
  <si>
    <t>F12F</t>
  </si>
  <si>
    <t>Fallzahl</t>
  </si>
  <si>
    <t>B60A</t>
  </si>
  <si>
    <t>B60B</t>
  </si>
  <si>
    <t>T01C</t>
  </si>
  <si>
    <t>T60A</t>
  </si>
  <si>
    <t>T60B</t>
  </si>
  <si>
    <t>T62A</t>
  </si>
  <si>
    <t>T62B</t>
  </si>
  <si>
    <t>T63A</t>
  </si>
  <si>
    <t>T63B</t>
  </si>
  <si>
    <t>U66Z</t>
  </si>
  <si>
    <t>V63Z</t>
  </si>
  <si>
    <t>Störungen durch Opioidgebrauch und Opioidabhängigkeit</t>
  </si>
  <si>
    <t>W60Z</t>
  </si>
  <si>
    <t>Z65Z</t>
  </si>
  <si>
    <t>R05Z</t>
  </si>
  <si>
    <t>P04A</t>
  </si>
  <si>
    <t>I60Z</t>
  </si>
  <si>
    <t>DRGs mit Bewertungsrelationen für Hauptabteilungen</t>
  </si>
  <si>
    <t>D03A</t>
  </si>
  <si>
    <t>D03B</t>
  </si>
  <si>
    <t>B17D</t>
  </si>
  <si>
    <t>DRGs mit Bewertungsrelation bei Belegoperateur und Beleghebamme</t>
  </si>
  <si>
    <t>DRGs mit Bewertungsrelation bei Belegoperateur, -anästhesist und -hebamme</t>
  </si>
  <si>
    <r>
      <t>Mittlere
Verweil-
dauer</t>
    </r>
    <r>
      <rPr>
        <vertAlign val="superscript"/>
        <sz val="8"/>
        <rFont val="Arial"/>
        <family val="2"/>
      </rPr>
      <t xml:space="preserve"> 1)</t>
    </r>
  </si>
  <si>
    <r>
      <t xml:space="preserve">Ausnahme von
Wiederaufnahme </t>
    </r>
    <r>
      <rPr>
        <vertAlign val="superscript"/>
        <sz val="8"/>
        <rFont val="Arial"/>
        <family val="2"/>
      </rPr>
      <t>4)</t>
    </r>
  </si>
  <si>
    <t>Bewertungsrelation bei
Belegoperateur</t>
  </si>
  <si>
    <t>Bewertungsrelation bei
Belegoperateur und
Beleganästhesist</t>
  </si>
  <si>
    <t>Bewertungsrelation bei
Belegoperateur und
Beleghebamme</t>
  </si>
  <si>
    <t>Bewertungsrelation bei
Belegoperateur,
-anästhesist und
-hebamme</t>
  </si>
  <si>
    <t>F98C</t>
  </si>
  <si>
    <t>ZE133.02</t>
  </si>
  <si>
    <t>ZE133.03</t>
  </si>
  <si>
    <t>ZE144.10</t>
  </si>
  <si>
    <t>1.000 µg bis unter 1.200 µg</t>
  </si>
  <si>
    <t>ZE144.11</t>
  </si>
  <si>
    <t>1.200 µg bis unter 1.400 µg</t>
  </si>
  <si>
    <t>ZE144.12</t>
  </si>
  <si>
    <t>1.400 µg bis unter 1.600 µg</t>
  </si>
  <si>
    <t>ZE144.13</t>
  </si>
  <si>
    <t>1.600 µg bis unter 1.800 µg</t>
  </si>
  <si>
    <t>ZE144.14</t>
  </si>
  <si>
    <t>1.800 µg bis unter 2.000 µg</t>
  </si>
  <si>
    <t>ZE144.15</t>
  </si>
  <si>
    <t>2.000 µg bis unter 2.400 µg</t>
  </si>
  <si>
    <t>ZE144.16</t>
  </si>
  <si>
    <t>2.400 µg bis unter 2.800 µg</t>
  </si>
  <si>
    <t>ZE144.17</t>
  </si>
  <si>
    <t>Eingriffe an peripheren Nerven, Hirnnerven und anderen Teilen des Nervensystems mit äußerst schweren CC oder komplizierender Diagnose</t>
  </si>
  <si>
    <t>B17A</t>
  </si>
  <si>
    <t>B20A</t>
  </si>
  <si>
    <t>B20B</t>
  </si>
  <si>
    <t>K14Z</t>
  </si>
  <si>
    <t>L13A</t>
  </si>
  <si>
    <t>L13B</t>
  </si>
  <si>
    <t>445 g bis unter 525 g</t>
  </si>
  <si>
    <t>Palliativmedizinische Komplexbehandlung: Mindestens 7 bis höchstens 13 Behandlungstage</t>
  </si>
  <si>
    <t>Palliativmedizinische Komplexbehandlung: Mindestens 14 bis höchstens 20 Behandlungstage</t>
  </si>
  <si>
    <t>Palliativmedizinische Komplexbehandlung: Mindestens 21 Behandlungstage</t>
  </si>
  <si>
    <t>Schweres Thoraxtrauma ohne komplizierende Diagnose</t>
  </si>
  <si>
    <t>MDC 05 Krankheiten und Störungen des Kreislaufsystems</t>
  </si>
  <si>
    <t>A13D</t>
  </si>
  <si>
    <t>A13E</t>
  </si>
  <si>
    <t>A07D</t>
  </si>
  <si>
    <t>L71Z</t>
  </si>
  <si>
    <t>L72Z</t>
  </si>
  <si>
    <t>A63Z</t>
  </si>
  <si>
    <t>A11G</t>
  </si>
  <si>
    <t>I02C</t>
  </si>
  <si>
    <t>Bewertungs-relation nach
Fall-
pauschalen
katalog</t>
  </si>
  <si>
    <t>Datum:</t>
  </si>
  <si>
    <t>Nr.</t>
  </si>
  <si>
    <t>7.000 IE bis unter 10.000 IE</t>
  </si>
  <si>
    <t>16 TE bis unter 24 TE</t>
  </si>
  <si>
    <t>24 TE bis unter 32 TE</t>
  </si>
  <si>
    <t>32 TE bis unter 40 TE</t>
  </si>
  <si>
    <t>40 TE bis unter 48 TE</t>
  </si>
  <si>
    <t>48 TE bis unter 56 TE</t>
  </si>
  <si>
    <t>56 TE bis unter 64 TE</t>
  </si>
  <si>
    <t>N01A</t>
  </si>
  <si>
    <t>I08D</t>
  </si>
  <si>
    <t>Angststörungen oder andere affektive und somatoforme Störungen</t>
  </si>
  <si>
    <t>Ess-, Zwangs- und Persönlichkeitsstörungen und akute psychische Reaktionen oder psychische Störungen in der Kindheit</t>
  </si>
  <si>
    <t>W02A</t>
  </si>
  <si>
    <t>D22A</t>
  </si>
  <si>
    <t>Q60D</t>
  </si>
  <si>
    <t>D35Z</t>
  </si>
  <si>
    <t>1.250 mg bis unter 1.450 mg</t>
  </si>
  <si>
    <t>1.450 mg bis unter 1.650 mg</t>
  </si>
  <si>
    <t>35 bis 39 Plasmapheresen</t>
  </si>
  <si>
    <t>ZE36.25</t>
  </si>
  <si>
    <t>40 bis 44 Plasmapheresen</t>
  </si>
  <si>
    <t>ZE36.26</t>
  </si>
  <si>
    <t>45 bis 49 Plasmapheresen</t>
  </si>
  <si>
    <t>ZE96.01</t>
  </si>
  <si>
    <t>4 Implantate bis unter 7 Implantate</t>
  </si>
  <si>
    <t>ZE96.02</t>
  </si>
  <si>
    <t>7 Implantate bis unter 10 Implantate</t>
  </si>
  <si>
    <t>ZE96.03</t>
  </si>
  <si>
    <t>ZE97.01</t>
  </si>
  <si>
    <t>300 mg bis unter 600 mg</t>
  </si>
  <si>
    <t>ZE97.02</t>
  </si>
  <si>
    <t>I09D</t>
  </si>
  <si>
    <t>I15A</t>
  </si>
  <si>
    <t>ZE100.01</t>
  </si>
  <si>
    <t>Andere Operationen an Lunge und Bronchien: Implantation oder Wechsel eines endobronchialen Klappensystems, endoskopisch: 1 Ventil</t>
  </si>
  <si>
    <t>ZE100.02</t>
  </si>
  <si>
    <t>5.000 IE bis unter 7.000 IE</t>
  </si>
  <si>
    <t>15.000 IE bis unter 20.000 IE</t>
  </si>
  <si>
    <t>20.000 IE bis unter 25.000 IE</t>
  </si>
  <si>
    <t>25.000 IE bis unter 30.000 IE</t>
  </si>
  <si>
    <t>30.000 IE bis unter 40.000 IE</t>
  </si>
  <si>
    <t>1,0 g bis unter 2,0 g</t>
  </si>
  <si>
    <t>2,0 g bis unter 3,0 g</t>
  </si>
  <si>
    <t>3,0 g bis unter 5,0 g</t>
  </si>
  <si>
    <t>5,0 g bis unter 7,5 g</t>
  </si>
  <si>
    <t>7,5 g bis unter 10,0 g</t>
  </si>
  <si>
    <t>10,0 g bis unter 12,5 g</t>
  </si>
  <si>
    <t>12,5 g bis unter 15,0 g</t>
  </si>
  <si>
    <t>15,0 g bis unter 20,0 g</t>
  </si>
  <si>
    <t>20,0 g bis unter 25,0 g</t>
  </si>
  <si>
    <t>25,0 g bis unter 30,0 g</t>
  </si>
  <si>
    <t>30,0 g bis unter 35,0 g</t>
  </si>
  <si>
    <t>35,0 g bis unter 40,0 g</t>
  </si>
  <si>
    <t>40,0 g bis unter 45,0 g</t>
  </si>
  <si>
    <t>45,0 g bis unter 50,0 g</t>
  </si>
  <si>
    <t>500 Einheiten bis unter 1.000 Einheiten</t>
  </si>
  <si>
    <t>1.000 Einheiten bis unter 1.500 Einheiten</t>
  </si>
  <si>
    <t>1.500 Einheiten bis unter 2.000 Einheiten</t>
  </si>
  <si>
    <t>2.000 Einheiten bis unter 2.500 Einheiten</t>
  </si>
  <si>
    <t>2.500 Einheiten bis unter 3.000 Einheiten</t>
  </si>
  <si>
    <t>3.000 Einheiten bis unter 4.000 Einheiten</t>
  </si>
  <si>
    <t>4.000 Einheiten bis unter 5.000 Einheiten</t>
  </si>
  <si>
    <t>5.000 Einheiten bis unter 6.000 Einheiten</t>
  </si>
  <si>
    <t>Pleuraerguss ohne äußerst schwere CC</t>
  </si>
  <si>
    <t>F07B</t>
  </si>
  <si>
    <t>F09A</t>
  </si>
  <si>
    <t>F09B</t>
  </si>
  <si>
    <t>Jahresfälle</t>
  </si>
  <si>
    <t>Überlieger</t>
  </si>
  <si>
    <t>insgesamt</t>
  </si>
  <si>
    <t>B70F</t>
  </si>
  <si>
    <t>B70G</t>
  </si>
  <si>
    <t>B70H</t>
  </si>
  <si>
    <t>Geriatrische frührehabilitative Komplexbehandlung bei psychischen Krankheiten und Störungen</t>
  </si>
  <si>
    <t>Schizophrene, wahnhafte und akut psychotische Störungen</t>
  </si>
  <si>
    <t>C10A</t>
  </si>
  <si>
    <t>Eingriffe an den Augenmuskeln mit erhöhtem Aufwand</t>
  </si>
  <si>
    <t>C10B</t>
  </si>
  <si>
    <t>Andere Rekonstruktionen der Augenlider</t>
  </si>
  <si>
    <t>A15C</t>
  </si>
  <si>
    <t>I74C</t>
  </si>
  <si>
    <t>P06C</t>
  </si>
  <si>
    <t>Implantation oder Wechsel bestimmter Endoprothesen am Knie- oder am Ellenbogengelenk oder Prothesenwechsel am Schulter- oder am Sprunggelenk, mit äußerst schweren CC</t>
  </si>
  <si>
    <t>Implantation oder Wechsel bestimmter Endoprothesen am Knie- oder am Ellenbogengelenk oder Prothesenwechsel am Schulter- oder am Sprunggelenk, ohne äußerst schwere CC</t>
  </si>
  <si>
    <t>ZE134</t>
  </si>
  <si>
    <t>Verschiedene Harnkontinenztherapien</t>
  </si>
  <si>
    <t>K60C</t>
  </si>
  <si>
    <t>K60D</t>
  </si>
  <si>
    <t>K63A</t>
  </si>
  <si>
    <t>K63B</t>
  </si>
  <si>
    <t>K64C</t>
  </si>
  <si>
    <t>F15Z</t>
  </si>
  <si>
    <t>F20Z</t>
  </si>
  <si>
    <t>Eingriffe an der Milz</t>
  </si>
  <si>
    <t>Verschiedene OR-Prozeduren bei Krankheiten des Blutes, der blutbildenden Organe und des Immunsystems mit äußerst schweren CC</t>
  </si>
  <si>
    <t>F68A</t>
  </si>
  <si>
    <t>F68B</t>
  </si>
  <si>
    <t>U63Z</t>
  </si>
  <si>
    <t>Schwere affektive Störungen</t>
  </si>
  <si>
    <t>V60A</t>
  </si>
  <si>
    <t>I44A</t>
  </si>
  <si>
    <t>I44B</t>
  </si>
  <si>
    <t>I27C</t>
  </si>
  <si>
    <t>Komplexe Eingriffe am Bindegewebe</t>
  </si>
  <si>
    <t>N05A</t>
  </si>
  <si>
    <t>N05B</t>
  </si>
  <si>
    <t>N07Z</t>
  </si>
  <si>
    <t>N08Z</t>
  </si>
  <si>
    <t>Endoskopische Eingriffe an den weiblichen Geschlechtsorganen</t>
  </si>
  <si>
    <t>N10Z</t>
  </si>
  <si>
    <t>N11A</t>
  </si>
  <si>
    <t>N11B</t>
  </si>
  <si>
    <t>N60A</t>
  </si>
  <si>
    <t>N60B</t>
  </si>
  <si>
    <t>N61Z</t>
  </si>
  <si>
    <t>N62A</t>
  </si>
  <si>
    <t>N62B</t>
  </si>
  <si>
    <t>O01A</t>
  </si>
  <si>
    <t>O01B</t>
  </si>
  <si>
    <t>O01C</t>
  </si>
  <si>
    <t>J08C</t>
  </si>
  <si>
    <t>J11A</t>
  </si>
  <si>
    <t>J11B</t>
  </si>
  <si>
    <t>Q60C</t>
  </si>
  <si>
    <t>ZE48.11</t>
  </si>
  <si>
    <t>ZE48.12</t>
  </si>
  <si>
    <t>ZE48.13</t>
  </si>
  <si>
    <t>ZE48.14</t>
  </si>
  <si>
    <t>ZE48.15</t>
  </si>
  <si>
    <t>ZE48.16</t>
  </si>
  <si>
    <t>ZE48.17</t>
  </si>
  <si>
    <t>ZE48.18</t>
  </si>
  <si>
    <t>ZE48.19</t>
  </si>
  <si>
    <t>ZE48.20</t>
  </si>
  <si>
    <t>ZE48.21</t>
  </si>
  <si>
    <t>ZE48.22</t>
  </si>
  <si>
    <t>E60A</t>
  </si>
  <si>
    <t>E60B</t>
  </si>
  <si>
    <t>E65C</t>
  </si>
  <si>
    <t>E69D</t>
  </si>
  <si>
    <t>E69E</t>
  </si>
  <si>
    <t>E70A</t>
  </si>
  <si>
    <t>E70B</t>
  </si>
  <si>
    <t>E77D</t>
  </si>
  <si>
    <t>3.500 IE bis unter 4.500 IE</t>
  </si>
  <si>
    <t>4.500 IE bis unter 5.500 IE</t>
  </si>
  <si>
    <t>5.500 IE bis unter 6.500 IE</t>
  </si>
  <si>
    <t>6.500 IE bis unter 7.500 IE</t>
  </si>
  <si>
    <t>7.500 IE bis unter 8.500 IE</t>
  </si>
  <si>
    <t>8.500 IE bis unter 9.500 IE</t>
  </si>
  <si>
    <t>9.500 IE bis unter 10.500 IE</t>
  </si>
  <si>
    <t>K63C</t>
  </si>
  <si>
    <t>K77Z</t>
  </si>
  <si>
    <t>Komplexbehandlung bei multiresistenten Erregern bei endokrinen, Ernährungs- und Stoffwechselkrankheiten</t>
  </si>
  <si>
    <t>L02A</t>
  </si>
  <si>
    <t>L02B</t>
  </si>
  <si>
    <t>L02C</t>
  </si>
  <si>
    <t>L09C</t>
  </si>
  <si>
    <t>L09D</t>
  </si>
  <si>
    <t>Applikation von Medikamenten, Liste 4: Panitumumab, parenteral</t>
  </si>
  <si>
    <t>ZE116.01</t>
  </si>
  <si>
    <t>180 mg bis unter 300 mg</t>
  </si>
  <si>
    <t>ZE116.02</t>
  </si>
  <si>
    <t>300 mg bis unter 420 mg</t>
  </si>
  <si>
    <t>ZE116.03</t>
  </si>
  <si>
    <t>420 mg bis unter 540 mg</t>
  </si>
  <si>
    <t>ZE116.04</t>
  </si>
  <si>
    <t>540 mg bis unter 660 mg</t>
  </si>
  <si>
    <t>ZE116.05</t>
  </si>
  <si>
    <t>660 mg bis unter 780 mg</t>
  </si>
  <si>
    <t>ZE116.06</t>
  </si>
  <si>
    <t>780 mg bis unter 900 mg</t>
  </si>
  <si>
    <t>ZE116.07</t>
  </si>
  <si>
    <t>900 mg bis unter 1.020 mg</t>
  </si>
  <si>
    <t>ZE116.08</t>
  </si>
  <si>
    <t>1.020 mg bis unter 1.260 mg</t>
  </si>
  <si>
    <t>ZE116.09</t>
  </si>
  <si>
    <t>1.260 mg bis unter 1.500 mg</t>
  </si>
  <si>
    <t>ZE116.10</t>
  </si>
  <si>
    <t>1.500 mg bis unter 1.740 mg</t>
  </si>
  <si>
    <t>ZE116.11</t>
  </si>
  <si>
    <t>1.740 mg bis unter 1.980 mg</t>
  </si>
  <si>
    <t>ZE116.12</t>
  </si>
  <si>
    <t>1.980 mg bis unter 2.220 mg</t>
  </si>
  <si>
    <t>ZE116.13</t>
  </si>
  <si>
    <t>2.220 mg bis unter 2.460 mg</t>
  </si>
  <si>
    <t>ZE116.14</t>
  </si>
  <si>
    <t>I10C</t>
  </si>
  <si>
    <t>K33Z</t>
  </si>
  <si>
    <t>Mehrzeitige komplexe OR-Prozeduren bei endokrinen, Ernährungs- und Stoffwechselkrankheiten</t>
  </si>
  <si>
    <t>K38Z</t>
  </si>
  <si>
    <t>Hämophagozytäre Erkrankungen</t>
  </si>
  <si>
    <t>Polytrauma mit Eingriffen an Hüftgelenk, Femur, Extremitäten und Wirbelsäule oder komplexen Eingriffen am Abdomen, ohne komplizierende Konstellation, ohne Eingriffe an mehreren Lokalisationen</t>
  </si>
  <si>
    <t>W61A</t>
  </si>
  <si>
    <t>Polytrauma ohne signifikante Eingriffe mit komplizierender Diagnose</t>
  </si>
  <si>
    <t>W61B</t>
  </si>
  <si>
    <t>Hochkomplexe Chemotherapie mit operativem Eingriff bei hämatologischen und soliden Neubildungen</t>
  </si>
  <si>
    <t>G27B</t>
  </si>
  <si>
    <t>G21A</t>
  </si>
  <si>
    <t>G21B</t>
  </si>
  <si>
    <t>G16A</t>
  </si>
  <si>
    <t>G16B</t>
  </si>
  <si>
    <r>
      <t>1)</t>
    </r>
    <r>
      <rPr>
        <sz val="8"/>
        <rFont val="Arial"/>
        <family val="2"/>
      </rPr>
      <t xml:space="preserve"> Summe der effektiven Bewertungsrelationen für alle im Kalenderjahr entlassenen Fälle, einschließlich der Überlieger am Jahresbeginn.</t>
    </r>
  </si>
  <si>
    <t>B39A</t>
  </si>
  <si>
    <t>B39B</t>
  </si>
  <si>
    <t>B39C</t>
  </si>
  <si>
    <t>Geriatrische frührehabilitative Komplexbehandlung bei Krankheiten und Störungen des Nervensystems mit schwerer motorischer Funktionseinschränkung, mit neurologischer Komplexbehandlung des akuten Schlaganfalls</t>
  </si>
  <si>
    <t>150 mg bis unter 180 mg</t>
  </si>
  <si>
    <t>J08A</t>
  </si>
  <si>
    <t>J08B</t>
  </si>
  <si>
    <t>H61A</t>
  </si>
  <si>
    <t>H61B</t>
  </si>
  <si>
    <t>H62A</t>
  </si>
  <si>
    <t>H62B</t>
  </si>
  <si>
    <t>H63A</t>
  </si>
  <si>
    <t>H63B</t>
  </si>
  <si>
    <t>E02B</t>
  </si>
  <si>
    <t>F75A</t>
  </si>
  <si>
    <t>G12B</t>
  </si>
  <si>
    <t>1.000 mg bis unter 1.200 mg</t>
  </si>
  <si>
    <t>1.200 mg bis unter 1.400 mg</t>
  </si>
  <si>
    <t>1.400 mg bis unter 1.600 mg</t>
  </si>
  <si>
    <t>ZE10</t>
  </si>
  <si>
    <t>Künstlicher Blasenschließmuskel</t>
  </si>
  <si>
    <t>Transitorische ischämische Attacke (TIA) und extrakranielle Gefäßverschlüsse ohne neurologische Komplexbehandlung des akuten Schlaganfalls, ohne andere neurologische Komplexbehandlung des akuten Schlaganfalls, ohne äußerst schwere CC</t>
  </si>
  <si>
    <t>Peritonealdialyse: Kontinuierlich, nicht maschinell unterstützt (CAPD)</t>
  </si>
  <si>
    <t>Bis 24 Stunden</t>
  </si>
  <si>
    <t>Mehr als 24 bis 72 Stunden</t>
  </si>
  <si>
    <t>Mehr als 72 bis 144 Stunden</t>
  </si>
  <si>
    <t>G24A</t>
  </si>
  <si>
    <t>G24B</t>
  </si>
  <si>
    <t>I09F</t>
  </si>
  <si>
    <t>A11H</t>
  </si>
  <si>
    <t>ZE135.16</t>
  </si>
  <si>
    <t>ZE135.17</t>
  </si>
  <si>
    <t>ZE135.18</t>
  </si>
  <si>
    <t>ZE135.19</t>
  </si>
  <si>
    <t>Perkutan-transluminale Gefäßintervention an Herz und Koronargefäßen: Angioplastie (Ballon): Eine Koronararterie</t>
  </si>
  <si>
    <t>Perkutan-transluminale Gefäßintervention an Herz und Koronargefäßen: Angioplastie (Ballon): Mehrere Koronararterien</t>
  </si>
  <si>
    <t>ZE136.01</t>
  </si>
  <si>
    <t>ZE136.02</t>
  </si>
  <si>
    <t>ZE136.03</t>
  </si>
  <si>
    <t>ZE136.04</t>
  </si>
  <si>
    <t>ZE137.01</t>
  </si>
  <si>
    <t>ZE137.02</t>
  </si>
  <si>
    <t>ZE137.03</t>
  </si>
  <si>
    <t>Beidseitige extrakapsuläre Extraktion der Linse (ECCE) oder extrakapsuläre Extraktion der Linse bei angeborener Fehlbildung der Linse</t>
  </si>
  <si>
    <t>C16Z</t>
  </si>
  <si>
    <t>DRGs mit Bewertungsrelation bei Hauptabteilung und Beleghebamme</t>
  </si>
  <si>
    <t>J17Z</t>
  </si>
  <si>
    <t>J21Z</t>
  </si>
  <si>
    <t>R60D</t>
  </si>
  <si>
    <t>I41Z</t>
  </si>
  <si>
    <t>I64A</t>
  </si>
  <si>
    <t>I64B</t>
  </si>
  <si>
    <t>Pleuraerguss mit äußerst schweren CC</t>
  </si>
  <si>
    <t>I65C</t>
  </si>
  <si>
    <t>R03Z</t>
  </si>
  <si>
    <t>Schwere Verletzungen von Schulter, Arm, Ellenbogen, Knie, Bein und Sprunggelenk ohne CC oder Entzündungen von Sehnen, Muskeln und Schleimbeuteln ohne äußerst schwere oder schwere CC</t>
  </si>
  <si>
    <t>F75C</t>
  </si>
  <si>
    <t>G09Z</t>
  </si>
  <si>
    <t>M11Z</t>
  </si>
  <si>
    <t>B70E</t>
  </si>
  <si>
    <t>Teil b) Bewertungsrelationen bei Versorgung durch Belegabteilungen</t>
  </si>
  <si>
    <r>
      <t xml:space="preserve">Erster Tag mit
Abschlag </t>
    </r>
    <r>
      <rPr>
        <vertAlign val="superscript"/>
        <sz val="8"/>
        <rFont val="Arial"/>
        <family val="2"/>
      </rPr>
      <t>2), 5)</t>
    </r>
  </si>
  <si>
    <r>
      <t xml:space="preserve">Erster Tag zus.
Entgelt </t>
    </r>
    <r>
      <rPr>
        <vertAlign val="superscript"/>
        <sz val="8"/>
        <rFont val="Arial"/>
        <family val="2"/>
      </rPr>
      <t>3), 5)</t>
    </r>
  </si>
  <si>
    <t>1 patientenbezogenes Thrombozytenkonzentrat</t>
  </si>
  <si>
    <t>C07B</t>
  </si>
  <si>
    <t>Tracheostomie mit äußerst schweren CC oder Implantation einer Kiefergelenkendoprothese</t>
  </si>
  <si>
    <t>Infektion / Entzündung der Haut und Unterhaut oder Hautulkus mit äußerst schweren CC</t>
  </si>
  <si>
    <t>Infektion / Entzündung der Haut und Unterhaut oder Hautulkus ohne äußerst schwere CC</t>
  </si>
  <si>
    <t>Andere rekonstruktive Eingriffe an den weiblichen Geschlechtsorganen oder andere Myomenukleation</t>
  </si>
  <si>
    <t>N38Z</t>
  </si>
  <si>
    <t>L60D</t>
  </si>
  <si>
    <t>L64A</t>
  </si>
  <si>
    <t>L64B</t>
  </si>
  <si>
    <t>750 Mio. IE bis unter 850 Mio. IE</t>
  </si>
  <si>
    <t>850 Mio. IE bis unter 950 Mio. IE</t>
  </si>
  <si>
    <t>Schwere Arrhythmie und Herzstillstand mit äußerst schweren CC</t>
  </si>
  <si>
    <t>Schwere Arrhythmie und Herzstillstand ohne äußerst schwere CC</t>
  </si>
  <si>
    <t>C01A</t>
  </si>
  <si>
    <t>C01B</t>
  </si>
  <si>
    <t>C03A</t>
  </si>
  <si>
    <t>C03B</t>
  </si>
  <si>
    <t>C03C</t>
  </si>
  <si>
    <t>C07A</t>
  </si>
  <si>
    <t>R60E</t>
  </si>
  <si>
    <t>B72B</t>
  </si>
  <si>
    <t>94 bis unter 102 Apherese-Thrombozytenkonzentrate</t>
  </si>
  <si>
    <t>102 bis unter 110 Apherese-Thrombozytenkonzentrate</t>
  </si>
  <si>
    <t>1.200 Mio. IE bis unter 1.400 Mio. IE</t>
  </si>
  <si>
    <t>1.400 Mio. IE bis unter 1.600 Mio. IE</t>
  </si>
  <si>
    <t>1.600 Mio. IE bis unter 1.800 Mio. IE</t>
  </si>
  <si>
    <t>Mehr als 600 bis 960 Stunden</t>
  </si>
  <si>
    <t>ZE123.08</t>
  </si>
  <si>
    <t>Mehr als 960 bis 1.320 Stunden</t>
  </si>
  <si>
    <t>ZE123.09</t>
  </si>
  <si>
    <t>Mehr als 1.320 bis 1.680 Stunden</t>
  </si>
  <si>
    <t>ZE123.10</t>
  </si>
  <si>
    <t>Mehr als 1.680 bis 2.040 Stunden</t>
  </si>
  <si>
    <t>ZE123.11</t>
  </si>
  <si>
    <t>Mehr als 2.040 bis 2.400 Stunden</t>
  </si>
  <si>
    <t>ZE123.12</t>
  </si>
  <si>
    <t>Mehr als 2.400 Stunden</t>
  </si>
  <si>
    <t>Komplexe transurethrale, perkutan-transrenale und andere retroperitoneale Eingriffe mit äußerst schweren CC</t>
  </si>
  <si>
    <t>Transurethrale Eingriffe außer Prostataresektion und komplexe Ureterorenoskopien mit extrakorporaler Stoßwellenlithotripsie (ESWL), ohne äußerst schwere CC oder perkutane Thermoablation der Niere</t>
  </si>
  <si>
    <t>G11A</t>
  </si>
  <si>
    <t>G11B</t>
  </si>
  <si>
    <t>G12A</t>
  </si>
  <si>
    <t>Eingriffe zur Verlängerung einer Extremität</t>
  </si>
  <si>
    <t>I12A</t>
  </si>
  <si>
    <t>I12B</t>
  </si>
  <si>
    <t>I12C</t>
  </si>
  <si>
    <t>I13A</t>
  </si>
  <si>
    <t>I13B</t>
  </si>
  <si>
    <t>I13C</t>
  </si>
  <si>
    <t>I14Z</t>
  </si>
  <si>
    <t>Revision eines Amputationsstumpfes</t>
  </si>
  <si>
    <t>Andere Faktoren, die den Gesundheitszustand beeinflussen und Nachbehandlung nach abgeschlossener Behandlung mit bestimmter Radiojoddiagnostik</t>
  </si>
  <si>
    <r>
      <t>2)</t>
    </r>
    <r>
      <rPr>
        <sz val="8"/>
        <rFont val="Arial"/>
        <family val="2"/>
      </rPr>
      <t xml:space="preserve"> Erlösbudget einschließlich der Erlöse bei Überschreitung der oberen Grenzverweildauer, der Abschläge bei Unterschreitung der unteren Grenzverweildauer und der Abschläge bei Verlegungen.</t>
    </r>
  </si>
  <si>
    <t>3.000 mg bis unter 4.200 mg</t>
  </si>
  <si>
    <t>4.200 mg bis unter 5.400 mg</t>
  </si>
  <si>
    <t>5.400 mg bis unter 6.600 mg</t>
  </si>
  <si>
    <t>6.600 mg bis unter 7.800 mg</t>
  </si>
  <si>
    <t>7.800 mg bis unter 9.000 mg</t>
  </si>
  <si>
    <t>9.000 mg bis unter 11.400 mg</t>
  </si>
  <si>
    <t>11.400 mg bis unter 13.800 mg</t>
  </si>
  <si>
    <t>ZE58</t>
  </si>
  <si>
    <t>Hydraulische Penisprothesen</t>
  </si>
  <si>
    <t>ZE61</t>
  </si>
  <si>
    <t>LDL-Apherese</t>
  </si>
  <si>
    <t>Q02C</t>
  </si>
  <si>
    <t>Q03A</t>
  </si>
  <si>
    <t>Q03B</t>
  </si>
  <si>
    <t>X01A</t>
  </si>
  <si>
    <t>X01B</t>
  </si>
  <si>
    <t>Mäßig komplexe Eingriffe an Kopf und Hals bei bösartiger Neubildung ohne äußerst schwere CC</t>
  </si>
  <si>
    <t>D25C</t>
  </si>
  <si>
    <t>Mäßig komplexe Eingriffe an Kopf und Hals außer bei bösartiger Neubildung mit äußerst schweren CC</t>
  </si>
  <si>
    <t>D25D</t>
  </si>
  <si>
    <t>F42Z</t>
  </si>
  <si>
    <t>F48Z</t>
  </si>
  <si>
    <t>F49A</t>
  </si>
  <si>
    <t>13 Plasmapheresen</t>
  </si>
  <si>
    <t>ZE36.14</t>
  </si>
  <si>
    <t>1.000 mg bis unter 2.000 mg</t>
  </si>
  <si>
    <t>2.000 mg bis unter 3.000 mg</t>
  </si>
  <si>
    <t>MDC 09 Krankheiten und Störungen an Haut, Unterhaut und Mamma</t>
  </si>
  <si>
    <t>2.350 mg bis unter 2.750 mg</t>
  </si>
  <si>
    <t>ZE74.16</t>
  </si>
  <si>
    <t>25 mg bis unter 50 mg</t>
  </si>
  <si>
    <t>ZE75.02</t>
  </si>
  <si>
    <t>ZE75.03</t>
  </si>
  <si>
    <t>ZE75.04</t>
  </si>
  <si>
    <t>ZE75.05</t>
  </si>
  <si>
    <t>Laparotomie und mäßig komplexe Eingriffe an Gallenblase und Gallenwegen</t>
  </si>
  <si>
    <t>185 Mio. IE bis unter 205 Mio. IE</t>
  </si>
  <si>
    <t>205 Mio. IE bis unter 245 Mio. IE</t>
  </si>
  <si>
    <t>245 Mio. IE bis unter 285 Mio. IE</t>
  </si>
  <si>
    <t>285 Mio. IE bis unter 325 Mio. IE</t>
  </si>
  <si>
    <t>325 Mio. IE bis unter 365 Mio. IE</t>
  </si>
  <si>
    <t>365 Mio. IE bis unter 405 Mio. IE</t>
  </si>
  <si>
    <t>405 Mio. IE bis unter 445 Mio. IE</t>
  </si>
  <si>
    <t>445 Mio. IE bis unter 485 Mio. IE</t>
  </si>
  <si>
    <t>485 Mio. IE bis unter 525 Mio. IE</t>
  </si>
  <si>
    <t>525 Mio. IE bis unter 565 Mio. IE</t>
  </si>
  <si>
    <t>565 Mio. IE bis unter 625 Mio. IE</t>
  </si>
  <si>
    <t>625 Mio. IE bis unter 685 Mio. IE</t>
  </si>
  <si>
    <t>H09A</t>
  </si>
  <si>
    <t>H09B</t>
  </si>
  <si>
    <t>H09C</t>
  </si>
  <si>
    <t>H12A</t>
  </si>
  <si>
    <t>H12B</t>
  </si>
  <si>
    <t>Leberzirrhose und bestimmte nichtinfektiöse Hepatitiden mit äußerst schweren CC</t>
  </si>
  <si>
    <t>O01G</t>
  </si>
  <si>
    <t>O01H</t>
  </si>
  <si>
    <t>E02C</t>
  </si>
  <si>
    <t>E05C</t>
  </si>
  <si>
    <t>E06A</t>
  </si>
  <si>
    <t>E06B</t>
  </si>
  <si>
    <t>28.650 mg bis unter 33.650 mg</t>
  </si>
  <si>
    <t>ZE110.27</t>
  </si>
  <si>
    <t>33.650 mg bis unter 38.650 mg</t>
  </si>
  <si>
    <t>ZE110.28</t>
  </si>
  <si>
    <t>38.650 mg bis unter 43.650 mg</t>
  </si>
  <si>
    <t>Kraniotomie oder große Wirbelsäulen-Operation ohne komplexe Prozedur, Alter &gt; 2 Jahre, ohne komplexe Diagnose, ohne bestimmten Eingriff bei Trigeminusneuralgie</t>
  </si>
  <si>
    <t>Intensivmedizinische Komplexbehandlung &gt; 1764 / 1656 / 1656 Aufwandspunkte oder &gt; 1176 / 1104 / 1104 Aufwandspunkte mit bestimmter OR-Prozedur bei Krankheiten und Störungen des Nervensystems</t>
  </si>
  <si>
    <t>R61G</t>
  </si>
  <si>
    <t>R63F</t>
  </si>
  <si>
    <t>Andere hämatologische und solide Neubildungen mit bestimmter OR-Prozedur, mit äußerst schweren oder schweren CC</t>
  </si>
  <si>
    <t>Andere hämatologische und solide Neubildungen mit anderer OR-Prozedur, mit äußerst schweren oder schweren CC</t>
  </si>
  <si>
    <t>R07A</t>
  </si>
  <si>
    <t>Geriatrische frührehabilitative Komplexbehandlung bei Krankheiten und Störungen der Verdauungsorgane</t>
  </si>
  <si>
    <t>Große Eingriffe an den Beckenorganen beim Mann ohne äußerst schwere CC oder bestimmte Eingriffe an den Beckenorganen beim Mann mit äußerst schweren CC</t>
  </si>
  <si>
    <t>M03A</t>
  </si>
  <si>
    <t>M03B</t>
  </si>
  <si>
    <t>OR-Prozeduren an den männlichen Geschlechtsorganen bei bösartiger Neubildung mit äußerst schweren CC oder bestimmte Eingriffe an den Beckenorganen beim Mann ohne äußerst schwere CC</t>
  </si>
  <si>
    <t>M37Z</t>
  </si>
  <si>
    <t>N01C</t>
  </si>
  <si>
    <t>N33Z</t>
  </si>
  <si>
    <t>A04E</t>
  </si>
  <si>
    <t>I29A</t>
  </si>
  <si>
    <t>Komplexe Eingriffe am Schultergelenk oder bestimmte Osteosynthesen an der Klavikula, bei komplizierender Diagnose oder Eingriff an mehreren Lokalisationen</t>
  </si>
  <si>
    <t>I29B</t>
  </si>
  <si>
    <t>Prothesenwechsel am Hüftgelenk mit äußerst schweren CC oder Eingriff an mehreren Lokalisationen</t>
  </si>
  <si>
    <t>Antikoagulation mit Heparin oder ohne Antikoagulation: Mehr als 72 bis 144 Stunden</t>
  </si>
  <si>
    <t>Antikoagulation mit Heparin oder ohne Antikoagulation: Mehr als 144 bis 264 Stunden</t>
  </si>
  <si>
    <t>Hämodialyse, intermittierend, Alter &gt; 14 Jahre</t>
  </si>
  <si>
    <t>Hämodialyse, intermittierend, Alter &lt; 15 Jahre</t>
  </si>
  <si>
    <t>I20F</t>
  </si>
  <si>
    <t>Fallzahl
(Anzahl
der DRG)</t>
  </si>
  <si>
    <t>L06B</t>
  </si>
  <si>
    <t>L09A</t>
  </si>
  <si>
    <t>L09B</t>
  </si>
  <si>
    <t>L40Z</t>
  </si>
  <si>
    <t>Glaukom, Katarakt und Erkrankungen des Augenlides</t>
  </si>
  <si>
    <t>C65Z</t>
  </si>
  <si>
    <t>D04Z</t>
  </si>
  <si>
    <t>D08A</t>
  </si>
  <si>
    <t>D08B</t>
  </si>
  <si>
    <t>F12A</t>
  </si>
  <si>
    <t>MDC 16 Krankheiten des Blutes, der blutbildenden Organe und des Immunsystems</t>
  </si>
  <si>
    <t>MDC 17 Hämatologische und solide Neubildungen</t>
  </si>
  <si>
    <t>F08C</t>
  </si>
  <si>
    <t>F08D</t>
  </si>
  <si>
    <t>F08E</t>
  </si>
  <si>
    <t>F08F</t>
  </si>
  <si>
    <t>4.000 mg bis unter 4.800 mg</t>
  </si>
  <si>
    <t>4.800 mg bis unter 5.600 mg</t>
  </si>
  <si>
    <t>5.600 mg bis unter 6.400 mg</t>
  </si>
  <si>
    <t>6.400 mg bis unter 7.200 mg</t>
  </si>
  <si>
    <t>7.200 mg bis unter 8.000 mg</t>
  </si>
  <si>
    <t>8.000 mg bis unter 8.800 mg</t>
  </si>
  <si>
    <t>200 mg bis unter 350 mg</t>
  </si>
  <si>
    <t>350 mg bis unter 500 mg</t>
  </si>
  <si>
    <t>500 mg bis unter 750 mg</t>
  </si>
  <si>
    <t>750 mg bis unter 1.000 mg</t>
  </si>
  <si>
    <t>ZE78.05</t>
  </si>
  <si>
    <t>1.000 mg bis unter 1.250 mg</t>
  </si>
  <si>
    <t>ZE78.06</t>
  </si>
  <si>
    <t>1.250 mg bis unter 1.500 mg</t>
  </si>
  <si>
    <t>ZE78.07</t>
  </si>
  <si>
    <t>1.500 mg bis unter 1.750 mg</t>
  </si>
  <si>
    <t>ZE78.08</t>
  </si>
  <si>
    <t>1.750 mg bis unter 2.000 mg</t>
  </si>
  <si>
    <t>ZE78.09</t>
  </si>
  <si>
    <t>2.000 mg bis unter 2.250 mg</t>
  </si>
  <si>
    <t>ZE78.10</t>
  </si>
  <si>
    <t>2.250 mg bis unter 2.500 mg</t>
  </si>
  <si>
    <t>ZE78.11</t>
  </si>
  <si>
    <t>2.500 mg bis unter 2.750 mg</t>
  </si>
  <si>
    <t>ZE78.12</t>
  </si>
  <si>
    <t>2.750 mg bis unter 3.000 mg</t>
  </si>
  <si>
    <t>ZE78.13</t>
  </si>
  <si>
    <t>3.000 mg bis unter 3.500 mg</t>
  </si>
  <si>
    <t>ZE78.14</t>
  </si>
  <si>
    <t>3.500 mg bis unter 4.000 mg</t>
  </si>
  <si>
    <t>J10A</t>
  </si>
  <si>
    <t>J10B</t>
  </si>
  <si>
    <t>J14A</t>
  </si>
  <si>
    <t>G72A</t>
  </si>
  <si>
    <t>MDC 06 Krankheiten und Störungen der Verdauungsorgane</t>
  </si>
  <si>
    <t>ZE74.01</t>
  </si>
  <si>
    <t>ZE74.02</t>
  </si>
  <si>
    <t>ZE74.03</t>
  </si>
  <si>
    <t>ZE74.04</t>
  </si>
  <si>
    <t>ZE74.05</t>
  </si>
  <si>
    <t>ZE74.06</t>
  </si>
  <si>
    <t>ZE74.07</t>
  </si>
  <si>
    <t>ZE74.08</t>
  </si>
  <si>
    <t>ZE74.09</t>
  </si>
  <si>
    <t>ZE74.10</t>
  </si>
  <si>
    <t>ZE74.11</t>
  </si>
  <si>
    <t>ZE74.12</t>
  </si>
  <si>
    <t>G19C</t>
  </si>
  <si>
    <t>35.400 mg bis unter 40.200 mg</t>
  </si>
  <si>
    <t>40.200 mg bis unter 45.000 mg</t>
  </si>
  <si>
    <t>Infektiöse Endokarditis ohne komplizierende Diagnose, ohne komplizierende Konstellation</t>
  </si>
  <si>
    <t>X01C</t>
  </si>
  <si>
    <t>X05A</t>
  </si>
  <si>
    <t>Andere Eingriffe bei Verletzungen der Hand, mit komplexem Eingriff</t>
  </si>
  <si>
    <t>X05B</t>
  </si>
  <si>
    <t>Andere Eingriffe bei Verletzungen der Hand, ohne komplexen Eingriff</t>
  </si>
  <si>
    <t>E06C</t>
  </si>
  <si>
    <t>Rückenmarkkompression, nicht näher bezeichnet und Krankheit des Rückenmarkes, nicht näher bezeichnet</t>
  </si>
  <si>
    <t>Andere Eingriffe bei Glaukom mit extrakapsulärer Extraktion der Linse (ECCE)</t>
  </si>
  <si>
    <t>Bösartige Neubildungen des Auges</t>
  </si>
  <si>
    <t>C66Z</t>
  </si>
  <si>
    <t>Augenerkrankungen bei Diabetes mellitus</t>
  </si>
  <si>
    <t>I31B</t>
  </si>
  <si>
    <t>Spezialisierte stationäre palliativmedizinische Komplexbehandlung: Mindestens 7 bis höchstens 13 Behandlungstage</t>
  </si>
  <si>
    <t>Spezialisierte stationäre palliativmedizinische Komplexbehandlung: Mindestens 14 bis höchstens 20 Behandlungstage</t>
  </si>
  <si>
    <t>Perkutane Koronarangioplastie ohne äußerst schwere CC</t>
  </si>
  <si>
    <t>Andere Operationen an Lunge und Bronchien: Implantation oder Wechsel eines endobronchialen Klappensystems, endoskopisch: 3 Ventile</t>
  </si>
  <si>
    <t>ZE100.04</t>
  </si>
  <si>
    <t>Andere Operationen an Lunge und Bronchien: Implantation oder Wechsel eines endobronchialen Klappensystems, endoskopisch: 4 Ventile</t>
  </si>
  <si>
    <t>ZE100.05</t>
  </si>
  <si>
    <t>Antikoagulation mit Heparin oder ohne Antikoagulation: Mehr als 2.040 bis 2.400 Stunden</t>
  </si>
  <si>
    <t>ZE120.12</t>
  </si>
  <si>
    <t>Antikoagulation mit Heparin oder ohne Antikoagulation: Mehr als 2.400 Stunden</t>
  </si>
  <si>
    <t>Hämodiafiltration: Kontinuierlich</t>
  </si>
  <si>
    <t>ZE121.01</t>
  </si>
  <si>
    <t>Venovenös, pumpengetrieben (CVVHDF), Antikoagulation mit Heparin oder ohne Antikoagulation: Bis 24 Stunden</t>
  </si>
  <si>
    <t>K06C</t>
  </si>
  <si>
    <t>K06D</t>
  </si>
  <si>
    <t>B61A</t>
  </si>
  <si>
    <t>20.000 mg bis unter 23.200 mg</t>
  </si>
  <si>
    <t>ZE113.22</t>
  </si>
  <si>
    <t>X33Z</t>
  </si>
  <si>
    <t>Mehrzeitige komplexe OR-Prozeduren bei Verletzungen, Vergiftungen und toxischen Wirkungen von Drogen und Medikamenten</t>
  </si>
  <si>
    <t>Z64A</t>
  </si>
  <si>
    <t>Bewertungs-
relation/Tag</t>
  </si>
  <si>
    <t>J23Z</t>
  </si>
  <si>
    <t>H07A</t>
  </si>
  <si>
    <t>H07B</t>
  </si>
  <si>
    <t>H08A</t>
  </si>
  <si>
    <t>R12C</t>
  </si>
  <si>
    <t>E08B</t>
  </si>
  <si>
    <t>E08A</t>
  </si>
  <si>
    <t>L03Z</t>
  </si>
  <si>
    <t>E64D</t>
  </si>
  <si>
    <t>10.000 IE bis unter 15.000 IE</t>
  </si>
  <si>
    <t>Anzahl</t>
  </si>
  <si>
    <t>Erlössumme</t>
  </si>
  <si>
    <t>M61Z</t>
  </si>
  <si>
    <t>Benigne Prostatahyperplasie</t>
  </si>
  <si>
    <t>M62Z</t>
  </si>
  <si>
    <t>Infektion / Entzündung der männlichen Geschlechtsorgane</t>
  </si>
  <si>
    <t>1.450 Mio. IE bis unter 1.650 Mio. IE</t>
  </si>
  <si>
    <t>1.650 Mio. IE bis unter 1.850 Mio. IE</t>
  </si>
  <si>
    <t>1.850 Mio. IE bis unter 2.050 Mio. IE</t>
  </si>
  <si>
    <t>2.050 Mio. IE bis unter 2.250 Mio. IE</t>
  </si>
  <si>
    <t>2.250 Mio. IE bis unter 2.450 Mio. IE</t>
  </si>
  <si>
    <t>ZE137.04</t>
  </si>
  <si>
    <t>Andere Faktoren, die den Gesundheitszustand beeinflussen und Nachbehandlung nach abgeschlossener Behandlung mit komplexer Radiojoddiagnostik</t>
  </si>
  <si>
    <t>Z64B</t>
  </si>
  <si>
    <t>Andere Krankheiten der Atmungsorgane ohne äußerst schwere CC oder Beschwerden und Symptome der Atmung mit komplexer Diagnose</t>
  </si>
  <si>
    <t>F77Z</t>
  </si>
  <si>
    <t>Komplexbehandlung bei multiresistenten Erregern bei Krankheiten und Störungen des Kreislaufsystems</t>
  </si>
  <si>
    <t>F95A</t>
  </si>
  <si>
    <t>F95B</t>
  </si>
  <si>
    <t>Vollimplantierbare Medikamentenpumpe mit programmierbarem variablen Tagesprofil</t>
  </si>
  <si>
    <t>R07B</t>
  </si>
  <si>
    <t>L70B</t>
  </si>
  <si>
    <t>Mehrzeitige komplexe OR-Prozeduren bei Krankheiten und Störungen der weiblichen Geschlechtsorgane</t>
  </si>
  <si>
    <t>N34Z</t>
  </si>
  <si>
    <t>Große Eingriffe an Darm oder Harnblase bei Krankheiten und Störungen der weiblichen Geschlechtsorgane</t>
  </si>
  <si>
    <t>R60F</t>
  </si>
  <si>
    <t>B03Z</t>
  </si>
  <si>
    <t>F59D</t>
  </si>
  <si>
    <t>F98A</t>
  </si>
  <si>
    <t>F98B</t>
  </si>
  <si>
    <t>ZE132.02</t>
  </si>
  <si>
    <t>2.800 µg bis unter 3.200 µg</t>
  </si>
  <si>
    <t>ZE144.18</t>
  </si>
  <si>
    <t>3.200 µg bis unter 3.600 µg</t>
  </si>
  <si>
    <t>ZE144.19</t>
  </si>
  <si>
    <t>3.600 µg bis unter 4.000 µg</t>
  </si>
  <si>
    <t>ZE144.20</t>
  </si>
  <si>
    <t>4.000 µg bis unter 4.400 µg</t>
  </si>
  <si>
    <t>ZE144.21</t>
  </si>
  <si>
    <t>4.400 µg bis unter 4.800 µg</t>
  </si>
  <si>
    <t>ZE144.22</t>
  </si>
  <si>
    <t>4.800 µg bis unter 5.200 µg</t>
  </si>
  <si>
    <t>ZE144.23</t>
  </si>
  <si>
    <t>5.200 µg bis unter 5.600 µg</t>
  </si>
  <si>
    <t>ZE144.24</t>
  </si>
  <si>
    <t>ZE145.01</t>
  </si>
  <si>
    <t>ZE145.02</t>
  </si>
  <si>
    <t>ZE145.03</t>
  </si>
  <si>
    <t>F12C</t>
  </si>
  <si>
    <t>F12D</t>
  </si>
  <si>
    <t>Evaluierungsaufenthalt vor Herztransplantation</t>
  </si>
  <si>
    <t>A69Z</t>
  </si>
  <si>
    <t>Evaluierungsaufenthalt vor Organtransplantation ohne Aufnahme auf eine Warteliste</t>
  </si>
  <si>
    <t>Delirium</t>
  </si>
  <si>
    <t>I15B</t>
  </si>
  <si>
    <t>2 patientenbezogene Thrombozytenkonzentrate</t>
  </si>
  <si>
    <t>3 bis unter 5 patientenbezogene Thrombozytenkonzentrate</t>
  </si>
  <si>
    <t>5 bis unter 7 patientenbezogene Thrombozytenkonzentrate</t>
  </si>
  <si>
    <t>7 bis unter 9 patientenbezogene Thrombozytenkonzentrate</t>
  </si>
  <si>
    <t>9 bis unter 11 patientenbezogene Thrombozytenkonzentrate</t>
  </si>
  <si>
    <t>11 bis unter 13 patientenbezogene Thrombozytenkonzentrate</t>
  </si>
  <si>
    <t>B05Z</t>
  </si>
  <si>
    <t>Dekompression bei Karpaltunnelsyndrom</t>
  </si>
  <si>
    <t>ZE-Nr</t>
  </si>
  <si>
    <t>der ZE</t>
  </si>
  <si>
    <t>lt. ZE-Katalog</t>
  </si>
  <si>
    <t>Summe der ZE bezogen</t>
  </si>
  <si>
    <t>auf die Jahresfälle</t>
  </si>
  <si>
    <t>auf die Überlieger</t>
  </si>
  <si>
    <t>Summe ZE insgesamt</t>
  </si>
  <si>
    <t>Untere</t>
  </si>
  <si>
    <t>Obere</t>
  </si>
  <si>
    <t>Brutto-</t>
  </si>
  <si>
    <t>Ab-</t>
  </si>
  <si>
    <t>Zu-</t>
  </si>
  <si>
    <t>Nettoerlös-</t>
  </si>
  <si>
    <t>Grenz-</t>
  </si>
  <si>
    <t>ver-</t>
  </si>
  <si>
    <t>erlös-</t>
  </si>
  <si>
    <t>Summe</t>
  </si>
  <si>
    <t>schlag</t>
  </si>
  <si>
    <t>summe inkl.</t>
  </si>
  <si>
    <t>ein-</t>
  </si>
  <si>
    <t>summe-</t>
  </si>
  <si>
    <t>der</t>
  </si>
  <si>
    <t>je Tag</t>
  </si>
  <si>
    <t>Zu- und</t>
  </si>
  <si>
    <t>Entgelt</t>
  </si>
  <si>
    <r>
      <t>S</t>
    </r>
    <r>
      <rPr>
        <sz val="10"/>
        <rFont val="Arial"/>
        <family val="2"/>
      </rPr>
      <t xml:space="preserve"> der Bewertungs-relationen 
ohne Zu- und 
Abschläge
(Sp. 2x3)</t>
    </r>
  </si>
  <si>
    <t>davon Verlegungen</t>
  </si>
  <si>
    <t>N02B</t>
  </si>
  <si>
    <t>E75C</t>
  </si>
  <si>
    <t>F13B</t>
  </si>
  <si>
    <t>I02D</t>
  </si>
  <si>
    <t>70 mg bis unter 80 mg</t>
  </si>
  <si>
    <t>ZE52.08</t>
  </si>
  <si>
    <t>80 mg bis unter 90 mg</t>
  </si>
  <si>
    <t>ZE52.09</t>
  </si>
  <si>
    <t>90 mg bis unter 100 mg</t>
  </si>
  <si>
    <t>ZE52.10</t>
  </si>
  <si>
    <t>A04D</t>
  </si>
  <si>
    <t>B76B</t>
  </si>
  <si>
    <t>B77Z</t>
  </si>
  <si>
    <t>I07Z</t>
  </si>
  <si>
    <t>Andere Operationen an Lunge und Bronchien: Implantation oder Wechsel eines endobronchialen Klappensystems, endoskopisch: 2 Ventile</t>
  </si>
  <si>
    <t>ZE100.03</t>
  </si>
  <si>
    <t>Resezierender Eingriff am Becken bei bösartiger Neubildung des Beckens oder Mehretageneingriffe an der unteren Extremität</t>
  </si>
  <si>
    <t>I05A</t>
  </si>
  <si>
    <t>Bignathe Osteotomie und komplexe Eingriffe am Kiefer oder Rekonstruktion der Trachea oder plastische Rekonstruktion der Ohrmuschel mit mikrovaskulärem Lappen</t>
  </si>
  <si>
    <t>D13A</t>
  </si>
  <si>
    <t>D13B</t>
  </si>
  <si>
    <t>Mäßig komplexe Eingriffe an Kopf und Hals bei bösartiger Neubildung mit äußerst schweren CC oder Strahlentherapie mit operativem Eingriff</t>
  </si>
  <si>
    <t>G37Z</t>
  </si>
  <si>
    <t>Multiviszeraleingriff bei Krankheiten und Störungen der Verdauungsorgane</t>
  </si>
  <si>
    <t>G38Z</t>
  </si>
  <si>
    <t>G40Z</t>
  </si>
  <si>
    <t>Komplizierende Konstellation mit bestimmtem endoskopischen Eingriff bei Krankheiten und Störungen der Verdauungsorgane</t>
  </si>
  <si>
    <t>D64Z</t>
  </si>
  <si>
    <t>A13C</t>
  </si>
  <si>
    <t>A11C</t>
  </si>
  <si>
    <t>A11D</t>
  </si>
  <si>
    <t>A42B</t>
  </si>
  <si>
    <t>A64Z</t>
  </si>
  <si>
    <t>F21C</t>
  </si>
  <si>
    <t>Tage UGVD</t>
  </si>
  <si>
    <t>Tage OGVD</t>
  </si>
  <si>
    <t>E65B</t>
  </si>
  <si>
    <t>M64Z</t>
  </si>
  <si>
    <t>N02A</t>
  </si>
  <si>
    <t>24 bis unter 28 Thrombozytenkonzentrate</t>
  </si>
  <si>
    <t>28 bis unter 32 Thrombozytenkonzentrate</t>
  </si>
  <si>
    <t>32 bis unter 36 Thrombozytenkonzentrate</t>
  </si>
  <si>
    <t>36 bis unter 40 Thrombozytenkonzentrate</t>
  </si>
  <si>
    <t>MDC 13 Krankheiten und Störungen der weiblichen Geschlechtsorgane</t>
  </si>
  <si>
    <t>MDC 14 Schwangerschaft, Geburt und Wochenbett</t>
  </si>
  <si>
    <t>MDC 18A HIV</t>
  </si>
  <si>
    <t>Andere Erkrankungen bei HIV-Krankheit oder andere HIV-Krankheit mit Herzinfarkt oder bei chronisch ischämischer Herzkrankheit oder äußerst schweren CC</t>
  </si>
  <si>
    <t>Andere Erkrankungen bei HIV-Krankheit oder andere HIV-Krankheit ohne Herzinfarkt, außer bei chronisch ischämischer Herzkrankheit, ohne äußerst schwere CC</t>
  </si>
  <si>
    <t>MDC 18B Infektiöse und parasitäre Krankheiten</t>
  </si>
  <si>
    <t>Mäßig komplexe Eingriffe an Kopf und Hals außer bei bösartiger Neubildung ohne äußerst schwere CC</t>
  </si>
  <si>
    <t>D33Z</t>
  </si>
  <si>
    <t>A11A</t>
  </si>
  <si>
    <t>A11B</t>
  </si>
  <si>
    <t>A15B</t>
  </si>
  <si>
    <t>N15Z</t>
  </si>
  <si>
    <t>N25Z</t>
  </si>
  <si>
    <t>Tage</t>
  </si>
  <si>
    <t>Anzahl Verlegungsfälle</t>
  </si>
  <si>
    <t>Anzahl Kurzlieger</t>
  </si>
  <si>
    <t>Anzahl Langlieger</t>
  </si>
  <si>
    <t>F21A</t>
  </si>
  <si>
    <t>F21B</t>
  </si>
  <si>
    <t>F41A</t>
  </si>
  <si>
    <t>F41B</t>
  </si>
  <si>
    <t>F60A</t>
  </si>
  <si>
    <t>J62A</t>
  </si>
  <si>
    <t>D67Z</t>
  </si>
  <si>
    <t>E01A</t>
  </si>
  <si>
    <t>G22C</t>
  </si>
  <si>
    <t>G23C</t>
  </si>
  <si>
    <t>G35Z</t>
  </si>
  <si>
    <t>Komplexe Vakuumbehandlung bei Krankheiten und Störungen der Verdauungsorgane</t>
  </si>
  <si>
    <t>Mastektomie mit Prothesenimplantation und plastischer Operation bei bösartiger Neubildung</t>
  </si>
  <si>
    <t>12 bis unter 14 Apherese-Thrombozytenkonzentrate</t>
  </si>
  <si>
    <t>14 bis unter 16 Apherese-Thrombozytenkonzentrate</t>
  </si>
  <si>
    <t>16 bis unter 18 Apherese-Thrombozytenkonzentrate</t>
  </si>
  <si>
    <t>18 bis unter 20 Apherese-Thrombozytenkonzentrate</t>
  </si>
  <si>
    <t>20 bis unter 24 Apherese-Thrombozytenkonzentrate</t>
  </si>
  <si>
    <t>24 bis unter 28 Apherese-Thrombozytenkonzentrate</t>
  </si>
  <si>
    <t>28 bis unter 32 Apherese-Thrombozytenkonzentrate</t>
  </si>
  <si>
    <t>32 bis unter 36 Apherese-Thrombozytenkonzentrate</t>
  </si>
  <si>
    <t>36 bis unter 40 Apherese-Thrombozytenkonzentrate</t>
  </si>
  <si>
    <t>40 bis unter 46 Apherese-Thrombozytenkonzentrate</t>
  </si>
  <si>
    <t>Applikation von Medikamenten, Liste 2: Itraconazol, parenteral</t>
  </si>
  <si>
    <t>ZE113.03</t>
  </si>
  <si>
    <t>ZE113.04</t>
  </si>
  <si>
    <t>ZE113.05</t>
  </si>
  <si>
    <t>ZE113.06</t>
  </si>
  <si>
    <t>ZE113.07</t>
  </si>
  <si>
    <t>ZE113.08</t>
  </si>
  <si>
    <t>ZE113.09</t>
  </si>
  <si>
    <t>ZE113.10</t>
  </si>
  <si>
    <t>ZE113.11</t>
  </si>
  <si>
    <t>ZE113.12</t>
  </si>
  <si>
    <t>ZE113.13</t>
  </si>
  <si>
    <t>ZE113.14</t>
  </si>
  <si>
    <t>ZE113.15</t>
  </si>
  <si>
    <t>ZE113.16</t>
  </si>
  <si>
    <t>8.800 mg bis unter 10.400 mg</t>
  </si>
  <si>
    <t>ZE113.17</t>
  </si>
  <si>
    <t>10.400 mg bis unter 12.000 mg</t>
  </si>
  <si>
    <t>ZE113.18</t>
  </si>
  <si>
    <t>12.000 mg bis unter 13.600 mg</t>
  </si>
  <si>
    <t>ZE113.19</t>
  </si>
  <si>
    <t>13.600 mg bis unter 16.800 mg</t>
  </si>
  <si>
    <t>ZE113.20</t>
  </si>
  <si>
    <t>16.800 mg bis unter 20.000 mg</t>
  </si>
  <si>
    <t>ZE113.21</t>
  </si>
  <si>
    <t>Diagnostische Ureterorenoskopie</t>
  </si>
  <si>
    <t>L69A</t>
  </si>
  <si>
    <t>L69B</t>
  </si>
  <si>
    <t>100 mg bis unter 150 mg</t>
  </si>
  <si>
    <t>B18Z</t>
  </si>
  <si>
    <t>Komplexe rekonstruktive Eingriffe an den weiblichen Geschlechtsorganen</t>
  </si>
  <si>
    <t>K15A</t>
  </si>
  <si>
    <t>I73Z</t>
  </si>
  <si>
    <t>Nachbehandlung bei Erkrankungen des Bindegewebes</t>
  </si>
  <si>
    <t>Bewertungs- relation 
je Tag
bei oGVD-
Zuschlag</t>
  </si>
  <si>
    <t>F03B</t>
  </si>
  <si>
    <t>F28B</t>
  </si>
  <si>
    <t>A17A</t>
  </si>
  <si>
    <t>A17B</t>
  </si>
  <si>
    <t>A60A</t>
  </si>
  <si>
    <r>
      <t>S</t>
    </r>
    <r>
      <rPr>
        <sz val="10"/>
        <rFont val="Arial"/>
        <family val="2"/>
      </rPr>
      <t xml:space="preserve"> der 
oGVD-
Zuschläge
(Sp. 14x15)</t>
    </r>
  </si>
  <si>
    <r>
      <t>S</t>
    </r>
    <r>
      <rPr>
        <sz val="10"/>
        <rFont val="Arial"/>
        <family val="2"/>
      </rPr>
      <t xml:space="preserve"> der 
effektiven
Bewertungs-
relationen
(Sp. 4 - (Sp.8+
Sp. 12)+Sp. 16)</t>
    </r>
  </si>
  <si>
    <t>Y02A</t>
  </si>
  <si>
    <t>Y02B</t>
  </si>
  <si>
    <t>Y62A</t>
  </si>
  <si>
    <t>Y62B</t>
  </si>
  <si>
    <t>Z01A</t>
  </si>
  <si>
    <t>Z01B</t>
  </si>
  <si>
    <t>A13G</t>
  </si>
  <si>
    <t>13.800 mg bis unter 16.200 mg</t>
  </si>
  <si>
    <t>16.200 mg bis unter 18.600 mg</t>
  </si>
  <si>
    <t>18.600 mg bis unter 21.000 mg</t>
  </si>
  <si>
    <t>21.000 mg bis unter 25.800 mg</t>
  </si>
  <si>
    <t>Virale Erkrankung bei Zustand nach Organtransplantation</t>
  </si>
  <si>
    <t>B76E</t>
  </si>
  <si>
    <t>C02A</t>
  </si>
  <si>
    <t>I10G</t>
  </si>
  <si>
    <t>Applikation von Medikamenten, Liste 3: Clofarabin, parenteral</t>
  </si>
  <si>
    <t>ZE142.02</t>
  </si>
  <si>
    <t>ZE142.03</t>
  </si>
  <si>
    <t>ZE142.04</t>
  </si>
  <si>
    <t>ZE142.05</t>
  </si>
  <si>
    <t>ZE142.06</t>
  </si>
  <si>
    <t>ZE142.07</t>
  </si>
  <si>
    <t>ZE142.08</t>
  </si>
  <si>
    <t>ZE142.09</t>
  </si>
  <si>
    <t>ZE142.10</t>
  </si>
  <si>
    <t>ZE142.11</t>
  </si>
  <si>
    <t>ZE142.12</t>
  </si>
  <si>
    <t>ZE142.13</t>
  </si>
  <si>
    <t>ZE142.14</t>
  </si>
  <si>
    <t>ZE142.15</t>
  </si>
  <si>
    <t>ZE142.16</t>
  </si>
  <si>
    <t>ZE142.17</t>
  </si>
  <si>
    <t>ZE142.18</t>
  </si>
  <si>
    <t>ZE142.19</t>
  </si>
  <si>
    <t>ZE142.20</t>
  </si>
  <si>
    <t>360 mg bis unter 440 mg</t>
  </si>
  <si>
    <t>ZE142.21</t>
  </si>
  <si>
    <t>440 mg bis unter 520 mg</t>
  </si>
  <si>
    <t>ZE142.22</t>
  </si>
  <si>
    <t>520 mg bis unter 600 mg</t>
  </si>
  <si>
    <t>ZE142.23</t>
  </si>
  <si>
    <t>600 mg bis unter 760 mg</t>
  </si>
  <si>
    <t>ZE142.24</t>
  </si>
  <si>
    <t>760 mg bis unter 920 mg</t>
  </si>
  <si>
    <t>ZE142.25</t>
  </si>
  <si>
    <t>920 mg bis unter 1.080 mg</t>
  </si>
  <si>
    <t>ZE142.26</t>
  </si>
  <si>
    <t>1.080 mg bis unter 1.320 mg</t>
  </si>
  <si>
    <t>ZE142.27</t>
  </si>
  <si>
    <t>1.320 mg bis unter 1.560 mg</t>
  </si>
  <si>
    <t>ZE142.28</t>
  </si>
  <si>
    <t>1.560 mg bis unter 1.800 mg</t>
  </si>
  <si>
    <t>ZE142.29</t>
  </si>
  <si>
    <t>Applikation von Medikamenten, Liste 5: Plerixafor, parenteral</t>
  </si>
  <si>
    <t>ZE143.01</t>
  </si>
  <si>
    <t>2,5 mg bis unter 5,0 mg</t>
  </si>
  <si>
    <t>ZE143.02</t>
  </si>
  <si>
    <t>ZE143.03</t>
  </si>
  <si>
    <t>ZE143.04</t>
  </si>
  <si>
    <t>ZE143.05</t>
  </si>
  <si>
    <t>ZE143.06</t>
  </si>
  <si>
    <t>ZE143.07</t>
  </si>
  <si>
    <t>ZE143.08</t>
  </si>
  <si>
    <t>ZE143.09</t>
  </si>
  <si>
    <t>40,0 mg bis unter 45,0 mg</t>
  </si>
  <si>
    <t>ZE143.10</t>
  </si>
  <si>
    <t>45,0 mg bis unter 50,0 mg</t>
  </si>
  <si>
    <t>ZE143.11</t>
  </si>
  <si>
    <t>50,0 mg bis unter 60,0 mg</t>
  </si>
  <si>
    <t>ZE143.12</t>
  </si>
  <si>
    <t>60,0 mg bis unter 70,0 mg</t>
  </si>
  <si>
    <t>ZE143.13</t>
  </si>
  <si>
    <t>70,0 mg bis unter 80,0 mg</t>
  </si>
  <si>
    <t>ZE143.14</t>
  </si>
  <si>
    <t>80,0 mg bis unter 100,0 mg</t>
  </si>
  <si>
    <t>ZE143.15</t>
  </si>
  <si>
    <t>100,0 mg bis unter 120,0 mg</t>
  </si>
  <si>
    <t>ZE143.16</t>
  </si>
  <si>
    <t>120,0 mg bis unter 140,0 mg</t>
  </si>
  <si>
    <t>ZE143.17</t>
  </si>
  <si>
    <t>140,0 mg bis unter 160,0 mg</t>
  </si>
  <si>
    <t>ZE143.18</t>
  </si>
  <si>
    <t>160,0 mg bis unter 180,0 mg</t>
  </si>
  <si>
    <t>ZE143.19</t>
  </si>
  <si>
    <t>180,0 mg bis unter 200,0 mg</t>
  </si>
  <si>
    <t>ZE143.20</t>
  </si>
  <si>
    <t>200,0 mg bis unter 220,0 mg</t>
  </si>
  <si>
    <t>ZE143.21</t>
  </si>
  <si>
    <t>220,0 mg bis unter 240,0 mg</t>
  </si>
  <si>
    <t>ZE143.22</t>
  </si>
  <si>
    <t>Applikation von Medikamenten, Liste 5: Romiplostim, parenteral</t>
  </si>
  <si>
    <t>100 µg bis unter 200 µg</t>
  </si>
  <si>
    <t>ZE144.02</t>
  </si>
  <si>
    <t>200 µg bis unter 300 µg</t>
  </si>
  <si>
    <t>ZE144.03</t>
  </si>
  <si>
    <t>300 µg bis unter 400 µg</t>
  </si>
  <si>
    <t>ZE144.04</t>
  </si>
  <si>
    <t>400 µg bis unter 500 µg</t>
  </si>
  <si>
    <t>ZE144.05</t>
  </si>
  <si>
    <t>500 µg bis unter 600 µg</t>
  </si>
  <si>
    <t>ZE144.06</t>
  </si>
  <si>
    <t>A13H</t>
  </si>
  <si>
    <t>A42C</t>
  </si>
  <si>
    <t>A61A</t>
  </si>
  <si>
    <t>A61B</t>
  </si>
  <si>
    <t>F12I</t>
  </si>
  <si>
    <t>(Sp. 3x4)</t>
  </si>
  <si>
    <t>§ 6 Abs.1 KHEntgG</t>
  </si>
  <si>
    <t>lfd.</t>
  </si>
  <si>
    <t>für das laufende</t>
  </si>
  <si>
    <t>K07Z</t>
  </si>
  <si>
    <t>DRG Nr.</t>
  </si>
  <si>
    <t>ZE101.03</t>
  </si>
  <si>
    <t>I69A</t>
  </si>
  <si>
    <t>I69B</t>
  </si>
  <si>
    <t>I71A</t>
  </si>
  <si>
    <t>I71B</t>
  </si>
  <si>
    <t>Implantation einer Tumorendoprothese oder Knochentotalersatz am Femur</t>
  </si>
  <si>
    <t>I97Z</t>
  </si>
  <si>
    <t>Rheumatologische Komplexbehandlung bei Krankheiten und Störungen an Muskel-Skelett-System und Bindegewebe</t>
  </si>
  <si>
    <t>J02C</t>
  </si>
  <si>
    <t>J07A</t>
  </si>
  <si>
    <t>J07B</t>
  </si>
  <si>
    <t>L73Z</t>
  </si>
  <si>
    <t>M03C</t>
  </si>
  <si>
    <t>M10A</t>
  </si>
  <si>
    <t>B21B</t>
  </si>
  <si>
    <t>Implantation eines Neurostimulators zur Hirnstimulation, Mehrelektrodensystem, ohne Sondenimplantation</t>
  </si>
  <si>
    <t>Koronare Bypass-Operation mit invasiver kardiologischer Diagnostik oder intraoperativer Ablation, mit komplizierender Konstellation oder Karotiseingriff oder bestimmte Eingriffe mit Herz-Lungen-Maschine in tiefer Hypothermie</t>
  </si>
  <si>
    <t>F06C</t>
  </si>
  <si>
    <t>F06D</t>
  </si>
  <si>
    <t>F06E</t>
  </si>
  <si>
    <t>R63G</t>
  </si>
  <si>
    <t>685 Mio. IE bis unter 745 Mio. IE</t>
  </si>
  <si>
    <t>745 Mio. IE bis unter 805 Mio. IE</t>
  </si>
  <si>
    <t>G65Z</t>
  </si>
  <si>
    <t>Obstruktion des Verdauungstraktes</t>
  </si>
  <si>
    <t>400 mg bis unter 800 mg</t>
  </si>
  <si>
    <t>1.200 mg bis unter 1.600 mg</t>
  </si>
  <si>
    <t>1.600 mg bis unter 2.000 mg</t>
  </si>
  <si>
    <t>2.000 mg bis unter 2.400 mg</t>
  </si>
  <si>
    <t>2.400 mg bis unter 2.800 mg</t>
  </si>
  <si>
    <t>2.800 mg bis unter 3.200 mg</t>
  </si>
  <si>
    <t>3.200 mg bis unter 3.600 mg</t>
  </si>
  <si>
    <t>3.600 mg bis unter 4.000 mg</t>
  </si>
  <si>
    <t>MDC 11 Krankheiten und Störungen der Harnorgane</t>
  </si>
  <si>
    <t>Komplexe transurethrale, perkutan-transrenale und andere retroperitoneale Eingriffe mit extrakorporaler Stoßwellenlithotripsie (ESWL), ohne äußerst schwere CC</t>
  </si>
  <si>
    <t>S65A</t>
  </si>
  <si>
    <t>S65B</t>
  </si>
  <si>
    <t>ZE37</t>
  </si>
  <si>
    <t>165 Mio. IE bis unter 185 Mio. IE</t>
  </si>
  <si>
    <t>Amputation mit zusätzlichem Gefäßeingriff oder mit Hauttransplantation, mit äußerst schweren oder schweren CC</t>
  </si>
  <si>
    <t>Amputation bei Kreislauferkrankungen außer an oberer Extremität und Zehen, ohne Gefäßeingriff, ohne Hauttransplantation, mit äußerst schweren oder schweren CC</t>
  </si>
  <si>
    <t>Operation bei komplexem angeborenen Herzfehler oder Hybridchirurgie bei Kindern</t>
  </si>
  <si>
    <t>F50C</t>
  </si>
  <si>
    <t>P05A</t>
  </si>
  <si>
    <t>P05B</t>
  </si>
  <si>
    <t>C05Z</t>
  </si>
  <si>
    <t>Dakryozystorhinostomie</t>
  </si>
  <si>
    <t>C06Z</t>
  </si>
  <si>
    <t>Komplexe Eingriffe bei Glaukom</t>
  </si>
  <si>
    <t>Eingriffe an Tränendrüse und Tränenwegen</t>
  </si>
  <si>
    <t>C14Z</t>
  </si>
  <si>
    <t>Andere Eingriffe am Auge</t>
  </si>
  <si>
    <t>C61Z</t>
  </si>
  <si>
    <t>C62Z</t>
  </si>
  <si>
    <t>A07E</t>
  </si>
  <si>
    <t>Andere akute Leukämie ohne Chemotherapie, mit Dialyse oder Sepsis oder mit Agranulozytose oder Portimplantation oder mit äußerst schweren CC</t>
  </si>
  <si>
    <t>Andere akute Leukämie mit intensiver Chemotherapie, ohne Dialyse, ohne Sepsis, ohne Agranulozytose, ohne Portimplantation, ohne äußerst schwere CC</t>
  </si>
  <si>
    <t>Großfl. Gewebe- / Hauttransplantation, außer an der Hand, mit kompliz. Konst., Eingriff an mehreren Lokalisationen oder schw. Weichteilschaden, ohne äuß. schw. CC, ohne komplexe OR-Prozedur od. mit komplexer plast. Rekonstruktion od. kompl. OR-Prozedur</t>
  </si>
  <si>
    <t>Kleinflächige oder großflächige Gewebe- / Hauttransplantation, außer an der Hand, mit äußerst schweren CC</t>
  </si>
  <si>
    <t>Revision oder Ersatz des Hüftgelenkes ohne komplizierende Diagnose, ohne Arthrodese, ohne komplexen Eingriff, mit äußerst schweren CC</t>
  </si>
  <si>
    <t>I05B</t>
  </si>
  <si>
    <t>Eingriffe an peripheren Nerven, Hirnnerven und anderen Teilen des Nervensystems oder Eingriff bei zerebr. Lähmung, Muskeldystrophie od. Neuropathie, ohne kompl. Diagnose, ohne mäßig kompl. od. kompl. Eingr., ohne äuß. schw. oder schw. CC, Alter &gt; 18 J.</t>
  </si>
  <si>
    <t>Frührehabilitation bei Krankheiten und Störungen des Nervensystems bis 27 Tage mit neurologischer Komplexbehandlung des akuten Schlaganfalls oder fachübergreifende u. andere Frührehabilitation mit neurologischer Komplexbehandlung des akuten Schlaganfalls</t>
  </si>
  <si>
    <t>Frührehabilitation bei Krankheiten und Störungen des Nervensystems bis 27 Tage ohne neurologische Komplexbehandlung des akuten Schlaganfalls</t>
  </si>
  <si>
    <t>Geriatrische frührehab. Komplexbehandlung bei Krankh. u. Stör. d. Nervensyst. m. schw. mot. Funktionseinschr., mit and. neurolog. Komplexbeh. d. akuten Schlaganfalls od. oh. schw. mot. Funktionseinschr., m. neurolog. Komplexbeh. d. akuten Schlaganfalls</t>
  </si>
  <si>
    <t>Andere Eingriffe bei anderen Verletzungen mit äußerst schweren CC</t>
  </si>
  <si>
    <t>X06C</t>
  </si>
  <si>
    <t>90 mg bis unter 120 mg</t>
  </si>
  <si>
    <t>120 mg bis unter 150 mg</t>
  </si>
  <si>
    <t>F18C</t>
  </si>
  <si>
    <t>F18D</t>
  </si>
  <si>
    <t>G21C</t>
  </si>
  <si>
    <t>x abzurechnender Landesbasisfallwert nach § 10 Abs. 8 Satz 7</t>
  </si>
  <si>
    <t>Apoplexie ohne komplexen zerebrovask. Vasospasmus, ohne komplizierende Diagnose oder systemische Thrombolyse, mit neurol. Komplexbeh. des akuten Schlaganfalls bis 72 Std. oder mit anderer neurol. Komplexbeh. des akuten Schlaganfalls bis 72 Std.</t>
  </si>
  <si>
    <t>Apoplexie ohne neurologische Komplexbehandlung des akuten Schlaganfalls, ohne andere neurol. Komplexbeh. des akuten Schlaganfalls, mehr als 72 Stunden, ohne komplexen zerebrovask. Vasospasmus, mit komplizierender Diagnose oder systemischer Thrombolyse</t>
  </si>
  <si>
    <t>6 bis unter 8 pathogeninaktivierte Apherese-Thrombozytenkonzentrate</t>
  </si>
  <si>
    <t>8 bis unter 10 pathogeninaktivierte Apherese-Thrombozytenkonzentrate</t>
  </si>
  <si>
    <t>10 bis unter 12 pathogeninaktivierte Apherese-Thrombozytenkonzentrate</t>
  </si>
  <si>
    <t>12 bis unter 14 pathogeninaktivierte Apherese-Thrombozytenkonzentrate</t>
  </si>
  <si>
    <t>14 bis unter 16 pathogeninaktivierte Apherese-Thrombozytenkonzentrate</t>
  </si>
  <si>
    <t>16 bis unter 18 pathogeninaktivierte Apherese-Thrombozytenkonzentrate</t>
  </si>
  <si>
    <t>18 bis unter 20 pathogeninaktivierte Apherese-Thrombozytenkonzentrate</t>
  </si>
  <si>
    <t>20 bis unter 24 pathogeninaktivierte Apherese-Thrombozytenkonzentrate</t>
  </si>
  <si>
    <t>24 bis unter 28 pathogeninaktivierte Apherese-Thrombozytenkonzentrate</t>
  </si>
  <si>
    <t>28 bis unter 32 pathogeninaktivierte Apherese-Thrombozytenkonzentrate</t>
  </si>
  <si>
    <t>32 bis unter 36 pathogeninaktivierte Apherese-Thrombozytenkonzentrate</t>
  </si>
  <si>
    <t>36 bis unter 40 pathogeninaktivierte Apherese-Thrombozytenkonzentrate</t>
  </si>
  <si>
    <t>40 bis unter 46 pathogeninaktivierte Apherese-Thrombozytenkonzentrate</t>
  </si>
  <si>
    <t>46 bis unter 52 pathogeninaktivierte Apherese-Thrombozytenkonzentrate</t>
  </si>
  <si>
    <t>52 bis unter 58 pathogeninaktivierte Apherese-Thrombozytenkonzentrate</t>
  </si>
  <si>
    <t>58 bis unter 64 pathogeninaktivierte Apherese-Thrombozytenkonzentrate</t>
  </si>
  <si>
    <t>64 bis unter 70 pathogeninaktivierte Apherese-Thrombozytenkonzentrate</t>
  </si>
  <si>
    <t>70 bis unter 78 pathogeninaktivierte Apherese-Thrombozytenkonzentrate</t>
  </si>
  <si>
    <t>78 bis unter 86 pathogeninaktivierte Apherese-Thrombozytenkonzentrate</t>
  </si>
  <si>
    <t>86 bis unter 94 pathogeninaktivierte Apherese-Thrombozytenkonzentrate</t>
  </si>
  <si>
    <t>94 bis unter 102 pathogeninaktivierte Apherese-Thrombozytenkonzentrate</t>
  </si>
  <si>
    <t>Sekundäre Sectio caesarea mit komplizierender Diagnose, Schwangerschaftsdauer mehr als 33 vollendete Wochen (SSW), ohne komplexe Diagnose</t>
  </si>
  <si>
    <t>Primäre Sectio caesarea ohne äuß. schwere CC, mit komplizierender oder komplexer Diagnose oder Schwangerschaftsdauer bis 33 vollendete Wochen (SSW) oder sekundäre Sectio caesarea, ohne komplizierende oder komplexe Diagnose, SSW &gt; 33 vollendete Wochen</t>
  </si>
  <si>
    <t>Infektion bei HIV-Krankheit mit komplexer Diagnose und äußerst schweren CC oder mit komplizierender Konstellation</t>
  </si>
  <si>
    <t>Infektion bei HIV-Krankheit ohne komplexe Diagnose oder ohne äußerst schwere CC, ohne komplizierende Konstellation</t>
  </si>
  <si>
    <t>Antikoagulation mit Heparin oder ohne Antikoagulation: Mehr als 24 bis 72 Stunden</t>
  </si>
  <si>
    <t>Komplizierende Konstellation bei bestimmten Krankheiten und Störungen an hepatobiliärem System und Pankreas</t>
  </si>
  <si>
    <t>H44Z</t>
  </si>
  <si>
    <t>Geriatrische frührehabilitative Komplexbehandlung bei Krankheiten und Störungen an hepatobiliärem System und Pankreas</t>
  </si>
  <si>
    <t>MDC 08 Krankheiten und Störungen an Muskel-Skelett-System und Bindegewebe</t>
  </si>
  <si>
    <t>Lymphom und Leukämie mit bestimmter OR-Prozedur, ohne äußerst schwere oder schwere CC oder mit anderen OR-Prozeduren, mit schweren CC</t>
  </si>
  <si>
    <t>R06Z</t>
  </si>
  <si>
    <t>DRGs mit Bewertungsrelation bei Belegoperateur</t>
  </si>
  <si>
    <t>DRGs mit Bewertungsrelation bei Belegoperateur und Beleganästhesist</t>
  </si>
  <si>
    <t>Berechnungsschritte</t>
  </si>
  <si>
    <t>Vereinbarung</t>
  </si>
  <si>
    <t>R11C</t>
  </si>
  <si>
    <t>R12A</t>
  </si>
  <si>
    <t>Extrakorporale Photopherese</t>
  </si>
  <si>
    <t>Erkrankungen der Leber außer bösartige Neubildung, Leberzirrhose und bestimmte nichtinfektiöse Hepatitiden, ein Belegungstag oder ohne komplexe Diagnose und ohne äußerst schwere oder schwere CC</t>
  </si>
  <si>
    <t>H64Z</t>
  </si>
  <si>
    <t>Erkrankungen von Gallenblase und Gallenwegen</t>
  </si>
  <si>
    <t>Beidseitige Eingriffe oder mehrere große Eingriffe an Gelenken der unteren Extremität mit komplexer Diagnose</t>
  </si>
  <si>
    <t>Jahr</t>
  </si>
  <si>
    <t>= Zwischensumme</t>
  </si>
  <si>
    <r>
      <t xml:space="preserve">Summe der effektiven Bewertungsrelationen </t>
    </r>
    <r>
      <rPr>
        <vertAlign val="superscript"/>
        <sz val="10"/>
        <rFont val="Arial"/>
        <family val="2"/>
      </rPr>
      <t>1)</t>
    </r>
  </si>
  <si>
    <r>
      <t xml:space="preserve">= Erlösbudget </t>
    </r>
    <r>
      <rPr>
        <vertAlign val="superscript"/>
        <sz val="10"/>
        <rFont val="Arial"/>
        <family val="2"/>
      </rPr>
      <t>2)</t>
    </r>
  </si>
  <si>
    <t>L08A</t>
  </si>
  <si>
    <t>F50D</t>
  </si>
  <si>
    <t>F56A</t>
  </si>
  <si>
    <t>F56B</t>
  </si>
  <si>
    <t>Perkutane Koronarangioplastie mit äußerst schweren CC</t>
  </si>
  <si>
    <t>Infektiöse Endokarditis mit komplizierender Diagnose oder mit komplizierender Konstellation</t>
  </si>
  <si>
    <t>Kontrolle oder Optimierung einer bestehenden häuslichen Beatmung, bis 2 Belegungstage</t>
  </si>
  <si>
    <t>Andere Eingriffe bei Verletzungen der unteren Extremität</t>
  </si>
  <si>
    <t>MDC 07 Krankheiten und Störungen an hepatobiliärem System und Pankreas</t>
  </si>
  <si>
    <t>110 bis unter 118 Apherese-Thrombozytenkonzentrate</t>
  </si>
  <si>
    <t>B82Z</t>
  </si>
  <si>
    <t>Andere Erkrankungen an peripheren Nerven</t>
  </si>
  <si>
    <t>C04A</t>
  </si>
  <si>
    <t>R63E</t>
  </si>
  <si>
    <t>I77Z</t>
  </si>
  <si>
    <t>I78Z</t>
  </si>
  <si>
    <t>F12E</t>
  </si>
  <si>
    <t>ZE95.04</t>
  </si>
  <si>
    <t>ZE95.05</t>
  </si>
  <si>
    <t>10,0 mg bis unter 15,0 mg</t>
  </si>
  <si>
    <t>ZE95.06</t>
  </si>
  <si>
    <t>15,0 mg bis unter 20,0 mg</t>
  </si>
  <si>
    <t>ZE95.07</t>
  </si>
  <si>
    <t>20,0 mg bis unter 25,0 mg</t>
  </si>
  <si>
    <t>ZE95.08</t>
  </si>
  <si>
    <t>25,0 mg bis unter 30,0 mg</t>
  </si>
  <si>
    <t>ZE95.09</t>
  </si>
  <si>
    <t>30,0 mg bis unter 35,0 mg</t>
  </si>
  <si>
    <t>ZE95.10</t>
  </si>
  <si>
    <t>35,0 mg bis unter 40,0 mg</t>
  </si>
  <si>
    <t>ZE95.11</t>
  </si>
  <si>
    <t>40,0 mg bis unter 50,0 mg</t>
  </si>
  <si>
    <t>ZE95.12</t>
  </si>
  <si>
    <t>I27D</t>
  </si>
  <si>
    <t>I32G</t>
  </si>
  <si>
    <t>Erkrankungen an Hirnnerven und peripheren Nerven mit komplexer Diagnose, mit schweren CC oder bei Para- / Tetraplegie oder mit Komplexbehandlung der Hand oder ohne komplexe Diagnose, mit äußerst schweren oder schweren CC, bei Para- / Tetraplegie</t>
  </si>
  <si>
    <t>Erkrankungen an Hirnnerven u. periph. Nerven ohne Komplexb. d. Hand od. m. kompl. Diagnose, ohne schw. CC od. außer b. Para- / Tetraplegie od. ohne kompl. Diagn., m. äuß. schw. od. schw. CC, auß. b. Para- / Tetrapl. od. ohne schw. CC, b. Para- / Tetrapl.</t>
  </si>
  <si>
    <t>Erkrankungen an Hirnnerven und peripheren Nerven ohne komplexe Diagnose, ohne Komplexbehandlung der Hand, ohne äußerst schwere oder schwere CC, außer bei Para- / Tetraplegie</t>
  </si>
  <si>
    <t>Anfälle, mehr als ein Belegungstag, ohne komplexe Diagnostik und Therapie, mit schweren CC, Alter &lt; 3 Jahre oder mit komplexer Diagnose oder mit äußerst schweren CC oder ohne äußerst schwere oder schwere CC, mit EEG, mit komplexer Diagnose</t>
  </si>
  <si>
    <t>Applikation von Medikamenten, Liste 4: Micafungin, parenteral</t>
  </si>
  <si>
    <t>75 mg bis unter 150 mg</t>
  </si>
  <si>
    <t>ZE128.02</t>
  </si>
  <si>
    <t>ZE128.03</t>
  </si>
  <si>
    <t>ZE128.04</t>
  </si>
  <si>
    <t>ZE128.05</t>
  </si>
  <si>
    <t>ZE128.06</t>
  </si>
  <si>
    <t>ZE128.07</t>
  </si>
  <si>
    <t>ZE128.08</t>
  </si>
  <si>
    <t>ZE128.09</t>
  </si>
  <si>
    <t>ZE128.10</t>
  </si>
  <si>
    <t>ZE128.11</t>
  </si>
  <si>
    <t>ZE128.12</t>
  </si>
  <si>
    <t>ZE128.13</t>
  </si>
  <si>
    <t>1.550 mg bis unter 1.950 mg</t>
  </si>
  <si>
    <t>ZE128.14</t>
  </si>
  <si>
    <t>ZE128.15</t>
  </si>
  <si>
    <t>ZE128.16</t>
  </si>
  <si>
    <t>2.750 mg bis unter 3.150 mg</t>
  </si>
  <si>
    <t>ZE128.17</t>
  </si>
  <si>
    <t>3.150 mg bis unter 3.950 mg</t>
  </si>
  <si>
    <t>ZE128.18</t>
  </si>
  <si>
    <t>3.950 mg bis unter 4.750 mg</t>
  </si>
  <si>
    <t>ZE128.19</t>
  </si>
  <si>
    <t>4.750 mg bis unter 5.550 mg</t>
  </si>
  <si>
    <t>ZE128.20</t>
  </si>
  <si>
    <t>5.550 mg bis unter 6.350 mg</t>
  </si>
  <si>
    <t>ZE128.21</t>
  </si>
  <si>
    <t>6.350 mg bis unter 7.950 mg</t>
  </si>
  <si>
    <t>ZE128.22</t>
  </si>
  <si>
    <t>7.950 mg bis unter 9.550 mg</t>
  </si>
  <si>
    <t>ZE128.23</t>
  </si>
  <si>
    <t>9.550 mg bis unter 11.150 mg</t>
  </si>
  <si>
    <t>ZE128.24</t>
  </si>
  <si>
    <t>11.150 mg bis unter 12.750 mg</t>
  </si>
  <si>
    <t>ZE128.25</t>
  </si>
  <si>
    <t>12.750 mg bis unter 14.350 mg</t>
  </si>
  <si>
    <t>ZE128.26</t>
  </si>
  <si>
    <t>14.350 mg bis unter 15.950 mg</t>
  </si>
  <si>
    <t>ZE128.27</t>
  </si>
  <si>
    <t>15.950 mg bis unter 17.550 mg</t>
  </si>
  <si>
    <t>ZE128.28</t>
  </si>
  <si>
    <t>I08E</t>
  </si>
  <si>
    <t>I08F</t>
  </si>
  <si>
    <t>B66C</t>
  </si>
  <si>
    <t>G67C</t>
  </si>
  <si>
    <t>E75A</t>
  </si>
  <si>
    <t>E75B</t>
  </si>
  <si>
    <t>F06A</t>
  </si>
  <si>
    <t>L42A</t>
  </si>
  <si>
    <t>L42B</t>
  </si>
  <si>
    <t>MDC 12 Krankheiten und Störungen der männlichen Geschlechtsorgane</t>
  </si>
  <si>
    <t>M02A</t>
  </si>
  <si>
    <t>M02B</t>
  </si>
  <si>
    <t>Revisionseingriffe, beidseitige Lobektomie, erweiterte Lungenresektionen und andere komplexe Eingriffe am Thorax ohne komplizierende Konstellation, ohne hochkomplexen Eingriff, ohne komplizierende Diagnose</t>
  </si>
  <si>
    <t>Schweres Thoraxtrauma mit komplizierender Diagnose</t>
  </si>
  <si>
    <t>ZE74.13</t>
  </si>
  <si>
    <t>ZE74.14</t>
  </si>
  <si>
    <t>ZE50.01</t>
  </si>
  <si>
    <t>I65A</t>
  </si>
  <si>
    <t>I65B</t>
  </si>
  <si>
    <t>M04A</t>
  </si>
  <si>
    <t>M04B</t>
  </si>
  <si>
    <t>M05Z</t>
  </si>
  <si>
    <t>M60A</t>
  </si>
  <si>
    <t>M60B</t>
  </si>
  <si>
    <t>Hyphäma und konservativ behandelte Augenverletzungen</t>
  </si>
  <si>
    <t>N14Z</t>
  </si>
  <si>
    <t>A15D</t>
  </si>
  <si>
    <t>A18Z</t>
  </si>
  <si>
    <t>A66Z</t>
  </si>
  <si>
    <t>Evaluierungsaufenthalt vor anderer Organtransplantation</t>
  </si>
  <si>
    <t>I20E</t>
  </si>
  <si>
    <t>B20C</t>
  </si>
  <si>
    <t>B20D</t>
  </si>
  <si>
    <t>B20E</t>
  </si>
  <si>
    <t>O04A</t>
  </si>
  <si>
    <t>O04B</t>
  </si>
  <si>
    <t>MDC 15 Neugeborene</t>
  </si>
  <si>
    <t>ZE56</t>
  </si>
  <si>
    <t>Vollimplantierbare Medikamentenpumpe mit konstanter Flussrate</t>
  </si>
  <si>
    <t>MDC 21B Verletzungen, Vergiftungen und toxische Wirkungen von Drogen und Medikamenten</t>
  </si>
  <si>
    <t>MDC 22 Verbrennungen</t>
  </si>
  <si>
    <t>MDC 23 Faktoren, die den Gesundheitszustand beeinflussen, und andere Inanspruchnahme des Gesundheitswesens</t>
  </si>
  <si>
    <t>F02A</t>
  </si>
  <si>
    <t>L06A</t>
  </si>
  <si>
    <t>2,5 g bis unter 5 g</t>
  </si>
  <si>
    <t>ZE93.03</t>
  </si>
  <si>
    <t>ZE93.04</t>
  </si>
  <si>
    <t>ZE93.05</t>
  </si>
  <si>
    <t>ZE93.06</t>
  </si>
  <si>
    <t>ZE93.07</t>
  </si>
  <si>
    <t>ZE93.08</t>
  </si>
  <si>
    <t>ZE93.09</t>
  </si>
  <si>
    <t>ZE93.10</t>
  </si>
  <si>
    <t>ZE93.11</t>
  </si>
  <si>
    <t>ZE93.12</t>
  </si>
  <si>
    <t>ZE93.13</t>
  </si>
  <si>
    <t>ZE93.14</t>
  </si>
  <si>
    <t>ZE93.15</t>
  </si>
  <si>
    <t>ZE93.16</t>
  </si>
  <si>
    <t>ZE93.17</t>
  </si>
  <si>
    <t>ZE93.18</t>
  </si>
  <si>
    <t>ZE93.19</t>
  </si>
  <si>
    <t>ZE93.20</t>
  </si>
  <si>
    <t>ZE93.21</t>
  </si>
  <si>
    <t>ZE93.22</t>
  </si>
  <si>
    <t>ZE93.23</t>
  </si>
  <si>
    <t>ZE93.24</t>
  </si>
  <si>
    <t>ZE93.25</t>
  </si>
  <si>
    <t>ZE93.26</t>
  </si>
  <si>
    <t>ZE93.27</t>
  </si>
  <si>
    <t>B68D</t>
  </si>
  <si>
    <t>102 bis unter 110 pathogeninaktivierte Apherese-Thrombozytenkonzentrate</t>
  </si>
  <si>
    <t>110 bis unter 118 pathogeninaktivierte Apherese-Thrombozytenkonzentrate</t>
  </si>
  <si>
    <t>6 bis unter 8 pathogeninaktivierte Thrombozytenkonzentrate</t>
  </si>
  <si>
    <t>8 bis unter 10 pathogeninaktivierte Thrombozytenkonzentrate</t>
  </si>
  <si>
    <t>10 bis unter 12 pathogeninaktivierte Thrombozytenkonzentrate</t>
  </si>
  <si>
    <t>12 bis unter 14 pathogeninaktivierte Thrombozytenkonzentrate</t>
  </si>
  <si>
    <t>14 bis unter 16 pathogeninaktivierte Thrombozytenkonzentrate</t>
  </si>
  <si>
    <t>16 bis unter 18 pathogeninaktivierte Thrombozytenkonzentrate</t>
  </si>
  <si>
    <t>18 bis unter 20 pathogeninaktivierte Thrombozytenkonzentrate</t>
  </si>
  <si>
    <t>24 bis unter 28 pathogeninaktivierte Thrombozytenkonzentrate</t>
  </si>
  <si>
    <t>28 bis unter 32 pathogeninaktivierte Thrombozytenkonzentrate</t>
  </si>
  <si>
    <t>32 bis unter 36 pathogeninaktivierte Thrombozytenkonzentrate</t>
  </si>
  <si>
    <t>36 bis unter 40 pathogeninaktivierte Thrombozytenkonzentrate</t>
  </si>
  <si>
    <t>1,25 mg bis unter 2,5 mg</t>
  </si>
  <si>
    <t>2,5 mg bis unter 3,75 mg</t>
  </si>
  <si>
    <t>3,75 mg bis unter 5,0 mg</t>
  </si>
  <si>
    <t>5,0 mg bis unter 10,0 mg</t>
  </si>
  <si>
    <t>Applikation von Medikamenten, Liste 1: Trastuzumab, intravenös</t>
  </si>
  <si>
    <t>ZE149.01</t>
  </si>
  <si>
    <t>ZE149.02</t>
  </si>
  <si>
    <t>ZE149.03</t>
  </si>
  <si>
    <t>ZE149.04</t>
  </si>
  <si>
    <t>ZE149.05</t>
  </si>
  <si>
    <t>ZE149.06</t>
  </si>
  <si>
    <t>ZE149.07</t>
  </si>
  <si>
    <t>ZE149.08</t>
  </si>
  <si>
    <t>ZE149.09</t>
  </si>
  <si>
    <t>ZE149.10</t>
  </si>
  <si>
    <t>ZE149.11</t>
  </si>
  <si>
    <t>ZE149.12</t>
  </si>
  <si>
    <t>ZE149.13</t>
  </si>
  <si>
    <t>ZE149.14</t>
  </si>
  <si>
    <t>ZE149.15</t>
  </si>
  <si>
    <t>ZE149.16</t>
  </si>
  <si>
    <t>ZE149.17</t>
  </si>
  <si>
    <t>ZE149.18</t>
  </si>
  <si>
    <t>ZE149.19</t>
  </si>
  <si>
    <t>ZE149.20</t>
  </si>
  <si>
    <t>ZE149.21</t>
  </si>
  <si>
    <t>Applikation von Medikamenten, Liste 7: Posaconazol, oral, Suspension</t>
  </si>
  <si>
    <t>ZE150.03</t>
  </si>
  <si>
    <t>ZE150.04</t>
  </si>
  <si>
    <t>ZE150.05</t>
  </si>
  <si>
    <t>ZE150.06</t>
  </si>
  <si>
    <t>ZE150.07</t>
  </si>
  <si>
    <t>ZE150.08</t>
  </si>
  <si>
    <t>ZE150.09</t>
  </si>
  <si>
    <t>ZE150.10</t>
  </si>
  <si>
    <t>ZE150.11</t>
  </si>
  <si>
    <t>ZE150.12</t>
  </si>
  <si>
    <t>ZE150.13</t>
  </si>
  <si>
    <t>ZE150.14</t>
  </si>
  <si>
    <t>ZE150.15</t>
  </si>
  <si>
    <t>ZE150.16</t>
  </si>
  <si>
    <t>ZE150.17</t>
  </si>
  <si>
    <t>ZE150.18</t>
  </si>
  <si>
    <t>ZE150.19</t>
  </si>
  <si>
    <t>ZE150.20</t>
  </si>
  <si>
    <t>ZE150.21</t>
  </si>
  <si>
    <t>ZE150.22</t>
  </si>
  <si>
    <t>ZE150.23</t>
  </si>
  <si>
    <t>Applikation von Medikamenten, Liste 3: Abatacept, intravenös</t>
  </si>
  <si>
    <t>ZE151.03</t>
  </si>
  <si>
    <t>ZE151.04</t>
  </si>
  <si>
    <t>ZE151.05</t>
  </si>
  <si>
    <t>ZE151.06</t>
  </si>
  <si>
    <t>ZE151.07</t>
  </si>
  <si>
    <t>ZE151.08</t>
  </si>
  <si>
    <t>ZE151.09</t>
  </si>
  <si>
    <t>ZE151.10</t>
  </si>
  <si>
    <t>ZE151.11</t>
  </si>
  <si>
    <t>ZE151.12</t>
  </si>
  <si>
    <t>ZE151.13</t>
  </si>
  <si>
    <t>ZE152.01</t>
  </si>
  <si>
    <t>ZE152.02</t>
  </si>
  <si>
    <t>ZE152.03</t>
  </si>
  <si>
    <t>Komplexe Eingriffe an der Wirbelsäule mit hochkomplexem Korrektureingriff oder bestimmtem mehrzeitigen Eingriff oder mit Eingriff an mehreren Lokalisationen oder mit komplizierender Konstellation oder bei Para- / Tetraplegie mit äußerst schweren CC</t>
  </si>
  <si>
    <t>Komplexe Eingriffe an Wirbelsäule, Kopf und Hals mit hochkomplexem Eingriff an der Wirbelsäule oder komplexem Eingriff an Kopf und Hals, Alter &lt; 19 Jahre oder mit sehr komplexem Eingriff bei schwerer entzündlicher Erkrankung</t>
  </si>
  <si>
    <t>Erkrankungen des retikuloendothelialen Systems, des Immunsystems und Gerinnungsstörungen mit komplexer Diagnose oder äußerst schweren oder schweren CC, ohne Milzverletzung, ohne Granulozytenstörung, Alter &lt; 1 Jahr</t>
  </si>
  <si>
    <t>ZE133.01</t>
  </si>
  <si>
    <t>Y02C</t>
  </si>
  <si>
    <t>Lymphom und Leukämie mit anderen OR-Prozeduren ohne äußerst schwere oder schwere CC</t>
  </si>
  <si>
    <t>I04Z</t>
  </si>
  <si>
    <t>I06A</t>
  </si>
  <si>
    <t>I06B</t>
  </si>
  <si>
    <t>Operationen am Hirn- und Gesichtsschädel, mit bestimmtem intrakraniellen Eingriff oder komplexem Eingriff an der Mandibula, Alter &lt; 16 Jahre</t>
  </si>
  <si>
    <t>Operationen am Hirn- und Gesichtsschädel, ohne bestimmten intrakraniellen Eingriff, ohne bestimmten Eingriff an der Mandibula oder Alter &gt; 15 Jahre</t>
  </si>
  <si>
    <t>Wenig komplexe Eingriffe an Kniegelenk, Ellenbogengelenk und Unterarm, Alter &lt; 16 Jahre oder mit mäßig komplexem Eingriff oder mit beidseitigem Eingriff am Kniegelenk</t>
  </si>
  <si>
    <t>A09E</t>
  </si>
  <si>
    <t>A09F</t>
  </si>
  <si>
    <t>I09C</t>
  </si>
  <si>
    <t>I18A</t>
  </si>
  <si>
    <t>I18B</t>
  </si>
  <si>
    <t>I20A</t>
  </si>
  <si>
    <t>I20B</t>
  </si>
  <si>
    <t>I20C</t>
  </si>
  <si>
    <t>W02B</t>
  </si>
  <si>
    <t>W04A</t>
  </si>
  <si>
    <t>T44Z</t>
  </si>
  <si>
    <t>Geriatrische frührehabilitative Komplexbehandlung bei infektiösen und parasitären Krankheiten</t>
  </si>
  <si>
    <t>T61Z</t>
  </si>
  <si>
    <t>Postoperative und posttraumatische Infektionen</t>
  </si>
  <si>
    <t>Bestimmte virale Erkrankung, außer bei Zustand nach Organtransplantation</t>
  </si>
  <si>
    <t>Andere virale Erkrankung, außer bei Zustand nach Organtransplantation</t>
  </si>
  <si>
    <t>Alkoholintoxikation und Alkoholentzug oder Störungen durch Alkoholmissbrauch und Alkoholabhängigkeit ohne psychotisches Syndrom, ohne HIV-Krankheit</t>
  </si>
  <si>
    <t>H01B</t>
  </si>
  <si>
    <t>H02A</t>
  </si>
  <si>
    <t>H02B</t>
  </si>
  <si>
    <t>I02A</t>
  </si>
  <si>
    <t>I02B</t>
  </si>
  <si>
    <t>I03A</t>
  </si>
  <si>
    <t>I03B</t>
  </si>
  <si>
    <t>B02C</t>
  </si>
  <si>
    <t>180 mg bis unter 240 mg</t>
  </si>
  <si>
    <t>240 mg bis unter 300 mg</t>
  </si>
  <si>
    <t>300 mg bis unter 360 mg</t>
  </si>
  <si>
    <t>360 mg bis unter 420 mg</t>
  </si>
  <si>
    <t>420 mg bis unter 480 mg</t>
  </si>
  <si>
    <t>480 mg bis unter 540 mg</t>
  </si>
  <si>
    <t>ZE11.01</t>
  </si>
  <si>
    <t>ZE11.02</t>
  </si>
  <si>
    <t>ZE11.03</t>
  </si>
  <si>
    <t>ZE11.04</t>
  </si>
  <si>
    <t>ZE11.05</t>
  </si>
  <si>
    <t>Therapeutische Plasmapherese</t>
  </si>
  <si>
    <t>ZE36.01</t>
  </si>
  <si>
    <t>1 Plasmapherese</t>
  </si>
  <si>
    <t>ZE36.02</t>
  </si>
  <si>
    <t>2 Plasmapheresen</t>
  </si>
  <si>
    <t>ZE36.03</t>
  </si>
  <si>
    <t>3 Plasmapheresen</t>
  </si>
  <si>
    <t>ZE36.04</t>
  </si>
  <si>
    <t>4 Plasmapheresen</t>
  </si>
  <si>
    <t>ZE36.05</t>
  </si>
  <si>
    <t>5 Plasmapheresen</t>
  </si>
  <si>
    <t>ZE36.06</t>
  </si>
  <si>
    <t>6 Plasmapheresen</t>
  </si>
  <si>
    <t>ZE36.07</t>
  </si>
  <si>
    <t>7 Plasmapheresen</t>
  </si>
  <si>
    <t>ZE36.08</t>
  </si>
  <si>
    <t>8 Plasmapheresen</t>
  </si>
  <si>
    <t>ZE36.09</t>
  </si>
  <si>
    <t>9 Plasmapheresen</t>
  </si>
  <si>
    <t>ZE36.10</t>
  </si>
  <si>
    <t>10 Plasmapheresen</t>
  </si>
  <si>
    <t>ZE36.11</t>
  </si>
  <si>
    <t>11 Plasmapheresen</t>
  </si>
  <si>
    <t>ZE36.12</t>
  </si>
  <si>
    <t>12 Plasmapheresen</t>
  </si>
  <si>
    <t>ZE36.13</t>
  </si>
  <si>
    <t>200 mg bis unter 250 mg</t>
  </si>
  <si>
    <t>250 mg bis unter 300 mg</t>
  </si>
  <si>
    <t>300 mg bis unter 350 mg</t>
  </si>
  <si>
    <t>350 mg bis unter 400 mg</t>
  </si>
  <si>
    <t>400 mg bis unter 450 mg</t>
  </si>
  <si>
    <t>Unzulässige Kodierung einer Sectio caesarea</t>
  </si>
  <si>
    <t>Andere schwere Erkrankungen der Verdauungsorgane ohne äußerst schwere CC, Alter &lt; 16 Jahre</t>
  </si>
  <si>
    <t>Andere schwere Erkrankungen der Verdauungsorgane ohne äußerst schwere CC, Alter &gt; 15 Jahre</t>
  </si>
  <si>
    <t>Andere leichte bis moderate Erkrankungen der Verdauungsorgane oder Abdominalschmerz oder mesenteriale Lymphadenitis, Alter &lt; 3 Jahre</t>
  </si>
  <si>
    <t>Gastrointestinale Blutung oder Ulkuserkrankung mit äußerst schweren CC, mehr als ein Belegungstag</t>
  </si>
  <si>
    <t>H36A</t>
  </si>
  <si>
    <t>H36B</t>
  </si>
  <si>
    <t>H40A</t>
  </si>
  <si>
    <t>Endoskopische Eingriffe bei Ösophagusvarizenblutung mit äußerst schweren CC</t>
  </si>
  <si>
    <t>H40B</t>
  </si>
  <si>
    <t>Bösartige Neubildung an hepatobiliärem System und Pankreas, mehr als ein Belegungstag, mit komplexer Diagnose, mit äußerst schweren CC oder Pfortaderthrombose</t>
  </si>
  <si>
    <t>Erkrankungen der Leber außer bösartige Neubildung, Leberzirrhose und best. nichtinfekt. Hepatitiden, mehr als ein Belegungstag, mit komplexer Diagnose und äußerst schw. oder schw. CC oder mit kompl. Diagnose oder äußerst schw. oder schw. CC, Alter &lt; 1 J.</t>
  </si>
  <si>
    <t>Erkrankungen der Leber außer bösartige Neubildung, Leberzirrhose und bestimmte nichtinfektiöse Hepatitiden, mehr als ein Belegungstag, mit komplexer Diagnose oder äußerst schweren oder schweren CC, Alter &gt; 0 Jahre</t>
  </si>
  <si>
    <t>F06B</t>
  </si>
  <si>
    <t>F08A</t>
  </si>
  <si>
    <t>F08B</t>
  </si>
  <si>
    <t>F14A</t>
  </si>
  <si>
    <t>F14B</t>
  </si>
  <si>
    <t>G48B</t>
  </si>
  <si>
    <t>H15Z</t>
  </si>
  <si>
    <t>A06A</t>
  </si>
  <si>
    <t>D40Z</t>
  </si>
  <si>
    <t>D60A</t>
  </si>
  <si>
    <t>D60B</t>
  </si>
  <si>
    <t>D62Z</t>
  </si>
  <si>
    <t>D65Z</t>
  </si>
  <si>
    <t>V60B</t>
  </si>
  <si>
    <t>X04Z</t>
  </si>
  <si>
    <t>O03Z</t>
  </si>
  <si>
    <t>J11C</t>
  </si>
  <si>
    <t>J61A</t>
  </si>
  <si>
    <t>G12C</t>
  </si>
  <si>
    <t>M10B</t>
  </si>
  <si>
    <t>R11A</t>
  </si>
  <si>
    <t>R11B</t>
  </si>
  <si>
    <t>Schwere Erkrankungen der Haut, mehr als ein Belegungstag, Alter &gt; 17 Jahre, ohne äußerst schwere CC, ohne hochkomplexe Diagnose</t>
  </si>
  <si>
    <t>Schwere Erkrankungen der Haut, mehr als ein Belegungstag, Alter &lt; 18 Jahre, ohne hochkomplexe Diagnose oder mäßig schwere Hauterkrankungen, mehr als ein Belegungstag</t>
  </si>
  <si>
    <t>Bösartige Neubildungen der Mamma, mehr als ein Belegungstag, mit äußerst schweren CC</t>
  </si>
  <si>
    <t>Erkrankungen der Mamma außer bösartige Neubildung oder leichte bis moderate Hauterkrankungen</t>
  </si>
  <si>
    <t>Beatmung &gt; 95 Stunden, mit bestimmter OR-Prozedur oder kompliz. Konstellation, mit äußerst schweren CC, verstorben oder verlegt &lt; 9 Tage oder ohne best. OR-Proz., ohne kompliz. Konst., Alter &gt; 15 J., ohne kompliz. Diagnose od. Prozedur, mit äuß. schw. CC</t>
  </si>
  <si>
    <t>Beatmung &gt; 95 Stunden mit bestimmter OR-Prozedur oder kompliz. Konstellation, ohne äußerst schwere CC, verstorben oder verlegt &lt; 9 Tage oder ohne best. OR-Proz., ohne kompliz. Konst., Alter &gt; 15 J., ohne kompliz. Diagnose oder Proz., ohne äuß. schw. CC</t>
  </si>
  <si>
    <t>G07A</t>
  </si>
  <si>
    <t>G07B</t>
  </si>
  <si>
    <t>G10Z</t>
  </si>
  <si>
    <t>A05A</t>
  </si>
  <si>
    <t>A05B</t>
  </si>
  <si>
    <t>T60C</t>
  </si>
  <si>
    <t>T60D</t>
  </si>
  <si>
    <t>Transfusion von Vollblut, Erythrozytenkonzentrat und Thrombozytenkonzentrat: Apherese-Thrombozytenkonzentrat</t>
  </si>
  <si>
    <t>2 Apherese-Thrombozytenkonzentrate</t>
  </si>
  <si>
    <t>3 Apherese-Thrombozytenkonzentrate</t>
  </si>
  <si>
    <t>4 Apherese-Thrombozytenkonzentrate</t>
  </si>
  <si>
    <t>5 Apherese-Thrombozytenkonzentrate</t>
  </si>
  <si>
    <t>G07C</t>
  </si>
  <si>
    <t>G08A</t>
  </si>
  <si>
    <t>G08B</t>
  </si>
  <si>
    <t>höhe</t>
  </si>
  <si>
    <t>Verle-</t>
  </si>
  <si>
    <t>AB-</t>
  </si>
  <si>
    <t>bei Ver-</t>
  </si>
  <si>
    <t>legungen</t>
  </si>
  <si>
    <t>Kurz-</t>
  </si>
  <si>
    <t>Unter-</t>
  </si>
  <si>
    <t>schläge</t>
  </si>
  <si>
    <t>Lang-</t>
  </si>
  <si>
    <t>Über-</t>
  </si>
  <si>
    <t>(Sp.8-(Sp.</t>
  </si>
  <si>
    <t>KHEntgG</t>
  </si>
  <si>
    <t>Tag</t>
  </si>
  <si>
    <t>tungs-</t>
  </si>
  <si>
    <t>gungs-</t>
  </si>
  <si>
    <t>legung</t>
  </si>
  <si>
    <t>lieger-</t>
  </si>
  <si>
    <t>schrei-</t>
  </si>
  <si>
    <t>12+16)+</t>
  </si>
  <si>
    <t>zusätz-</t>
  </si>
  <si>
    <t>re-</t>
  </si>
  <si>
    <t>fälle</t>
  </si>
  <si>
    <t>(Sp. 10x11)</t>
  </si>
  <si>
    <t>tung</t>
  </si>
  <si>
    <t xml:space="preserve">(Sp. </t>
  </si>
  <si>
    <t>Schlag</t>
  </si>
  <si>
    <t>Sp. 20)</t>
  </si>
  <si>
    <t>liches</t>
  </si>
  <si>
    <t>Niereninsuffizienz, ein Belegungstag mit Dialyse</t>
  </si>
  <si>
    <t>M01A</t>
  </si>
  <si>
    <t>Große Eingriffe an den Beckenorganen beim Mann mit äußerst schweren CC</t>
  </si>
  <si>
    <t>M01B</t>
  </si>
  <si>
    <t>B70C</t>
  </si>
  <si>
    <t>B70D</t>
  </si>
  <si>
    <t>G60A</t>
  </si>
  <si>
    <t>G60B</t>
  </si>
  <si>
    <t>Q61B</t>
  </si>
  <si>
    <t>R01A</t>
  </si>
  <si>
    <t>R01B</t>
  </si>
  <si>
    <t>I08A</t>
  </si>
  <si>
    <t>I08B</t>
  </si>
  <si>
    <t>I08C</t>
  </si>
  <si>
    <t>I09A</t>
  </si>
  <si>
    <t>I09B</t>
  </si>
  <si>
    <t>I10A</t>
  </si>
  <si>
    <t>I10B</t>
  </si>
  <si>
    <t>I11Z</t>
  </si>
  <si>
    <t>K60A</t>
  </si>
  <si>
    <t>K60B</t>
  </si>
  <si>
    <t>K62A</t>
  </si>
  <si>
    <t>K62B</t>
  </si>
  <si>
    <t>300 mg bis unter 320 mg</t>
  </si>
  <si>
    <t>Schädelfrakturen, Somnolenz, Sopor</t>
  </si>
  <si>
    <t>B85C</t>
  </si>
  <si>
    <t>B85D</t>
  </si>
  <si>
    <t>B86Z</t>
  </si>
  <si>
    <t>Implantation eines Herzschrittmachers bei Krankheiten und Störungen des Nervensystems oder perkutan-transluminale Gefäßintervention an Herz und Koronargefäßen</t>
  </si>
  <si>
    <t>B21A</t>
  </si>
  <si>
    <t>Implantation eines Neurostimulators zur Hirnstimulation, Mehrelektrodensystem, mit Sondenimplantation</t>
  </si>
  <si>
    <t>L10Z</t>
  </si>
  <si>
    <t>600 µg bis unter 700 µg</t>
  </si>
  <si>
    <t>ZE144.07</t>
  </si>
  <si>
    <t>700 µg bis unter 800 µg</t>
  </si>
  <si>
    <t>ZE144.08</t>
  </si>
  <si>
    <t>800 µg bis unter 900 µg</t>
  </si>
  <si>
    <t>ZE144.09</t>
  </si>
  <si>
    <t>900 µg bis unter 1.000 µg</t>
  </si>
  <si>
    <t>J03Z</t>
  </si>
  <si>
    <t>Eingriffe an der Haut der unteren Extremität bei Ulkus oder Infektion / Entzündung</t>
  </si>
  <si>
    <t>Große Eingriffe an der Mamma bei bösartiger Neubildung ohne komplexen Eingriff, ohne bestimmten Eingriff an den weiblichen Geschlechtsorganen bei bösartiger Neubildung</t>
  </si>
  <si>
    <t>Eingriffe an der Mamma außer bei bösartiger Neubildung mit ausgedehntem Eingriff, mit Prothesenimplantation oder bestimmter Mammareduktionsplastik</t>
  </si>
  <si>
    <t>Eingriffe an der Mamma außer bei bösartiger Neubildung mit ausgedehntem Eingriff, ohne Prothesenimplantation, ohne bestimmte Mammareduktionsplastik</t>
  </si>
  <si>
    <t>Plastische Rekonstruktion der Mamma mit komplexer Hauttransplantation oder große Eingriffe an der Mamma bei bösartiger Neubildung mit komplexem Eingriff oder bestimmtem Eingriff an den weiblichen Geschlechtsorganen bei bösartiger Neubildung</t>
  </si>
  <si>
    <t>Großfl. Gewebe- / Hauttransplantation, außer an der Hand, mit komplizierender Konstellation, Eingriff an mehreren Lokalisationen oder mit schwerem Weichteilschaden, mit äußerst schweren CC und komplexer OR-Prozedur</t>
  </si>
  <si>
    <t>Großfl. Gewebe- / Hauttransplantation, auß. an d. Hand, m. kompliz. Konst., Eingr. an mehr. Lokal. od. schw. Weichteilschaden, m. äuß. schwer. CC od. kompl. OR-Proz. oder mit hochkompl. Gewebetransplantation oder bei bösart. Neub. und kompl. OR-Prozedur</t>
  </si>
  <si>
    <t>F12B</t>
  </si>
  <si>
    <t>5 g bis unter 10 g</t>
  </si>
  <si>
    <t>15 g bis unter 25 g</t>
  </si>
  <si>
    <t>K64D</t>
  </si>
  <si>
    <t>C08A</t>
  </si>
  <si>
    <t>I59Z</t>
  </si>
  <si>
    <t>F05Z</t>
  </si>
  <si>
    <t>A09A</t>
  </si>
  <si>
    <t>A09B</t>
  </si>
  <si>
    <t>A09C</t>
  </si>
  <si>
    <t>Ermittlung des Erlösbudgets:</t>
  </si>
  <si>
    <t>N23Z</t>
  </si>
  <si>
    <t>A62Z</t>
  </si>
  <si>
    <t>E05B</t>
  </si>
  <si>
    <t>E07Z</t>
  </si>
  <si>
    <t>J06Z</t>
  </si>
  <si>
    <t>B68C</t>
  </si>
  <si>
    <t>ZE101.04</t>
  </si>
  <si>
    <t>18.650 mg bis unter 23.650 mg</t>
  </si>
  <si>
    <t>ZE110.25</t>
  </si>
  <si>
    <t>23.650 mg bis unter 28.650 mg</t>
  </si>
  <si>
    <t>ZE110.26</t>
  </si>
  <si>
    <t>Verletzungen an Unterarm, Handgelenk, Hand oder Fuß mit äußerst schweren oder schweren CC oder unspezifische Arthropathien</t>
  </si>
  <si>
    <r>
      <t>S</t>
    </r>
    <r>
      <rPr>
        <sz val="10"/>
        <rFont val="Arial"/>
        <family val="2"/>
      </rPr>
      <t xml:space="preserve"> der 
uGVD-
Abschläge
(Sp. 10x11)</t>
    </r>
  </si>
  <si>
    <t>100 mg bis unter 175 mg</t>
  </si>
  <si>
    <t>175 mg bis unter 250 mg</t>
  </si>
  <si>
    <t>ZE44.04</t>
  </si>
  <si>
    <t>88 TE bis unter 104 TE</t>
  </si>
  <si>
    <t>104 TE bis unter 120 TE</t>
  </si>
  <si>
    <t>120 TE bis unter 136 TE</t>
  </si>
  <si>
    <t>136 TE bis unter 152 TE</t>
  </si>
  <si>
    <t>152 TE bis unter 168 TE</t>
  </si>
  <si>
    <t>Transfusion von Vollblut, Erythrozytenkonzentrat und Thrombozytenkonzentrat: Thrombozytenkonzentrat</t>
  </si>
  <si>
    <t>G64A</t>
  </si>
  <si>
    <t>G64B</t>
  </si>
  <si>
    <t>F13A</t>
  </si>
  <si>
    <t>F03A</t>
  </si>
  <si>
    <t>F07A</t>
  </si>
  <si>
    <t>L11Z</t>
  </si>
  <si>
    <t>N01B</t>
  </si>
  <si>
    <t>13 bis unter 15 patientenbezogene Thrombozytenkonzentrate</t>
  </si>
  <si>
    <t>15 bis unter 17 patientenbezogene Thrombozytenkonzentrate</t>
  </si>
  <si>
    <t>17 bis unter 19 patientenbezogene Thrombozytenkonzentrate</t>
  </si>
  <si>
    <t>19 bis unter 23 patientenbezogene Thrombozytenkonzentrate</t>
  </si>
  <si>
    <t>23 bis unter 27 patientenbezogene Thrombozytenkonzentrate</t>
  </si>
  <si>
    <t>I20D</t>
  </si>
  <si>
    <t>27 bis unter 31 patientenbezogene Thrombozytenkonzentrate</t>
  </si>
  <si>
    <t>31 bis unter 35 patientenbezogene Thrombozytenkonzentrate</t>
  </si>
  <si>
    <t>35 bis unter 39 patientenbezogene Thrombozytenkonzentrate</t>
  </si>
  <si>
    <t>I28C</t>
  </si>
  <si>
    <t>F63B</t>
  </si>
  <si>
    <t>F64Z</t>
  </si>
  <si>
    <t>F65A</t>
  </si>
  <si>
    <t>F65B</t>
  </si>
  <si>
    <t>F66A</t>
  </si>
  <si>
    <t>F66B</t>
  </si>
  <si>
    <t>F67A</t>
  </si>
  <si>
    <t>F67B</t>
  </si>
  <si>
    <t>F69A</t>
  </si>
  <si>
    <t>F69B</t>
  </si>
  <si>
    <t>F70A</t>
  </si>
  <si>
    <t>F70B</t>
  </si>
  <si>
    <t>F71A</t>
  </si>
  <si>
    <t>F71B</t>
  </si>
  <si>
    <t>F72A</t>
  </si>
  <si>
    <t>2.800 mg bis unter 3.000 mg</t>
  </si>
  <si>
    <t>P62A</t>
  </si>
  <si>
    <t>P62B</t>
  </si>
  <si>
    <t>P62C</t>
  </si>
  <si>
    <t>Untere Grenzverweildauer</t>
  </si>
  <si>
    <t>Obere Grenzverweildauer</t>
  </si>
  <si>
    <t>O</t>
  </si>
  <si>
    <t>A</t>
  </si>
  <si>
    <t>M</t>
  </si>
  <si>
    <t>125 g bis unter 145 g</t>
  </si>
  <si>
    <t>145 g bis unter 165 g</t>
  </si>
  <si>
    <t>165 g bis unter 185 g</t>
  </si>
  <si>
    <t>185 g bis unter 205 g</t>
  </si>
  <si>
    <t>245 g bis unter 285 g</t>
  </si>
  <si>
    <t>285 g bis unter 325 g</t>
  </si>
  <si>
    <t>325 g bis unter 365 g</t>
  </si>
  <si>
    <t>365 g bis unter 445 g</t>
  </si>
  <si>
    <t>525 g bis unter 605 g</t>
  </si>
  <si>
    <t>605 g bis unter 685 g</t>
  </si>
  <si>
    <t>685 g bis unter 765 g</t>
  </si>
  <si>
    <t>765 g bis unter 845 g</t>
  </si>
  <si>
    <t>105 g bis unter 125 g</t>
  </si>
  <si>
    <t>D06C</t>
  </si>
  <si>
    <t>Eingriffe an Mundhöhle und Mund bei bösartiger Neubildung mit äußerst schweren CC</t>
  </si>
  <si>
    <t>Eingriffe an Mundhöhle und Mund bei bösartiger Neubildung ohne äußerst schwere CC</t>
  </si>
  <si>
    <t>Komplexe Hautplastiken und große Eingriffe an Kopf und Hals mit äußerst schweren CC oder mit Kombinationseingriff ohne äußerst schwere CC</t>
  </si>
  <si>
    <t>Komplexe Hautplastiken und große Eingriffe an Kopf und Hals ohne äußerst schwere CC, ohne Kombinationseingriff</t>
  </si>
  <si>
    <t>F28A</t>
  </si>
  <si>
    <t>85 g bis unter 105 g</t>
  </si>
  <si>
    <t>600 Mio. IE bis unter 800 Mio. IE</t>
  </si>
  <si>
    <t>800 Mio. IE bis unter 1.000 Mio. IE</t>
  </si>
  <si>
    <t>1.000 Mio. IE bis unter 1.200 Mio. IE</t>
  </si>
  <si>
    <t>G67A</t>
  </si>
  <si>
    <t>G67B</t>
  </si>
  <si>
    <t>H01A</t>
  </si>
  <si>
    <t>MDC 01 Krankheiten und Störungen des Nervensystems</t>
  </si>
  <si>
    <t>I32A</t>
  </si>
  <si>
    <t>I32B</t>
  </si>
  <si>
    <t>I32C</t>
  </si>
  <si>
    <t>I32D</t>
  </si>
  <si>
    <t>I32E</t>
  </si>
  <si>
    <t>L18A</t>
  </si>
  <si>
    <t>L18B</t>
  </si>
  <si>
    <t>L33Z</t>
  </si>
  <si>
    <t>L36Z</t>
  </si>
  <si>
    <t>I13E</t>
  </si>
  <si>
    <t>450 mg bis unter 500 mg</t>
  </si>
  <si>
    <t>500 mg bis unter 600 mg</t>
  </si>
  <si>
    <t>600 mg bis unter 700 mg</t>
  </si>
  <si>
    <t>700 mg bis unter 800 mg</t>
  </si>
  <si>
    <t>800 mg bis unter 900 mg</t>
  </si>
  <si>
    <t>900 mg bis unter 1.000 mg</t>
  </si>
  <si>
    <t>F62B</t>
  </si>
  <si>
    <t>F63A</t>
  </si>
  <si>
    <t>Bösartige Neubildung bei HIV-Krankheit</t>
  </si>
  <si>
    <t>Anlage 2</t>
  </si>
  <si>
    <t xml:space="preserve"> - Liste - </t>
  </si>
  <si>
    <t>Betrag</t>
  </si>
  <si>
    <t>ZE09</t>
  </si>
  <si>
    <t>E36Z</t>
  </si>
  <si>
    <t>P02C</t>
  </si>
  <si>
    <t>2.000 IE bis unter 3.500 IE</t>
  </si>
  <si>
    <t>3.500 IE bis unter 5.000 IE</t>
  </si>
  <si>
    <t>ZE47.04</t>
  </si>
  <si>
    <t>ZE47.05</t>
  </si>
  <si>
    <t>ZE47.06</t>
  </si>
  <si>
    <t>Z64C</t>
  </si>
  <si>
    <r>
      <t>Bezeichnung</t>
    </r>
    <r>
      <rPr>
        <vertAlign val="superscript"/>
        <sz val="8"/>
        <rFont val="Arial"/>
        <family val="2"/>
      </rPr>
      <t xml:space="preserve"> 6)</t>
    </r>
  </si>
  <si>
    <t>G18D</t>
  </si>
  <si>
    <t>80 mg bis unter 200 mg</t>
  </si>
  <si>
    <t>200 mg bis unter 320 mg</t>
  </si>
  <si>
    <t>320 mg bis unter 480 mg</t>
  </si>
  <si>
    <t>480 mg bis unter 640 mg</t>
  </si>
  <si>
    <t>640 mg bis unter 800 mg</t>
  </si>
  <si>
    <t>800 mg bis unter 960 mg</t>
  </si>
  <si>
    <t>960 mg bis unter 1.120 mg</t>
  </si>
  <si>
    <t>1.120 mg bis unter 1.280 mg</t>
  </si>
  <si>
    <t>1.280 mg bis unter 1.440 mg</t>
  </si>
  <si>
    <t>1.440 mg bis unter 1.600 mg</t>
  </si>
  <si>
    <t>1.600 mg bis unter 1.760 mg</t>
  </si>
  <si>
    <t>1.760 mg bis unter 1.920 mg</t>
  </si>
  <si>
    <t>1.920 mg bis unter 2.080 mg</t>
  </si>
  <si>
    <t>ZE132.01</t>
  </si>
  <si>
    <t>Bösartige Neubildungen an Ohr, Nase, Mund und Hals, mehr als ein Belegungstag, mit äußerst schweren oder schweren CC, ohne starre Endoskopie</t>
  </si>
  <si>
    <t>Blutung aus Nase und Rachen oder Otitis media oder Infektionen der oberen Atemwege, Alter &gt; 2 Jahre</t>
  </si>
  <si>
    <t>Brachytherapie oder Therapie mit offenen Nukliden bei Krankheiten und Störungen der Atmungsorgane, mehr als ein Belegungstag</t>
  </si>
  <si>
    <t>Strahlentherapie bei endokrinen, Ernährungs- und Stoffwechselkrankheiten, mehr als ein Belegungstag, mit hochkomplexer Radiojodtherapie</t>
  </si>
  <si>
    <t>Strahlentherapie bei endokrinen, Ernährungs- und Stoffwechselkrankheiten, mehr als ein Belegungstag, mit anderer Radiojodtherapie</t>
  </si>
  <si>
    <t>Krankheiten und Störungen der Atmungsorgane mit Beatmung &gt; 24 Stunden, mehr als 2 Belegungstage, mit komplexer Prozedur, ohne äußerst schwere CC, außer bei Para- / Tetraplegie</t>
  </si>
  <si>
    <t>Zystische Fibrose (Mukoviszidose), Alter &lt; 16 Jahre oder mit äußerst schweren CC</t>
  </si>
  <si>
    <t>Zystische Fibrose (Mukoviszidose), Alter &gt; 15 Jahre, ohne äußerst schwere CC</t>
  </si>
  <si>
    <t>Respiratorische Insuffizienz, mehr als ein Belegungstag, mit äußerst schweren CC oder Lungenembolie</t>
  </si>
  <si>
    <t>Respiratorische Insuffizienz, mehr als ein Belegungstag, ohne äußerst schwere CC, Alter &lt; 10 Jahre</t>
  </si>
  <si>
    <t>Respiratorische Insuffizienz, mehr als ein Belegungstag, ohne äußerst schwere CC, Alter &gt; 9 Jahre</t>
  </si>
  <si>
    <t>Respiratorische Insuffizienz, ein Belegungstag</t>
  </si>
  <si>
    <t>Neugeborenes, Aufnahmegewicht &lt; 600 g ohne signifikante OR-Prozedur</t>
  </si>
  <si>
    <t>Neugeborenes, Aufnahmegewicht 600 - 749 g mit signifikanter OR-Prozedur</t>
  </si>
  <si>
    <t>Neugeborenes, Aufnahmegewicht 600 - 749 g ohne signifikante OR-Prozedur</t>
  </si>
  <si>
    <t>Neugeborenes, Aufnahmegewicht 750 - 999 g mit signifikanter OR-Prozedur</t>
  </si>
  <si>
    <t>Neugeborenes, Aufnahmegewicht 750 - 874 g ohne signifikante OR-Prozedur</t>
  </si>
  <si>
    <t>Neugeborenes, Aufnahmegewicht 875 - 999 g ohne signifikante OR-Prozedur</t>
  </si>
  <si>
    <t>Neugeborenes, Aufnahmegewicht 1000 - 1249 g ohne signifikante OR-Prozedur, ohne Beatmung &gt; 95 Stunden</t>
  </si>
  <si>
    <t>Neugeborenes, Aufnahmegewicht 1250 - 1499 g ohne signifikante OR-Prozedur, ohne Beatmung &gt; 95 Stunden</t>
  </si>
  <si>
    <t>Neugeborenes, Aufnahmegewicht 1500 - 1999 g ohne signifikante OR-Prozedur, ohne Beatmung &gt; 95 Stunden, mit mehreren schweren Problemen</t>
  </si>
  <si>
    <t>Neugeborenes, Aufnahmegewicht 1500 - 1999 g ohne signifikante OR-Prozedur, ohne Beatmung &gt; 95 Stunden, mit schwerem Problem</t>
  </si>
  <si>
    <t>Neugeborenes, Aufnahmegewicht 1500 - 1999 g ohne signifikante OR-Prozedur, ohne Beatmung &gt; 95 Stunden, mit anderem Problem</t>
  </si>
  <si>
    <t>Apoplexie, ein Belegungstag</t>
  </si>
  <si>
    <t>Bösartige Neubildung der weiblichen Geschlechtsorgane, mehr als ein Belegungstag, Alter &lt; 19 Jahre oder äußerst schwere CC</t>
  </si>
  <si>
    <t>Bösartige Neubildung der weiblichen Geschlechtsorgane, ein Belegungstag oder Alter &gt; 18 Jahre, ohne äußerst schwere CC</t>
  </si>
  <si>
    <t>Sekundäre Sectio caesarea m. mehrer. kompliz. Diagn., Schwangerschaftsdauer &gt; 33 vollendete Wochen (SSW), oh. intraut. Ther., oh. kompliz. Konst., ohne Mehrlingsschw. od. bis 33 SSW od. m. kompl. Diag., mit od. ohne kompliz. Diag., oh. äuß. schw. CC</t>
  </si>
  <si>
    <t>Verschiedene OR-Prozeduren bei Krankheiten des Blutes, der blutbildenden Organe und des Immunsystems ohne äußerst schwere CC, Alter &lt; 6 Jahre</t>
  </si>
  <si>
    <t>Verschiedene OR-Prozeduren bei Krankheiten des Blutes, der blutbildenden Organe und des Immunsystems ohne äußerst schwere CC, Alter &gt; 5 Jahre</t>
  </si>
  <si>
    <t>Kleine Eingriffe bei Krankheiten des Blutes, der blutbildenden Organe und des Immunsystems, Alter &lt; 10 Jahre</t>
  </si>
  <si>
    <t>Primäre Sectio caesarea mit komplizierender Diagnose, Schwangerschaftsdauer mehr als 33 vollendete Wochen (SSW), ohne komplexe Diagnose</t>
  </si>
  <si>
    <t>Primäre Sectio caesarea ohne komplizierende Diagnose, Schwangerschaftsdauer mehr als 33 vollendete Wochen (SSW), ohne komplexe Diagnose</t>
  </si>
  <si>
    <t>Eingriffe bei Extrauteringravidität</t>
  </si>
  <si>
    <t>O05C</t>
  </si>
  <si>
    <t>Abort mit Dilatation und Kürettage, Aspirationskürettage oder Hysterotomie oder bestimmte Amnionpunktion</t>
  </si>
  <si>
    <t>Vaginale Entbindung mit mehreren komplizierenden Diagnosen, mindestens eine schwer, Schwangerschaftsdauer bis 33 vollendete Wochen oder mit komplizierender Konstellation</t>
  </si>
  <si>
    <t>Bösartige Neubildungen an Ohr, Nase, Mund und Hals, mehr als ein Belegungstag, mit äußerst schweren oder schweren CC, mit starrer Endoskopie</t>
  </si>
  <si>
    <t>Cholezystektomie ohne sehr komplexe Diagnose, ohne komplizierende Konstellation</t>
  </si>
  <si>
    <t>H38Z</t>
  </si>
  <si>
    <t>Komplizierende Konstellation mit bestimmtem operativen Eingriff bei Krankheiten und Störungen an hepatobiliärem System und Pankreas</t>
  </si>
  <si>
    <t>H78Z</t>
  </si>
  <si>
    <t>Endovaskuläre Implantation von Stent-Prothesen an der Aorta, thorakal oder mit bestimmter Aortenprothesenkombination</t>
  </si>
  <si>
    <t>Endovaskuläre Implantation von Stent-Prothesen an der Aorta, nicht thorakal, ohne bestimmte Aortenprothesenkombination</t>
  </si>
  <si>
    <t>G02A</t>
  </si>
  <si>
    <t>Bronchitis und Asthma bronchiale, Alter &gt; 5 Jahre, ein Belegungstag oder Alter &gt; 5 Jahre und Alter &lt; 56 Jahre, ohne äußerst schwere oder schwere CC oder Beschwerden und Symptome d. Atmung ohne komplexe Diagnose, Alter &gt; 15 Jahre oder bei Hyperventilation</t>
  </si>
  <si>
    <t>Keuchhusten und akute Bronchiolitis, Alter &lt; 3 Jahre</t>
  </si>
  <si>
    <t>Keuchhusten und akute Bronchiolitis, Alter &gt; 2 Jahre</t>
  </si>
  <si>
    <t>E71C</t>
  </si>
  <si>
    <t>Tuberkulose bis 14 Belegungstage mit äußerst schweren oder schweren CC</t>
  </si>
  <si>
    <t>Tuberkulose bis 14 Belegungstage ohne äußerst schwere oder schwere CC oder Pneumothorax</t>
  </si>
  <si>
    <t>Sepsis, verstorben &lt; 5 Tage nach Aufnahme</t>
  </si>
  <si>
    <t>Fieber unbekannter Ursache mit äußerst schweren oder schweren CC, Alter &gt; 5 Jahre</t>
  </si>
  <si>
    <t>Fieber unbekannter Ursache ohne äußerst schwere oder schwere CC oder Alter &lt; 6 Jahre</t>
  </si>
  <si>
    <t>Beatmung &gt; 24 Stunden bei Krankheiten und Störungen des Kreislaufsystems, Alter &lt; 6 Jahre oder intensivmedizinische Komplexbehandlung &gt; 392 / 552 / 552 Aufwandspunkte</t>
  </si>
  <si>
    <t>F19D</t>
  </si>
  <si>
    <t>Intrakranielle Verletzung, Alter &lt; 1 Jahr oder mit komplizierender Diagnose</t>
  </si>
  <si>
    <t>Intrakranielle Verletzung, Alter &gt; 0 Jahre, ohne komplizierende Diagnose</t>
  </si>
  <si>
    <t>Eingriffe an den Augenmuskeln ohne erhöhten Aufwand, Alter &lt; 6 Jahre</t>
  </si>
  <si>
    <t>Eingriffe an den Augenmuskeln ohne erhöhten Aufwand, Alter &gt; 5 Jahre</t>
  </si>
  <si>
    <t>Operative Korrektur einer Lippen-Kiefer-Gaumen-Spalte oder bestimmte plastische Rekonstruktion am Kopf, Alter &lt; 1 Jahr</t>
  </si>
  <si>
    <t>Eingriffe an Nasennebenhöhlen, Mastoid, komplexe Eingriffe am Mittelohr und andere Eingriffe an den Speicheldrüsen, Alter &gt; 15 Jahre, ohne komplexe Prozedur, ohne komplexe Diagnose</t>
  </si>
  <si>
    <t>6.000 Einheiten bis unter 7.000 Einheiten</t>
  </si>
  <si>
    <t>7.000 Einheiten bis unter 9.000 Einheiten</t>
  </si>
  <si>
    <t>9.000 Einheiten bis unter 11.000 Einheiten</t>
  </si>
  <si>
    <t>Eingriffe am Fuß ohne komplexen Eingriff, Alter &lt; 16 Jahre</t>
  </si>
  <si>
    <t>Cholezystektomie mit sehr komplexer Diagnose oder komplizierender Konstellation</t>
  </si>
  <si>
    <t>14 Plasmapheresen</t>
  </si>
  <si>
    <t>ZE36.15</t>
  </si>
  <si>
    <t>15 Plasmapheresen</t>
  </si>
  <si>
    <t>ZE36.16</t>
  </si>
  <si>
    <t>16 bis 17 Plasmapheresen</t>
  </si>
  <si>
    <t>ZE36.17</t>
  </si>
  <si>
    <t>18 bis 19 Plasmapheresen</t>
  </si>
  <si>
    <t>ZE36.18</t>
  </si>
  <si>
    <t>20 bis 21 Plasmapheresen</t>
  </si>
  <si>
    <t>ZE36.19</t>
  </si>
  <si>
    <t>22 bis 23 Plasmapheresen</t>
  </si>
  <si>
    <t>ZE36.20</t>
  </si>
  <si>
    <t>24 bis 25 Plasmapheresen</t>
  </si>
  <si>
    <t>ZE36.21</t>
  </si>
  <si>
    <t>26 bis 28 Plasmapheresen</t>
  </si>
  <si>
    <t>ZE36.22</t>
  </si>
  <si>
    <t>29 bis 31 Plasmapheresen</t>
  </si>
  <si>
    <t>ZE36.23</t>
  </si>
  <si>
    <t>32 bis 34 Plasmapheresen</t>
  </si>
  <si>
    <t>ZE36.24</t>
  </si>
  <si>
    <t>J25Z</t>
  </si>
  <si>
    <t>H08B</t>
  </si>
  <si>
    <t>B76C</t>
  </si>
  <si>
    <t>B76D</t>
  </si>
  <si>
    <t>B78A</t>
  </si>
  <si>
    <t>B78B</t>
  </si>
  <si>
    <t>D63Z</t>
  </si>
  <si>
    <t>N13A</t>
  </si>
  <si>
    <t>N13B</t>
  </si>
  <si>
    <t>C04B</t>
  </si>
  <si>
    <t>U64Z</t>
  </si>
  <si>
    <t>P04B</t>
  </si>
  <si>
    <t>1.950 mg bis unter 2.350 mg</t>
  </si>
  <si>
    <t>O02A</t>
  </si>
  <si>
    <t>O02B</t>
  </si>
  <si>
    <t>O05A</t>
  </si>
  <si>
    <t>O05B</t>
  </si>
  <si>
    <t>I95Z</t>
  </si>
  <si>
    <t>I98Z</t>
  </si>
  <si>
    <t>Komplexe Vakuumbehandlung bei Krankheiten und Störungen an Muskel-Skelett-System und Bindegewebe</t>
  </si>
  <si>
    <t>K15C</t>
  </si>
  <si>
    <t>K15D</t>
  </si>
  <si>
    <t>K25Z</t>
  </si>
  <si>
    <t>L63D</t>
  </si>
  <si>
    <t>L63E</t>
  </si>
  <si>
    <t>L63F</t>
  </si>
  <si>
    <t>Koronararteriosklerose mit äußerst schweren CC</t>
  </si>
  <si>
    <t>Polytrauma ohne signifikante Eingriffe, ohne komplizierende Diagnose</t>
  </si>
  <si>
    <t>Unzulässige Hauptdiagnose</t>
  </si>
  <si>
    <t>962Z</t>
  </si>
  <si>
    <t>G48A</t>
  </si>
  <si>
    <t>G02B</t>
  </si>
  <si>
    <t>46 bis unter 52 Apherese-Thrombozytenkonzentrate</t>
  </si>
  <si>
    <t>G70A</t>
  </si>
  <si>
    <t>G70B</t>
  </si>
  <si>
    <t>N02C</t>
  </si>
  <si>
    <t>F72B</t>
  </si>
  <si>
    <t>Andere Eingriffe bei Glaukom ohne extrakapsuläre Extraktion der Linse (ECCE)</t>
  </si>
  <si>
    <t>C20A</t>
  </si>
  <si>
    <t>C20B</t>
  </si>
  <si>
    <t>6 bis unter 8 Apherese-Thrombozytenkonzentrate</t>
  </si>
  <si>
    <t>8 bis unter 10 Apherese-Thrombozytenkonzentrate</t>
  </si>
  <si>
    <t>10 bis unter 12 Apherese-Thrombozytenkonzentrate</t>
  </si>
  <si>
    <t>V40Z</t>
  </si>
  <si>
    <t>Qualifizierter Entzug</t>
  </si>
  <si>
    <t>2.400 Mio. IE bis unter 2.600 Mio. IE</t>
  </si>
  <si>
    <t>2.600 Mio. IE bis unter 2.800 Mio. IE</t>
  </si>
  <si>
    <t>2.800 Mio. IE bis unter 3.000 Mio. IE</t>
  </si>
  <si>
    <t>150 mg bis unter 250 mg</t>
  </si>
  <si>
    <t>250 mg bis unter 350 mg</t>
  </si>
  <si>
    <t>350 mg bis unter 450 mg</t>
  </si>
  <si>
    <t>450 mg bis unter 550 mg</t>
  </si>
  <si>
    <t>550 mg bis unter 650 mg</t>
  </si>
  <si>
    <t>650 mg bis unter 750 mg</t>
  </si>
  <si>
    <t>750 mg bis unter 850 mg</t>
  </si>
  <si>
    <t>850 mg bis unter 950 mg</t>
  </si>
  <si>
    <t>950 mg bis unter 1.150 mg</t>
  </si>
  <si>
    <t>1.150 mg bis unter 1.350 mg</t>
  </si>
  <si>
    <t>1.350 mg bis unter 1.550 mg</t>
  </si>
  <si>
    <t>1.550 mg bis unter 1.750 mg</t>
  </si>
  <si>
    <t>1.750 mg bis unter 1.950 mg</t>
  </si>
  <si>
    <t>1.950 mg bis unter 2.150 mg</t>
  </si>
  <si>
    <t>2.150 mg bis unter 3.150 mg</t>
  </si>
  <si>
    <t>3.150 mg bis unter 4.150 mg</t>
  </si>
  <si>
    <t>4.150 mg bis unter 5.150 mg</t>
  </si>
  <si>
    <t>5.150 mg bis unter 6.150 mg</t>
  </si>
  <si>
    <t>G71Z</t>
  </si>
  <si>
    <t>I08G</t>
  </si>
  <si>
    <t>ZE105.22</t>
  </si>
  <si>
    <t>ZE105.23</t>
  </si>
  <si>
    <t>ZE105.24</t>
  </si>
  <si>
    <t>ZE105.25</t>
  </si>
  <si>
    <t>ZE105.26</t>
  </si>
  <si>
    <t>ZE105.27</t>
  </si>
  <si>
    <t>ZE105.28</t>
  </si>
  <si>
    <t>ZE105.29</t>
  </si>
  <si>
    <t>ZE106.22</t>
  </si>
  <si>
    <t>ZE106.23</t>
  </si>
  <si>
    <t>ZE106.24</t>
  </si>
  <si>
    <t>ZE106.25</t>
  </si>
  <si>
    <t>ZE106.26</t>
  </si>
  <si>
    <t>ZE106.27</t>
  </si>
  <si>
    <t>ZE106.28</t>
  </si>
  <si>
    <t>ZE106.29</t>
  </si>
  <si>
    <t>Hochaufwendige Pflege von Kleinkindern: 37 bis 71 Aufwandspunkte: 43 bis 56 Aufwandspunkte</t>
  </si>
  <si>
    <t>Hochaufwendige Pflege von Kleinkindern: 37 bis 71 Aufwandspunkte: 57 bis 71 Aufwandspunkte</t>
  </si>
  <si>
    <t>Perkutane Koronarangioplastie mit bestimmter hochkomplexer Intervention, mit äußerst schweren CC</t>
  </si>
  <si>
    <t>118 bis unter 126 pathogeninaktivierte Apherese-Thrombozytenkonzentrate</t>
  </si>
  <si>
    <t>ZE147.30</t>
  </si>
  <si>
    <t>Andere Eingriffe an der Wirbelsäule mit bestimmtem Eingriff an Rückenmark, Spinalkanal, Wirbelsäule, Rumpf mit äußerst schweren CC</t>
  </si>
  <si>
    <t>Andere mäßig komplexe Eingriffe an der Wirbelsäule</t>
  </si>
  <si>
    <t>Knochen- und Gelenkinfektion / -entzündung mit verschiedenen Eingriffen am Muskel-Skelett-System und Bindegewebe mit schweren CC, mit Revision des Kniegelenkes oder Osteomyelitis, Alter &lt; 16 Jahre</t>
  </si>
  <si>
    <t>Knochen- und Gelenkinfektion / -entzündung mit verschiedenen Eingriffen am Muskel-Skelett-System und Bindegewebe mit schweren CC, ohne Revision des Kniegelenkes, ohne Osteomyelitis, Alter &gt; 15 Jahre</t>
  </si>
  <si>
    <t>Erkrankungen des retikuloendothelialen Systems, des Immunsystems und Gerinnungsstörungen mit komplexer Diagnose oder äußerst schweren oder schweren CC, mit Milzverletzung oder Granulozytenstörung, Alter &lt; 16 Jahre</t>
  </si>
  <si>
    <t>6-005.e3</t>
  </si>
  <si>
    <t>6-005.e4</t>
  </si>
  <si>
    <t>6-005.e5</t>
  </si>
  <si>
    <t>6-005.e6</t>
  </si>
  <si>
    <t>6-005.e7</t>
  </si>
  <si>
    <t>6-005.e8</t>
  </si>
  <si>
    <t>6-005.e9</t>
  </si>
  <si>
    <t>6-005.ea</t>
  </si>
  <si>
    <t>6-005.eb</t>
  </si>
  <si>
    <t>6-005.ec</t>
  </si>
  <si>
    <t>6-005.ed</t>
  </si>
  <si>
    <t>6-005.ee</t>
  </si>
  <si>
    <t>6-005.ef</t>
  </si>
  <si>
    <t>6-005.eg</t>
  </si>
  <si>
    <t>6-005.eh</t>
  </si>
  <si>
    <t>6-005.ej</t>
  </si>
  <si>
    <t>6-005.ek</t>
  </si>
  <si>
    <t>6-005.em</t>
  </si>
  <si>
    <t>6-005.en</t>
  </si>
  <si>
    <t>6-005.90</t>
  </si>
  <si>
    <t>6-005.91</t>
  </si>
  <si>
    <t>6-005.92</t>
  </si>
  <si>
    <t>6-005.93</t>
  </si>
  <si>
    <t>6-005.94</t>
  </si>
  <si>
    <t>6-005.95</t>
  </si>
  <si>
    <t>6-005.96</t>
  </si>
  <si>
    <t>6-005.97</t>
  </si>
  <si>
    <t>6-005.98</t>
  </si>
  <si>
    <t>6-005.99</t>
  </si>
  <si>
    <t>6-005.9a</t>
  </si>
  <si>
    <t>6-005.9b</t>
  </si>
  <si>
    <t>6-005.9c</t>
  </si>
  <si>
    <t>6-005.9d</t>
  </si>
  <si>
    <t>6-005.9e</t>
  </si>
  <si>
    <t>6-005.9f</t>
  </si>
  <si>
    <t>6-005.9g</t>
  </si>
  <si>
    <t>6-005.9h</t>
  </si>
  <si>
    <t>6-005.9j</t>
  </si>
  <si>
    <t>6-005.9k</t>
  </si>
  <si>
    <t>6-005.9m</t>
  </si>
  <si>
    <t>6-005.9n</t>
  </si>
  <si>
    <t>6-005.9p</t>
  </si>
  <si>
    <t>6-005.9q</t>
  </si>
  <si>
    <t>8-98e.1</t>
  </si>
  <si>
    <t>8-98e.2</t>
  </si>
  <si>
    <t>8-98e.3</t>
  </si>
  <si>
    <t>Gabe von Thrombozyten-konzentraten</t>
  </si>
  <si>
    <t>8-800.g1</t>
  </si>
  <si>
    <t>8-800.h1</t>
  </si>
  <si>
    <t>2 pathogeninaktivierte Thrombozytenkonzentrate</t>
  </si>
  <si>
    <t>8-800.g2</t>
  </si>
  <si>
    <t>8-800.h2</t>
  </si>
  <si>
    <t>Lymphom und Leukämie mit bestimmter OR-Prozedur, mit schweren CC oder mit anderen OR-Prozeduren, mit äußerst schweren CC, Alter &gt; 15 Jahre</t>
  </si>
  <si>
    <t>Andere hämatologische und solide Neubildungen mit großen OR-Prozeduren, mit äußerst schweren CC oder komplexem Eingriff, ohne komplexe OR-Prozedur</t>
  </si>
  <si>
    <t>Andere hämatologische und solide Neubildungen mit großen OR-Prozeduren ohne äußerst schwere CC, ohne komplexen Eingriff, mit komplexer OR-Prozedur</t>
  </si>
  <si>
    <t>Andere hämatologische und solide Neubildungen mit großen OR-Prozeduren ohne äußerst schwere CC, ohne komplexen Eingriff, ohne komplexe OR-Prozedur</t>
  </si>
  <si>
    <t>Andere hämatologische und solide Neubildungen mit anderen OR-Prozeduren ohne äußerst schwere oder schwere CC oder Therapie mit offenen Nukliden bei hämatologischen und soliden Neubildungen, mehr als ein Belegungstag</t>
  </si>
  <si>
    <t>Wenig komplexe Eingriffe an Kniegelenk, Ellenbogengelenk und Unterarm, Alter &gt; 15 Jahre, ohne mäßig komplexen Eingriff, ohne beidseitigen Eingriff am Kniegelenk</t>
  </si>
  <si>
    <t>I20G</t>
  </si>
  <si>
    <t>Nicht operativ behandelte Erkrankungen und Verletzungen im Wirbelsäulenbereich, mehr als ein Belegungstag, mit äußerst schweren oder schweren CC oder bei Para- / Tetraplegie, bei Diszitis oder infektiöser Spondylopathie</t>
  </si>
  <si>
    <t>Nicht operativ behandelte Erkrankungen und Verletzungen im Wirbelsäulenbereich, ein Belegungstag</t>
  </si>
  <si>
    <t>Muskel- und Sehnenerkrankungen außer bei Para- / Tetraplegie oder Verstauchung, Zerrung, Luxation an Hüftgelenk, Becken und Oberschenkel, mit Zerebralparese oder Kontraktur</t>
  </si>
  <si>
    <t>Muskel- und Sehnenerkrankungen außer bei Para- / Tetraplegie oder Verstauchung, Zerrung, Luxation an Hüftgelenk, Becken und Oberschenkel, ohne Zerebralparese, ohne Kontraktur</t>
  </si>
  <si>
    <t>Eingr. an Handg. und Hand oh. mehrz. Eingr., oh. Komplexb. Hand, mit kompl. Eingr. od. bei angeb. Anomalie d. Hand od. Pseudarthr., Alter &gt; 5 J. od. oh. kompl. Eingr. b. angeb. Fehlb. d. Hand und Alter &lt; 16 J., mit best. Eingr. od. kompl. Diag.</t>
  </si>
  <si>
    <t>Lungentransplantation mit Beatmung &gt; 179 Stunden</t>
  </si>
  <si>
    <t>Lungentransplantation ohne Beatmung &gt; 179 Stunden</t>
  </si>
  <si>
    <t>Verletzungen an Unterarm, Handgelenk, Hand oder Fuß ohne äußerst schwere oder schwere CC, Alter &lt; 10 Jahre</t>
  </si>
  <si>
    <t>Verletzungen an Unterarm, Handgelenk, Hand oder Fuß ohne äußerst schwere oder schwere CC, Alter &gt; 9 Jahre</t>
  </si>
  <si>
    <t>Leichte bis moderate Verletzungen von Schulter, Arm, Ellenbogen, Knie, Bein und Sprunggelenk</t>
  </si>
  <si>
    <t>Hauttransplantation oder Lappenplastik an der unteren Extr. bei Ulkus od. Infektion / Entzündung od. ausgedehnte Lymphad. od. Gewebetranspl. mit mikrovask. Anastomos., mit äuß. schw. CC bei Para- / Tetraplegie od. mit kompl. Eingr.</t>
  </si>
  <si>
    <t>Hauttranspl. od. Lappenpl. an d. unt. Extr. b. Ulkus/Infekt./Entz. od. ausged. Lymphad. od. Gewebetranspl. m. mikrovask. Anastomos., m. äuß. schw. CC auß. b. Para- / Tetrapl., oh. kompl. Eingr. od. oh. äuß. schw. CC, m. kompl. Eingr.</t>
  </si>
  <si>
    <t>Andere Hauttransplantation oder Debridement mit kompl. Diagnose oder mit Eingr. an Kopf u. Hals od. äußerst schw. CC, mit kompl. Proz. od. Eingr. an d. Haut der unt. Extremität b. Ulkus od. Infekt. / Entzünd. b. Para- / Tetrapl., mit äußerst schw. CC</t>
  </si>
  <si>
    <t>Eingriffe bei Sinus pilonidalis und perianal, Alter &lt; 16 Jahre</t>
  </si>
  <si>
    <t>Eingriffe bei Sinus pilonidalis und perianal, Alter &gt; 15 Jahre</t>
  </si>
  <si>
    <t>Andere Eingriffe an Haut, Unterhaut und Mamma mit bestimmtem Eingriff bei komplizierender Diagnose oder bei Para- / Tetraplegie oder selektive Embolisation bei Hämangiom</t>
  </si>
  <si>
    <t>Andere Eingriffe an Haut, Unterhaut und Mamma ohne bestimmten Eingriff bei komplizierender Diagnose, außer bei Para- / Tetraplegie, ohne selektive Embolisation bei Hämangiom, mit mäßig komplexer Prozedur oder komplexer Diagnose</t>
  </si>
  <si>
    <t>J16A</t>
  </si>
  <si>
    <t>Beidseitige Mastektomie bei bösartiger Neubildung</t>
  </si>
  <si>
    <t>J16B</t>
  </si>
  <si>
    <t>Strahlentherapie mit operativer Prozedur bei Krankheiten und Störungen an Haut, Unterhaut und Mamma</t>
  </si>
  <si>
    <t>Neugeborenes, Aufnahmegewicht 2000 - 2499 g mit signifikanter OR-Prozedur oder Beatmung &gt; 95 Stunden, ohne mehrere schwere Probleme, ohne mehrzeitige komplexe OR-Prozeduren</t>
  </si>
  <si>
    <t>Neugeborenes, Aufnahmegewicht &gt; 2499 g mit signifikanter OR-Prozedur oder Beatmung &gt; 95 Stunden, ohne mehrere schwere Probleme</t>
  </si>
  <si>
    <t>Neugeborenes, verstorben &lt; 5 Tage nach Aufnahme ohne signifikante OR-Prozedur</t>
  </si>
  <si>
    <t>Neugeborenes, Aufnahmegewicht &lt; 600 g mit signifikanter OR-Prozedur</t>
  </si>
  <si>
    <t>Beatmung &gt; 999 Stunden und Transplantation von Leber, Lunge, Herz und Knochenmark oder Stammzelltransfusion</t>
  </si>
  <si>
    <t>Versagen und Abstoßung eines Organtransplantates, ein Belegungstag</t>
  </si>
  <si>
    <t>B84Z</t>
  </si>
  <si>
    <t>Vaskuläre Myelopathien</t>
  </si>
  <si>
    <t>B85A</t>
  </si>
  <si>
    <t>Lebertransplantation mit Beatmung &gt; 179 Stunden oder kombinierter Dünndarmtransplantation</t>
  </si>
  <si>
    <t>L62C</t>
  </si>
  <si>
    <t>Zirkumzision, andere Eingriffe am Penis und großflächige Ablationen der Haut</t>
  </si>
  <si>
    <t>B07Z</t>
  </si>
  <si>
    <t>B12Z</t>
  </si>
  <si>
    <t>I74A</t>
  </si>
  <si>
    <t>I74B</t>
  </si>
  <si>
    <t>I75A</t>
  </si>
  <si>
    <t>I75B</t>
  </si>
  <si>
    <t>I76A</t>
  </si>
  <si>
    <t>I76B</t>
  </si>
  <si>
    <t>J01Z</t>
  </si>
  <si>
    <t>F01D</t>
  </si>
  <si>
    <t>A07A</t>
  </si>
  <si>
    <t>A07B</t>
  </si>
  <si>
    <t>A07C</t>
  </si>
  <si>
    <t>B63Z</t>
  </si>
  <si>
    <t>Demenz und andere chronische Störungen der Hirnfunktion</t>
  </si>
  <si>
    <t>A09D</t>
  </si>
  <si>
    <t>D09Z</t>
  </si>
  <si>
    <t>I66A</t>
  </si>
  <si>
    <t>I66B</t>
  </si>
  <si>
    <t>I68A</t>
  </si>
  <si>
    <t>I68B</t>
  </si>
  <si>
    <t>I68C</t>
  </si>
  <si>
    <t>T60E</t>
  </si>
  <si>
    <t>I06C</t>
  </si>
  <si>
    <t>Invasive kardiologische Diagnostik bei akutem Myokardinfarkt mit äußerst schweren CC</t>
  </si>
  <si>
    <t>Invasive kardiologische Diagnostik bei akutem Myokardinfarkt ohne äußerst schwere CC</t>
  </si>
  <si>
    <t>Geriatrische frührehabilitative Komplexbehandlung bei Krankheiten und Störungen des Kreislaufsystems</t>
  </si>
  <si>
    <t>F49D</t>
  </si>
  <si>
    <t>F49E</t>
  </si>
  <si>
    <t>Andere OR-Prozeduren an den Verdauungsorganen mit komplexer OR-Prozedur</t>
  </si>
  <si>
    <t>F01C</t>
  </si>
  <si>
    <t>Kopfschmerzen</t>
  </si>
  <si>
    <t>Q60B</t>
  </si>
  <si>
    <t>Q61A</t>
  </si>
  <si>
    <t>A01A</t>
  </si>
  <si>
    <t>A01B</t>
  </si>
  <si>
    <t>A01C</t>
  </si>
  <si>
    <t>A03A</t>
  </si>
  <si>
    <t>A03B</t>
  </si>
  <si>
    <t>A04B</t>
  </si>
  <si>
    <t>A04C</t>
  </si>
  <si>
    <t>E03Z</t>
  </si>
  <si>
    <t>E40A</t>
  </si>
  <si>
    <t xml:space="preserve"> Anzahl 
der 
Verlegungs-
fälle</t>
  </si>
  <si>
    <t>Anzahl 
der Tage mit
Abschlag
bei
Verlegung</t>
  </si>
  <si>
    <t>Bewertungs-
relation je Tag bei Verlegung</t>
  </si>
  <si>
    <t xml:space="preserve"> Anzahl der Kurzlieger-
fälle</t>
  </si>
  <si>
    <t>Anzahl der
Tage mit uGVD-
Abschlag</t>
  </si>
  <si>
    <t>Bewertungs- relation 
je Tag
bei uGVD-
Abschlag</t>
  </si>
  <si>
    <r>
      <t>S</t>
    </r>
    <r>
      <rPr>
        <sz val="10"/>
        <rFont val="Arial"/>
        <family val="2"/>
      </rPr>
      <t xml:space="preserve"> der
Abschläge
für
Verlegungen
(Sp. 6x7)</t>
    </r>
  </si>
  <si>
    <t xml:space="preserve"> Anzahl der Langlieger-
fälle</t>
  </si>
  <si>
    <t>Anzahl der
Tage mit oGVD-
Zuschlag</t>
  </si>
  <si>
    <t>Beatmung &gt; 95 Stunden mit sehr komplexem Eingriff oder mit komplexer OR-Prozedur und komplizierender Konstellation oder mit best. OR-Proz. und kompliz. Konst., Alter &lt; 16 Jahre od. mit intensivmed. Komplexbeh. &gt; - / 1104 / 1104 Punkte und kompliz. Konst.</t>
  </si>
  <si>
    <t>Beatmung &gt; 95 Stunden ohne komplexe OR-Prozedur, mit bestimmter OR-Proz. und kompliz. Konstellation, Alter &gt; 15 J. oder mit intensivmed. Komplexbeh. &gt; - / 1104 / 1104 Punkte od. Alter &lt; 16 J., außer bei Lymphom und Leukämie, ohne kompliz. Konstellation</t>
  </si>
  <si>
    <t>Beatmung &gt; 95 Stunden mit komplexer OR-Prozedur, ohne hochkompl. od. sehr kompl. Eingriff, ohne intensivmed. Komplexbeh. &gt; 1176 / 1104 / 1104 Punkte, ohne kompliz. Konst., ohne Eingr. bei angeb. Fehlbild. od. mit intensivmed. Komplexbeh. &gt; - / 828 / - P.</t>
  </si>
  <si>
    <t>Beatmung &gt; 95 Stunden, ohne bestimmte OR-Prozedur, ohne komplizierende Konstellation, ohne intensivmed. Komplexbeh. &gt; 588 / 552 / 552 Aufwandspunkte, Alter &gt; 15 Jahre, mit komplexer Diagnose oder Prozedur od. intensivmed. Komplexbeh. &gt; - / 368 / - Punkte</t>
  </si>
  <si>
    <t>ZE101.05</t>
  </si>
  <si>
    <t>ZE101.06</t>
  </si>
  <si>
    <t>L60A</t>
  </si>
  <si>
    <t>L60B</t>
  </si>
  <si>
    <t>L60C</t>
  </si>
  <si>
    <t>L62A</t>
  </si>
  <si>
    <t>L62B</t>
  </si>
  <si>
    <t>L63A</t>
  </si>
  <si>
    <t>L63B</t>
  </si>
  <si>
    <t>C12Z</t>
  </si>
  <si>
    <t>C13Z</t>
  </si>
  <si>
    <t>E65A</t>
  </si>
  <si>
    <t>B79Z</t>
  </si>
  <si>
    <t>B80Z</t>
  </si>
  <si>
    <t>Andere Kopfverletzungen</t>
  </si>
  <si>
    <t>B81A</t>
  </si>
  <si>
    <t>B81B</t>
  </si>
  <si>
    <t>E66A</t>
  </si>
  <si>
    <t>E66B</t>
  </si>
  <si>
    <t>E69A</t>
  </si>
  <si>
    <t>E69B</t>
  </si>
  <si>
    <t>E69C</t>
  </si>
  <si>
    <t>E71A</t>
  </si>
  <si>
    <t>E71B</t>
  </si>
  <si>
    <t>E73A</t>
  </si>
  <si>
    <t>E73B</t>
  </si>
  <si>
    <t>J62B</t>
  </si>
  <si>
    <t>J64A</t>
  </si>
  <si>
    <t>J64B</t>
  </si>
  <si>
    <t>25.800 mg bis unter 30.600 mg</t>
  </si>
  <si>
    <t>30.600 mg bis unter 35.400 mg</t>
  </si>
  <si>
    <t>50.000 IE bis unter 60.000 IE</t>
  </si>
  <si>
    <t>ZE47.12</t>
  </si>
  <si>
    <t>60.000 IE bis unter 70.000 IE</t>
  </si>
  <si>
    <t>ZE47.13</t>
  </si>
  <si>
    <t>70.000 IE bis unter 90.000 IE</t>
  </si>
  <si>
    <t>ZE47.14</t>
  </si>
  <si>
    <t>90.000 IE bis unter 110.000 IE</t>
  </si>
  <si>
    <t>ZE47.15</t>
  </si>
  <si>
    <t>110.000 IE bis unter 130.000 IE</t>
  </si>
  <si>
    <t>ZE47.16</t>
  </si>
  <si>
    <t>130.000 IE bis unter 150.000 IE</t>
  </si>
  <si>
    <t>ZE47.17</t>
  </si>
  <si>
    <t>ZE48.01</t>
  </si>
  <si>
    <t>ZE48.02</t>
  </si>
  <si>
    <t>ZE48.03</t>
  </si>
  <si>
    <t>ZE48.04</t>
  </si>
  <si>
    <t>ZE48.05</t>
  </si>
  <si>
    <t>ZE48.06</t>
  </si>
  <si>
    <t>ZE48.07</t>
  </si>
  <si>
    <t>ZE48.08</t>
  </si>
  <si>
    <t>ZE48.09</t>
  </si>
  <si>
    <t>ZE48.10</t>
  </si>
  <si>
    <t>T63C</t>
  </si>
  <si>
    <t>U61Z</t>
  </si>
  <si>
    <t>A60B</t>
  </si>
  <si>
    <t>A60C</t>
  </si>
  <si>
    <t>B02D</t>
  </si>
  <si>
    <t>W01C</t>
  </si>
  <si>
    <t>B69C</t>
  </si>
  <si>
    <t>H41A</t>
  </si>
  <si>
    <t>H41B</t>
  </si>
  <si>
    <t>B66A</t>
  </si>
  <si>
    <t>B66B</t>
  </si>
  <si>
    <t>B67A</t>
  </si>
  <si>
    <t>B67B</t>
  </si>
  <si>
    <t>B68A</t>
  </si>
  <si>
    <t>B68B</t>
  </si>
  <si>
    <t>B69A</t>
  </si>
  <si>
    <t>B69B</t>
  </si>
  <si>
    <t>B70A</t>
  </si>
  <si>
    <t>B70B</t>
  </si>
  <si>
    <t>B66D</t>
  </si>
  <si>
    <t>V61Z</t>
  </si>
  <si>
    <t>Drogenintoxikation und -entzug</t>
  </si>
  <si>
    <t>Störungen durch anderen Drogengebrauch und Medikamentenmissbrauch und andere Drogen- und Medikamentenabhängigkeit</t>
  </si>
  <si>
    <t>W01B</t>
  </si>
  <si>
    <t>Hämodiafiltration, intermittierend</t>
  </si>
  <si>
    <t>Hämofiltration, intermittierend</t>
  </si>
  <si>
    <t>ZE106.01</t>
  </si>
  <si>
    <t>ZE106.02</t>
  </si>
  <si>
    <t>ZE106.03</t>
  </si>
  <si>
    <t>ZE106.04</t>
  </si>
  <si>
    <t>ZE106.05</t>
  </si>
  <si>
    <t>ZE106.06</t>
  </si>
  <si>
    <t>ZE106.07</t>
  </si>
  <si>
    <t>ZE106.08</t>
  </si>
  <si>
    <t>ZE106.09</t>
  </si>
  <si>
    <t>ZE106.10</t>
  </si>
  <si>
    <t>ZE106.11</t>
  </si>
  <si>
    <t>ZE106.12</t>
  </si>
  <si>
    <t>ZE106.13</t>
  </si>
  <si>
    <t>ZE106.14</t>
  </si>
  <si>
    <t>ZE106.15</t>
  </si>
  <si>
    <t>ZE106.16</t>
  </si>
  <si>
    <t>ZE106.17</t>
  </si>
  <si>
    <t>ZE106.18</t>
  </si>
  <si>
    <t>ZE106.19</t>
  </si>
  <si>
    <t>ZE106.20</t>
  </si>
  <si>
    <t>ZE106.21</t>
  </si>
  <si>
    <t>Appendektomie oder laparoskopische Adhäsiolyse außer bei Peritonitis, ohne äußerst schwere oder schwere CC, Alter &gt; 13 Jahre, außer bei bösartiger Neubildung</t>
  </si>
  <si>
    <t>Operatives Einbringen eines Peritonealdialysekatheters, Alter &gt; 9 Jahre, ohne akute Niereninsuffizienz, ohne chronische Niereninsuffizienz mit Dialyse</t>
  </si>
  <si>
    <t>Andere Verbrennungen, Alter &lt; 6 Jahre</t>
  </si>
  <si>
    <t>Andere Verbrennungen, Alter &gt; 5 Jahre</t>
  </si>
  <si>
    <t>Verbrennungen, ein Belegungstag</t>
  </si>
  <si>
    <t>ZE153</t>
  </si>
  <si>
    <t>Zügeloperation mit alloplastischem Material, adjustierbar</t>
  </si>
  <si>
    <t>Dieses Zusatzentgelt ist nur abrechenbar für Patienten mit einem Alter &lt; 15 Jahre.</t>
  </si>
  <si>
    <t>7)</t>
  </si>
  <si>
    <t>8)</t>
  </si>
  <si>
    <t>Endokrinopathien mit komplexer Diagnose oder äußerst schweren CC, Alter &gt; 5 Jahre oder mit bestimmter Diagnose oder mit invasiver endokrinologischer Diagnostik</t>
  </si>
  <si>
    <t>Endokrinopathien ohne komplexe Diagnose, ohne bestimmte Diagnose, ohne äußerst schwere CC, ohne invasive endokrinologische Diagnostik</t>
  </si>
  <si>
    <t>Komplexe Eingriffe an der Urethra, Alter &lt; 6 Jahre</t>
  </si>
  <si>
    <t>Komplexe Eingriffe an der Urethra, Alter &gt; 5 Jahre</t>
  </si>
  <si>
    <t>ZE146.03</t>
  </si>
  <si>
    <t>4 Thrombozytenkonzentrate</t>
  </si>
  <si>
    <t>ZE146.04</t>
  </si>
  <si>
    <t>5 Thrombozytenkonzentrate</t>
  </si>
  <si>
    <t>ZE146.05</t>
  </si>
  <si>
    <t>ZE146.06</t>
  </si>
  <si>
    <t>ZE146.07</t>
  </si>
  <si>
    <t>ZE146.08</t>
  </si>
  <si>
    <t>ZE146.09</t>
  </si>
  <si>
    <t>ZE146.10</t>
  </si>
  <si>
    <t>ZE146.11</t>
  </si>
  <si>
    <t>ZE146.12</t>
  </si>
  <si>
    <t>20 bis unter 24 Thrombozytenkonzentrate</t>
  </si>
  <si>
    <t>20 bis unter 24 pathogeninaktivierte Thrombozytenkonzentrate</t>
  </si>
  <si>
    <t>ZE146.13</t>
  </si>
  <si>
    <t>ZE146.14</t>
  </si>
  <si>
    <t>ZE146.15</t>
  </si>
  <si>
    <t>ZE146.16</t>
  </si>
  <si>
    <t>ZE146.17</t>
  </si>
  <si>
    <t>40 bis unter 46 Thrombozytenkonzentrate</t>
  </si>
  <si>
    <t>40 bis unter 46 pathogeninaktivierte Thrombozytenkonzentrate</t>
  </si>
  <si>
    <t>ZE146.18</t>
  </si>
  <si>
    <t>46 bis unter 52 Thrombozytenkonzentrate</t>
  </si>
  <si>
    <t>46 bis unter 52 pathogeninaktivierte Thrombozytenkonzentrate</t>
  </si>
  <si>
    <t>ZE146.19</t>
  </si>
  <si>
    <t>52 bis unter 58 Thrombozytenkonzentrate</t>
  </si>
  <si>
    <t>52 bis unter 58 pathogeninaktivierte Thrombozytenkonzentrate</t>
  </si>
  <si>
    <t>ZE146.20</t>
  </si>
  <si>
    <t>58 bis unter 64 Thrombozytenkonzentrate</t>
  </si>
  <si>
    <t>Neugeborenes, Aufnahmegewicht 1500 - 1999 g ohne signifikante OR-Prozedur, ohne Beatmung &gt; 95 Stunden, ohne Problem</t>
  </si>
  <si>
    <t>Neugeborenes, Aufnahmegewicht 2000 - 2499 g ohne signifikante OR-Prozedur, ohne Beatmung &gt; 95 Stunden, mit anderem Problem</t>
  </si>
  <si>
    <t>Krankheiten und Störungen der Harnorgane, ein Belegungstag, Alter &gt; 5 Jahre</t>
  </si>
  <si>
    <t>Harnblasenlähmung, mehr als ein Belegungstag</t>
  </si>
  <si>
    <t>Bestimmte Krankheiten und Störungen der Harnorgane bei Para- / Tetraplegie</t>
  </si>
  <si>
    <t>Brachytherapie bei Krankheiten und Störungen der männlichen Geschlechtsorgane, Implantation von &gt; 10 Seeds</t>
  </si>
  <si>
    <t>Kleine Eingriffe bei Krankheiten des Blutes, der blutbildenden Organe und des Immunsystems, Alter &gt; 9 Jahre</t>
  </si>
  <si>
    <t>Ablative Maßnahmen bei Tachyarrhythmie mit komplexer Ablation im linken Vorhof oder hochkomplexer Ablation oder Implantation eines Ereignisrekorders</t>
  </si>
  <si>
    <t>Implantation eines Herzschrittmachers, Zwei-Kammersystem, Alter &gt; 15 Jahre, mit komplexem Eingriff</t>
  </si>
  <si>
    <t>Andere hämatologische und solide Neubildungen mit komplizierender Diagnose oder Dialyse oder Portimplantation oder mit Knochenaffektionen oder bestimmten Metastasen oder äußerst schweren CC oder Alter &lt; 1 Jahr, mit komplexer Diagnose</t>
  </si>
  <si>
    <t>Andere hämatologische und solide Neubildungen ohne komplizierende Diagnose, ohne Dialyse, ohne Portimplantation, mit Knochenaffektionen oder bestimmten Metastasen oder äußerst schweren CC oder Alter &lt; 1 Jahr, ohne komplexe Diagnose</t>
  </si>
  <si>
    <t>Andere hämatologische und solide Neubildungen ohne komplizierende Diagnose, ohne Dialyse, ohne Portimplantation, ohne Knochenaffektionen, ohne bestimmte Metastasen, ohne äußerst schwere CC, Alter &gt; 0 Jahre</t>
  </si>
  <si>
    <t>Andere akute Leukämie mit intensiver Chemotherapie, mit Dialyse oder Sepsis oder mit Agranulozytose oder Portimplantation, Alter &gt; 15 Jahre, mit äußerst schweren CC</t>
  </si>
  <si>
    <t>Hämatologische und solide Neubildungen, ein Belegungstag, Alter &lt; 16 Jahre</t>
  </si>
  <si>
    <t>Hämatologische und solide Neubildungen, ein Belegungstag, Alter &gt; 15 Jahre</t>
  </si>
  <si>
    <t>HIV-Krankheit, ein Belegungstag</t>
  </si>
  <si>
    <t>8-810.sd</t>
  </si>
  <si>
    <t>8-810.se</t>
  </si>
  <si>
    <t>8-810.t0</t>
  </si>
  <si>
    <t>8-810.t1</t>
  </si>
  <si>
    <t>8-810.t2</t>
  </si>
  <si>
    <t>8-810.t3</t>
  </si>
  <si>
    <t>8-810.t4</t>
  </si>
  <si>
    <t>8-810.t5</t>
  </si>
  <si>
    <t>8-810.t6</t>
  </si>
  <si>
    <t>8-810.t7</t>
  </si>
  <si>
    <t>8-810.t8</t>
  </si>
  <si>
    <t>8-810.t9</t>
  </si>
  <si>
    <t>8-810.ta</t>
  </si>
  <si>
    <t>8-810.tb</t>
  </si>
  <si>
    <t>8-810.tc</t>
  </si>
  <si>
    <t>8-810.td</t>
  </si>
  <si>
    <t>8-810.h3</t>
  </si>
  <si>
    <t>8-810.h4</t>
  </si>
  <si>
    <t>8-810.h5</t>
  </si>
  <si>
    <t>8-810.h6</t>
  </si>
  <si>
    <t>8-810.h7</t>
  </si>
  <si>
    <t>8-810.h8</t>
  </si>
  <si>
    <t>8-810.h9</t>
  </si>
  <si>
    <t>8-810.ha</t>
  </si>
  <si>
    <t>8-810.hb</t>
  </si>
  <si>
    <t>8-810.hc</t>
  </si>
  <si>
    <t>8-810.hd</t>
  </si>
  <si>
    <t>8-810.he</t>
  </si>
  <si>
    <t>6-002.70</t>
  </si>
  <si>
    <t>6-002.71</t>
  </si>
  <si>
    <t>6-002.72</t>
  </si>
  <si>
    <t>6-002.73</t>
  </si>
  <si>
    <t>6-002.74</t>
  </si>
  <si>
    <t>6-002.75</t>
  </si>
  <si>
    <t>6-002.76</t>
  </si>
  <si>
    <t>6-002.80</t>
  </si>
  <si>
    <t>6-002.81</t>
  </si>
  <si>
    <t>6-002.82</t>
  </si>
  <si>
    <t>6-002.83</t>
  </si>
  <si>
    <t>6-002.84</t>
  </si>
  <si>
    <t>6-002.85</t>
  </si>
  <si>
    <t>6-002.86</t>
  </si>
  <si>
    <t>6-002.87</t>
  </si>
  <si>
    <t>6-002.88</t>
  </si>
  <si>
    <t>6-002.89</t>
  </si>
  <si>
    <t>6-002.8a</t>
  </si>
  <si>
    <t>6-002.8b</t>
  </si>
  <si>
    <t>6-002.8c</t>
  </si>
  <si>
    <t>6-002.8d</t>
  </si>
  <si>
    <t>6-002.8e</t>
  </si>
  <si>
    <t>6-002.8f</t>
  </si>
  <si>
    <t>6-002.8g</t>
  </si>
  <si>
    <t>6-002.8h</t>
  </si>
  <si>
    <t>6-002.90</t>
  </si>
  <si>
    <t>6-002.91</t>
  </si>
  <si>
    <t>6-002.92</t>
  </si>
  <si>
    <t>6-002.93</t>
  </si>
  <si>
    <t>6-002.94</t>
  </si>
  <si>
    <t>6-002.95</t>
  </si>
  <si>
    <t>6-002.96</t>
  </si>
  <si>
    <t>6-002.97</t>
  </si>
  <si>
    <t>6-002.98</t>
  </si>
  <si>
    <t>6-002.99</t>
  </si>
  <si>
    <t>6-002.9a</t>
  </si>
  <si>
    <t>6-002.9b</t>
  </si>
  <si>
    <t>6-002.9c</t>
  </si>
  <si>
    <t>6-002.9d</t>
  </si>
  <si>
    <t>6-002.9e</t>
  </si>
  <si>
    <t>6-002.9g</t>
  </si>
  <si>
    <t>6-002.9h</t>
  </si>
  <si>
    <t>6-002.9j</t>
  </si>
  <si>
    <t>6-002.9k</t>
  </si>
  <si>
    <t>6-002.a0</t>
  </si>
  <si>
    <t>6-002.a1</t>
  </si>
  <si>
    <t>6-002.a2</t>
  </si>
  <si>
    <t>6-002.a3</t>
  </si>
  <si>
    <t>6-002.a4</t>
  </si>
  <si>
    <t>6-002.e0</t>
  </si>
  <si>
    <t>6-002.e1</t>
  </si>
  <si>
    <t>6-002.e2</t>
  </si>
  <si>
    <t>6-002.e3</t>
  </si>
  <si>
    <t>6-002.e4</t>
  </si>
  <si>
    <t>6-002.e5</t>
  </si>
  <si>
    <t>6-002.e6</t>
  </si>
  <si>
    <t>6-002.e7</t>
  </si>
  <si>
    <t>6-002.e8</t>
  </si>
  <si>
    <t>6-002.e9</t>
  </si>
  <si>
    <t>6-002.ea</t>
  </si>
  <si>
    <t>6-002.eb</t>
  </si>
  <si>
    <t>6-002.ec</t>
  </si>
  <si>
    <t>6-002.ed</t>
  </si>
  <si>
    <t>6-002.ee</t>
  </si>
  <si>
    <t>6-002.ef</t>
  </si>
  <si>
    <t>6-002.eg</t>
  </si>
  <si>
    <t>6-002.eh</t>
  </si>
  <si>
    <t>6-002.ej</t>
  </si>
  <si>
    <t>6-002.ek</t>
  </si>
  <si>
    <t>6-002.hc</t>
  </si>
  <si>
    <t>6-002.hd</t>
  </si>
  <si>
    <t>6-002.he</t>
  </si>
  <si>
    <t>6-002.hf</t>
  </si>
  <si>
    <t>Implantation eines Herzschrittmachers, Ein-Kammersystem, ohne invasive kardiologische Diagnostik bei bestimmten Eingriffen, Alter &gt; 15 Jahre, mit Implantation eines Ereignisrekorders</t>
  </si>
  <si>
    <t>Implantation eines Herzschrittmachers, Ein-Kammersystem, ohne invasive kardiologische Diagnostik bei bestimmten Eingriffen, Alter &gt; 15 Jahre, ohne Implantation eines Ereignisrekorders</t>
  </si>
  <si>
    <t>Wechsel eines Herzschrittmachers, Mehrkammersystem oder Alter &lt; 16 Jahre</t>
  </si>
  <si>
    <t>X64Z</t>
  </si>
  <si>
    <t>Andere Krankheit verursacht durch Verletzung, Vergiftung oder toxische Wirkung</t>
  </si>
  <si>
    <t>N04Z</t>
  </si>
  <si>
    <t>N06Z</t>
  </si>
  <si>
    <t>O01D</t>
  </si>
  <si>
    <t>O60D</t>
  </si>
  <si>
    <t>Menstruationsstörungen und andere Erkrankungen der weiblichen Geschlechtsorgane mit komplexer Diagnose</t>
  </si>
  <si>
    <t>Menstruationsstörungen und andere Erkrankungen der weiblichen Geschlechtsorgane ohne komplexe Diagnose</t>
  </si>
  <si>
    <t>G01Z</t>
  </si>
  <si>
    <t>P61A</t>
  </si>
  <si>
    <t>P61B</t>
  </si>
  <si>
    <t>P61C</t>
  </si>
  <si>
    <t>E77A</t>
  </si>
  <si>
    <t>100 mg bis unter 110 mg</t>
  </si>
  <si>
    <t>ZE52.11</t>
  </si>
  <si>
    <t>110 mg bis unter 120 mg</t>
  </si>
  <si>
    <t>ZE52.12</t>
  </si>
  <si>
    <t>120 mg bis unter 140 mg</t>
  </si>
  <si>
    <t>ZE52.13</t>
  </si>
  <si>
    <t>140 mg bis unter 160 mg</t>
  </si>
  <si>
    <t>ZE52.14</t>
  </si>
  <si>
    <t>160 mg bis unter 180 mg</t>
  </si>
  <si>
    <t>ZE52.15</t>
  </si>
  <si>
    <t>180 mg bis unter 200 mg</t>
  </si>
  <si>
    <t>ZE52.16</t>
  </si>
  <si>
    <t>200 mg bis unter 220 mg</t>
  </si>
  <si>
    <t>ZE52.17</t>
  </si>
  <si>
    <t>220 mg bis unter 240 mg</t>
  </si>
  <si>
    <t>ZE52.18</t>
  </si>
  <si>
    <t>240 mg bis unter 260 mg</t>
  </si>
  <si>
    <t>ZE52.19</t>
  </si>
  <si>
    <t>260 mg bis unter 280 mg</t>
  </si>
  <si>
    <t>ZE52.20</t>
  </si>
  <si>
    <t>280 mg bis unter 300 mg</t>
  </si>
  <si>
    <t>I66C</t>
  </si>
  <si>
    <t>G18A</t>
  </si>
  <si>
    <t>A06B</t>
  </si>
  <si>
    <t>E05A</t>
  </si>
  <si>
    <t>Amputation bei Kreislauferkrankungen an oberer Extremität und Zehen ohne äußerst schwere CC</t>
  </si>
  <si>
    <t>J02A</t>
  </si>
  <si>
    <t>J02B</t>
  </si>
  <si>
    <t>K64A</t>
  </si>
  <si>
    <t>K64B</t>
  </si>
  <si>
    <t>L04A</t>
  </si>
  <si>
    <t>L04B</t>
  </si>
  <si>
    <t>R04A</t>
  </si>
  <si>
    <t>R04B</t>
  </si>
  <si>
    <t>R60A</t>
  </si>
  <si>
    <t>R60B</t>
  </si>
  <si>
    <t>R60C</t>
  </si>
  <si>
    <t>R61A</t>
  </si>
  <si>
    <t>R61B</t>
  </si>
  <si>
    <t>R62A</t>
  </si>
  <si>
    <t>R62B</t>
  </si>
  <si>
    <t>S60Z</t>
  </si>
  <si>
    <t>S62Z</t>
  </si>
  <si>
    <t>S63A</t>
  </si>
  <si>
    <t>S63B</t>
  </si>
  <si>
    <t>T01A</t>
  </si>
  <si>
    <t>T01B</t>
  </si>
  <si>
    <t>@</t>
  </si>
  <si>
    <t>D02A</t>
  </si>
  <si>
    <t>D02B</t>
  </si>
  <si>
    <t>E42Z</t>
  </si>
  <si>
    <t>X06A</t>
  </si>
  <si>
    <t>X06B</t>
  </si>
  <si>
    <t>Krankenhaus:</t>
  </si>
  <si>
    <t>davon Kurzlieger</t>
  </si>
  <si>
    <t>davon Langlieger</t>
  </si>
  <si>
    <t>SUMME</t>
  </si>
  <si>
    <t>Bezeichnung</t>
  </si>
  <si>
    <t>960Z</t>
  </si>
  <si>
    <t>Nicht gruppierbar</t>
  </si>
  <si>
    <t>961Z</t>
  </si>
  <si>
    <t>Komplexe Rekonstruktion der Bauchwand, Alter &gt; 0 Jahre, mit äußerst schweren CC</t>
  </si>
  <si>
    <t>Komplexe Rekonstruktion der Bauchwand, Alter &gt; 0 Jahre, ohne äußerst schwere CC</t>
  </si>
  <si>
    <t>Andere Rektumresektion ohne bestimmten Eingriff oder Implantation eines künstlichen Analsphinkters, bei bösartiger Neubildung</t>
  </si>
  <si>
    <t>Andere Rektumresektion ohne bestimmten Eingriff oder Implantation eines künstlichen Analsphinkters, außer bei bösartiger Neubildung</t>
  </si>
  <si>
    <t>Lokale Exzision und Entfernung von Osteosynthesematerial an Hüftgelenk, Femur und Wirbelsäule oder komplexe Eingriffe an Ellenbogengelenk und Unterarm oder bestimmte Eingriffe an der Klavikula</t>
  </si>
  <si>
    <t>Gewebe- / Hauttransplantation, außer an der Hand, mit großfläch. Gewebetransplantation, mit komplizierender Konstellation, Eingriff an mehreren Lokalisationen, schwerem Weichteilschaden oder komplexer Gewebetransplantation mit schweren CC</t>
  </si>
  <si>
    <t>Gewebe- / Hauttransplantation, außer an der Hand, mit kleinflächiger Gewebetransplantation od. mit großflächiger Gewebetransplantation ohne kompliz. Konst., oh. Eingr. an mehreren Lokal., oh. schw. Weichteilschaden, oh. kompl. Gewebetranspl. m. schw. CC</t>
  </si>
  <si>
    <t>Lokale Exzision und Entfernung von Osteosynthesematerial außer an Hüftgelenk, Femur und Wirbelsäule mit komplizierendem Eingriff am Knochen</t>
  </si>
  <si>
    <t>Lokale Exzision und Entfernung von Osteosynthesematerial außer an Hüftgelenk, Femur und Wirbelsäule ohne komplizierenden Eingriff am Knochen</t>
  </si>
  <si>
    <t>6 bis unter 8 Thrombozytenkonzentrate</t>
  </si>
  <si>
    <t>8 bis unter 10 Thrombozytenkonzentrate</t>
  </si>
  <si>
    <t>10 bis unter 12 Thrombozytenkonzentrate</t>
  </si>
  <si>
    <t>12 bis unter 14 Thrombozytenkonzentrate</t>
  </si>
  <si>
    <t>14 bis unter 16 Thrombozytenkonzentrate</t>
  </si>
  <si>
    <t>16 bis unter 18 Thrombozytenkonzentrate</t>
  </si>
  <si>
    <t>18 bis unter 20 Thrombozytenkonzentrate</t>
  </si>
  <si>
    <t>ZE147.08</t>
  </si>
  <si>
    <t>ZE147.09</t>
  </si>
  <si>
    <t>ZE147.10</t>
  </si>
  <si>
    <t>ZE147.11</t>
  </si>
  <si>
    <t>ZE147.12</t>
  </si>
  <si>
    <t>ZE147.13</t>
  </si>
  <si>
    <t>ZE147.14</t>
  </si>
  <si>
    <t>ZE147.15</t>
  </si>
  <si>
    <t>ZE147.16</t>
  </si>
  <si>
    <t>ZE147.17</t>
  </si>
  <si>
    <t>ZE147.18</t>
  </si>
  <si>
    <t>ZE147.19</t>
  </si>
  <si>
    <t>ZE147.20</t>
  </si>
  <si>
    <t>ZE147.21</t>
  </si>
  <si>
    <t>ZE147.22</t>
  </si>
  <si>
    <t>ZE147.23</t>
  </si>
  <si>
    <t>ZE147.24</t>
  </si>
  <si>
    <t>ZE147.25</t>
  </si>
  <si>
    <t>ZE147.26</t>
  </si>
  <si>
    <t>ZE147.27</t>
  </si>
  <si>
    <t>ZE147.28</t>
  </si>
  <si>
    <t>ZE147.29</t>
  </si>
  <si>
    <t>118 bis unter 126 Apherese-Thrombozytenkonzentrate</t>
  </si>
  <si>
    <t>I08H</t>
  </si>
  <si>
    <t>5-039.k1</t>
  </si>
  <si>
    <t>5-059.c1</t>
  </si>
  <si>
    <t>5-039.f1</t>
  </si>
  <si>
    <t>5-039.m1</t>
  </si>
  <si>
    <t>5-039.n1</t>
  </si>
  <si>
    <t>5-059.d1</t>
  </si>
  <si>
    <t>5-059.g1</t>
  </si>
  <si>
    <t>6-003.j0</t>
  </si>
  <si>
    <t>6-003.j1</t>
  </si>
  <si>
    <t>6-003.j2</t>
  </si>
  <si>
    <t>6-003.j3</t>
  </si>
  <si>
    <t>6-003.j4</t>
  </si>
  <si>
    <t>6-003.j5</t>
  </si>
  <si>
    <t>6-003.j6</t>
  </si>
  <si>
    <t>6-003.j7</t>
  </si>
  <si>
    <t>6-003.j8</t>
  </si>
  <si>
    <t>6-003.j9</t>
  </si>
  <si>
    <t>6-003.ja</t>
  </si>
  <si>
    <t>6-003.jb</t>
  </si>
  <si>
    <t>6-003.jc</t>
  </si>
  <si>
    <t>6-003.jd</t>
  </si>
  <si>
    <t>6-003.je</t>
  </si>
  <si>
    <t>6-003.jf</t>
  </si>
  <si>
    <t>6-003.jg</t>
  </si>
  <si>
    <t>6-003.jh</t>
  </si>
  <si>
    <t>6-003.jj</t>
  </si>
  <si>
    <t>6-003.jk</t>
  </si>
  <si>
    <t>6-003.jm</t>
  </si>
  <si>
    <t>6-003.jn</t>
  </si>
  <si>
    <t>6-003.jp</t>
  </si>
  <si>
    <t>6-003.jq</t>
  </si>
  <si>
    <t>6-003.jr</t>
  </si>
  <si>
    <t>6-003.js</t>
  </si>
  <si>
    <t>6-003.jt</t>
  </si>
  <si>
    <t>6-003.ju</t>
  </si>
  <si>
    <t>6-003.jv</t>
  </si>
  <si>
    <t>6-005.e0</t>
  </si>
  <si>
    <t>6-005.e1</t>
  </si>
  <si>
    <t>6-005.e2</t>
  </si>
  <si>
    <t xml:space="preserve"> - Definition und differenzierte Beträge -</t>
  </si>
  <si>
    <t xml:space="preserve">OPS-Kode </t>
  </si>
  <si>
    <t>OPS-Text</t>
  </si>
  <si>
    <t>8-854.2</t>
  </si>
  <si>
    <t>Hämodialyse: Intermittierend, Antikoagulation mit Heparin oder ohne Antikoagulation</t>
  </si>
  <si>
    <t>siehe Anlage 2</t>
  </si>
  <si>
    <t>8-854.3</t>
  </si>
  <si>
    <t>Hämodialyse: Intermittierend, Antikoagulation mit sonstigen Substanzen</t>
  </si>
  <si>
    <t>8-854.4</t>
  </si>
  <si>
    <t>Hämodialyse: Verlängert intermittierend, Antikoagulation mit Heparin oder ohne Antikoagulation</t>
  </si>
  <si>
    <t>8-854.5</t>
  </si>
  <si>
    <t>Hämodialyse: Verlängert intermittierend, Antikoagulation mit sonstigen Substanzen</t>
  </si>
  <si>
    <t>8-855.3</t>
  </si>
  <si>
    <t>Hämodiafiltration: Intermittierend, Antikoagulation mit Heparin oder ohne Antikoagulation</t>
  </si>
  <si>
    <t>8-855.4</t>
  </si>
  <si>
    <t>Hämodiafiltration: Intermittierend, Antikoagulation mit sonstigen Substanzen</t>
  </si>
  <si>
    <t>8-855.5</t>
  </si>
  <si>
    <t>Hämodiafiltration: Verlängert intermittierend, Antikoagulation mit Heparin oder ohne Antikoagulation</t>
  </si>
  <si>
    <t>8-855.6</t>
  </si>
  <si>
    <t>Hämodiafiltration: Verlängert intermittierend, Antikoagulation mit sonstigen Substanzen</t>
  </si>
  <si>
    <t>5-028.11</t>
  </si>
  <si>
    <t>Funktionelle Eingriffe an Schädel, Gehirn und Hirnhäuten: Implantation oder Wechsel einer Medikamentenpumpe zur intraventrikulären Infusion: Vollimplantierbare Medikamentenpumpe mit programmierbarem variablen Tagesprofil</t>
  </si>
  <si>
    <t>5-038.41</t>
  </si>
  <si>
    <t>5-597.0*</t>
  </si>
  <si>
    <t>Eingriffe bei artifiziellem Harnblasensphinkter: Implantation</t>
  </si>
  <si>
    <t>5-597.30</t>
  </si>
  <si>
    <t>Eingriffe bei artifiziellem Harnblasensphinkter: Wechsel: Vollständig, bulbär, 1 Cuff</t>
  </si>
  <si>
    <t>5-597.31</t>
  </si>
  <si>
    <t>Eingriffe bei artifiziellem Harnblasensphinkter: Wechsel: Vollständig, bulbär, 2 Cuffs</t>
  </si>
  <si>
    <t>5-597.32</t>
  </si>
  <si>
    <t>Eingriffe bei artifiziellem Harnblasensphinkter: Wechsel: Vollständig, am Blasenhals</t>
  </si>
  <si>
    <t>5-837.00</t>
  </si>
  <si>
    <t>5-837.01</t>
  </si>
  <si>
    <t>5-837.02</t>
  </si>
  <si>
    <t>5-837.04</t>
  </si>
  <si>
    <t>5-837.05</t>
  </si>
  <si>
    <t>6-001.19</t>
  </si>
  <si>
    <t>6-001.1a</t>
  </si>
  <si>
    <t>6-001.1b</t>
  </si>
  <si>
    <t>6-001.1c</t>
  </si>
  <si>
    <t>6-001.1d</t>
  </si>
  <si>
    <t>6-001.1e</t>
  </si>
  <si>
    <t>6-001.3d</t>
  </si>
  <si>
    <t>6-001.3e</t>
  </si>
  <si>
    <t>6-001.3f</t>
  </si>
  <si>
    <t>6-001.3g</t>
  </si>
  <si>
    <t>6-001.3h</t>
  </si>
  <si>
    <t>6-001.3j</t>
  </si>
  <si>
    <t>8-812.53</t>
  </si>
  <si>
    <t>8-812.54</t>
  </si>
  <si>
    <t>8-812.55</t>
  </si>
  <si>
    <t>8-812.56</t>
  </si>
  <si>
    <t>8-812.57</t>
  </si>
  <si>
    <t>8-812.58</t>
  </si>
  <si>
    <t>8-812.59</t>
  </si>
  <si>
    <t>8-812.5a</t>
  </si>
  <si>
    <t>8-812.5b</t>
  </si>
  <si>
    <t>8-812.5c</t>
  </si>
  <si>
    <t>8-812.5d</t>
  </si>
  <si>
    <t>8-812.5f</t>
  </si>
  <si>
    <t>30.500 IE bis unter 40.500 IE</t>
  </si>
  <si>
    <t>8-812.5g</t>
  </si>
  <si>
    <t>40.500 IE bis unter 50.500 IE</t>
  </si>
  <si>
    <t>8-812.5h</t>
  </si>
  <si>
    <t>50.500 IE bis unter 60.500 IE</t>
  </si>
  <si>
    <t>8-812.5j</t>
  </si>
  <si>
    <t>60.500 IE bis unter 80.500 IE</t>
  </si>
  <si>
    <t>8-812.5k</t>
  </si>
  <si>
    <t>80.500 IE bis unter 100.500 IE</t>
  </si>
  <si>
    <t>8-812.5m</t>
  </si>
  <si>
    <t>100.500 IE bis unter 120.500 IE</t>
  </si>
  <si>
    <t>8-812.5n</t>
  </si>
  <si>
    <t>120.500 IE bis unter 140.500 IE</t>
  </si>
  <si>
    <t>8-812.5p</t>
  </si>
  <si>
    <t>140.500 IE bis unter 160.500 IE</t>
  </si>
  <si>
    <t>8-812.5q</t>
  </si>
  <si>
    <t>160.500 IE bis unter 200.500 IE</t>
  </si>
  <si>
    <t>8-812.5r</t>
  </si>
  <si>
    <t>8-820.00</t>
  </si>
  <si>
    <t>8-820.10</t>
  </si>
  <si>
    <t>8-820.20</t>
  </si>
  <si>
    <t>8-826.*0</t>
  </si>
  <si>
    <t>8-820.01</t>
  </si>
  <si>
    <t>8-820.11</t>
  </si>
  <si>
    <t>8-820.21</t>
  </si>
  <si>
    <t>8-826.*1</t>
  </si>
  <si>
    <t>8-820.02</t>
  </si>
  <si>
    <t>8-820.12</t>
  </si>
  <si>
    <t>8-820.22</t>
  </si>
  <si>
    <t>8-826.*2</t>
  </si>
  <si>
    <t>8-820.03</t>
  </si>
  <si>
    <t>8-820.13</t>
  </si>
  <si>
    <t>8-820.23</t>
  </si>
  <si>
    <t>8-826.*3</t>
  </si>
  <si>
    <t>8-820.04</t>
  </si>
  <si>
    <t>8-820.14</t>
  </si>
  <si>
    <t>8-820.24</t>
  </si>
  <si>
    <t>8-826.*4</t>
  </si>
  <si>
    <t>8-820.08</t>
  </si>
  <si>
    <t>8-820.18</t>
  </si>
  <si>
    <t>8-820.25</t>
  </si>
  <si>
    <t>8-826.*5</t>
  </si>
  <si>
    <t>8-820.09</t>
  </si>
  <si>
    <t>8-820.19</t>
  </si>
  <si>
    <t>8-820.26</t>
  </si>
  <si>
    <t>8-826.*6</t>
  </si>
  <si>
    <t>8-820.0a</t>
  </si>
  <si>
    <t>8-820.1a</t>
  </si>
  <si>
    <t>8-820.27</t>
  </si>
  <si>
    <t>8-826.*7</t>
  </si>
  <si>
    <t>8-820.0b</t>
  </si>
  <si>
    <t>8-820.1b</t>
  </si>
  <si>
    <t>8-820.28</t>
  </si>
  <si>
    <t>8-826.*8</t>
  </si>
  <si>
    <t>8-820.0c</t>
  </si>
  <si>
    <t>8-820.1c</t>
  </si>
  <si>
    <t>8-820.29</t>
  </si>
  <si>
    <t>8-826.*9</t>
  </si>
  <si>
    <t>8-820.0d</t>
  </si>
  <si>
    <t>8-820.1d</t>
  </si>
  <si>
    <t>8-820.2a</t>
  </si>
  <si>
    <t>8-826.*a</t>
  </si>
  <si>
    <t>8-820.0e</t>
  </si>
  <si>
    <t>8-820.1e</t>
  </si>
  <si>
    <t>8-820.2b</t>
  </si>
  <si>
    <t>8-826.*b</t>
  </si>
  <si>
    <t>8-820.0f</t>
  </si>
  <si>
    <t>8-820.1f</t>
  </si>
  <si>
    <t>8-820.2c</t>
  </si>
  <si>
    <t>8-826.*c</t>
  </si>
  <si>
    <t>8-820.0g</t>
  </si>
  <si>
    <t>8-820.1g</t>
  </si>
  <si>
    <t>8-820.2d</t>
  </si>
  <si>
    <t>8-826.*d</t>
  </si>
  <si>
    <t>8-820.0h</t>
  </si>
  <si>
    <t>8-820.1h</t>
  </si>
  <si>
    <t>8-820.2e</t>
  </si>
  <si>
    <t>8-826.*e</t>
  </si>
  <si>
    <t>8-820.0j</t>
  </si>
  <si>
    <t>8-820.1j</t>
  </si>
  <si>
    <t>8-820.2f</t>
  </si>
  <si>
    <t>8-826.*f</t>
  </si>
  <si>
    <t>8-820.0k</t>
  </si>
  <si>
    <t>8-820.1k</t>
  </si>
  <si>
    <t>8-820.2g</t>
  </si>
  <si>
    <t>8-826.*g</t>
  </si>
  <si>
    <t>8-820.0m</t>
  </si>
  <si>
    <t>8-820.1m</t>
  </si>
  <si>
    <t>8-820.2h</t>
  </si>
  <si>
    <t>8-826.*h</t>
  </si>
  <si>
    <t>8-820.0n</t>
  </si>
  <si>
    <t>8-820.1n</t>
  </si>
  <si>
    <t>8-820.2j</t>
  </si>
  <si>
    <t>8-826.*j</t>
  </si>
  <si>
    <t>8-820.0p</t>
  </si>
  <si>
    <t>8-820.1p</t>
  </si>
  <si>
    <t>8-820.2k</t>
  </si>
  <si>
    <t>8-826.*k</t>
  </si>
  <si>
    <t>8-820.0q</t>
  </si>
  <si>
    <t>8-820.1q</t>
  </si>
  <si>
    <t>8-820.2m</t>
  </si>
  <si>
    <t>8-826.*m</t>
  </si>
  <si>
    <t>8-820.0r</t>
  </si>
  <si>
    <t>8-820.1r</t>
  </si>
  <si>
    <t>8-820.2n</t>
  </si>
  <si>
    <t>8-826.*n</t>
  </si>
  <si>
    <t>8-820.0s</t>
  </si>
  <si>
    <t>8-820.1s</t>
  </si>
  <si>
    <t>8-820.2p</t>
  </si>
  <si>
    <t>8-826.*p</t>
  </si>
  <si>
    <t>8-820.0t</t>
  </si>
  <si>
    <t>8-820.1t</t>
  </si>
  <si>
    <t>8-820.2q</t>
  </si>
  <si>
    <t>8-826.*q</t>
  </si>
  <si>
    <t>8-820.0u</t>
  </si>
  <si>
    <t>8-820.1u</t>
  </si>
  <si>
    <t>8-820.2r</t>
  </si>
  <si>
    <t>8-826.*r</t>
  </si>
  <si>
    <t>8-820.0v</t>
  </si>
  <si>
    <t>8-820.1v</t>
  </si>
  <si>
    <t>8-820.2s</t>
  </si>
  <si>
    <t>8-826.*s</t>
  </si>
  <si>
    <t>8-820.0w</t>
  </si>
  <si>
    <t>8-820.1w</t>
  </si>
  <si>
    <t>8-820.2t</t>
  </si>
  <si>
    <t>8-826.*t</t>
  </si>
  <si>
    <t>8-824</t>
  </si>
  <si>
    <t>Photopherese</t>
  </si>
  <si>
    <t>6-002.10</t>
  </si>
  <si>
    <t>6-002.11</t>
  </si>
  <si>
    <t>6-002.12</t>
  </si>
  <si>
    <t>6-002.13</t>
  </si>
  <si>
    <t>6-002.14</t>
  </si>
  <si>
    <t>6-002.15</t>
  </si>
  <si>
    <t>6-002.16</t>
  </si>
  <si>
    <t>6-002.17</t>
  </si>
  <si>
    <t>6-002.18</t>
  </si>
  <si>
    <t>6-002.19</t>
  </si>
  <si>
    <t>6-002.1a</t>
  </si>
  <si>
    <t>Beidseitige Implantation oder Wechsel einer Endoprothese an Hüft- und/oder Kniegelenk</t>
  </si>
  <si>
    <t>Revision oder Ersatz des Hüftgelenkes ohne komplizierende Diagnose, ohne Arthrodese, ohne äußerst schwere CC, Alter &gt; 15 Jahre, mit komplizierendem Eingriff oder Implantation / Wechsel einer Radiuskopfprothese oder Inlaywechsel Hüfte</t>
  </si>
  <si>
    <t>Frakturen am Femurschaft, Alter &lt; 3 Jahre</t>
  </si>
  <si>
    <t>Osteomyelitis, Alter &lt; 16 Jahre</t>
  </si>
  <si>
    <t>Osteomyelitis, Alter &gt; 15 Jahre, mit äußerst schweren oder schweren CC</t>
  </si>
  <si>
    <t>Osteomyelitis, Alter &gt; 15 Jahre, ohne äußerst schwere oder schwere CC</t>
  </si>
  <si>
    <t>Bösartige Neubildung des Bindegewebes einschließlich pathologischer Fraktur, Alter &lt; 17 Jahre oder mit äußerst schweren CC, mit hochkomplexer Chemotherapie</t>
  </si>
  <si>
    <t>Bösartige Neubildung des Bindegewebes einschließlich pathologischer Fraktur, Alter &lt; 17 Jahre oder mit äußerst schweren CC, ohne hochkomplexe Chemotherapie</t>
  </si>
  <si>
    <t>Bösartige Neubildung des Bindegewebes einschließlich pathologischer Fraktur, Alter &gt; 16 Jahre, ohne äußerst schwere CC</t>
  </si>
  <si>
    <t>Entzündung von Sehnen, Muskeln und Schleimbeuteln mit äußerst schweren oder schweren CC oder Frakturen am Femurschaft, Alter &gt; 2 Jahre</t>
  </si>
  <si>
    <t>Polytrauma, verstorben &lt; 5 Tage nach Aufnahme</t>
  </si>
  <si>
    <t>Beatmung &gt; 999 Stunden oder &gt; 499 Stunden mit intensivmedizinischer Komplexbehandlung &gt; 4900 / 4600 / 4600 Aufwandspunkte, mit komplexer OR-Prozedur oder Polytrauma und int. Komplexbeh. &gt; 3920 / 3680 / 3680 P. oder mit hochkompl. oder dreizeitigem Eingr.</t>
  </si>
  <si>
    <t>G36A</t>
  </si>
  <si>
    <t>G36B</t>
  </si>
  <si>
    <t>Komplizierende Konstellation mit bestimmtem operativen Eingriff bei Krankheiten und Störungen der Verdauungsorgane oder mehrzeitiger komplexer Eingriff am Gastrointestinaltrakt und anderem Organsystem</t>
  </si>
  <si>
    <t>ZE147.06</t>
  </si>
  <si>
    <t>ZE147.07</t>
  </si>
  <si>
    <t>Neugeborenes, verstorben &lt; 5 Tage nach Aufnahme mit signifikanter OR-Prozedur</t>
  </si>
  <si>
    <t>Kardiothorakale oder Gefäßeingriffe bei Neugeborenen, Beatmung &gt; 480 Stunden</t>
  </si>
  <si>
    <t>Neugeborenes, Aufnahmegewicht 1000 - 1499 g mit signifikanter OR-Prozedur oder Beatmung &gt; 95 Stunden, mit mehreren schweren Problemen oder mehrzeitigen komplexen OR-Prozeduren, mit Beatmung &gt; 479 Stunden</t>
  </si>
  <si>
    <t>Neugeborenes, Aufnahmegewicht 1000 - 1499 g mit signifikanter OR-Prozedur oder Beatmung &gt; 95 Stunden, ohne Beatmung &gt; 120 Stunden oder ohne mehrere schwere Probleme, ohne mehrzeitige komplexe OR-Prozeduren</t>
  </si>
  <si>
    <t>Neugeborenes, Aufnahmegewicht 1500 - 1999 g mit signifikanter OR-Prozedur oder Beatmung &gt; 95 Stunden, mit mehreren schweren Problemen oder mehrzeitigen komplexen OR-Prozeduren, mit Beatmung &gt; 240 Stunden</t>
  </si>
  <si>
    <t>6-002.c0</t>
  </si>
  <si>
    <t>6-002.c1</t>
  </si>
  <si>
    <t>6-002.c2</t>
  </si>
  <si>
    <t>6-002.c3</t>
  </si>
  <si>
    <t>6-002.c4</t>
  </si>
  <si>
    <t>6-002.c5</t>
  </si>
  <si>
    <t>6-002.c6</t>
  </si>
  <si>
    <t>6-002.c7</t>
  </si>
  <si>
    <t>6-002.c8</t>
  </si>
  <si>
    <t>6-002.c9</t>
  </si>
  <si>
    <t>6-002.ca</t>
  </si>
  <si>
    <t>6-002.cb</t>
  </si>
  <si>
    <t>6-002.cc</t>
  </si>
  <si>
    <t>6-002.cd</t>
  </si>
  <si>
    <t>6-002.ce</t>
  </si>
  <si>
    <t>6-002.cg</t>
  </si>
  <si>
    <t>6-002.ch</t>
  </si>
  <si>
    <t>6-002.cj</t>
  </si>
  <si>
    <t>6-002.ck</t>
  </si>
  <si>
    <t>6-002.cm</t>
  </si>
  <si>
    <t>6-002.cn</t>
  </si>
  <si>
    <t>6-002.cp</t>
  </si>
  <si>
    <t>6-003.k0</t>
  </si>
  <si>
    <t>6-003.k1</t>
  </si>
  <si>
    <t>6-003.k2</t>
  </si>
  <si>
    <t>6-003.k3</t>
  </si>
  <si>
    <t>6-003.k4</t>
  </si>
  <si>
    <t>6-003.k5</t>
  </si>
  <si>
    <t>6-003.k6</t>
  </si>
  <si>
    <t>6-003.k7</t>
  </si>
  <si>
    <t>6-003.k8</t>
  </si>
  <si>
    <t>6-003.k9</t>
  </si>
  <si>
    <t>6-003.ka</t>
  </si>
  <si>
    <t>6-003.kb</t>
  </si>
  <si>
    <t>6-003.kc</t>
  </si>
  <si>
    <t>6-003.kd</t>
  </si>
  <si>
    <t>6-003.ke</t>
  </si>
  <si>
    <t>6-003.kf</t>
  </si>
  <si>
    <t>6-003.kg</t>
  </si>
  <si>
    <t>6-003.kh</t>
  </si>
  <si>
    <t>6-003.kj</t>
  </si>
  <si>
    <t>6-003.kk</t>
  </si>
  <si>
    <t>6-003.km</t>
  </si>
  <si>
    <t>6-003.kn</t>
  </si>
  <si>
    <t>6-003.kp</t>
  </si>
  <si>
    <t>6-003.kq</t>
  </si>
  <si>
    <t>6-003.kr</t>
  </si>
  <si>
    <t>6-003.ks</t>
  </si>
  <si>
    <t>6-003.kt</t>
  </si>
  <si>
    <t>6-004.70</t>
  </si>
  <si>
    <t>6-004.71</t>
  </si>
  <si>
    <t>6-004.72</t>
  </si>
  <si>
    <t>6-004.73</t>
  </si>
  <si>
    <t>6-004.74</t>
  </si>
  <si>
    <t>6-004.75</t>
  </si>
  <si>
    <t>6-004.76</t>
  </si>
  <si>
    <t>6-004.77</t>
  </si>
  <si>
    <t>6-004.78</t>
  </si>
  <si>
    <t>6-004.79</t>
  </si>
  <si>
    <t>6-004.7a</t>
  </si>
  <si>
    <t>6-004.7b</t>
  </si>
  <si>
    <t>6-004.7c</t>
  </si>
  <si>
    <t>6-004.7d</t>
  </si>
  <si>
    <t>6-004.a0</t>
  </si>
  <si>
    <t>6-004.a1</t>
  </si>
  <si>
    <t>6-004.a2</t>
  </si>
  <si>
    <t>6-004.a3</t>
  </si>
  <si>
    <t>6-004.a4</t>
  </si>
  <si>
    <t>6-004.a5</t>
  </si>
  <si>
    <t>6-004.a6</t>
  </si>
  <si>
    <t>6-004.a7</t>
  </si>
  <si>
    <t>6-004.a8</t>
  </si>
  <si>
    <t>6-004.a9</t>
  </si>
  <si>
    <t>6-004.aa</t>
  </si>
  <si>
    <t>6-004.ab</t>
  </si>
  <si>
    <t>6-004.ac</t>
  </si>
  <si>
    <t>6-004.ad</t>
  </si>
  <si>
    <t>6-004.ae</t>
  </si>
  <si>
    <t>6-004.af</t>
  </si>
  <si>
    <t>6-004.ag</t>
  </si>
  <si>
    <t>6-004.ah</t>
  </si>
  <si>
    <t>6-004.aj</t>
  </si>
  <si>
    <t xml:space="preserve">Hämofiltration, </t>
  </si>
  <si>
    <t>kontinuierlich</t>
  </si>
  <si>
    <t>8-853.13</t>
  </si>
  <si>
    <t>8-853.70</t>
  </si>
  <si>
    <t>8-853.80</t>
  </si>
  <si>
    <t>8-853.14</t>
  </si>
  <si>
    <t>8-853.71</t>
  </si>
  <si>
    <t>8-853.81</t>
  </si>
  <si>
    <t>8-853.15</t>
  </si>
  <si>
    <t>8-853.72</t>
  </si>
  <si>
    <t>8-853.82</t>
  </si>
  <si>
    <t>8-853.16</t>
  </si>
  <si>
    <t>8-853.73</t>
  </si>
  <si>
    <t>8-853.83</t>
  </si>
  <si>
    <t>8-853.17</t>
  </si>
  <si>
    <t>8-853.74</t>
  </si>
  <si>
    <t>8-853.84</t>
  </si>
  <si>
    <t>8-853.19</t>
  </si>
  <si>
    <t>8-853.76</t>
  </si>
  <si>
    <t>8-853.86</t>
  </si>
  <si>
    <t>8-853.1a</t>
  </si>
  <si>
    <t>8-853.77</t>
  </si>
  <si>
    <t>8-853.87</t>
  </si>
  <si>
    <t>8-853.1b</t>
  </si>
  <si>
    <t>8-853.78</t>
  </si>
  <si>
    <t>8-853.88</t>
  </si>
  <si>
    <t>8-853.1c</t>
  </si>
  <si>
    <t>8-853.79</t>
  </si>
  <si>
    <t>8-853.89</t>
  </si>
  <si>
    <t>8-853.1d</t>
  </si>
  <si>
    <t>8-853.7a</t>
  </si>
  <si>
    <t>8-853.8a</t>
  </si>
  <si>
    <t>8-853.1e</t>
  </si>
  <si>
    <t>8-853.7b</t>
  </si>
  <si>
    <t>8-853.8b</t>
  </si>
  <si>
    <t>8-853.1f</t>
  </si>
  <si>
    <t>8-853.7c</t>
  </si>
  <si>
    <t>8-853.8c</t>
  </si>
  <si>
    <t xml:space="preserve">Hämodialyse, </t>
  </si>
  <si>
    <t>8-854.60</t>
  </si>
  <si>
    <t>(CVVHD)</t>
  </si>
  <si>
    <t>8-854.70</t>
  </si>
  <si>
    <t>8-854.61</t>
  </si>
  <si>
    <t>8-854.71</t>
  </si>
  <si>
    <t>8-854.62</t>
  </si>
  <si>
    <t>8-854.72</t>
  </si>
  <si>
    <t>8-854.63</t>
  </si>
  <si>
    <t>8-854.73</t>
  </si>
  <si>
    <t>8-854.64</t>
  </si>
  <si>
    <t>8-854.74</t>
  </si>
  <si>
    <t>8-854.66</t>
  </si>
  <si>
    <t>8-854.76</t>
  </si>
  <si>
    <t>8-854.67</t>
  </si>
  <si>
    <t>8-854.77</t>
  </si>
  <si>
    <t>8-854.68</t>
  </si>
  <si>
    <t>8-854.78</t>
  </si>
  <si>
    <t>8-854.69</t>
  </si>
  <si>
    <t>8-854.79</t>
  </si>
  <si>
    <t>8-854.6a</t>
  </si>
  <si>
    <t>8-854.7a</t>
  </si>
  <si>
    <t>8-854.6b</t>
  </si>
  <si>
    <t>8-854.7b</t>
  </si>
  <si>
    <t>8-854.6c</t>
  </si>
  <si>
    <t>8-854.7c</t>
  </si>
  <si>
    <t xml:space="preserve">Hämodiafiltration, </t>
  </si>
  <si>
    <t>8-855.13</t>
  </si>
  <si>
    <t>8-855.70</t>
  </si>
  <si>
    <t>8-855.80</t>
  </si>
  <si>
    <t>8-855.14</t>
  </si>
  <si>
    <t>8-855.71</t>
  </si>
  <si>
    <t>8-855.81</t>
  </si>
  <si>
    <t>8-855.15</t>
  </si>
  <si>
    <t>8-855.72</t>
  </si>
  <si>
    <t>8-855.82</t>
  </si>
  <si>
    <t>8-855.16</t>
  </si>
  <si>
    <t>8-855.73</t>
  </si>
  <si>
    <t>8-855.83</t>
  </si>
  <si>
    <t>8-855.17</t>
  </si>
  <si>
    <t>8-855.74</t>
  </si>
  <si>
    <t>8-855.84</t>
  </si>
  <si>
    <t>8-855.19</t>
  </si>
  <si>
    <t>8-855.76</t>
  </si>
  <si>
    <t>8-855.86</t>
  </si>
  <si>
    <t>8-855.1a</t>
  </si>
  <si>
    <t>8-855.77</t>
  </si>
  <si>
    <t>Interventionelle oder beidseitige Eingriffe an den extrakraniellen Gefäßen mit äußerst schweren CC</t>
  </si>
  <si>
    <t>Beidseitige Eingriffe an den extrakraniellen Gefäßen ohne äußerst schwere CC oder mehrzeitige Eingriffe an den extrakraniellen Gefäßen oder äußerst schwere CC</t>
  </si>
  <si>
    <t>B09Z</t>
  </si>
  <si>
    <t>Andere Eingriffe am Schädel</t>
  </si>
  <si>
    <t>Blasenrekonstruktion und kontinenter Pouch bei Neubildung ohne Multiviszeraleingriff oder Nieren-, Ureter- und große Harnblaseneingriffe bei Neubildung, Alter &lt; 19 Jahre oder mit äußerst schweren CC oder Kombinationseingriff, mit großem Eingriff am Darm</t>
  </si>
  <si>
    <t>Nieren-, Ureter- und große Harnblaseneingriffe bei Neubildung, Alter &gt; 18 Jahre, ohne Kombinationseingriff, mit CC</t>
  </si>
  <si>
    <t>Andere Eingriffe an der Urethra außer bei Para- / Tetraplegie, Alter &lt; 16 Jahre</t>
  </si>
  <si>
    <t>Andere Eingriffe an der Urethra außer bei Para- / Tetraplegie, Alter &gt; 15 Jahre</t>
  </si>
  <si>
    <t>Beatmung &gt; 249 Stunden oder &gt; 95 Stunden mit intensivmedizinischer Komplexbehandlung &gt; 1764 / 1656 / 1656 Aufwandspunkte, mit bestimmter OR-Prozedur oder kompliz. Konstellation oder intensivmed. Komplexbehandlung &gt; - / - / 1104 P. oder Alter &lt; 6 Jahre</t>
  </si>
  <si>
    <t>Geriatrische frührehabilitative Komplexbehandlung bei Krankheiten und Störungen des Nervensystems ohne schwere motorische Funktionseinschränkung, ohne Komplexbehandlung des akuten Schlaganfalls</t>
  </si>
  <si>
    <t>Frührehabilitation bei Multipler Sklerose und zerebellarer Ataxie, nicht akuter Para- / Tetraplegie oder anderen neurologischen Erkrankungen</t>
  </si>
  <si>
    <t>Nicht akute Paraplegie / Tetraplegie, mehr als ein Belegungstag</t>
  </si>
  <si>
    <t>Nicht akute Paraplegie / Tetraplegie, ein Belegungstag</t>
  </si>
  <si>
    <t>Neubildungen des Nervensystems mit äußerst schweren CC, mehr als ein Belegungstag, Alter &lt; 10 Jahre oder mit komplizierender Konstellation</t>
  </si>
  <si>
    <t>Neubildungen des Nervensystems mit äußerst schweren CC, mehr als ein Belegungstag, Alter &gt; 9 Jahre, ohne komplizierende Konstellation</t>
  </si>
  <si>
    <t>Multiple Sklerose und zerebellare Ataxie mit äußerst schweren CC, mehr als ein Belegungstag</t>
  </si>
  <si>
    <t>Multiple Sklerose und zerebellare Ataxie, ein Belegungstag oder ohne äußerst schwere CC, Alter &lt; 16 Jahre</t>
  </si>
  <si>
    <t>Multiple Sklerose und zerebellare Ataxie, ein Belegungstag oder ohne äußerst schwere CC, Alter &gt; 15 Jahre, mit komplexer Diagnose</t>
  </si>
  <si>
    <t>Multiple Sklerose und zerebellare Ataxie, ein Belegungstag oder ohne äußerst schwere CC, Alter &gt; 15 Jahre, ohne komplexe Diagnose</t>
  </si>
  <si>
    <t>Transitorische ischämische Attacke (TIA) und extrakranielle Gefäßverschlüsse mit neurologischer Komplexbehandlung des akuten Schlaganfalls, mehr als 72 Stunden</t>
  </si>
  <si>
    <t>Transitorische ischämische Attacke (TIA) und extrakranielle Gefäßverschlüsse mit neurologischer Komplexbehandlung des akuten Schlaganfalls, bis 72 Stunden, mit äußerst schweren CC</t>
  </si>
  <si>
    <t>Transitorische ischämische Attacke (TIA) und extrakranielle Gefäßverschlüsse mit neurol. Komplexbehandlung des akuten Schlaganfalls, bis 72 Std., ohne äuß. schw. CC oder mit anderer neurol. Komplexbeh. des akuten Schlaganfalls oder mit äuß. schw. CC</t>
  </si>
  <si>
    <t>Apoplexie mit neurologischer Komplexbehandlung des akuten Schlaganfalls, mehr als 72 Stunden, mit komplizierender Diagnose</t>
  </si>
  <si>
    <t>Apoplexie ohne komplexen zerebrovask. Vasospasmus, mit neurol. Komplexbeh. des akuten Schlaganfalls bis 72 Std., mit komplizierender Diagnose oder systemischer Thrombolyse oder mit anderer neurol. Komplexbeh. des akuten Schlaganfalls, mehr als 72 Std.</t>
  </si>
  <si>
    <t>Beatmung &gt; 249 Stunden, mit komplexer OR-Prozedur, ohne hochkomplexen Eingriff, ohne int. Komplexbeh. &gt; 1764 / 1656 / 1656 P., ohne kompliz. Konstellation, Alter &gt; 15 Jahre oder mit intensivmedizinischer Komplexbehandlung &gt; 588 / 828 / - Aufwandspunkte</t>
  </si>
  <si>
    <t>Appendektomie oder laparoskopische Adhäsiolyse außer bei Peritonitis, ohne äußerst schwere oder schwere CC, Alter &lt; 10 Jahre oder bei bösartiger Neubildung</t>
  </si>
  <si>
    <t>6-004.4e</t>
  </si>
  <si>
    <t>450 mg bis unter 480 mg</t>
  </si>
  <si>
    <t>ZE156.16</t>
  </si>
  <si>
    <t>6-004.4f</t>
  </si>
  <si>
    <t>480 mg bis unter 510 mg</t>
  </si>
  <si>
    <t>ZE156.17</t>
  </si>
  <si>
    <t>6-004.4g</t>
  </si>
  <si>
    <t>Applikation von Medikamenten, Liste 5: Tocilizumab, intravenös</t>
  </si>
  <si>
    <t>6-005.m0</t>
  </si>
  <si>
    <t>6-005.m1</t>
  </si>
  <si>
    <t>ZE157.03</t>
  </si>
  <si>
    <t>6-005.m2</t>
  </si>
  <si>
    <t>ZE157.04</t>
  </si>
  <si>
    <t>6-005.m3</t>
  </si>
  <si>
    <t>ZE157.05</t>
  </si>
  <si>
    <t>6-005.m4</t>
  </si>
  <si>
    <t>ZE157.06</t>
  </si>
  <si>
    <t>6-005.m5</t>
  </si>
  <si>
    <t>ZE157.07</t>
  </si>
  <si>
    <t>6-005.m6</t>
  </si>
  <si>
    <t>ZE157.08</t>
  </si>
  <si>
    <t>6-005.m7</t>
  </si>
  <si>
    <t>ZE157.09</t>
  </si>
  <si>
    <t>6-005.m8</t>
  </si>
  <si>
    <t>ZE157.10</t>
  </si>
  <si>
    <t>6-005.m9</t>
  </si>
  <si>
    <t>ZE157.11</t>
  </si>
  <si>
    <t>6-005.ma</t>
  </si>
  <si>
    <t>ZE157.12</t>
  </si>
  <si>
    <t>6-005.mb</t>
  </si>
  <si>
    <t>ZE157.13</t>
  </si>
  <si>
    <t>6-005.mc</t>
  </si>
  <si>
    <t>ZE157.14</t>
  </si>
  <si>
    <t>6-005.md</t>
  </si>
  <si>
    <t>Vagusnervstimulations-systeme, mit Sondenimplantation</t>
  </si>
  <si>
    <t>5-059.c8</t>
  </si>
  <si>
    <t>Vagusnervstimulations-systeme, ohne Sondenimplantation</t>
  </si>
  <si>
    <t>5-059.d8</t>
  </si>
  <si>
    <t>*)</t>
  </si>
  <si>
    <t>Gilt für alle entsprechenden 5-Steller oder 6-Steller des angegebenen OPS-Kodes.</t>
  </si>
  <si>
    <t>Nur abrechenbar in Kombination mit einem der grau hinterlegten OPS-Kodes.</t>
  </si>
  <si>
    <t>Dieses Zusatzentgelt ist nur abrechenbar für Patienten mit einem Alter &lt; 3 Jahre.</t>
  </si>
  <si>
    <t>4)</t>
  </si>
  <si>
    <t>Dieses Zusatzentgelt ist nur abrechenbar für Patienten mit einem Alter &lt; 5 Jahre.</t>
  </si>
  <si>
    <t>5)</t>
  </si>
  <si>
    <t>Dieses Zusatzentgelt ist nur abrechenbar für Patienten mit einem Alter &lt; 10 Jahre.</t>
  </si>
  <si>
    <t>6)</t>
  </si>
  <si>
    <t>Angina pectoris mit äußerst schweren CC</t>
  </si>
  <si>
    <t>Angina pectoris ohne äußerst schwere CC</t>
  </si>
  <si>
    <t>Thoraxschmerz und sonstige und nicht näher bezeichnete Krankheiten des Kreislaufsystems</t>
  </si>
  <si>
    <t>Interventioneller Septumverschluss, Alter &lt; 19 Jahre oder Vorhofohrverschluss</t>
  </si>
  <si>
    <t>Interventioneller Septumverschluss, Alter &gt; 18 Jahre</t>
  </si>
  <si>
    <t>Zusatzinformationen zu Materialien: Art der Metall- oder Mikrospiralen zur selektiven Embolisation: Gecoverter großlumiger Gefäßverschlusskörper [Vascular Plug]</t>
  </si>
  <si>
    <t>Bestimmte Eingriffe an Dünn- und Dickdarm, ohne komplexen Eingriff, ohne komplizierende Diagnose</t>
  </si>
  <si>
    <t>Appendektomie oder laparoskopische Adhäsiolyse bei Peritonitis oder mit äußerst schweren oder schweren CC, Alter &lt; 10 Jahre oder bei bösartiger Neubildung</t>
  </si>
  <si>
    <t>Appendektomie oder laparoskopische Adhäsiolyse bei Peritonitis oder mit äußerst schweren oder schweren CC, Alter &gt; 15 Jahre, außer bei bösartiger Neubildung</t>
  </si>
  <si>
    <t>8-810.w0</t>
  </si>
  <si>
    <t>8-810.w1</t>
  </si>
  <si>
    <t>8-810.w2</t>
  </si>
  <si>
    <t>8-810.w3</t>
  </si>
  <si>
    <t>8-810.w4</t>
  </si>
  <si>
    <t>8-810.w5</t>
  </si>
  <si>
    <t>8-810.w6</t>
  </si>
  <si>
    <t>8-810.w7</t>
  </si>
  <si>
    <t>8-810.w8</t>
  </si>
  <si>
    <t>8-810.w9</t>
  </si>
  <si>
    <t>8-810.wa</t>
  </si>
  <si>
    <t>8-810.wb</t>
  </si>
  <si>
    <t>8-810.wc</t>
  </si>
  <si>
    <t>8-810.wd</t>
  </si>
  <si>
    <t>8-810.we</t>
  </si>
  <si>
    <t>8-810.wf</t>
  </si>
  <si>
    <t>8-810.wg</t>
  </si>
  <si>
    <t>8-810.wh</t>
  </si>
  <si>
    <t>8-810.wj</t>
  </si>
  <si>
    <t>8-810.wk</t>
  </si>
  <si>
    <t>8-810.wm</t>
  </si>
  <si>
    <t>8-810.wn</t>
  </si>
  <si>
    <t>8-810.wp</t>
  </si>
  <si>
    <t>8-810.wq</t>
  </si>
  <si>
    <t>8-810.wr</t>
  </si>
  <si>
    <t>8-810.ws</t>
  </si>
  <si>
    <t>8-810.wt</t>
  </si>
  <si>
    <t>8-810.wu</t>
  </si>
  <si>
    <t>6-003.20</t>
  </si>
  <si>
    <t>6-003.21</t>
  </si>
  <si>
    <t>6-003.22</t>
  </si>
  <si>
    <t>6-003.23</t>
  </si>
  <si>
    <t>6-003.24</t>
  </si>
  <si>
    <t>6-003.25</t>
  </si>
  <si>
    <t>6-003.26</t>
  </si>
  <si>
    <t>6-003.27</t>
  </si>
  <si>
    <t>6-003.28</t>
  </si>
  <si>
    <t>6-003.29</t>
  </si>
  <si>
    <t>6-003.2a</t>
  </si>
  <si>
    <t>6-003.2b</t>
  </si>
  <si>
    <t>6-003.30</t>
  </si>
  <si>
    <t>6-003.31</t>
  </si>
  <si>
    <t>6-003.32</t>
  </si>
  <si>
    <t>6-003.f0</t>
  </si>
  <si>
    <t>6-003.f1</t>
  </si>
  <si>
    <t>6-003.f2</t>
  </si>
  <si>
    <t>6-004.00</t>
  </si>
  <si>
    <t>6-004.01</t>
  </si>
  <si>
    <t>6-004.02</t>
  </si>
  <si>
    <t>6-004.03</t>
  </si>
  <si>
    <t>6-004.04</t>
  </si>
  <si>
    <t>6-004.05</t>
  </si>
  <si>
    <t>6-004.06</t>
  </si>
  <si>
    <t>6-004.07</t>
  </si>
  <si>
    <t>6-004.08</t>
  </si>
  <si>
    <t>6-004.09</t>
  </si>
  <si>
    <t>6-004.0a</t>
  </si>
  <si>
    <t>6-004.0b</t>
  </si>
  <si>
    <t>6-004.0c</t>
  </si>
  <si>
    <t>6-004.0d</t>
  </si>
  <si>
    <t>6-004.0e</t>
  </si>
  <si>
    <t>6-004.0f</t>
  </si>
  <si>
    <t>5-339.50</t>
  </si>
  <si>
    <t>5-339.51</t>
  </si>
  <si>
    <t>5-339.52</t>
  </si>
  <si>
    <t>5-339.53</t>
  </si>
  <si>
    <t>5-339.54</t>
  </si>
  <si>
    <t>8-837.m0</t>
  </si>
  <si>
    <t>8-83d.20</t>
  </si>
  <si>
    <t>8-837.m1</t>
  </si>
  <si>
    <t>8-837.m2</t>
  </si>
  <si>
    <t>8-83d.21</t>
  </si>
  <si>
    <t>8-83d.22</t>
  </si>
  <si>
    <t>8-837.m3</t>
  </si>
  <si>
    <t>8-837.m4</t>
  </si>
  <si>
    <t>8-83d.23</t>
  </si>
  <si>
    <t>8-83d.24</t>
  </si>
  <si>
    <t>8-837.m5</t>
  </si>
  <si>
    <t>8-837.m6</t>
  </si>
  <si>
    <t>8-83d.25</t>
  </si>
  <si>
    <t>8-83d.26</t>
  </si>
  <si>
    <t>8-837.m7</t>
  </si>
  <si>
    <t>8-837.m8</t>
  </si>
  <si>
    <t>8-83d.27</t>
  </si>
  <si>
    <t>8-83d.28</t>
  </si>
  <si>
    <t>8-837.m9</t>
  </si>
  <si>
    <t>8-837.ma</t>
  </si>
  <si>
    <t>8-83d.29</t>
  </si>
  <si>
    <t>8-83d.2a</t>
  </si>
  <si>
    <t>8-836.m0</t>
  </si>
  <si>
    <t>8-836.m1</t>
  </si>
  <si>
    <t>8-836.mf</t>
  </si>
  <si>
    <t>8-83b.34</t>
  </si>
  <si>
    <t>8-83b.38</t>
  </si>
  <si>
    <t>8-836.n1</t>
  </si>
  <si>
    <t>8-836.n2</t>
  </si>
  <si>
    <t>8-836.n3</t>
  </si>
  <si>
    <t>8-836.n4</t>
  </si>
  <si>
    <t>8-836.n5</t>
  </si>
  <si>
    <t>8-836.n6</t>
  </si>
  <si>
    <t>8-836.n7</t>
  </si>
  <si>
    <t>8-836.n8</t>
  </si>
  <si>
    <t>8-836.n9</t>
  </si>
  <si>
    <t>8-836.na</t>
  </si>
  <si>
    <t>8-836.nb</t>
  </si>
  <si>
    <t>8-836.nc</t>
  </si>
  <si>
    <t>8-836.nd</t>
  </si>
  <si>
    <t>8-836.ne</t>
  </si>
  <si>
    <t>8-836.nf</t>
  </si>
  <si>
    <t>8-836.ng</t>
  </si>
  <si>
    <t>8-836.nh</t>
  </si>
  <si>
    <t>8-836.nj</t>
  </si>
  <si>
    <t>8-836.nk</t>
  </si>
  <si>
    <t>8-836.nm</t>
  </si>
  <si>
    <t>8-836.np</t>
  </si>
  <si>
    <t>8-836.nq</t>
  </si>
  <si>
    <t>8-836.nr</t>
  </si>
  <si>
    <t>8-836.ns</t>
  </si>
  <si>
    <t>8-836.nt</t>
  </si>
  <si>
    <t>8-836.nu</t>
  </si>
  <si>
    <t>8-836.nv</t>
  </si>
  <si>
    <t>8-836.nw</t>
  </si>
  <si>
    <t>8-836.m2</t>
  </si>
  <si>
    <t>8-836.m3</t>
  </si>
  <si>
    <t>8-836.m4</t>
  </si>
  <si>
    <t>8-836.m5</t>
  </si>
  <si>
    <t>8-836.m6</t>
  </si>
  <si>
    <t>8-836.m7</t>
  </si>
  <si>
    <t>8-836.m8</t>
  </si>
  <si>
    <t>8-836.ma</t>
  </si>
  <si>
    <t>8-836.mc</t>
  </si>
  <si>
    <t>8-836.md</t>
  </si>
  <si>
    <t>8-836.me</t>
  </si>
  <si>
    <t>8-836.mg</t>
  </si>
  <si>
    <t>8-836.mx</t>
  </si>
  <si>
    <t>8-838.90</t>
  </si>
  <si>
    <t>8-838.91</t>
  </si>
  <si>
    <t>8-838.92</t>
  </si>
  <si>
    <t>8-838.93</t>
  </si>
  <si>
    <t>8-838.94</t>
  </si>
  <si>
    <t>8-838.95</t>
  </si>
  <si>
    <t>8-838.9x</t>
  </si>
  <si>
    <t>8-800.c1</t>
  </si>
  <si>
    <t>8-800.c2</t>
  </si>
  <si>
    <t>8-800.c3</t>
  </si>
  <si>
    <t>8-800.c4</t>
  </si>
  <si>
    <t>8-800.c5</t>
  </si>
  <si>
    <t>8-800.c6</t>
  </si>
  <si>
    <t>8-800.c7</t>
  </si>
  <si>
    <t>8-800.c8</t>
  </si>
  <si>
    <t>8-800.c9</t>
  </si>
  <si>
    <t>8-800.ca</t>
  </si>
  <si>
    <t>8-800.cb</t>
  </si>
  <si>
    <t>8-800.cc</t>
  </si>
  <si>
    <t>8-800.cd</t>
  </si>
  <si>
    <t>8-800.ce</t>
  </si>
  <si>
    <t>8-800.cf</t>
  </si>
  <si>
    <t>8-800.cg</t>
  </si>
  <si>
    <t>8-800.ch</t>
  </si>
  <si>
    <t>8-800.cj</t>
  </si>
  <si>
    <t>8-800.ck</t>
  </si>
  <si>
    <t>8-800.cm</t>
  </si>
  <si>
    <t>8-800.cn</t>
  </si>
  <si>
    <t>8-800.cp</t>
  </si>
  <si>
    <t>8-800.cq</t>
  </si>
  <si>
    <t>8-800.cr</t>
  </si>
  <si>
    <t>konzentraten</t>
  </si>
  <si>
    <t>8-800.60</t>
  </si>
  <si>
    <t>8-800.61</t>
  </si>
  <si>
    <t>8-800.62</t>
  </si>
  <si>
    <t>8-800.63</t>
  </si>
  <si>
    <t>8-800.64</t>
  </si>
  <si>
    <t>8-800.65</t>
  </si>
  <si>
    <t>8-800.66</t>
  </si>
  <si>
    <t>8-800.67</t>
  </si>
  <si>
    <t>8-800.68</t>
  </si>
  <si>
    <t>8-800.69</t>
  </si>
  <si>
    <t>8-800.6a</t>
  </si>
  <si>
    <t>8-800.6b</t>
  </si>
  <si>
    <t>8-800.6c</t>
  </si>
  <si>
    <t>8-800.6d</t>
  </si>
  <si>
    <t>8-800.6e</t>
  </si>
  <si>
    <t>8-800.6g</t>
  </si>
  <si>
    <t>8-800.6h</t>
  </si>
  <si>
    <t>8-800.6j</t>
  </si>
  <si>
    <t>8-800.6k</t>
  </si>
  <si>
    <t>8-800.6m</t>
  </si>
  <si>
    <t>8-800.6n</t>
  </si>
  <si>
    <t>8-800.6p</t>
  </si>
  <si>
    <t>8-800.6q</t>
  </si>
  <si>
    <t>6-002.q0</t>
  </si>
  <si>
    <t>6-002.q1</t>
  </si>
  <si>
    <t>6-002.q2</t>
  </si>
  <si>
    <t>6-002.q3</t>
  </si>
  <si>
    <t>6-002.q4</t>
  </si>
  <si>
    <t>6-002.q5</t>
  </si>
  <si>
    <t>6-002.q6</t>
  </si>
  <si>
    <t>6-002.q7</t>
  </si>
  <si>
    <t>6-002.q8</t>
  </si>
  <si>
    <t>6-002.q9</t>
  </si>
  <si>
    <t>6-002.qa</t>
  </si>
  <si>
    <t>6-002.qb</t>
  </si>
  <si>
    <t>6-002.qc</t>
  </si>
  <si>
    <t>6-002.qd</t>
  </si>
  <si>
    <t>6-002.qe</t>
  </si>
  <si>
    <t>6-002.qf</t>
  </si>
  <si>
    <t>6-002.qg</t>
  </si>
  <si>
    <t>6-002.qh</t>
  </si>
  <si>
    <t>6-002.qj</t>
  </si>
  <si>
    <t>6-002.qk</t>
  </si>
  <si>
    <t>6-002.qm</t>
  </si>
  <si>
    <t>6-002.qn</t>
  </si>
  <si>
    <t>6-002.qp</t>
  </si>
  <si>
    <t>6-002.qq</t>
  </si>
  <si>
    <t>6-002.qr</t>
  </si>
  <si>
    <t>6-002.qs</t>
  </si>
  <si>
    <t>6-002.qt</t>
  </si>
  <si>
    <t>6-002.qu</t>
  </si>
  <si>
    <t>6-002.qv</t>
  </si>
  <si>
    <t>Bösartige Neubildungen der männlichen Geschlechtsorgane, mehr als ein Belegungstag, Alter &lt; 11 Jahre oder mit äußerst schweren CC</t>
  </si>
  <si>
    <t>Bösartige Neubildungen der männlichen Geschlechtsorgane, ein Belegungstag oder Alter &gt; 10 Jahre, ohne äußerst schwere CC, mit hoch- und mittelgradig komplexer Chemotherapie</t>
  </si>
  <si>
    <t>Bösartige Neubildungen der männlichen Geschlechtsorgane, ein Belegungstag oder Alter &gt; 10 Jahre, ohne äußerst schwere CC, ohne hoch- und mittelgradig komplexe Chemotherapie</t>
  </si>
  <si>
    <t>6-002.1b</t>
  </si>
  <si>
    <t>6-002.1c</t>
  </si>
  <si>
    <t>6-002.1d</t>
  </si>
  <si>
    <t>6-002.1e</t>
  </si>
  <si>
    <t>6-002.1f</t>
  </si>
  <si>
    <t>6-002.1g</t>
  </si>
  <si>
    <t>6-002.1h</t>
  </si>
  <si>
    <t>6-002.1j</t>
  </si>
  <si>
    <t>6-002.20</t>
  </si>
  <si>
    <t>6-002.21</t>
  </si>
  <si>
    <t>6-002.22</t>
  </si>
  <si>
    <t>6-002.23</t>
  </si>
  <si>
    <t>6-002.24</t>
  </si>
  <si>
    <t>6-002.25</t>
  </si>
  <si>
    <t>6-002.26</t>
  </si>
  <si>
    <t>6-002.27</t>
  </si>
  <si>
    <t>6-002.28</t>
  </si>
  <si>
    <t>6-002.29</t>
  </si>
  <si>
    <t>6-002.2a</t>
  </si>
  <si>
    <t>6-002.2b</t>
  </si>
  <si>
    <t>6-002.2c</t>
  </si>
  <si>
    <t>6-002.2d</t>
  </si>
  <si>
    <t>6-002.2e</t>
  </si>
  <si>
    <t>6-002.2f</t>
  </si>
  <si>
    <t>6-002.2g</t>
  </si>
  <si>
    <t>6-002.2h</t>
  </si>
  <si>
    <t>6-002.2j</t>
  </si>
  <si>
    <t>6-002.4c</t>
  </si>
  <si>
    <t>30,0 mg bis unter 40,0 mg</t>
  </si>
  <si>
    <t>6-002.4d</t>
  </si>
  <si>
    <t>6-002.4e</t>
  </si>
  <si>
    <t>6-002.4f</t>
  </si>
  <si>
    <t>6-002.4g</t>
  </si>
  <si>
    <t>8-810.g1</t>
  </si>
  <si>
    <t>8-810.g2</t>
  </si>
  <si>
    <t>8-810.g3</t>
  </si>
  <si>
    <t>8-810.g4</t>
  </si>
  <si>
    <t>8-810.g5</t>
  </si>
  <si>
    <t>8-810.g6</t>
  </si>
  <si>
    <t>8-810.g7</t>
  </si>
  <si>
    <t>8-810.g8</t>
  </si>
  <si>
    <t>8-810.ga</t>
  </si>
  <si>
    <t>8-810.gb</t>
  </si>
  <si>
    <t>8-810.gc</t>
  </si>
  <si>
    <t>8-810.gd</t>
  </si>
  <si>
    <t>8-810.ge</t>
  </si>
  <si>
    <t>8-810.gf</t>
  </si>
  <si>
    <t>8-810.gg</t>
  </si>
  <si>
    <t>8-810.gh</t>
  </si>
  <si>
    <t>8-810.gj</t>
  </si>
  <si>
    <t>6-001.80</t>
  </si>
  <si>
    <t>6-001.81</t>
  </si>
  <si>
    <t>6-001.82</t>
  </si>
  <si>
    <t>6-001.83</t>
  </si>
  <si>
    <t>6-001.84</t>
  </si>
  <si>
    <t>6-001.85</t>
  </si>
  <si>
    <t>6-001.86</t>
  </si>
  <si>
    <t>6-001.87</t>
  </si>
  <si>
    <t>6-001.88</t>
  </si>
  <si>
    <t>6-001.89</t>
  </si>
  <si>
    <t>6-001.8a</t>
  </si>
  <si>
    <t>6-001.8b</t>
  </si>
  <si>
    <t>6-001.8c</t>
  </si>
  <si>
    <t>6-001.8d</t>
  </si>
  <si>
    <t>6-001.8e</t>
  </si>
  <si>
    <t>6-001.8f</t>
  </si>
  <si>
    <t>6-001.8g</t>
  </si>
  <si>
    <t>6-001.8h</t>
  </si>
  <si>
    <t>6-001.8j</t>
  </si>
  <si>
    <t>6-001.8k</t>
  </si>
  <si>
    <t>6-001.8m</t>
  </si>
  <si>
    <t>6-001.8n</t>
  </si>
  <si>
    <t>parenteral</t>
  </si>
  <si>
    <t>6-001.a0</t>
  </si>
  <si>
    <t>6-001.a1</t>
  </si>
  <si>
    <t>6-001.a2</t>
  </si>
  <si>
    <t>6-001.a3</t>
  </si>
  <si>
    <t>6-001.a4</t>
  </si>
  <si>
    <t>6-001.a5</t>
  </si>
  <si>
    <t>6-001.a6</t>
  </si>
  <si>
    <t>6-001.a7</t>
  </si>
  <si>
    <t>6-001.a8</t>
  </si>
  <si>
    <t>6-001.a9</t>
  </si>
  <si>
    <t>6-001.aa</t>
  </si>
  <si>
    <t>6-001.ab</t>
  </si>
  <si>
    <t>6-001.ac</t>
  </si>
  <si>
    <t>6-001.ad</t>
  </si>
  <si>
    <t>6-001.ae</t>
  </si>
  <si>
    <t>6-001.af</t>
  </si>
  <si>
    <t>6-001.ah</t>
  </si>
  <si>
    <t>6-001.aj</t>
  </si>
  <si>
    <t>6-001.ak</t>
  </si>
  <si>
    <t>8-810.q0</t>
  </si>
  <si>
    <t>8-810.q1</t>
  </si>
  <si>
    <t>8-810.q2</t>
  </si>
  <si>
    <t>8-810.q3</t>
  </si>
  <si>
    <t>8-810.q4</t>
  </si>
  <si>
    <t>8-810.q5</t>
  </si>
  <si>
    <t>8-810.q6</t>
  </si>
  <si>
    <t>8-810.q7</t>
  </si>
  <si>
    <t>8-810.q8</t>
  </si>
  <si>
    <t>8-810.q9</t>
  </si>
  <si>
    <t>8-810.qa</t>
  </si>
  <si>
    <t>8-810.qb</t>
  </si>
  <si>
    <t>8-810.qc</t>
  </si>
  <si>
    <t>8-810.qd</t>
  </si>
  <si>
    <t>8-810.qe</t>
  </si>
  <si>
    <t>8-810.qf</t>
  </si>
  <si>
    <t>8-810.qg</t>
  </si>
  <si>
    <t>8-810.qh</t>
  </si>
  <si>
    <t>8-810.qj</t>
  </si>
  <si>
    <t>8-810.qk</t>
  </si>
  <si>
    <t>6-001.b0</t>
  </si>
  <si>
    <t>6-001.b1</t>
  </si>
  <si>
    <t>6-001.b2</t>
  </si>
  <si>
    <t>6-001.b3</t>
  </si>
  <si>
    <t>6-001.b4</t>
  </si>
  <si>
    <t>6-001.b5</t>
  </si>
  <si>
    <t>6-001.b6</t>
  </si>
  <si>
    <t>6-001.b7</t>
  </si>
  <si>
    <t>6-001.b8</t>
  </si>
  <si>
    <t>6-001.b9</t>
  </si>
  <si>
    <t>6-001.ba</t>
  </si>
  <si>
    <t>6-001.bb</t>
  </si>
  <si>
    <t>6-001.bc</t>
  </si>
  <si>
    <t>6-001.bd</t>
  </si>
  <si>
    <t>6-001.be</t>
  </si>
  <si>
    <t>6-001.bf</t>
  </si>
  <si>
    <t>6-001.bg</t>
  </si>
  <si>
    <t>6-001.bh</t>
  </si>
  <si>
    <t>6-001.bj</t>
  </si>
  <si>
    <t>6-001.bk</t>
  </si>
  <si>
    <t>6-001.bm</t>
  </si>
  <si>
    <t>6-001.bn</t>
  </si>
  <si>
    <t>5-028.10</t>
  </si>
  <si>
    <t>Funktionelle Eingriffe an Schädel, Gehirn und Hirnhäuten: Implantation oder Wechsel einer Medikamentenpumpe zur intraventrikulären Infusion: Vollimplantierbare Medikamentenpumpe mit konstanter Flussrate</t>
  </si>
  <si>
    <t>5-038.40</t>
  </si>
  <si>
    <t>5-649.51</t>
  </si>
  <si>
    <t>Andere Operationen am Penis: Implantation einer Penisprothese: Hydraulische Prothese</t>
  </si>
  <si>
    <t>5-649.a1</t>
  </si>
  <si>
    <t>5-649.b1</t>
  </si>
  <si>
    <t>8-982.1</t>
  </si>
  <si>
    <t>8-982.2</t>
  </si>
  <si>
    <t>8-982.3</t>
  </si>
  <si>
    <t>8-822</t>
  </si>
  <si>
    <t>8-853.3</t>
  </si>
  <si>
    <t>Hämofiltration: Intermittierend, Antikoagulation mit Heparin oder ohne Antikoagulation</t>
  </si>
  <si>
    <t>8-853.4</t>
  </si>
  <si>
    <t>Hämofiltration: Intermittierend, Antikoagulation mit sonstigen Substanzen</t>
  </si>
  <si>
    <t>8-853.5</t>
  </si>
  <si>
    <t>Hämofiltration: Verlängert intermittierend, Antikoagulation mit Heparin oder ohne Antikoagulation</t>
  </si>
  <si>
    <t>8-853.6</t>
  </si>
  <si>
    <t>Hämofiltration: Verlängert intermittierend, Antikoagulation mit sonstigen Substanzen</t>
  </si>
  <si>
    <t>6-001.f7</t>
  </si>
  <si>
    <t>6-001.f8</t>
  </si>
  <si>
    <t>6-001.f9</t>
  </si>
  <si>
    <t>6-001.fa</t>
  </si>
  <si>
    <t>6-001.fb</t>
  </si>
  <si>
    <t>6-001.fc</t>
  </si>
  <si>
    <t>6-001.fd</t>
  </si>
  <si>
    <t>8-810.s0</t>
  </si>
  <si>
    <t>8-810.s1</t>
  </si>
  <si>
    <t>8-810.s2</t>
  </si>
  <si>
    <t>8-810.s3</t>
  </si>
  <si>
    <t>8-810.s4</t>
  </si>
  <si>
    <t>8-810.s5</t>
  </si>
  <si>
    <t>8-810.s6</t>
  </si>
  <si>
    <t>8-810.s7</t>
  </si>
  <si>
    <t>8-810.s8</t>
  </si>
  <si>
    <t>8-810.s9</t>
  </si>
  <si>
    <t>8-810.sa</t>
  </si>
  <si>
    <t>8-810.sb</t>
  </si>
  <si>
    <t>8-810.sc</t>
  </si>
  <si>
    <t>Extrakorporale Stoßwellenlithotripsie (ESWL) bei Harnsteinen mit auxiliären Maßnahmen oder bei Para- / Tetraplegie</t>
  </si>
  <si>
    <t>Extrakorporale Stoßwellenlithotripsie (ESWL) bei Harnsteinen ohne auxiliäre Maßnahmen, außer bei Para- / Tetraplegie</t>
  </si>
  <si>
    <t>Neubildungen der Harnorgane ohne äußerst schwere CC, Alter &lt; 16 Jahre</t>
  </si>
  <si>
    <t>Neubildungen der Harnorgane ohne äußerst schwere CC, Alter &gt; 15 Jahre</t>
  </si>
  <si>
    <t>Geriatrische frührehabilitative Komplexbehandlung bei Krankheiten und Störungen des Nervensystems mit schwerer motorischer Funktionseinschränkung oder ohne schwere mot. Funktionseinschränkung, mit anderer neurolog. Komplexbeh. des akuten Schlaganfalls</t>
  </si>
  <si>
    <t>3 pathogeninaktivierte Thrombozytenkonzentrate</t>
  </si>
  <si>
    <t>8-800.g3</t>
  </si>
  <si>
    <t>8-800.h3</t>
  </si>
  <si>
    <t>4 pathogeninaktivierte Thrombozytenkonzentrate</t>
  </si>
  <si>
    <t>8-800.g4</t>
  </si>
  <si>
    <t>8-800.h4</t>
  </si>
  <si>
    <t>5 pathogeninaktivierte Thrombozytenkonzentrate</t>
  </si>
  <si>
    <t>8-800.g5</t>
  </si>
  <si>
    <t>8-800.h5</t>
  </si>
  <si>
    <t>8-800.g6</t>
  </si>
  <si>
    <t>8-800.h6</t>
  </si>
  <si>
    <t>8-800.g7</t>
  </si>
  <si>
    <t>8-800.h7</t>
  </si>
  <si>
    <t>8-800.g8</t>
  </si>
  <si>
    <t>8-800.h8</t>
  </si>
  <si>
    <t>8-800.g9</t>
  </si>
  <si>
    <t>8-800.h9</t>
  </si>
  <si>
    <t>8-800.ga</t>
  </si>
  <si>
    <t>8-800.ha</t>
  </si>
  <si>
    <t>8-800.gb</t>
  </si>
  <si>
    <t>8-800.hb</t>
  </si>
  <si>
    <t>8-800.gc</t>
  </si>
  <si>
    <t>8-800.hc</t>
  </si>
  <si>
    <t>8-800.gd</t>
  </si>
  <si>
    <t>8-800.hd</t>
  </si>
  <si>
    <t>8-800.ge</t>
  </si>
  <si>
    <t>8-800.he</t>
  </si>
  <si>
    <t>8-800.gf</t>
  </si>
  <si>
    <t>8-800.hf</t>
  </si>
  <si>
    <t>8-800.gg</t>
  </si>
  <si>
    <t>8-800.hg</t>
  </si>
  <si>
    <t>8-800.gh</t>
  </si>
  <si>
    <t>8-800.hh</t>
  </si>
  <si>
    <t>8-800.gj</t>
  </si>
  <si>
    <t>8-800.hj</t>
  </si>
  <si>
    <t>8-800.gk</t>
  </si>
  <si>
    <t>8-800.hk</t>
  </si>
  <si>
    <t>8-800.gm</t>
  </si>
  <si>
    <t>8-800.hm</t>
  </si>
  <si>
    <t>8-800.gn</t>
  </si>
  <si>
    <t>8-800.hn</t>
  </si>
  <si>
    <t>8-800.gp</t>
  </si>
  <si>
    <t>8-800.hp</t>
  </si>
  <si>
    <t>8-800.gq</t>
  </si>
  <si>
    <t>8-800.hq</t>
  </si>
  <si>
    <t>8-800.gr</t>
  </si>
  <si>
    <t>8-800.hr</t>
  </si>
  <si>
    <t>8-800.gs</t>
  </si>
  <si>
    <t>8-800.hs</t>
  </si>
  <si>
    <t>8-800.gt</t>
  </si>
  <si>
    <t>8-800.ht</t>
  </si>
  <si>
    <t>8-800.gu</t>
  </si>
  <si>
    <t>8-800.hu</t>
  </si>
  <si>
    <t>8-800.gv</t>
  </si>
  <si>
    <t>8-800.hv</t>
  </si>
  <si>
    <t>Gabe von Apherese-Thrombozyten-</t>
  </si>
  <si>
    <t>8-800.f0</t>
  </si>
  <si>
    <t>8-800.d0</t>
  </si>
  <si>
    <t>1 pathogeninaktiviertes Apherese-Thrombozytenkonzentrat</t>
  </si>
  <si>
    <t>8-800.f1</t>
  </si>
  <si>
    <t>8-800.d1</t>
  </si>
  <si>
    <t>2 pathogeninaktivierte Apherese-Thrombozytenkonzentrate</t>
  </si>
  <si>
    <t>8-800.f2</t>
  </si>
  <si>
    <t>8-800.d2</t>
  </si>
  <si>
    <t>3 pathogeninaktivierte Apherese-Thrombozytenkonzentrate</t>
  </si>
  <si>
    <t>8-800.f3</t>
  </si>
  <si>
    <t>8-800.d3</t>
  </si>
  <si>
    <t>4 pathogeninaktivierte Apherese-Thrombozytenkonzentrate</t>
  </si>
  <si>
    <t>8-800.f4</t>
  </si>
  <si>
    <t>8-800.d4</t>
  </si>
  <si>
    <t>5 pathogeninaktivierte Apherese-Thrombozytenkonzentrate</t>
  </si>
  <si>
    <t>8-800.f5</t>
  </si>
  <si>
    <t>8-800.d5</t>
  </si>
  <si>
    <t>8-800.f6</t>
  </si>
  <si>
    <t>8-800.d6</t>
  </si>
  <si>
    <t>8-800.f7</t>
  </si>
  <si>
    <t>8-800.d7</t>
  </si>
  <si>
    <t>8-800.f8</t>
  </si>
  <si>
    <t>8-800.d8</t>
  </si>
  <si>
    <t>8-800.f9</t>
  </si>
  <si>
    <t>8-800.d9</t>
  </si>
  <si>
    <t>8-800.fa</t>
  </si>
  <si>
    <t>8-800.da</t>
  </si>
  <si>
    <t>8-800.fb</t>
  </si>
  <si>
    <t>8-800.db</t>
  </si>
  <si>
    <t>8-800.fc</t>
  </si>
  <si>
    <t>8-800.dc</t>
  </si>
  <si>
    <t>8-800.fd</t>
  </si>
  <si>
    <t>8-800.dd</t>
  </si>
  <si>
    <t>8-800.fe</t>
  </si>
  <si>
    <t>8-800.de</t>
  </si>
  <si>
    <t>8-800.ff</t>
  </si>
  <si>
    <t>8-800.df</t>
  </si>
  <si>
    <t>8-800.fg</t>
  </si>
  <si>
    <t>8-800.dg</t>
  </si>
  <si>
    <t>8-800.fh</t>
  </si>
  <si>
    <t>8-800.dh</t>
  </si>
  <si>
    <t>8-800.fj</t>
  </si>
  <si>
    <t>8-800.dj</t>
  </si>
  <si>
    <t>8-800.fk</t>
  </si>
  <si>
    <t>8-800.dk</t>
  </si>
  <si>
    <t>8-800.fm</t>
  </si>
  <si>
    <t>8-800.dm</t>
  </si>
  <si>
    <t>8-800.fn</t>
  </si>
  <si>
    <t>8-800.dn</t>
  </si>
  <si>
    <t>8-800.fp</t>
  </si>
  <si>
    <t>8-800.dp</t>
  </si>
  <si>
    <t>8-800.fq</t>
  </si>
  <si>
    <t>8-800.dq</t>
  </si>
  <si>
    <t>8-800.fr</t>
  </si>
  <si>
    <t>8-800.dr</t>
  </si>
  <si>
    <t>8-800.fs</t>
  </si>
  <si>
    <t>8-800.ds</t>
  </si>
  <si>
    <t>8-800.ft</t>
  </si>
  <si>
    <t>8-800.dt</t>
  </si>
  <si>
    <t>8-800.fu</t>
  </si>
  <si>
    <t>8-800.du</t>
  </si>
  <si>
    <t>8-800.fv</t>
  </si>
  <si>
    <t>8-800.dv</t>
  </si>
  <si>
    <t>6-001.k0</t>
  </si>
  <si>
    <t>6-001.k1</t>
  </si>
  <si>
    <t>6-001.k2</t>
  </si>
  <si>
    <t>6-001.k3</t>
  </si>
  <si>
    <t>6-001.k4</t>
  </si>
  <si>
    <t>6-001.k5</t>
  </si>
  <si>
    <t>6-001.k6</t>
  </si>
  <si>
    <t>6-001.k7</t>
  </si>
  <si>
    <t>6-001.k8</t>
  </si>
  <si>
    <t>6-001.k9</t>
  </si>
  <si>
    <t>6-001.ka</t>
  </si>
  <si>
    <t>6-001.kb</t>
  </si>
  <si>
    <t>6-001.kc</t>
  </si>
  <si>
    <t>6-001.kd</t>
  </si>
  <si>
    <t>6-001.ke</t>
  </si>
  <si>
    <t>6-001.kf</t>
  </si>
  <si>
    <t>6-001.kg</t>
  </si>
  <si>
    <t>6-001.kh</t>
  </si>
  <si>
    <t>6-001.kj</t>
  </si>
  <si>
    <t>6-001.kk</t>
  </si>
  <si>
    <t>6-001.km</t>
  </si>
  <si>
    <t>6-007.00</t>
  </si>
  <si>
    <t>6-007.01</t>
  </si>
  <si>
    <t>6-007.02</t>
  </si>
  <si>
    <t>6-007.03</t>
  </si>
  <si>
    <t>6-007.04</t>
  </si>
  <si>
    <t>6-007.05</t>
  </si>
  <si>
    <t>6-007.06</t>
  </si>
  <si>
    <t>6-007.07</t>
  </si>
  <si>
    <t>6-007.08</t>
  </si>
  <si>
    <t>6-007.09</t>
  </si>
  <si>
    <t>6-007.0a</t>
  </si>
  <si>
    <t>6-007.0b</t>
  </si>
  <si>
    <t>6-007.0c</t>
  </si>
  <si>
    <t>6-007.0d</t>
  </si>
  <si>
    <t>6-007.0e</t>
  </si>
  <si>
    <t>6-007.0f</t>
  </si>
  <si>
    <t>6-007.0g</t>
  </si>
  <si>
    <t>6-007.0h</t>
  </si>
  <si>
    <t>6-007.0j</t>
  </si>
  <si>
    <t>6-007.0k</t>
  </si>
  <si>
    <t>6-007.0m</t>
  </si>
  <si>
    <t>6-007.0n</t>
  </si>
  <si>
    <t>6-007.0p</t>
  </si>
  <si>
    <t>6-003.s0</t>
  </si>
  <si>
    <t>6-003.s1</t>
  </si>
  <si>
    <t>6-003.s2</t>
  </si>
  <si>
    <t>6-003.s3</t>
  </si>
  <si>
    <t>6-003.s4</t>
  </si>
  <si>
    <t>6-003.s5</t>
  </si>
  <si>
    <t>6-003.s6</t>
  </si>
  <si>
    <t>6-003.s7</t>
  </si>
  <si>
    <t>6-003.s8</t>
  </si>
  <si>
    <t>6-003.s9</t>
  </si>
  <si>
    <t>6-003.sa</t>
  </si>
  <si>
    <t>6-003.sb</t>
  </si>
  <si>
    <t>6-003.sc</t>
  </si>
  <si>
    <t>8-83b.84</t>
  </si>
  <si>
    <t>8-83b.85</t>
  </si>
  <si>
    <t>8-83b.86</t>
  </si>
  <si>
    <t>5-594.31</t>
  </si>
  <si>
    <t>Suprapubische (urethrovesikale) Zügeloperation [Schlingenoperation]: Mit alloplastischem Material: Adjustierbar</t>
  </si>
  <si>
    <t xml:space="preserve">Gabe von Eculizumab, </t>
  </si>
  <si>
    <t>Applikation von Medikamenten, Liste 3: Eculizumab, parenteral</t>
  </si>
  <si>
    <t>ZE154.01</t>
  </si>
  <si>
    <t>6-003.h0</t>
  </si>
  <si>
    <t>ZE154.02</t>
  </si>
  <si>
    <t>6-003.h1</t>
  </si>
  <si>
    <t>ZE154.03</t>
  </si>
  <si>
    <t>6-003.h2</t>
  </si>
  <si>
    <t>ZE154.04</t>
  </si>
  <si>
    <t>6-003.h3</t>
  </si>
  <si>
    <t>ZE154.05</t>
  </si>
  <si>
    <t>6-003.h4</t>
  </si>
  <si>
    <t>ZE154.06</t>
  </si>
  <si>
    <t>6-003.h5</t>
  </si>
  <si>
    <t>ZE154.07</t>
  </si>
  <si>
    <t>6-003.h6</t>
  </si>
  <si>
    <t>ZE154.08</t>
  </si>
  <si>
    <t>6-003.h7</t>
  </si>
  <si>
    <t>ZE154.09</t>
  </si>
  <si>
    <t>6-003.h8</t>
  </si>
  <si>
    <t>ZE154.10</t>
  </si>
  <si>
    <t>6-003.h9</t>
  </si>
  <si>
    <t>ZE154.11</t>
  </si>
  <si>
    <t>6-003.ha</t>
  </si>
  <si>
    <t>ZE154.12</t>
  </si>
  <si>
    <t>6-003.hb</t>
  </si>
  <si>
    <t>ZE154.13</t>
  </si>
  <si>
    <t>6-003.hc</t>
  </si>
  <si>
    <t>3.900 mg bis unter 4.200 mg</t>
  </si>
  <si>
    <t>ZE154.14</t>
  </si>
  <si>
    <t>6-003.hd</t>
  </si>
  <si>
    <t>4.200 mg bis unter 4.500 mg</t>
  </si>
  <si>
    <t>ZE154.15</t>
  </si>
  <si>
    <t>6-003.he</t>
  </si>
  <si>
    <t>4.500 mg bis unter 4.800 mg</t>
  </si>
  <si>
    <t>ZE154.16</t>
  </si>
  <si>
    <t>6-003.hf</t>
  </si>
  <si>
    <t>4.800 mg bis unter 5.100 mg</t>
  </si>
  <si>
    <t>ZE154.17</t>
  </si>
  <si>
    <t>6-003.hg</t>
  </si>
  <si>
    <t>5.100 mg bis unter 5.400 mg</t>
  </si>
  <si>
    <t>ZE154.18</t>
  </si>
  <si>
    <t>6-003.hh</t>
  </si>
  <si>
    <t>5.400 mg bis unter 5.700 mg</t>
  </si>
  <si>
    <t>ZE154.19</t>
  </si>
  <si>
    <t>6-003.hj</t>
  </si>
  <si>
    <t>5.700 mg bis unter 6.000 mg</t>
  </si>
  <si>
    <t>ZE154.20</t>
  </si>
  <si>
    <t>6-003.hk</t>
  </si>
  <si>
    <t>Applikation von Medikamenten, Liste 6: Ofatumumab, parenteral</t>
  </si>
  <si>
    <t>ZE155.01</t>
  </si>
  <si>
    <t>6-006.40</t>
  </si>
  <si>
    <t>ZE155.02</t>
  </si>
  <si>
    <t>6-006.41</t>
  </si>
  <si>
    <t>ZE155.03</t>
  </si>
  <si>
    <t>6-006.42</t>
  </si>
  <si>
    <t>ZE155.04</t>
  </si>
  <si>
    <t>6-006.43</t>
  </si>
  <si>
    <t>ZE155.05</t>
  </si>
  <si>
    <t>6-006.44</t>
  </si>
  <si>
    <t>1.500 mg bis unter 2.000 mg</t>
  </si>
  <si>
    <t>ZE155.06</t>
  </si>
  <si>
    <t>6-006.45</t>
  </si>
  <si>
    <t>2.000 mg bis unter 4.000 mg</t>
  </si>
  <si>
    <t>ZE155.07</t>
  </si>
  <si>
    <t>6-006.46</t>
  </si>
  <si>
    <t>4.000 mg bis unter 6.000 mg</t>
  </si>
  <si>
    <t>ZE155.08</t>
  </si>
  <si>
    <t>6-006.47</t>
  </si>
  <si>
    <t>6.000 mg bis unter 8.000 mg</t>
  </si>
  <si>
    <t>ZE155.09</t>
  </si>
  <si>
    <t>6-006.48</t>
  </si>
  <si>
    <t>8.000 mg bis unter 10.000 mg</t>
  </si>
  <si>
    <t>ZE155.10</t>
  </si>
  <si>
    <t>6-006.49</t>
  </si>
  <si>
    <t>10.000 mg bis unter 12.000 mg</t>
  </si>
  <si>
    <t>ZE155.11</t>
  </si>
  <si>
    <t>6-006.4a</t>
  </si>
  <si>
    <t>12.000 mg bis unter 14.000 mg</t>
  </si>
  <si>
    <t>ZE155.12</t>
  </si>
  <si>
    <t>6-006.4b</t>
  </si>
  <si>
    <t>14.000 mg bis unter 16.000 mg</t>
  </si>
  <si>
    <t>ZE155.13</t>
  </si>
  <si>
    <t>6-006.4c</t>
  </si>
  <si>
    <t>16.000 mg bis unter 18.000 mg</t>
  </si>
  <si>
    <t>ZE155.14</t>
  </si>
  <si>
    <t>6-006.4d</t>
  </si>
  <si>
    <t>18.000 mg bis unter 20.000 mg</t>
  </si>
  <si>
    <t>ZE155.15</t>
  </si>
  <si>
    <t>6-006.4e</t>
  </si>
  <si>
    <t>20.000 mg bis unter 22.000 mg</t>
  </si>
  <si>
    <t>ZE155.16</t>
  </si>
  <si>
    <t>6-006.4f</t>
  </si>
  <si>
    <t>22.000 mg bis unter 24.000 mg</t>
  </si>
  <si>
    <t>ZE155.17</t>
  </si>
  <si>
    <t>6-006.4g</t>
  </si>
  <si>
    <t>Applikation von Medikamenten, Liste 4: Decitabine, parenteral</t>
  </si>
  <si>
    <t>ZE156.01</t>
  </si>
  <si>
    <t>6-004.40</t>
  </si>
  <si>
    <t>30 mg bis unter 60 mg</t>
  </si>
  <si>
    <t>ZE156.02</t>
  </si>
  <si>
    <t>6-004.41</t>
  </si>
  <si>
    <t>60 mg bis unter 90 mg</t>
  </si>
  <si>
    <t>ZE156.03</t>
  </si>
  <si>
    <t>6-004.42</t>
  </si>
  <si>
    <t>ZE156.04</t>
  </si>
  <si>
    <t>6-004.43</t>
  </si>
  <si>
    <t>ZE156.05</t>
  </si>
  <si>
    <t>6-004.44</t>
  </si>
  <si>
    <t>ZE156.06</t>
  </si>
  <si>
    <t>6-004.45</t>
  </si>
  <si>
    <t>180 mg bis unter 210 mg</t>
  </si>
  <si>
    <t>ZE156.07</t>
  </si>
  <si>
    <t>6-004.46</t>
  </si>
  <si>
    <t>210 mg bis unter 240 mg</t>
  </si>
  <si>
    <t>ZE156.08</t>
  </si>
  <si>
    <t>6-004.47</t>
  </si>
  <si>
    <t>240 mg bis unter 270 mg</t>
  </si>
  <si>
    <t>ZE156.09</t>
  </si>
  <si>
    <t>6-004.48</t>
  </si>
  <si>
    <t>270 mg bis unter 300 mg</t>
  </si>
  <si>
    <t>ZE156.10</t>
  </si>
  <si>
    <t>6-004.49</t>
  </si>
  <si>
    <t>300 mg bis unter 330 mg</t>
  </si>
  <si>
    <t>ZE156.11</t>
  </si>
  <si>
    <t>6-004.4a</t>
  </si>
  <si>
    <t>330 mg bis unter 360 mg</t>
  </si>
  <si>
    <t>ZE156.12</t>
  </si>
  <si>
    <t>6-004.4b</t>
  </si>
  <si>
    <t>360 mg bis unter 390 mg</t>
  </si>
  <si>
    <t>ZE156.13</t>
  </si>
  <si>
    <t>6-004.4c</t>
  </si>
  <si>
    <t>390 mg bis unter 420 mg</t>
  </si>
  <si>
    <t>ZE156.14</t>
  </si>
  <si>
    <t>6-004.4d</t>
  </si>
  <si>
    <t>420 mg bis unter 450 mg</t>
  </si>
  <si>
    <t>ZE156.15</t>
  </si>
  <si>
    <t>F36C</t>
  </si>
  <si>
    <t>P05C</t>
  </si>
  <si>
    <t>F75B</t>
  </si>
  <si>
    <t>G03A</t>
  </si>
  <si>
    <t>G03B</t>
  </si>
  <si>
    <t>G03C</t>
  </si>
  <si>
    <t>8-855.87</t>
  </si>
  <si>
    <t>8-855.1b</t>
  </si>
  <si>
    <t>8-855.78</t>
  </si>
  <si>
    <t>8-855.88</t>
  </si>
  <si>
    <t>8-855.1c</t>
  </si>
  <si>
    <t>8-855.79</t>
  </si>
  <si>
    <t>8-855.89</t>
  </si>
  <si>
    <t>8-855.1d</t>
  </si>
  <si>
    <t>8-855.7a</t>
  </si>
  <si>
    <t>8-855.8a</t>
  </si>
  <si>
    <t>8-855.1e</t>
  </si>
  <si>
    <t>8-855.7b</t>
  </si>
  <si>
    <t>8-855.8b</t>
  </si>
  <si>
    <t>8-855.1f</t>
  </si>
  <si>
    <t>8-855.7c</t>
  </si>
  <si>
    <t>8-855.8c</t>
  </si>
  <si>
    <t>8-857.0</t>
  </si>
  <si>
    <t>8-857.10</t>
  </si>
  <si>
    <t>8-857.11</t>
  </si>
  <si>
    <t>8-857.12</t>
  </si>
  <si>
    <t>8-857.13</t>
  </si>
  <si>
    <t>8-857.14</t>
  </si>
  <si>
    <t>8-857.16</t>
  </si>
  <si>
    <t>8-857.17</t>
  </si>
  <si>
    <t>8-857.18</t>
  </si>
  <si>
    <t>8-857.19</t>
  </si>
  <si>
    <t>8-857.1a</t>
  </si>
  <si>
    <t>8-857.1b</t>
  </si>
  <si>
    <t>8-857.1c</t>
  </si>
  <si>
    <t>6-005.00</t>
  </si>
  <si>
    <t>6-005.01</t>
  </si>
  <si>
    <t>6-005.02</t>
  </si>
  <si>
    <t>6-005.03</t>
  </si>
  <si>
    <t>6-005.04</t>
  </si>
  <si>
    <t>6-005.05</t>
  </si>
  <si>
    <t>6-005.06</t>
  </si>
  <si>
    <t>6-005.07</t>
  </si>
  <si>
    <t>6-005.08</t>
  </si>
  <si>
    <t>6-005.09</t>
  </si>
  <si>
    <t>6-005.0a</t>
  </si>
  <si>
    <t>6-005.0b</t>
  </si>
  <si>
    <t>6-005.0c</t>
  </si>
  <si>
    <t>6-005.0d</t>
  </si>
  <si>
    <t>6-005.0e</t>
  </si>
  <si>
    <t>5-839.b0</t>
  </si>
  <si>
    <t>5-839.c0</t>
  </si>
  <si>
    <t>5-839.b2</t>
  </si>
  <si>
    <t>5-839.c2</t>
  </si>
  <si>
    <t>5-839.b3</t>
  </si>
  <si>
    <t>5-839.c3</t>
  </si>
  <si>
    <t>Autogene / Autologe matrixinduzierte Chondrozyten-transplantation</t>
  </si>
  <si>
    <t>5-801.k*</t>
  </si>
  <si>
    <t>Offen chirurgische Operation am Gelenkknorpel und an den Menisken: Autogene matrixinduzierte Chondrozytentransplantation</t>
  </si>
  <si>
    <t>5-812.h*</t>
  </si>
  <si>
    <t>Arthroskopische Operation am Gelenkknorpel und an den Menisken: Autogene matrixinduzierte Chondrozytentransplantation</t>
  </si>
  <si>
    <t xml:space="preserve">Gabe von Micafungin, </t>
  </si>
  <si>
    <t>6-004.50</t>
  </si>
  <si>
    <t>6-004.51</t>
  </si>
  <si>
    <t>6-004.52</t>
  </si>
  <si>
    <t>6-004.53</t>
  </si>
  <si>
    <t>6-004.54</t>
  </si>
  <si>
    <t>6-004.55</t>
  </si>
  <si>
    <t>6-004.56</t>
  </si>
  <si>
    <t>6-004.57</t>
  </si>
  <si>
    <t>6-004.58</t>
  </si>
  <si>
    <t>6-004.59</t>
  </si>
  <si>
    <t>6-004.5a</t>
  </si>
  <si>
    <t>6-004.5b</t>
  </si>
  <si>
    <t>6-004.5c</t>
  </si>
  <si>
    <t>6-004.5d</t>
  </si>
  <si>
    <t>6-004.5e</t>
  </si>
  <si>
    <t>6-004.5f</t>
  </si>
  <si>
    <t>6-004.5g</t>
  </si>
  <si>
    <t>6-004.5h</t>
  </si>
  <si>
    <t>6-004.5j</t>
  </si>
  <si>
    <t>6-004.5k</t>
  </si>
  <si>
    <t>6-004.5m</t>
  </si>
  <si>
    <t>6-004.5n</t>
  </si>
  <si>
    <t>6-004.5p</t>
  </si>
  <si>
    <t>6-004.5q</t>
  </si>
  <si>
    <t>6-004.5r</t>
  </si>
  <si>
    <t>6-004.5s</t>
  </si>
  <si>
    <t>6-004.5t</t>
  </si>
  <si>
    <t>6-004.5u</t>
  </si>
  <si>
    <t>9-200.1</t>
  </si>
  <si>
    <t>9-200.5</t>
  </si>
  <si>
    <t>9-200.6</t>
  </si>
  <si>
    <t>9-200.7</t>
  </si>
  <si>
    <t>9-200.8</t>
  </si>
  <si>
    <t>9-200.9</t>
  </si>
  <si>
    <t>9-200.a</t>
  </si>
  <si>
    <t>9-200.b</t>
  </si>
  <si>
    <t>9-200.c</t>
  </si>
  <si>
    <t>9-200.d</t>
  </si>
  <si>
    <t>9-200.e</t>
  </si>
  <si>
    <t xml:space="preserve">Hochaufwendige Pflege von Kleinkindern oder von </t>
  </si>
  <si>
    <t>Kindern und Jugendlichen</t>
  </si>
  <si>
    <t>9-201.1</t>
  </si>
  <si>
    <t>9-202.00</t>
  </si>
  <si>
    <t>Hochaufwendige Pflege von Kleinkindern: 37 bis 71 Aufwandspunkte: 37 bis 42 Aufwandspunkte</t>
  </si>
  <si>
    <t>9-202.01</t>
  </si>
  <si>
    <t>9-202.02</t>
  </si>
  <si>
    <t>9-202.1</t>
  </si>
  <si>
    <t>9-201.5</t>
  </si>
  <si>
    <t>9-201.6</t>
  </si>
  <si>
    <t>9-201.7</t>
  </si>
  <si>
    <t>9-201.8</t>
  </si>
  <si>
    <t>9-201.9</t>
  </si>
  <si>
    <t>9-201.a</t>
  </si>
  <si>
    <t>9-201.b</t>
  </si>
  <si>
    <t>9-201.c</t>
  </si>
  <si>
    <t>9-201.d</t>
  </si>
  <si>
    <t>9-201.e</t>
  </si>
  <si>
    <t>9-202.5</t>
  </si>
  <si>
    <t>9-202.6</t>
  </si>
  <si>
    <t>9-202.7</t>
  </si>
  <si>
    <t>9-202.8</t>
  </si>
  <si>
    <t>9-202.9</t>
  </si>
  <si>
    <t>9-202.a</t>
  </si>
  <si>
    <t>9-202.b</t>
  </si>
  <si>
    <t>9-202.c</t>
  </si>
  <si>
    <t>9-202.d</t>
  </si>
  <si>
    <t>9-202.e</t>
  </si>
  <si>
    <t>8-838.k*</t>
  </si>
  <si>
    <t>8-838.m*</t>
  </si>
  <si>
    <t>8-845.0*</t>
  </si>
  <si>
    <t>8-846.0*</t>
  </si>
  <si>
    <t>8-847</t>
  </si>
  <si>
    <t>8-845.1*</t>
  </si>
  <si>
    <t>8-846.1*</t>
  </si>
  <si>
    <t>8-836.60</t>
  </si>
  <si>
    <t>8-836.80</t>
  </si>
  <si>
    <t>8-83b.80</t>
  </si>
  <si>
    <t>8-83b.82</t>
  </si>
  <si>
    <t>8-83b.83</t>
  </si>
  <si>
    <t>5-596.73</t>
  </si>
  <si>
    <t>Andere Harninkontinenzoperationen: Adjustierbare Kontinenztherapie: Wechsel des Ballons</t>
  </si>
  <si>
    <t>5-596.74</t>
  </si>
  <si>
    <t>Andere Harninkontinenzoperationen: Adjustierbare Kontinenztherapie: Implantation unter den Harnblasenhals</t>
  </si>
  <si>
    <t>5-596.75</t>
  </si>
  <si>
    <t>Andere Harninkontinenzoperationen: Adjustierbare Kontinenztherapie: Implantation in die Region der bulbären Harnröhre</t>
  </si>
  <si>
    <t>5-598.0</t>
  </si>
  <si>
    <t>Suspensionsoperation [Zügeloperation] bei Harninkontinenz des Mannes: Mit alloplastischem Material</t>
  </si>
  <si>
    <t>6-005.b0</t>
  </si>
  <si>
    <t>6-005.b1</t>
  </si>
  <si>
    <t>6-005.b2</t>
  </si>
  <si>
    <t>6-005.b3</t>
  </si>
  <si>
    <t>6-005.b4</t>
  </si>
  <si>
    <t>6-005.b5</t>
  </si>
  <si>
    <t>6-005.b6</t>
  </si>
  <si>
    <t>6-005.b7</t>
  </si>
  <si>
    <t>6-005.b8</t>
  </si>
  <si>
    <t>6-005.b9</t>
  </si>
  <si>
    <t>6-005.ba</t>
  </si>
  <si>
    <t>6-005.bb</t>
  </si>
  <si>
    <t>6-005.bc</t>
  </si>
  <si>
    <t>6-005.bd</t>
  </si>
  <si>
    <t>6-005.be</t>
  </si>
  <si>
    <t>6-005.bf</t>
  </si>
  <si>
    <t>6-005.bg</t>
  </si>
  <si>
    <t>6-005.bh</t>
  </si>
  <si>
    <t>6-005.bj</t>
  </si>
  <si>
    <t>8-837.00</t>
  </si>
  <si>
    <t>8-837.01</t>
  </si>
  <si>
    <t>8-83b.b6</t>
  </si>
  <si>
    <t>8-83b.b7</t>
  </si>
  <si>
    <t>8-83b.b8</t>
  </si>
  <si>
    <t>8-83b.b9</t>
  </si>
  <si>
    <t>8-836.02</t>
  </si>
  <si>
    <t>8-836.03</t>
  </si>
  <si>
    <t>8-836.08</t>
  </si>
  <si>
    <t>8-836.0a</t>
  </si>
  <si>
    <t>8-836.0c</t>
  </si>
  <si>
    <t>8-836.0e</t>
  </si>
  <si>
    <t>8-83b.ba</t>
  </si>
  <si>
    <t>8-83b.bb</t>
  </si>
  <si>
    <t>8-83b.bc</t>
  </si>
  <si>
    <t>8-83b.bd</t>
  </si>
  <si>
    <t>5-039.e0</t>
  </si>
  <si>
    <t>5-039.k0</t>
  </si>
  <si>
    <t>5-059.c0</t>
  </si>
  <si>
    <t>5-039.f0</t>
  </si>
  <si>
    <t>5-039.m0</t>
  </si>
  <si>
    <t>5-039.n0</t>
  </si>
  <si>
    <t>5-059.d0</t>
  </si>
  <si>
    <t>5-059.g0</t>
  </si>
  <si>
    <t>5-039.e1</t>
  </si>
  <si>
    <t>58 bis unter 64 pathogeninaktivierte Thrombozytenkonzentrate</t>
  </si>
  <si>
    <t>ZE146.21</t>
  </si>
  <si>
    <t>64 bis unter 70 Thrombozytenkonzentrate</t>
  </si>
  <si>
    <t>64 bis unter 70 pathogeninaktivierte Thrombozytenkonzentrate</t>
  </si>
  <si>
    <t>ZE146.22</t>
  </si>
  <si>
    <t>70 bis unter 78 Thrombozytenkonzentrate</t>
  </si>
  <si>
    <t>70 bis unter 78 pathogeninaktivierte Thrombozytenkonzentrate</t>
  </si>
  <si>
    <t>ZE146.23</t>
  </si>
  <si>
    <t>78 bis unter 86 Thrombozytenkonzentrate</t>
  </si>
  <si>
    <t>78 bis unter 86 pathogeninaktivierte Thrombozytenkonzentrate</t>
  </si>
  <si>
    <t>ZE146.24</t>
  </si>
  <si>
    <t>86 bis unter 94 Thrombozytenkonzentrate</t>
  </si>
  <si>
    <t>86 bis unter 94 pathogeninaktivierte Thrombozytenkonzentrate</t>
  </si>
  <si>
    <t>ZE146.25</t>
  </si>
  <si>
    <t>94 bis unter 102 Thrombozytenkonzentrate</t>
  </si>
  <si>
    <t>94 bis unter 102 pathogeninaktivierte Thrombozytenkonzentrate</t>
  </si>
  <si>
    <t>ZE146.26</t>
  </si>
  <si>
    <t>102 bis unter 110 Thrombozytenkonzentrate</t>
  </si>
  <si>
    <t>102 bis unter 110 pathogeninaktivierte Thrombozytenkonzentrate</t>
  </si>
  <si>
    <t>ZE146.27</t>
  </si>
  <si>
    <t>110 bis unter 118 Thrombozytenkonzentrate</t>
  </si>
  <si>
    <t>110 bis unter 118 pathogeninaktivierte Thrombozytenkonzentrate</t>
  </si>
  <si>
    <t>ZE146.28</t>
  </si>
  <si>
    <t>118 bis unter 126 Thrombozytenkonzentrate</t>
  </si>
  <si>
    <t>118 bis unter 126 pathogeninaktivierte Thrombozytenkonzentrate</t>
  </si>
  <si>
    <t>ZE146.29</t>
  </si>
  <si>
    <t>ZE147.02</t>
  </si>
  <si>
    <t>ZE147.03</t>
  </si>
  <si>
    <t>ZE147.04</t>
  </si>
  <si>
    <t>ZE147.05</t>
  </si>
  <si>
    <t>Andere schwere Erkrankungen der Harnorgane, mehr als ein Belegungstag, Alter &lt; 16 Jahre</t>
  </si>
  <si>
    <t>Andere schwere Erkrankungen der Harnorgane, mehr als ein Belegungstag, Alter &gt; 15 Jahre</t>
  </si>
  <si>
    <t>Krankheiten und Störungen der Harnorgane, ein Belegungstag, Alter &lt; 6 Jahre</t>
  </si>
  <si>
    <t>Anlage 5</t>
  </si>
  <si>
    <t>Zusatzentgelte-Katalog</t>
  </si>
  <si>
    <t>&lt;Hier Krankenhausnamen eintragen&gt;</t>
  </si>
  <si>
    <t>Tabelle:</t>
  </si>
  <si>
    <t>&lt;== Falls ein Festes Datum verwendet werden soll, diese Formel einfach überschreiben</t>
  </si>
  <si>
    <t>Lfd. Nr.</t>
  </si>
  <si>
    <t>Arbeitsblatt</t>
  </si>
  <si>
    <t>Inhalt</t>
  </si>
  <si>
    <t>Excel-Arbeitsmappe zur Aufstellung der Entgelte und Budgetermittlung (AEB)</t>
  </si>
  <si>
    <t>Import</t>
  </si>
  <si>
    <t>E3.1 Aufstellung der fallbezogenen Entgelte</t>
  </si>
  <si>
    <t>Vereinbarungs-zeitraum</t>
  </si>
  <si>
    <t>Tabelle für Datenimport</t>
  </si>
  <si>
    <t>Lebertransplantation ohne kombinierte Dünndarmtransplantation mit Beatmung &gt; 59 und &lt; 180 Stunden oder mit Transplantatabstoßung oder mit kombinierter Nierentransplantation oder mit kombinierter Pankreastransplantation oder Alter &lt; 6 Jahre</t>
  </si>
  <si>
    <t>Lebertransplantation ohne kombinierte Dünndarmtransplantation, ohne Beatmung &gt; 59 Stunden, ohne Transplantatabstoßung, ohne kombinierte Nierentransplantation, ohne kombinierte Pankreastransplantation, Alter &gt; 5 Jahre</t>
  </si>
  <si>
    <t>Knochenmarktransplantation / Stammzelltransfusion, allogen, außer bei Plasmozytom oder mit Graft-versus-Host-Krankheit Grad III und IV, mit Gabe bestimmter Stammzellen oder Alter &lt; 16 Jahre, mit bestimmter Entnahme oder Stammzellboost</t>
  </si>
  <si>
    <t>Beatmung &gt; 999 Stunden oder &gt; 499 Stunden mit intensivmed. Komplexbeh. &gt; 4900 / 4600 / 4600 Punkte, mit komplexer OR-Prozedur, ohne ECMO ab 384 Stunden, ohne Polytrauma, Alter &gt; 15 Jahre oder mit intensivmed. Komplexbeh. &gt; 2352 / 1932 / 2484 Punkte</t>
  </si>
  <si>
    <t>Beatmung &gt; 999 Stunden ohne komplexe OR-Prozedur, ohne Polytrauma, Alter &gt; 15 Jahre, mit intensivmedizinischer Komplexbehandlung &gt; 1176 / 1656 / - und &lt; 2353 / 1933 / 2485 Aufwandspunkte, mit komplexer Diagnose oder komplizierender Konstellation</t>
  </si>
  <si>
    <t>Beatmung &gt; 499 Stunden oder &gt; 249 Stunden mit IntK &gt; 2352 / 1932 / 2208 P., mit hochkomplexem Eingriff oder kompl. OR-Proz. und Alter &lt; 16 Jahre, mit IntK &gt; 1764 / 1932 / - P. oder mit sehr kompl. Eingr. und IntK &gt; - / 2208 / - P.</t>
  </si>
  <si>
    <t>Beatmung &gt; 499 Stunden oder &gt; 249 Stunden mit int. Komplexbeh. &gt; 2352 / 1932 / 2208 P., mit komplexer OR-Prozedur oder Polytrauma oder int. Komplexbeh. &gt; 1764 / 1656 / 2208 P. oder mit komplizierender Konstellation oder Alter &lt; 16 Jahre</t>
  </si>
  <si>
    <t>Versagen und Abstoßung eines Organtransplantates, mehr als ein Belegungstag, mit Entfernung eines Organtransplantates oder komplexer OR-Prozedur oder äußerst schweren CC oder komplizierender Konstellation</t>
  </si>
  <si>
    <t>Versagen und Abstoßung eines Organtransplantates, mehr als ein Belegungstag, ohne Entfernung eines Organtransplantates, ohne komplexe OR-Prozedur, ohne äußerst schwere CC, ohne komplizierende Konstellation, Alter &lt; 16 Jahre</t>
  </si>
  <si>
    <t>Versagen und Abstoßung eines Organtransplantates, mehr als ein Belegungstag, ohne Entfernung eines Organtransplantates, ohne komplexe OR-Prozedur, ohne äußerst schwere CC, ohne komplizierende Konstellation, Alter &gt; 15 Jahre</t>
  </si>
  <si>
    <t>Evaluierungsaufenthalt vor Leber-, Dünndarm- oder Nieren-Pankreas-Transplantation</t>
  </si>
  <si>
    <t>B01A</t>
  </si>
  <si>
    <t>Mehrzeitige komplexe OR-Prozeduren bei Krankheiten und Störungen des Nervensystems, Alter &lt; 18 Jahre</t>
  </si>
  <si>
    <t>B01B</t>
  </si>
  <si>
    <t>Mehrzeitige komplexe OR-Prozeduren bei Krankheiten und Störungen des Nervensystems, Alter &gt; 17 Jahre</t>
  </si>
  <si>
    <t>Bestimmte interventionelle Eingriffe an den extrakraniellen Gefäßen, ohne mehrzeitige Eingriffe, ohne beidseitige Eingriffe, ohne äußerst schwere CC</t>
  </si>
  <si>
    <t>Eingriffe an den extrakraniellen Gefäßen, ohne mehrzeitige Eingriffe, ohne beidseitige Eingriffe, ohne äußerst schwere CC, ohne bestimmte interventionelle Eingriffe</t>
  </si>
  <si>
    <t>Strahlentherapie bei Krankheiten und Störungen des Nervensystems, Bestrahlungen an mindestens 8 Tagen</t>
  </si>
  <si>
    <t>B16A</t>
  </si>
  <si>
    <t>Strahlentherapie bei Krankheiten und Störungen des Nervensystems, mehr als ein Belegungstag, Bestrahlungen an mindestens 5 Tagen oder mindestens 11 Bestrahlungen</t>
  </si>
  <si>
    <t>B16B</t>
  </si>
  <si>
    <t>Strahlentherapie bei Krankheiten und Störungen des Nervensystems, mehr als ein Belegungstag, Bestrahlungen an weniger als 5 Tagen, weniger als 11 Bestrahlungen</t>
  </si>
  <si>
    <t>B45Z</t>
  </si>
  <si>
    <t>Intensivmedizinische Komplexbehandlung &gt; 392 / 368 / 828 Aufwandspunkte bei Krankheiten und Störungen des Nervensystems</t>
  </si>
  <si>
    <t>Andere Erkrankungen des Nervensystems mit komplexer Diagnose oder bestimmter aufwendiger / hochaufwendiger Behandlung</t>
  </si>
  <si>
    <t>Andere Erkrankungen des Nervensystems ohne komplexe Diagnose, ohne bestimmte aufwendige / hochaufwendige Behandlung</t>
  </si>
  <si>
    <t>Eingriffe an der Retina mit Pars-plana-Vitrektomie, mit extrakapsulärer Extraktion der Linse (ECCE) oder bestimmtem Eingriff an der Retina oder bei bösartiger Neubildung des Auges</t>
  </si>
  <si>
    <t>Eingriffe an der Retina mit Pars-plana-Vitrektomie, ohne extrakapsuläre Extraktion der Linse (ECCE), ohne bestimmten Eingriff an der Retina, außer bei bösartiger Neubildung des Auges</t>
  </si>
  <si>
    <t>Extrakapsuläre Extraktion der Linse (ECCE) ohne angeborene Fehlbildung der Linse oder bestimmte Eingriffe an der Linse</t>
  </si>
  <si>
    <t>Kleine Eingriffe an Nase, Ohr, Mund und Hals mit komplizierender Diagnose</t>
  </si>
  <si>
    <t>Kleine Eingriffe an Nase, Ohr, Mund und Hals ohne komplizierende Diagnose</t>
  </si>
  <si>
    <t>Strahlentherapie bei Krankheiten und Störungen des Ohres, der Nase, des Mundes und des Halses, Bestrahlungen an mindestens 9 Tagen</t>
  </si>
  <si>
    <t>D20A</t>
  </si>
  <si>
    <t>D20B</t>
  </si>
  <si>
    <t>Eingriffe an Mundhöhle und Mund außer bei bösartiger Neubildung, mit Mundboden- oder Vestibulumplastik</t>
  </si>
  <si>
    <t>Eingriffe an Mundhöhle und Mund außer bei bösartiger Neubildung, ohne Mundboden- oder Vestibulumplastik</t>
  </si>
  <si>
    <t>D30C</t>
  </si>
  <si>
    <t>Kleine Eingriffe an Ohr, Nase und Hals ohne äußerst schwere CC</t>
  </si>
  <si>
    <t>Eingriffe an Nase, Nasennebenhöhlen und Tonsillen bei bösartiger Neubildung</t>
  </si>
  <si>
    <t>Sehr komplexe Eingriffe an der Nase, Alter &lt; 16 Jahre oder bei Gaumenspalte oder Spaltnase oder plastische Rekonstruktion der Nase mit Rippenknorpeltransplantation</t>
  </si>
  <si>
    <t>Sehr komplexe Eingriffe an der Nase, Alter &gt; 15 Jahre, außer bei Gaumenspalte oder Spaltnase, ohne plastische Rekonstruktion der Nase mit Rippenknorpeltransplantation</t>
  </si>
  <si>
    <t>Andere große Eingriffe am Thorax oder bestimmte Eingriffe zur Entfernung von intrakraniellem Gewebe, ohne bestimmte Eingriffe bei Brustkorbdeformität, ohne äußerst schwere CC, bei bösartiger Neubildung oder Alter &lt; 18 Jahre</t>
  </si>
  <si>
    <t>Andere große Eingriffe am Thorax oder bestimmte Eingriffe zur Entfernung von intrakraniellem Gewebe, ohne bestimmte Eingriffe bei Brustkorbdeformität, ohne äußerst schwere CC, außer bei bösartiger Neubildung, Alter &gt; 17 Jahre</t>
  </si>
  <si>
    <t>Aufwendige Eingriffe bei Schlafapnoesyndrom</t>
  </si>
  <si>
    <t>Strahlentherapie bei Krankheiten und Störungen der Atmungsorgane, ohne operativen Eingriff oder Beatmung &gt; 24 Stunden, mehr als ein Belegungstag, Bestrahlungen an mindestens 9 Tagen</t>
  </si>
  <si>
    <t>Strahlentherapie bei Krankheiten und Störungen der Atmungsorgane, ohne operativen Eingriff oder Beatmung &gt; 24 Stunden, mehr als ein Belegungstag, Bestrahlungen an mindestens 5 Tagen oder mindestens 10 Bestrahlungen</t>
  </si>
  <si>
    <t>E08D</t>
  </si>
  <si>
    <t>Strahlentherapie bei Krankheiten und Störungen der Atmungsorgane, ohne operativen Eingriff oder Beatmung &gt; 24 Stunden, mehr als ein Belegungstag, Bestrahlungen an weniger als 5 Tagen, weniger als 10 Bestrahlungen</t>
  </si>
  <si>
    <t>Schlafapnoesyndrom oder kardiorespiratorische Polysomnographie oder Polygraphie bis 2 Belegungstage, Alter &lt; 16 Jahre oder bestimmte invasive kardiologische Diagnostik</t>
  </si>
  <si>
    <t>Schlafapnoesyndrom oder kardiorespiratorische Polysomnographie oder Polygraphie bis 2 Belegungstage, Alter &gt; 15 Jahre, ohne bestimmte invasive kardiologische Diagnostik</t>
  </si>
  <si>
    <t>Chronisch-obstruktive Atemwegserkrankung mit äuß. schw. CC od. mit komplizierender Diagnose od. best. hochaufw. Behandlung od. Bronchitis u. Asthma bronchiale, mehr als ein Belegungstag, mit äuß. schw. od. schw. CC, Alter &lt; 1 J., mit RS-Virus-Infekt.</t>
  </si>
  <si>
    <t>Chronisch-obstruktive Atemwegserkrankung ohne äußerst schwere CC, ohne komplizierende Diagnose, mit FEV1 &lt; 35% und mehr als ein Belegungstag oder Alter &lt; 1 Jahr oder mit bestimmter mäßig aufwendiger / aufwendiger Behandlung oder starrer Bronchoskopie</t>
  </si>
  <si>
    <t>Chronisch-obstruktive Atemwegserkrankung ohne äußerst schwere CC, ohne komplizierende Diagnose, ohne FEV1 &lt; 35% oder ein Belegungstag oder Alter &gt; 1 Jahr, ohne bestimmte mäßig aufwendige / aufwendige Behandlung, ohne starre Bronchoskopie</t>
  </si>
  <si>
    <t>Bronchitis und Asthma bronchiale, mehr als ein Belegungstag, mit äußerst schweren oder schweren CC oder bestimmte aufwendige / hochaufwendige Behandlung, Alter &lt; 1 Jahr ohne RS-Virus-Infektion oder bei Para- / Tetraplegie</t>
  </si>
  <si>
    <t>Bronchitis und Asthma bronchiale, ein Belegungstag oder ohne äußerst schwere oder schwere CC, Alter &lt; 1 Jahr oder flexible Bronchoskopie, Alter &lt; 16 Jahre od. best. mäßig aufw. Behandl., ohne RS-Virus-Infektion</t>
  </si>
  <si>
    <t>Neubildungen der Atmungsorgane, mehr als ein Belegungstag, mit äußerst schweren CC</t>
  </si>
  <si>
    <t>Neubildungen der Atmungsorgane, ein Belegungstag oder ohne äußerst schwere CC, mit Bronchoskopie oder bestimmter Lungenbiopsie oder mit endoskopischer Biopsie am Respirationstrakt, mit Chemotherapie</t>
  </si>
  <si>
    <t>Neubildungen der Atmungsorgane, ein Belegungstag oder ohne äußerst schwere CC, ohne Bronchoskopie, ohne bestimmte Lungenbiopsie, mit endoskopischer Biopsie am Respirationstrakt, ohne Chemotherapie</t>
  </si>
  <si>
    <t>E71D</t>
  </si>
  <si>
    <t>Neubildungen der Atmungsorgane, ein Belegungstag oder ohne äußerst schwere CC, ohne Bronchoskopie, ohne bestimmte Lungenbiopsie, ohne endoskopische Biopsie am Respirationstrakt</t>
  </si>
  <si>
    <t>Bestimmte andere Infektionen und Entzündungen der Atmungsorgane mit intensivmedizinischer Komplexbehandlung &gt; 392 / 368 / - Aufwandspunkte</t>
  </si>
  <si>
    <t>Bestimmte andere Infektionen und Entzündungen der Atmungsorgane mit komplizierender Konstellation oder hochkomplexer Diagnose oder kompl. Diagn. bei Z.n. Organtransplantation oder intensivmedizinischer Komplexbehandlung &gt; 196 / - / - Aufwandspunkte</t>
  </si>
  <si>
    <t>Bestimmte andere Infektionen und Entzündungen der Atmungsorgane ohne kompliz. Konst., ohne hochkomplexe Diagnose, ohne kompl. Diagn. bei Z.n. Organtransplantation, ohne intensivmed. Komplexbeh. &gt; 196 / - / - Aufwandsp., mit schwersten oder äuß. schw. CC</t>
  </si>
  <si>
    <t>E79A</t>
  </si>
  <si>
    <t>E79B</t>
  </si>
  <si>
    <t>E79C</t>
  </si>
  <si>
    <t>E79D</t>
  </si>
  <si>
    <t>Implantation Kardioverter / Defibrillator (AICD), Zwei-Kammer-Stimulation mit komplizierenden Faktoren oder neurologische Komplexbehandlung des akuten Schlaganfalls mehr als 24 Stunden mit komplizierenden Faktoren</t>
  </si>
  <si>
    <t>Implantation Kardioverter / Defibrillator (AICD), Drei-Kammer-Stimulation oder Defibrillator mit subkutaner Elektrode, ohne komplizierende Faktoren</t>
  </si>
  <si>
    <t>Herzklappeneingriff mit Herz-Lungen-Maschine, ohne kompliz. Konstellation, ohne Eingriff in tiefer Hypothermie, ohne IntK &gt; 392 / 368 / - P., Alter &gt; 15 J., mit Zweifacheingr. od. kompl. Eingriff od. bei Endokarditis od. bei angeb. Herzfehler</t>
  </si>
  <si>
    <t>Andere Eingriffe mit Herz-Lungen-Maschine, Alter &lt; 1 Jahr oder mit komplizierender Konstellation oder komplexer Operation oder intensivmedizinischer Komplexbehandlung &gt; - / 368 /- Aufwandspunkte</t>
  </si>
  <si>
    <t>F07C</t>
  </si>
  <si>
    <t>Andere Eingriffe mit Herz-Lungen-Maschine, Alter &gt; 0 Jahre, ohne Reoperation an Herz oder Perikard, ohne komplizierende Konstellation, ohne komplexe Operation, ohne intensivmedizinische Komplexbehandlung &gt; - / 368 /- Aufwandspunkte</t>
  </si>
  <si>
    <t>Implantation eines Herzschrittmachers, Drei-Kammersystem mit äuß. schw. CC oder ablativ. Maßnahmen oder PTCA oder mit aufwendiger Sondenentfernung mit kompliz. Faktoren oder mit Revision eines Herzschrittm. oder AICD ohne Aggregatw. mit kompliz. Faktoren</t>
  </si>
  <si>
    <t>Implantation eines Herzschrittmachers, Drei-Kammersystem ohne äußerst schwere CC, ohne ablative Maßnahme, ohne PTCA oder Implantation eines Herzschrittmachers ohne aufwendige Sondenentfernung mit komplizierenden Faktoren</t>
  </si>
  <si>
    <t>Implantation eines Herzschrittmachers, Alter &lt; 16 Jahre</t>
  </si>
  <si>
    <t>Implantation eines Herzschrittmachers, Ein-Kammersystem, Alter &gt; 15 Jahre, mit invasiver kardiologischer Diagnostik bei bestimmten Eingriffen</t>
  </si>
  <si>
    <t>Perkutane Koronarangioplastie mit komplizierender Konstellation mit komplexer Diagn. u. hochkompl. Intervention od. m. Angioplastie, Alt. &lt; 16 J. oder inv. kardiolog. Diagnostik, mit kompliz. Konstellation od. Endokarditis, mehr als 2 Belegungstage</t>
  </si>
  <si>
    <t>Revision eines Herzschrittmachers oder Kardioverters / Defibrillators (AICD) ohne Aggregatwechsel, Alter &lt; 16 Jahre oder mit äußerst schweren CC, mit komplexem Eingriff oder mit aufwendiger Sondenentfernung</t>
  </si>
  <si>
    <t>Revision Herzschrittmacher od. Kardioverter / Defibrillator (AICD) oh. Aggregatw., Alt. &lt; 16 J. od. mit äuß. schw. CC, oh. kompl. Eingr., oh. aufwend. Sondenentf. od. Alt. &gt; 15 J., oh. äuß. schw. CC mit kompl. Eingr., mit intralum. exp. Extraktionshilfe</t>
  </si>
  <si>
    <t>Revision eines Herzschrittmachers oder Kardioverters / Defibrillators (AICD) ohne Aggregatwechsel, Alter &gt; 15 Jahre, ohne äußerst schwere CC, ohne aufwendige Sondenentfernung, mit komplexem Eingriff, ohne intraluminale expandierende Extraktionshilfe</t>
  </si>
  <si>
    <t>Revision eines Herzschrittmachers oder Kardioverters / Defibrillators (AICD) ohne Aggregatwechsel, Alter &gt; 15 Jahre, ohne äußerst schwere CC, ohne aufwendige Sondenentfernung, ohne komplexen Eingriff</t>
  </si>
  <si>
    <t>Andere transluminale Intervention an Herz, Aorta und Lungengefäßen mit äußerst schweren CC</t>
  </si>
  <si>
    <t>Andere transluminale Intervention an Herz, Aorta und Lungengefäßen ohne äußerst schwere CC oder Radiofrequenzablation über A. renalis, Alter &lt; 18 Jahre</t>
  </si>
  <si>
    <t>Andere transluminale Intervention an Herz, Aorta und Lungengefäßen ohne äußerst schwere CC, Alter &gt; 17 Jahre</t>
  </si>
  <si>
    <t>Radiofrequenzablation über A. renalis, Alter &gt; 17 Jahre</t>
  </si>
  <si>
    <t>F21E</t>
  </si>
  <si>
    <t>Perkutane Koronarangioplastie mit komplexer Diagnose und hochkomplexer Intervention oder mit Angioplastie, Alter &gt; 15 Jahre, mit äußerst schweren CC</t>
  </si>
  <si>
    <t>Perkutane Koronarangioplastie mit komplexer Diagnose und hochkomplexer Intervention oder mit Angioplastie, Alter &gt; 15 Jahre, ohne äußerst schwere CC</t>
  </si>
  <si>
    <t>F27D</t>
  </si>
  <si>
    <t>Beatmung &gt; 24 Stunden bei Krankheiten und Störungen des Kreislaufsystems ohne IntK &gt; 392 / 552 / 552 Punkte, Alter &gt; 5 Jahre und Alter &lt; 16 Jahre oder mit komplizierender Konstellation oder bestimmter OR-Prozedur oder IntK &gt; - / 368 / - Punkte</t>
  </si>
  <si>
    <t>Beatmung &gt; 24 Stunden bei Krankheiten und Störungen des Kreislaufsystems, Alter &gt; 15 Jahre, ohne intensivmedizinische Komplexbehandlung &gt; 392 / 368 / 552 Aufwandspunkte, ohne komplizierende Konstellation, ohne bestimmte OR-Prozedur</t>
  </si>
  <si>
    <t>Invasive kardiologische Diagnostik außer bei akutem Myokardinfarkt, mit äußerst schweren CC oder IntK &gt; 196 / 184 / 368 Aufwandspunkten, mit komplexem Eingriff oder Alter &lt; 10 Jahre</t>
  </si>
  <si>
    <t>Invasive kardiologische Diagnostik außer bei akutem Myokardinfarkt, mit äußerst schweren CC oder IntK &gt; 196 / 184 / 368 Aufwandspunkten, ohne komplexen Eingriff, Alter &gt; 9 Jahre</t>
  </si>
  <si>
    <t>Invasive kardiologische Diagnostik außer bei akutem Myokardinfarkt, ohne äußerst schwere CC, ohne IntK &gt; 196 / 184 / 368 Aufwandspunkte, Alter &lt; 15 Jahre</t>
  </si>
  <si>
    <t>Invasive kardiologische Diagnostik außer bei akutem Myokardinfarkt, ohne äußerst schwere CC, ohne IntK &gt; 196 / 184 / 368 Aufwandspunkte, Alter &gt; 14 Jahre, ohne kardiales Mapping, ohne schwere CC bei BT &gt; 1, ohne kompl. Diagnose, mit best. Eingr.</t>
  </si>
  <si>
    <t>Invasive kardiologische Diagnostik außer bei akutem Myokardinfarkt, ohne äußerst schwere CC, ohne IntK &gt; 196 / 184 / 368 Aufwandspunkte, Alter &gt; 14 Jahre, ohne kardiales Mapping, ohne schwere CC bei BT &gt; 1, ohne komplexe Diagnose, ohne best. Eingr.</t>
  </si>
  <si>
    <t>Mäßig komplexe Gefäßeingriffe mit aufwendigem Eingriff oder Mehrfacheingriff oder bestimmter Diagnose oder Alter &lt; 16 Jahre, mehr als ein Belegungstag</t>
  </si>
  <si>
    <t>Mäßig komplexe Gefäßeingriffe mit bestimmtem Eingriff oder anderem Mehrfacheingriff, Alter &gt; 15 Jahre oder ein Belegungstag</t>
  </si>
  <si>
    <t>Mäßig komplexe Gefäßeingriffe ohne aufwendigen oder bestimmten Eingriff, ohne Mehrfacheingriff, Alter &gt; 15 Jahre oder ein Belegungstag</t>
  </si>
  <si>
    <t>Herzinsuffizienz und Schock mit äußerst schweren CC, mit Dialyse oder komplizierender Diagnose oder mit bestimmter hochaufwendiger Behandlung mit intensivmedizinischer Komplexbehandlung &gt; 196 / 184 / 368 Punkte oder komplizierender Konstellation</t>
  </si>
  <si>
    <t>F62D</t>
  </si>
  <si>
    <t>Herzinsuffizienz und Schock ohne äußerst schwere CC oder ohne Dialyse, ohne komplizierende Diagnose, ohne komplizierende Konstellation, ohne best. hochaufw. Beh., mehr als ein Belegungstag, ohne best. akutes Nierenversagen oder ohne äußerst schwere CC</t>
  </si>
  <si>
    <t>Herzinsuffizienz und Schock ohne äußerst schwere CC oder ohne Dialyse, ohne komplizierende Diagnose, ohne komplizierende Konstellation, ohne bestimmte hochaufwendige Behandlung, ein Belegungstag</t>
  </si>
  <si>
    <t>Hypertonie mit äußerst schweren CC oder bestimmter hochaufwendiger Behandlung</t>
  </si>
  <si>
    <t>Hypertonie mit komplizierender Diagnose oder schweren CC oder bestimmter mäßig aufwendiger / aufwendiger Behandlung</t>
  </si>
  <si>
    <t>Hypertonie ohne komplizierende Diagnose, ohne äußerst schwere oder schwere CC, ohne bestimmte mäßig aufwendige / aufwendige Behandlung, Alter &lt; 18 Jahre</t>
  </si>
  <si>
    <t>Hypertonie ohne komplizierende Diagnose, ohne äußerst schwere oder schwere CC, ohne bestimmte mäßig aufwendige / aufwendige Behandlung, Alter &gt; 17 Jahre</t>
  </si>
  <si>
    <t>Angeborene Herzkrankheit, Alter &lt; 6 Jahre oder intensivmedizinische Komplexbehandlung &gt; 196 / - / - Aufwandspunkte</t>
  </si>
  <si>
    <t>Angeborene Herzkrankheit, Alter &gt; 5 Jahre, ohne intensivmedizinische Komplexbehandlung &gt; 196 / - / - Aufwandspunkte</t>
  </si>
  <si>
    <t>Nicht schwere kardiale Arrhythmie und Erregungsleitungsstörungen mit äußerst schweren CC, mehr als ein Belegungstag oder mit kathetergestützter elektrophysiologischer Untersuchung des Herzens oder bestimmter hochaufwendiger Behandlung</t>
  </si>
  <si>
    <t>Nicht schwere kardiale Arrhythmie und Erregungsleitungsstörungen ohne äußerst schwere CC oder ein Belegungstag, ohne kathetergestützte elektrophysiologische Untersuchung des Herzens, ohne bestimmte hochaufwendige Behandlung</t>
  </si>
  <si>
    <t>F73A</t>
  </si>
  <si>
    <t>Synkope und Kollaps, Alter &lt; 14 Jahre, ein Belegungstag</t>
  </si>
  <si>
    <t>F73B</t>
  </si>
  <si>
    <t>Synkope und Kollaps, Alter &gt; 13 Jahre oder mehr als ein Belegungstag</t>
  </si>
  <si>
    <t>Eingriffe an den Verdauungsorganen bei angeborener Fehlbildung, Alter &lt; 2 Jahre od. best. Eingriffe an Dünn-/Dickdarm mit kompliz. Diagnose od. intensivmed. Komplexbeh. &gt; - / 368 / - Aufwandsp. od. Komplexbeh. MRE od. komplexer Eingriff u. Alter &lt; 10 J.</t>
  </si>
  <si>
    <t>Kompl. Eingriffe an Dünn- / Dickdarm oh. Eingriffe an den Verdauungsorg. bei angeb. Fehlbildung, Alt. &gt; 1 J., oh. best. Eingriffe an Dünn- / Dickdarm, oh. kompliz. Diag., oh. IntK &gt; 392 / - / - P., oh. Komplexbeh. MRE, oh. kompl. Eingriff od. Alt. &gt; 9 J.</t>
  </si>
  <si>
    <t>G04Z</t>
  </si>
  <si>
    <t>Best. Eingr. an Dünn- / Dickdarm od. Enterostomaanl. od. andere Eingr. am Darm m. äuß. schw. CC, m. hochkompl. Eingr. od. kompliz. Diag. od. m. sehr kompl. Eingr. od. aufwend. Eingr. m. äuß. schw. CC, m. IntK &gt; - / 368 / - Punkte od. m. Komplexbeh. MRE</t>
  </si>
  <si>
    <t>Bestimmte Eingriffe an Dünn-/ Dickdarm oder Anlegen eines Enterostomas oder anderer Eingriff am Darm mit äuß. schw. CC, mit sehr komplexem Eingriff oder aufwend. Eingriff mit äuß. schw. CC, ohne IntK &gt; - / 368 / - Punkte, ohne Komplexbeh. MRE</t>
  </si>
  <si>
    <t>Bestimmte Eingriffe an Dünn- und Dickdarm, ohne hochkomplexen oder sehr komplexen Eingriff, ohne aufwendigen Eingriff oder ohne äußerst schwere CC, ohne komplizierende Diagnose, mit komplexem Eingriff</t>
  </si>
  <si>
    <t>Strahlentherapie bei Krankheiten und Störungen der Verdauungsorgane, Bestrahlungen an mindestens 8 Tagen, mit äußerst schweren CC</t>
  </si>
  <si>
    <t>G29A</t>
  </si>
  <si>
    <t>Strahlentherapie bei Krankheiten und Störungen der Verdauungsorgane, mehr als ein Belegungstag, Bestrahlungen an mindestens 5 Tagen oder mindestens 9 Bestrahlungen</t>
  </si>
  <si>
    <t>G29B</t>
  </si>
  <si>
    <t>Strahlentherapie bei Krankheiten und Störungen der Verdauungsorgane, mehr als ein Belegungstag, Bestrahlungen an weniger als 5 Tagen, weniger als 9 Bestrahlungen</t>
  </si>
  <si>
    <t>Verschiedenartige komplexe und andere Gastroskopie, ohne komplexe therapeutische Gastroskopie bei schw. Krankheiten der Verdauungsorgane und äuß. schw. oder schw. CC, ohne bestimmte Gastroskopie mit kompliz. Faktoren, ohne ERCP mit and. endoskop. Eingr.</t>
  </si>
  <si>
    <t>Andere Gastroskopie oder bestimmte koloskopische Eingriffe</t>
  </si>
  <si>
    <t>Bösartige Neubildung der Verdauungsorgane, mehr als ein Belegungstag mit äußerst schweren CC oder bestimmte hochaufwendige Behandlung</t>
  </si>
  <si>
    <t>Bösartige Neubildung der Verdauungsorgane, ein Belegungstag oder ohne äußerst schwere CC, ohne bestimmte hochaufwendige Behandlung</t>
  </si>
  <si>
    <t>Komplexe Eingriffe an Gallenblase und Gallenwegen bei bösartiger Neubildung oder Alter &lt; 14 Jahre oder mit bestimmter biliodigestiver Anastomose</t>
  </si>
  <si>
    <t>Strahlentherapie bei Krankheiten und Störungen an hepatobiliärem System und Pankreas, Bestrahlungen an mindestens 8 Tagen</t>
  </si>
  <si>
    <t>H16A</t>
  </si>
  <si>
    <t>H16B</t>
  </si>
  <si>
    <t>Bestimmte ERCP mit äußerst schweren CC oder mit schweren CC oder komplexer Eingriff oder Alter &lt; 16 Jahre, mit komplexer Prozedur, mit Zugang durch retrograde Endoskopie</t>
  </si>
  <si>
    <t>Bestimmte ERCP mit schweren CC oder komplexer Eingriff oder Alter &lt; 16 Jahre, mit komplexer Prozedur, ohne Zugang durch retrograde Endoskopie</t>
  </si>
  <si>
    <t>Andere ERCP ohne bestimmte ERCP, ohne äußerst schwere oder schwere CC, Alter &gt; 15 Jahre, ohne komplexen Eingriff, ohne Radiofrequenzablation mit endoskopischer Stentimplantation oder bestimmte endoskopische Eingriffe</t>
  </si>
  <si>
    <t>Implantation einer inversen Endoprothese am Schultergelenk</t>
  </si>
  <si>
    <t>I05C</t>
  </si>
  <si>
    <t>Anderer großer Gelenkersatz ohne Implantation einer inversen Endoprothese am Schultergelenk</t>
  </si>
  <si>
    <t>Bestimmte Eingriffe an Humerus, Tibia, Fibula und Sprunggelenk mit komplexem Mehrfacheingriff oder keramischem Knochenersatz, mit komplizierendem Eingriff an Humerus und Tibia oder aufwendiger Osteosynthese</t>
  </si>
  <si>
    <t>Bestimmte Eingriffe an Humerus, Tibia, Fibula und Sprunggelenk mit komplexem Mehrfacheingriff oder keramischem Knochenersatz, ohne komplizierenden Eingriff an Humerus und Tibia, ohne aufwendige Osteosynthese</t>
  </si>
  <si>
    <t>Bestimmte Eingriffe an Humerus, Tibia, Fibula und Sprunggelenk ohne mäßig komplexen Eingriff, ohne komplexe Diagnose, ohne Revision einer Endoprothese am Kniegelenk, mit bestimmter offener Reposition oder Implantation von alloplastischem Knochenersatz</t>
  </si>
  <si>
    <t>I13G</t>
  </si>
  <si>
    <t>Bestimmte Eingriffe an Humerus, Tibia, Fibula und Sprunggelenk ohne mäßig komplexen Eingriff, ohne komplexe Diagnose, ohne Revision einer Endoprothese am Kniegelenk, ohne bestimmte offene Reposition, ohne Implantation von alloplastischem Knochenersatz</t>
  </si>
  <si>
    <t>Eingriffe am Fuß mit mehreren hochkomplexen Eingriffen oder Teilwechsel Endoprothese des unteren Sprunggelenks, mit hochkomplexem Eingriff und komplexer Diagnose oder bestimmter Arthrodese</t>
  </si>
  <si>
    <t>Eingriffe am Fuß mit mehreren komplexen Eingriffen oder hochkomplexem Eingriff oder Teilwechsel Endoprothese d. unteren Sprunggelenks oder bei Zerebralparese oder mit komplexem Eingriff und komplexer Diagnose oder mit Eingriff an Sehnen des Rückfußes</t>
  </si>
  <si>
    <t>Eingriffe am Fuß ohne mehrere komplexe Eingriffe, ohne hochkomplexen Eingriff, mit bestimmten komplizierenden Faktoren</t>
  </si>
  <si>
    <t>Eingriffe am Fuß ohne komplexen Eingriff, Alter &gt; 15 Jahre, mit Arthrodese am Großzehengrundgelenk oder Osteosynth. einer Mehrfragment-Fx oder bestimmter Knochen-Tx oder wenig kompl. Eingriff an mehr als einem Strahl oder Osteotomie oder Synovialektomie</t>
  </si>
  <si>
    <t>I20H</t>
  </si>
  <si>
    <t>Eingriffe am Fuß ohne kompl. Eingr., Alter &gt; 15 Jahre, ohne Arthrodese am Großzehengrundgelenk, ohne Osteosynth. einer Mehrfragment-Fx, ohne bestimmte Knochen-Tx, ohne wenig kompl. Eingriff an mehr als einem Strahl, ohne Osteotomie, ohne Synovialektomie</t>
  </si>
  <si>
    <t>Eingriffe am Weichteilgewebe oder kleinflächige Gewebetransplantationen mit bestimmter Diagnose und bestimmtem Eingriff oder mit äußerst schweren CC oder bei BNB mit schweren CC, mit bestimmter Diagnose und komplexem Eingriff</t>
  </si>
  <si>
    <t>Eingriffe am Weichteilgewebe oder kleinflächige Gewebetransplantationen mit äußerst schweren CC oder bei BNB mit schweren CC oder Transplantation einer Zehe als Fingerersatz, ohne bestimmte Diagnose oder ohne komplexen Eingriff</t>
  </si>
  <si>
    <t>Eingriffe am Weichteilgewebe oder kleinflächige Gewebetransplantationen mit schweren CC oder bei BNB oder mit bestimmtem Eingriff am Weichteilgewebe, mehr als ein Belegungstag</t>
  </si>
  <si>
    <t>Strahlentherapie bei Krankheiten und Störungen an Muskel-Skelett-System und Bindegewebe, Bestrahlungen an mindestens 8 Tagen</t>
  </si>
  <si>
    <t>I47C</t>
  </si>
  <si>
    <t>I54A</t>
  </si>
  <si>
    <t>Strahlentherapie bei Krankheiten und Störungen an Muskel-Skelett-System und Bindegewebe, Bestrahlungen an mindestens 5 Tagen oder mindestens 9 Bestrahlungen</t>
  </si>
  <si>
    <t>I54B</t>
  </si>
  <si>
    <t>Strahlentherapie bei Krankheiten und Störungen an Muskel-Skelett-System und Bindegewebe, Bestrahlungen an weniger als 5 Tagen, weniger als 9 Bestrahlungen</t>
  </si>
  <si>
    <t>Andere Erkrankungen des Bindegewebes oder Frakturen an Becken und Schenkelhals, mehr als ein Belegungstag, mit komplizierender Konstellation oder intensivmedizinischer Komplexbehandlung &gt; 392 / 368 / 368 Aufwandspunkte</t>
  </si>
  <si>
    <t>Andere Erkrankungen des Bindegewebes, mehr als ein Belegungstag, mit äußerst schweren CC oder intensivmedizinischer Komplexbehandlung &gt; 196 / 184 / - Aufwandspunkte</t>
  </si>
  <si>
    <t>Frakturen an Becken und Schenkelhals, mehr als ein Belegungstag, mit äußerst schweren CC oder intensivmedizinischer Komplexbehandlung &gt; 196 / 184 / - Aufwandspunkte</t>
  </si>
  <si>
    <t>I66D</t>
  </si>
  <si>
    <t>Andere Erkrankungen des Bindegewebes ohne äußerst schwere CC, ohne intensivmedizinische Komplexbehandlung &gt; 196 / 184 / - Aufwandspunkte, mit kinder-und jugendrheumatologischer Komplexbehandlung 7 bis 13 Behandlungstage</t>
  </si>
  <si>
    <t>I66E</t>
  </si>
  <si>
    <t>I66F</t>
  </si>
  <si>
    <t>Frakturen an Becken und Schenkelhals, mehr als ein Belegungstag, ohne äußerst schwere CC, ohne intensivmedizinische Komplexbehandlung &gt; 196 / 184 / - Aufwandspunkte</t>
  </si>
  <si>
    <t>I66G</t>
  </si>
  <si>
    <t>I66H</t>
  </si>
  <si>
    <t>Andere Erkrankungen des Bindegewebes oder Frakturen an Becken und Schenkelhals, ein Belegungstag</t>
  </si>
  <si>
    <t>J11D</t>
  </si>
  <si>
    <t>Strahlentherapie bei Krankheiten und Störungen an Haut, Unterhaut und Mamma, Bestrahlungen an mindestens 9 Tagen</t>
  </si>
  <si>
    <t>J18A</t>
  </si>
  <si>
    <t>Strahlentherapie bei Krankheiten und Störungen an Haut, Unterhaut und Mamma, mehr als ein Belegungstag, Bestrahlungen an mindestens 5 Tagen oder mindestens 10 Bestrahlungen</t>
  </si>
  <si>
    <t>J18B</t>
  </si>
  <si>
    <t>Strahlentherapie bei Krankheiten und Störungen an Haut, Unterhaut und Mamma, mehr als ein Belegungstag, Bestrahlungen an weniger als 5 Tagen, weniger als 10 Bestrahlungen</t>
  </si>
  <si>
    <t>J22Z</t>
  </si>
  <si>
    <t>Andere Hauttransplantation oder Debridement ohne komplexen Eingriff, ohne komplexe Diagnose, ohne äußerst schwere oder schwere CC oder mit Weichteildeckung oder Mehrfachtumoren der Haut oder Erysipel</t>
  </si>
  <si>
    <t>Schwere Erkrankungen der Haut, mehr als ein Belegungstag, Alter &gt; 17 Jahre oder mit komplexer Diagnose, mit äußerst schweren CC oder Hautulkus bei Para- / Tetraplegie oder hochkomplexe Diagnose oder Epidermolysis bullosa, Alter &lt; 10 Jahre</t>
  </si>
  <si>
    <t>Erkrankungen der Haut, ein Belegungstag, mit komplexer Diagnose oder Alter &lt; 10 Jahre</t>
  </si>
  <si>
    <t>Erkrankungen der Haut, ein Belegungstag, ohne komplexe Diagnose, Alter &gt; 9 Jahre</t>
  </si>
  <si>
    <t>Eingriffe an Schilddrüse, Nebenschilddrüse und Ductus thyreoglossus mit IntK &gt; 392 / 368 / - Punkte oder bei BNB, mit äußerst schweren CC oder Parathyreoidektomie oder äußerst schwere oder schwere CC, mit Thyreoidektomie durch Sternotomie</t>
  </si>
  <si>
    <t>Eingriffe an Schilddrüse, Nebenschilddrüse und Ductus thyreoglossus ohne IntK &gt; 392 / 368 / - Punkte, bei BNB oder mit äußerst schweren oder schweren CC oder Eingriffe an der Schilddrüse außer kleine Eingriffe, mit Thyreoidektomie durch Sternotomie</t>
  </si>
  <si>
    <t>Eingriffe an Schilddrüse, Nebenschilddrüse u. Ductus thyreoglossus ohne IntK &gt; 392 / 368 / - Punkte, außer bei BNB, oh. äuß. schw. oder schw. CC, mit Eingriffen an der Schilddrüse außer kleine Eingriffe, oh. Thyreoidektomie durch Sternotomie</t>
  </si>
  <si>
    <t>Kleine Eingriffe an Schilddrüse, Nebenschilddrüse und Ductus thyreoglossus ohne IntK &gt; 392 / 368 / - Pkt., außer bei bösartiger Neubildung, ohne äußerst schwere oder schwere CC</t>
  </si>
  <si>
    <t>Andere Eingriffe an der Nebenniere oder ausgedehnte Lymphadenektomie</t>
  </si>
  <si>
    <t>Komplexbehandlung bei multiresistenten Erregern mit bestimmter OR-Prozedur bei endokrinen, Ernährungs- und Stoffwechselkrankheiten</t>
  </si>
  <si>
    <t>Diabetes mellitus und schwere Ernährungsstörungen, Alter &lt; 6 Jahre, mit multimodaler Komplexbehandlung bei Diabetes mellitus oder intensivmedizinischer Komplexbehandlung &gt; 196 / 184 / - Aufwandspunkte</t>
  </si>
  <si>
    <t>Diabetes mellitus und schwere Ernährungsstörungen, Alter &gt; 5 Jahre und Alter &lt; 18 Jahre und multimodale Komplexbehandlung bei Diabetes mellitus, ohne intensivmedizinische Komplexbehandlung &gt; 196 / 184 / - Aufwandspunkte</t>
  </si>
  <si>
    <t>Diabetes mellitus und schwere Ernährungsstörungen, Alter &gt; 17 Jahre oder ohne multimodale Komplexbehandlung bei Diabetes mellitus oder schwerste Ernährungsstörungen oder äußerst schwere CC, mehr als ein Belegungstag</t>
  </si>
  <si>
    <t>Diabetes mellitus ohne äußerst schwere CC, Alter &lt; 11 Jahre oder Alter &lt; 16 Jahre mit schweren CC oder multiplen Komplikationen oder Ketoazidose oder Koma, ohne multimodale Komplexbehandlung bei Diabetes mellitus</t>
  </si>
  <si>
    <t>Diabetes mellitus mit schweren CC oder mit komplexer Diagnose, Alter &gt; 15 Jahre, mehr als ein Belegungstag</t>
  </si>
  <si>
    <t>Diabetes mellitus, Alter &gt; 10 Jahre, ein Belegungstag oder ohne äußerst schwere oder schwere CC oder ohne komplexe Diagnose</t>
  </si>
  <si>
    <t>Verschiedene Stoffwechselerkrankungen bei Para- / Tetrapleg. oder mit komplizierender Diagnose oder endoskopischer Einlage eines Magenballons oder äußerst schweren CC, mehr als ein Belegungstag oder mit bestimmter aufwendiger / hochaufwendiger Behandlung</t>
  </si>
  <si>
    <t>Verschiedene Stoffwechselerkrankungen außer bei Para- / Tetraplegie, ohne komplizierende Diagnose, ohne endoskopische Einlage eines Magenballons, ohne äußerst schwere CC oder ein Belegungstag, ohne bestimmte aufwendige / hochaufwendige Behandlung</t>
  </si>
  <si>
    <t>Angeborene Stoffwechselstörungen, mehr als ein Belegungstag, Alter &lt; 6 Jahre oder mit komplexer Diagnose oder intensivmedizinischer Komplexbehandlung &gt; 196 / 184 / - Aufwandspunkte</t>
  </si>
  <si>
    <t>Angeborene Stoffwechselstörungen, mehr als ein Belegungstag, Alter &gt; 5 Jahre, ohne komplexe Diagnose, ohne intensivmedizinische Komplexbehandlung &gt; 196 / 184 / - Aufwandspunkte</t>
  </si>
  <si>
    <t>Endokrinopathien mit komplexer Diagnose und äußerst schweren CC oder intensivmedizinischer Komplexbehandlung &gt; 196 / 184 / - Aufwandspunkte</t>
  </si>
  <si>
    <t>Endokrinopathien mit komplexer Diagnose oder äußerst schweren CC, Alter &lt; 6 Jahre, ohne intensivmedizinische Komplexbehandlung &gt; 196 / 184 / - Aufwandspunkte</t>
  </si>
  <si>
    <t>L06C</t>
  </si>
  <si>
    <t>Strahlentherapie bei Krankheiten und Störungen der Harnorgane, mehr als ein Belegungstag, Bestrahlungen an mindestens 9 Tagen</t>
  </si>
  <si>
    <t>Strahlentherapie bei Krankheiten und Störungen der Harnorgane, mehr als ein Belegungstag, Bestrahlungen an weniger als 9 Tagen</t>
  </si>
  <si>
    <t>Niereninsuffizienz, mehr als ein Belegungstag, mit Dialyse und komplizierenden Faktoren oder äußerst schweren CC, Alter &gt; 15 Jahre</t>
  </si>
  <si>
    <t>Niereninsuffizienz, mehr als ein Belegungstag, mit Dialyse oder äußerst schweren CC oder intensivmedizinischer Komplexbehandlung &gt; 196 / 184 / - Aufwandspunkte</t>
  </si>
  <si>
    <t>Niereninsuffizienz, mehr als ein Belegungstag, ohne Dialyse, ohne äußerst schwere CC, ohne intensivmedizinische Komplexbehandlung &gt; 196 / 184 / - Aufwandspunkte</t>
  </si>
  <si>
    <t>Infektionen der Harnorgane mit äußerst schweren CC oder bestimmter hochaufwendiger Behandlung, Alter &lt; 6 Jahre</t>
  </si>
  <si>
    <t>Infektionen der Harnorgane mit äußerst schweren CC, mit Komplexbehandlung bei multiresistenten Erregern oder bestimmter hochaufwendiger Behandlung, Alter &gt; 5 Jahre</t>
  </si>
  <si>
    <t>Infektionen der Harnorgane mit äuß. schw. CC, ohne best. hochaufw. Beh., ohne Komplexbeh. bei multiresistenten Erregern, Alter &gt; 5 Jahre oder ohne äußerst schwere CC, mit Komplexbeh. bei multiresistenten Erregern oder best. aufw. Beh.</t>
  </si>
  <si>
    <t>Infektionen der Harnorgane ohne äußerst schwere CC, ohne Komplexbehandlung bei multiresistenten Erregern, Alter &lt; 3 Jahre oder Alter &gt; 89 Jahre oder bestimmte schwere Infektionen oder bestimmte mäßig aufwendige Behandlung</t>
  </si>
  <si>
    <t>Infektionen der Harnorgane ohne äußerst schwere CC, ohne best. hochaufw. Beh., ohne Komplexbehandlung bei multiresistenten Erregern, ohne best. aufw. Beh., ohne bestimmte schwere Infektionen, ohne best. mäßig aufw. Beh., Alter &gt; 2 und &lt; 6 Jahre</t>
  </si>
  <si>
    <t>Infektionen der Harnorgane ohne äußerst schwere CC, ohne best. hochaufw. Beh., ohne Komplexbehandlung bei multiresistenten Erregern, ohne best. aufw. Beh., ohne bestimmte schwere Infektionen, ohne best. mäßig aufw. Beh., Alter &gt; 5 und &lt; 90 Jahre</t>
  </si>
  <si>
    <t>Andere mäßig schwere Erkrankungen der Harnorgane, Alter &lt; 16 Jahre</t>
  </si>
  <si>
    <t>Andere mäßig schwere Erkrankungen der Harnorgane, Alter &gt; 15 Jahre</t>
  </si>
  <si>
    <t>Thrombotische Mikroangiopathie oder hämolytisch-urämisches Syndrom</t>
  </si>
  <si>
    <t>Andere OR-Prozeduren an den männlichen Geschlechtsorganen oder Stanzbiopsie an der Prostata, ein Belegungstag</t>
  </si>
  <si>
    <t>Strahlentherapie bei Krankheiten und Störungen der männlichen Geschlechtsorgane, mehr als ein Belegungstag, Bestrahlungen an mindestens 8 Tagen</t>
  </si>
  <si>
    <t>Strahlentherapie bei Krankheiten und Störungen der männlichen Geschlechtsorgane, mehr als ein Belegungstag, Bestrahlungen an weniger als 8 Tagen oder interstitielle Brachytherapie</t>
  </si>
  <si>
    <t>Diagnostische Kürettage, Hysteroskopie, Sterilisation, Pertubation und kleine Eingriffe an Vagina und Vulva</t>
  </si>
  <si>
    <t>Strahlentherapie bei Krankheiten und Störungen der weiblichen Geschlechtsorgane, Bestrahlungen an mindestens 9 Tagen</t>
  </si>
  <si>
    <t>N16A</t>
  </si>
  <si>
    <t>N16B</t>
  </si>
  <si>
    <t>N21A</t>
  </si>
  <si>
    <t>Hysterektomie außer bei bösartiger Neubildung, ohne äußerst schwere oder schwere CC, ohne komplexen Eingriff, ohne Beckenbodenplastik oder komplexe Myomenukleation, mit aufwendigem Eingriff</t>
  </si>
  <si>
    <t>N21B</t>
  </si>
  <si>
    <t>Hysterektomie außer bei bösartiger Neubildung, ohne äußerst schwere oder schwere CC, ohne komplexen Eingriff, ohne Beckenbodenplastik oder komplexe Myomenukleation, ohne aufwendigen Eingriff</t>
  </si>
  <si>
    <t>Cerclage und Muttermundverschluss oder Cholezystektomie oder komplexe OR-Prozedur oder bestimmte intrauterine Operation am Feten, mehr als ein Belegungstag</t>
  </si>
  <si>
    <t>Bestimmte OR-Prozeduren in der Schwangerschaft, ein Belegungstag od. oh. Cerclage, oh. Muttermundverschluss, oh. Cholezystektomie, oh. kompl. OR-Prozedur, oh. bestimmte intrauterine Operation am Feten, mit fetoskopischer Hochfrequenzablation von Gefäßen</t>
  </si>
  <si>
    <t>Neugeborenes, Aufnahmegewicht 1500 - 1999 g mit signifikanter OR-Prozedur oder Beatmung &gt; 95 Stunden, ohne mehrere schwere Probleme, ohne mehrzeitige komplexe OR-Prozeduren, ohne Beatmung &gt; 240 Stunden</t>
  </si>
  <si>
    <t>Neugeborenes, Aufnahmegewicht &gt; 2499 g mit signifikanter OR-Prozedur oder Beatmung &gt; 95 Stunden, mit mehreren schweren Problemen, mit Beatmung &gt; 120 Stunden oder mehrzeitigen komplexen OR-Prozeduren oder Dialyse</t>
  </si>
  <si>
    <t>Neugeborenes, Aufnahmegewicht &gt; 2499 g mit signifikanter OR-Prozedur oder Beatmung &gt; 95 Stunden, mit mehreren schweren Problemen, ohne Beatmung &gt; 120 Stunden, ohne mehrzeitige komplexe OR-Prozeduren, ohne Dialyse</t>
  </si>
  <si>
    <t>Neugeborenes, Aufnahmegewicht 2000 - 2499 g ohne signifikante OR-Prozedur, ohne Beatmung &gt; 95 Stunden, ohne Problem</t>
  </si>
  <si>
    <t>P67E</t>
  </si>
  <si>
    <t>Strahlentherapie bei hämatologischen und soliden Neubildungen, Bestrahlungen an mindestens 9 Tagen oder bei akuter myeloischer Leukämie, Alter &lt; 19 Jahre oder mit äußerst schweren CC</t>
  </si>
  <si>
    <t>Strahlentherapie bei hämatologischen und soliden Neubildungen, Bestrahlungen an mindestens 9 Tagen oder bei akuter myeloischer Leukämie, Alter &gt; 18 Jahre, ohne äußerst schwere CC</t>
  </si>
  <si>
    <t>Akute myeloische Leukämie mit hochkomplexer Chemotherapie, Alter &gt; 17 Jahre</t>
  </si>
  <si>
    <t>R66Z</t>
  </si>
  <si>
    <t>OR-Prozedur bei infektiösen und parasitären Krankheiten mit bestimmter komplexer OR-Prozedur, komplizierender Konstellation oder bei Zustand nach Organtransplantation, ohne intensivmedizinische Komplexbehandlung &gt; 392 / 368 / 552 Aufwandspunkte</t>
  </si>
  <si>
    <t>T01D</t>
  </si>
  <si>
    <t>Sepsis mit kompliz. Konst. od. b. Z.n. Organ-Tx, oh. äuß. schw. CC, oh. IntK &gt; 392 / 368 / - Punkte od. oh. kompliz. Konst., auß. b. Z.n. Organ-Tx, m. kompl. Diag. od. äuß. schw. CC, Alt. &lt; 18 J. od. m. Para- / Tetrapl. od. kompliz. ERCP od. schwerste CC</t>
  </si>
  <si>
    <t>Sepsis m. kompliz. Konst. od. b. Z.n. Organ-Tx, oh. äuß. schw. CC, oh. IntK &gt; 392 / 368 / - Punkte od. oh. kompliz. Konst., auß. b. Z.n. Organ-Tx, m. kompl. Diag. od. äuß. schw. CC, Alt. &gt; 17 J., oh. Para- / Tetrapl., oh. kompliz. ERCP, oh. schwerste CC</t>
  </si>
  <si>
    <t>Sepsis ohne komplizierende Konstellation, außer bei Zustand nach Organtransplantation, ohne komplexe Diagnose, ohne äußerst schwere CC, Alter &lt; 10 Jahre oder mit intensivmedizinischer Komplexbehandlung &gt; 196 / 184 / - Aufwandspunkte</t>
  </si>
  <si>
    <t>U42B</t>
  </si>
  <si>
    <t>Multimodale Schmerztherapie bei psychischen Krankheiten und Störungen, Alter &gt; 18 Jahre, mindestens 14 Behandlungstage</t>
  </si>
  <si>
    <t>U42C</t>
  </si>
  <si>
    <t>Multimodale Schmerztherapie bei psychischen Krankheiten und Störungen, Alter &gt; 18 Jahre, weniger als 14 Behandlungstage</t>
  </si>
  <si>
    <t>Rekonstruktive Operation bei Verletzungen ohne komplizierende Konstellation, ohne Eingriff an mehreren Lokalisationen, ohne freie Lappenplastik mit mikrovask. Anastomosierung, ohne komplexe Diagnose oder Prozedur, ohne äußerst schw. CC oder 1 BT</t>
  </si>
  <si>
    <t>Andere Faktoren, die den Gesundheitszustand beeinflussen und Nachbehandlung nach abgeschlossener Behandlung ohne Radiojoddiagnostik, ohne bestimmten Kontaktanlass oder allergologische Provokationstestung bis 2 Belegungstage</t>
  </si>
  <si>
    <t>MDC 24 Sonstige DRGs</t>
  </si>
  <si>
    <t>801A</t>
  </si>
  <si>
    <t>Ausgedehnte OR-Prozedur ohne Bezug zur Hauptdiagnose mit bestimmter komplizierender Konstellation oder Strahlentherapie oder endovaskulärer Implantation von Stent-Prothesen an der Aorta oder intensivmediz. Komplexbehandlung &gt; 392 / 368 / - Aufwandspunkte</t>
  </si>
  <si>
    <t>801B</t>
  </si>
  <si>
    <t>Ausgedehnte OR-Prozedur ohne Bezug zur Hauptdiagnose mit hochkomplexer OR-Prozedur oder mit komplizierender Konstellation</t>
  </si>
  <si>
    <t>801C</t>
  </si>
  <si>
    <t>Ausgedehnte OR-Prozedur ohne Bezug zur Hauptdiagnose mit komplexer OR-Prozedur oder anderem Eingriff an Kopf und Wirbelsäule oder mit neurologischer Komplexbehandlung des akuten Schlaganfalls oder Alter &lt; 1 Jahr oder bei Para- / Tetraplegie</t>
  </si>
  <si>
    <t>801D</t>
  </si>
  <si>
    <t>Ausgedehnte OR-Prozedur ohne Bezug zur Hauptdiagnose mit bestimmter OR-Prozedur oder mit intensivmediz. Komplexbeh. &gt; 196 / 184 / 368 Aufwandspunkte oder bestimmte nicht ausgedehnte OR-Prozedur mit neurolog. Komplexbehandlung des akuten Schlaganfalls</t>
  </si>
  <si>
    <t>801E</t>
  </si>
  <si>
    <t>Ausgedehnte OR-Prozedur ohne Bezug zur Hauptdiagnose ohne komplizierende Konstellation, ohne hochkomplexe, komplexe oder bestimmte OR-Prozedur</t>
  </si>
  <si>
    <t>802A</t>
  </si>
  <si>
    <t>Bestimmte nicht ausgedehnte OR-Prozedur ohne Bezug zur Hauptdiagnose oder andere nicht ausgedehnte OR-Prozedur mit intensivmedizinischer Komplexbehandlung &gt; 196 / 184 / 368 Aufwandspunkte</t>
  </si>
  <si>
    <t>802B</t>
  </si>
  <si>
    <t>Andere nicht ausgedehnte OR-Prozedur ohne Bezug zur Hauptdiagnose mit mäßig komplexer OR-Prozedur</t>
  </si>
  <si>
    <t>802C</t>
  </si>
  <si>
    <t>Andere nicht ausgedehnte OR-Prozedur ohne Bezug zur Hauptdiagnose ohne mäßig komplexe OR-Prozedur</t>
  </si>
  <si>
    <t>802D</t>
  </si>
  <si>
    <t>Wenig komplexe nicht ausgedehnte OR-Prozedur ohne Bezug zur Hauptdiagnose</t>
  </si>
  <si>
    <t>863Z</t>
  </si>
  <si>
    <t>Neonatale Diagnose ohne Bezug zu Alter oder Gewicht</t>
  </si>
  <si>
    <t>Fehler-DRGs</t>
  </si>
  <si>
    <t>Festlegung wann abgesenkte Bewertungsrelationen berücksichtigt werden</t>
  </si>
  <si>
    <t>Abgesenkt</t>
  </si>
  <si>
    <t>Teil d) Bewertungsrelationen mit gezielter Absenkung in Abhängigkeit der Median-Fallzahl bei Versorgung durch Hauptabteilungen</t>
  </si>
  <si>
    <t>Median-Fallzahl</t>
  </si>
  <si>
    <t>Teil e) Bewertungsrelationen mit gezielter Absenkung in Abhängigkeit der Median-Fallzahl bei Versorgung durch Belegabteilungen</t>
  </si>
  <si>
    <t>N</t>
  </si>
  <si>
    <r>
      <t xml:space="preserve">ZE01.01 </t>
    </r>
    <r>
      <rPr>
        <vertAlign val="superscript"/>
        <sz val="10"/>
        <rFont val="Arial"/>
        <family val="2"/>
      </rPr>
      <t>2)</t>
    </r>
  </si>
  <si>
    <r>
      <t xml:space="preserve">ZE01.02 </t>
    </r>
    <r>
      <rPr>
        <vertAlign val="superscript"/>
        <sz val="10"/>
        <rFont val="Arial"/>
        <family val="2"/>
      </rPr>
      <t>2)</t>
    </r>
  </si>
  <si>
    <r>
      <t xml:space="preserve">ZE02 </t>
    </r>
    <r>
      <rPr>
        <vertAlign val="superscript"/>
        <sz val="10"/>
        <rFont val="Arial"/>
        <family val="2"/>
      </rPr>
      <t>2)</t>
    </r>
  </si>
  <si>
    <r>
      <t xml:space="preserve">ZE30 </t>
    </r>
    <r>
      <rPr>
        <vertAlign val="superscript"/>
        <sz val="10"/>
        <rFont val="Arial"/>
        <family val="2"/>
      </rPr>
      <t>3)</t>
    </r>
  </si>
  <si>
    <r>
      <t xml:space="preserve">ZE62 </t>
    </r>
    <r>
      <rPr>
        <vertAlign val="superscript"/>
        <sz val="10"/>
        <rFont val="Arial"/>
        <family val="2"/>
      </rPr>
      <t>2)</t>
    </r>
  </si>
  <si>
    <t>Gabe von Human-Immunglobulin, spezifisch gegen Zytomegalie-Virus, parenteral</t>
  </si>
  <si>
    <r>
      <t xml:space="preserve">ZE95 </t>
    </r>
    <r>
      <rPr>
        <vertAlign val="superscript"/>
        <sz val="10"/>
        <rFont val="Arial"/>
        <family val="2"/>
      </rPr>
      <t>4)</t>
    </r>
  </si>
  <si>
    <r>
      <t xml:space="preserve">ZE119 </t>
    </r>
    <r>
      <rPr>
        <vertAlign val="superscript"/>
        <sz val="10"/>
        <rFont val="Arial"/>
        <family val="2"/>
      </rPr>
      <t>2)</t>
    </r>
  </si>
  <si>
    <r>
      <t xml:space="preserve">ZE120 </t>
    </r>
    <r>
      <rPr>
        <vertAlign val="superscript"/>
        <sz val="10"/>
        <rFont val="Arial"/>
        <family val="2"/>
      </rPr>
      <t>2)</t>
    </r>
  </si>
  <si>
    <r>
      <t xml:space="preserve">ZE121 </t>
    </r>
    <r>
      <rPr>
        <vertAlign val="superscript"/>
        <sz val="10"/>
        <rFont val="Arial"/>
        <family val="2"/>
      </rPr>
      <t>2)</t>
    </r>
  </si>
  <si>
    <r>
      <t xml:space="preserve">ZE122 </t>
    </r>
    <r>
      <rPr>
        <vertAlign val="superscript"/>
        <sz val="10"/>
        <rFont val="Arial"/>
        <family val="2"/>
      </rPr>
      <t>2)</t>
    </r>
  </si>
  <si>
    <r>
      <t xml:space="preserve">ZE123 </t>
    </r>
    <r>
      <rPr>
        <vertAlign val="superscript"/>
        <sz val="10"/>
        <rFont val="Arial"/>
        <family val="2"/>
      </rPr>
      <t>2)</t>
    </r>
  </si>
  <si>
    <t>Neurostimulatoren zur Rückenmarkstimulation oder zur Stimulation des peripheren Nervensystems, Einkanalstimulator, mit Sondenimplantation</t>
  </si>
  <si>
    <t>Neurostimulatoren zur Rückenmarkstimulation oder zur Stimulation des peripheren Nervensystems, Einkanalstimulator, ohne Sondenimplantation</t>
  </si>
  <si>
    <t>Neurostimulatoren zur Rückenmarkstimulation oder zur Stimulation des peripheren Nervensystems, Mehrkanalstimulator, nicht wiederaufladbar, mit Sondenimplantation</t>
  </si>
  <si>
    <t>Neurostimulatoren zur Rückenmarkstimulation oder zur Stimulation des peripheren Nervensystems, Mehrkanalstimulator, nicht wiederaufladbar, ohne Sondenimplantation</t>
  </si>
  <si>
    <t>ZE160</t>
  </si>
  <si>
    <t>Gabe von Lipegfilgrastim, parenteral</t>
  </si>
  <si>
    <t>ZE161</t>
  </si>
  <si>
    <t>Radiofrequenzablation Ösophagus</t>
  </si>
  <si>
    <t>Das Zulassungsrecht bleibt von der Katalogaufnahme unberührt. Die Kostenträger entscheiden im Einzelfall, ob die Kosten dieser Medikamente übernommen werden.</t>
  </si>
  <si>
    <r>
      <t>ZE</t>
    </r>
    <r>
      <rPr>
        <b/>
        <vertAlign val="subscript"/>
        <sz val="11"/>
        <rFont val="Arial"/>
        <family val="2"/>
      </rPr>
      <t>D</t>
    </r>
  </si>
  <si>
    <r>
      <t xml:space="preserve">ZE01.01 </t>
    </r>
    <r>
      <rPr>
        <vertAlign val="superscript"/>
        <sz val="10"/>
        <rFont val="Arial"/>
        <family val="2"/>
      </rPr>
      <t>1)</t>
    </r>
  </si>
  <si>
    <r>
      <t xml:space="preserve">ZE01.02 </t>
    </r>
    <r>
      <rPr>
        <vertAlign val="superscript"/>
        <sz val="10"/>
        <rFont val="Arial"/>
        <family val="2"/>
      </rPr>
      <t>1)</t>
    </r>
  </si>
  <si>
    <r>
      <t xml:space="preserve">ZE02 </t>
    </r>
    <r>
      <rPr>
        <vertAlign val="superscript"/>
        <sz val="10"/>
        <rFont val="Arial"/>
        <family val="2"/>
      </rPr>
      <t>1)</t>
    </r>
  </si>
  <si>
    <t>Operationen am spinalen Liquorsystem: Implantation oder Wechsel einer Medikamentenpumpe zur intrathekalen und/oder epiduralen Infusion: Vollimplantierbare Medikamentenpumpe mit programmierbarem variablen Tagesprofil</t>
  </si>
  <si>
    <t>Wirbelkörperersatz und komplexe Rekonstruktion der Wirbelsäule: Wirbelkörperersatz durch Implantat</t>
  </si>
  <si>
    <t>1 Wirbelkörper</t>
  </si>
  <si>
    <t>2 Wirbelkörper</t>
  </si>
  <si>
    <t>3 Wirbelkörper</t>
  </si>
  <si>
    <t>4 Wirbelkörper</t>
  </si>
  <si>
    <t>5 oder mehr Wirbelkörper</t>
  </si>
  <si>
    <t>34,0 g oder mehr</t>
  </si>
  <si>
    <t>3.000 mg oder mehr</t>
  </si>
  <si>
    <r>
      <t xml:space="preserve">ZE30 </t>
    </r>
    <r>
      <rPr>
        <vertAlign val="superscript"/>
        <sz val="10"/>
        <rFont val="Arial"/>
        <family val="2"/>
      </rPr>
      <t>8)</t>
    </r>
  </si>
  <si>
    <t>Siehe weitere Differenzierung ZE30.14 - ZE30.23</t>
  </si>
  <si>
    <t>ZE30.14</t>
  </si>
  <si>
    <t>ZE30.15</t>
  </si>
  <si>
    <t>ZE30.16</t>
  </si>
  <si>
    <t>ZE30.17</t>
  </si>
  <si>
    <t>ZE30.18</t>
  </si>
  <si>
    <t>ZE30.19</t>
  </si>
  <si>
    <t>ZE30.20</t>
  </si>
  <si>
    <t>ZE30.21</t>
  </si>
  <si>
    <t>ZE30.22</t>
  </si>
  <si>
    <t>ZE30.23</t>
  </si>
  <si>
    <t>200.500 IE oder mehr</t>
  </si>
  <si>
    <t>50 oder mehr Plasmapheresen</t>
  </si>
  <si>
    <t>50 oder mehr Doppelfiltrationsplasmapheresen</t>
  </si>
  <si>
    <r>
      <t>ZE40.01</t>
    </r>
    <r>
      <rPr>
        <vertAlign val="superscript"/>
        <sz val="10"/>
        <rFont val="Arial"/>
        <family val="2"/>
      </rPr>
      <t>6)</t>
    </r>
  </si>
  <si>
    <r>
      <t>ZE40.02</t>
    </r>
    <r>
      <rPr>
        <vertAlign val="superscript"/>
        <sz val="10"/>
        <rFont val="Arial"/>
        <family val="2"/>
      </rPr>
      <t>6)</t>
    </r>
  </si>
  <si>
    <r>
      <t>ZE40.03</t>
    </r>
    <r>
      <rPr>
        <vertAlign val="superscript"/>
        <sz val="10"/>
        <rFont val="Arial"/>
        <family val="2"/>
      </rPr>
      <t>6)</t>
    </r>
  </si>
  <si>
    <t>2.450 Mio. IE oder mehr</t>
  </si>
  <si>
    <r>
      <t>ZE42.01</t>
    </r>
    <r>
      <rPr>
        <vertAlign val="superscript"/>
        <sz val="10"/>
        <rFont val="Arial"/>
        <family val="2"/>
      </rPr>
      <t>6)</t>
    </r>
  </si>
  <si>
    <r>
      <t>ZE42.02</t>
    </r>
    <r>
      <rPr>
        <vertAlign val="superscript"/>
        <sz val="10"/>
        <rFont val="Arial"/>
        <family val="2"/>
      </rPr>
      <t>6)</t>
    </r>
  </si>
  <si>
    <r>
      <t>ZE42.03</t>
    </r>
    <r>
      <rPr>
        <vertAlign val="superscript"/>
        <sz val="10"/>
        <rFont val="Arial"/>
        <family val="2"/>
      </rPr>
      <t>6)</t>
    </r>
  </si>
  <si>
    <t>3.000 Mio. IE oder mehr</t>
  </si>
  <si>
    <t>70,0 mg oder mehr</t>
  </si>
  <si>
    <r>
      <t>ZE47.01</t>
    </r>
    <r>
      <rPr>
        <vertAlign val="superscript"/>
        <sz val="10"/>
        <rFont val="Arial"/>
        <family val="2"/>
      </rPr>
      <t>6)</t>
    </r>
  </si>
  <si>
    <r>
      <t>ZE47.02</t>
    </r>
    <r>
      <rPr>
        <vertAlign val="superscript"/>
        <sz val="10"/>
        <rFont val="Arial"/>
        <family val="2"/>
      </rPr>
      <t>6)</t>
    </r>
  </si>
  <si>
    <r>
      <t>ZE47.03</t>
    </r>
    <r>
      <rPr>
        <vertAlign val="superscript"/>
        <sz val="10"/>
        <rFont val="Arial"/>
        <family val="2"/>
      </rPr>
      <t>6)</t>
    </r>
  </si>
  <si>
    <t>150.000 IE oder mehr</t>
  </si>
  <si>
    <t>805 Mio. IE oder mehr</t>
  </si>
  <si>
    <t>Siehe weitere Differenzierung ZE50.18 - ZE50.20</t>
  </si>
  <si>
    <t>4.550 mg oder mehr</t>
  </si>
  <si>
    <t>64.000 IE oder mehr</t>
  </si>
  <si>
    <r>
      <t>ZE52.01</t>
    </r>
    <r>
      <rPr>
        <vertAlign val="superscript"/>
        <sz val="10"/>
        <rFont val="Arial"/>
        <family val="2"/>
      </rPr>
      <t>6)</t>
    </r>
  </si>
  <si>
    <r>
      <t>ZE52.02</t>
    </r>
    <r>
      <rPr>
        <vertAlign val="superscript"/>
        <sz val="10"/>
        <rFont val="Arial"/>
        <family val="2"/>
      </rPr>
      <t>6)</t>
    </r>
  </si>
  <si>
    <t>320 mg oder mehr</t>
  </si>
  <si>
    <t>Operationen am spinalen Liquorsystem: Implantation oder Wechsel einer Medikamentenpumpe zur intrathekalen und/oder epiduralen Infusion: Vollimplantierbare Medikamentenpumpe mit konstanter Flussrate</t>
  </si>
  <si>
    <t>Andere Operationen am Penis: Wechsel einer semirigiden Penisprothese: In eine hydraulische Prothese</t>
  </si>
  <si>
    <t>Andere Operationen am Penis: Wechsel einer hydraulischen Penisprothese: Vollständig, in eine hydraulische Prothese</t>
  </si>
  <si>
    <r>
      <t xml:space="preserve">ZE62 </t>
    </r>
    <r>
      <rPr>
        <vertAlign val="superscript"/>
        <sz val="10"/>
        <rFont val="Arial"/>
        <family val="2"/>
      </rPr>
      <t>1)</t>
    </r>
  </si>
  <si>
    <t>2.400 mg oder mehr</t>
  </si>
  <si>
    <r>
      <t>ZE64.01</t>
    </r>
    <r>
      <rPr>
        <vertAlign val="superscript"/>
        <sz val="10"/>
        <rFont val="Arial"/>
        <family val="2"/>
      </rPr>
      <t>4)</t>
    </r>
  </si>
  <si>
    <r>
      <t>ZE64.02</t>
    </r>
    <r>
      <rPr>
        <vertAlign val="superscript"/>
        <sz val="10"/>
        <rFont val="Arial"/>
        <family val="2"/>
      </rPr>
      <t>4)</t>
    </r>
  </si>
  <si>
    <r>
      <t>ZE64.03</t>
    </r>
    <r>
      <rPr>
        <vertAlign val="superscript"/>
        <sz val="10"/>
        <rFont val="Arial"/>
        <family val="2"/>
      </rPr>
      <t>4)</t>
    </r>
  </si>
  <si>
    <t>50,0 g oder mehr</t>
  </si>
  <si>
    <r>
      <t>ZE67.01</t>
    </r>
    <r>
      <rPr>
        <vertAlign val="superscript"/>
        <sz val="10"/>
        <rFont val="Arial"/>
        <family val="2"/>
      </rPr>
      <t>6)</t>
    </r>
  </si>
  <si>
    <r>
      <t>ZE67.02</t>
    </r>
    <r>
      <rPr>
        <vertAlign val="superscript"/>
        <sz val="10"/>
        <rFont val="Arial"/>
        <family val="2"/>
      </rPr>
      <t>6)</t>
    </r>
  </si>
  <si>
    <r>
      <t>ZE67.03</t>
    </r>
    <r>
      <rPr>
        <vertAlign val="superscript"/>
        <sz val="10"/>
        <rFont val="Arial"/>
        <family val="2"/>
      </rPr>
      <t>6)</t>
    </r>
  </si>
  <si>
    <t>8.000 IE oder mehr</t>
  </si>
  <si>
    <t>11.000 oder mehr Einheiten</t>
  </si>
  <si>
    <r>
      <t>ZE71.01</t>
    </r>
    <r>
      <rPr>
        <vertAlign val="superscript"/>
        <sz val="10"/>
        <rFont val="Arial"/>
        <family val="2"/>
      </rPr>
      <t>6)</t>
    </r>
  </si>
  <si>
    <r>
      <t>ZE71.02</t>
    </r>
    <r>
      <rPr>
        <vertAlign val="superscript"/>
        <sz val="10"/>
        <rFont val="Arial"/>
        <family val="2"/>
      </rPr>
      <t>6)</t>
    </r>
  </si>
  <si>
    <t>30 mg oder mehr</t>
  </si>
  <si>
    <r>
      <t>ZE72.01</t>
    </r>
    <r>
      <rPr>
        <vertAlign val="superscript"/>
        <sz val="10"/>
        <rFont val="Arial"/>
        <family val="2"/>
      </rPr>
      <t>6)</t>
    </r>
  </si>
  <si>
    <r>
      <t>ZE72.02</t>
    </r>
    <r>
      <rPr>
        <vertAlign val="superscript"/>
        <sz val="10"/>
        <rFont val="Arial"/>
        <family val="2"/>
      </rPr>
      <t>6)</t>
    </r>
  </si>
  <si>
    <t>240 mg oder mehr</t>
  </si>
  <si>
    <t>Siehe weitere Differenzierung ZE74.17 - ZE74.20</t>
  </si>
  <si>
    <r>
      <t>ZE75.01</t>
    </r>
    <r>
      <rPr>
        <vertAlign val="superscript"/>
        <sz val="10"/>
        <rFont val="Arial"/>
        <family val="2"/>
      </rPr>
      <t>6)</t>
    </r>
  </si>
  <si>
    <t>200 mg oder mehr</t>
  </si>
  <si>
    <r>
      <t>ZE78.01</t>
    </r>
    <r>
      <rPr>
        <vertAlign val="superscript"/>
        <sz val="10"/>
        <rFont val="Arial"/>
        <family val="2"/>
      </rPr>
      <t>4)</t>
    </r>
  </si>
  <si>
    <r>
      <t>ZE78.02</t>
    </r>
    <r>
      <rPr>
        <vertAlign val="superscript"/>
        <sz val="10"/>
        <rFont val="Arial"/>
        <family val="2"/>
      </rPr>
      <t>4)</t>
    </r>
  </si>
  <si>
    <r>
      <t>ZE78.03</t>
    </r>
    <r>
      <rPr>
        <vertAlign val="superscript"/>
        <sz val="10"/>
        <rFont val="Arial"/>
        <family val="2"/>
      </rPr>
      <t>4)</t>
    </r>
  </si>
  <si>
    <r>
      <t>ZE78.04</t>
    </r>
    <r>
      <rPr>
        <vertAlign val="superscript"/>
        <sz val="10"/>
        <rFont val="Arial"/>
        <family val="2"/>
      </rPr>
      <t>4)</t>
    </r>
  </si>
  <si>
    <t>7.000 mg oder mehr</t>
  </si>
  <si>
    <t>1.080 mg oder mehr</t>
  </si>
  <si>
    <r>
      <t>ZE93.01</t>
    </r>
    <r>
      <rPr>
        <vertAlign val="superscript"/>
        <sz val="10"/>
        <rFont val="Arial"/>
        <family val="2"/>
      </rPr>
      <t>6)</t>
    </r>
  </si>
  <si>
    <r>
      <t>ZE93.02</t>
    </r>
    <r>
      <rPr>
        <vertAlign val="superscript"/>
        <sz val="10"/>
        <rFont val="Arial"/>
        <family val="2"/>
      </rPr>
      <t>6)</t>
    </r>
  </si>
  <si>
    <t>845 g oder mehr</t>
  </si>
  <si>
    <r>
      <t xml:space="preserve">ZE95 </t>
    </r>
    <r>
      <rPr>
        <vertAlign val="superscript"/>
        <sz val="10"/>
        <rFont val="Arial"/>
        <family val="2"/>
      </rPr>
      <t>9)</t>
    </r>
  </si>
  <si>
    <r>
      <t>ZE95.01</t>
    </r>
    <r>
      <rPr>
        <vertAlign val="superscript"/>
        <sz val="10"/>
        <rFont val="Arial"/>
        <family val="2"/>
      </rPr>
      <t>6)</t>
    </r>
  </si>
  <si>
    <r>
      <t>ZE95.02</t>
    </r>
    <r>
      <rPr>
        <vertAlign val="superscript"/>
        <sz val="10"/>
        <rFont val="Arial"/>
        <family val="2"/>
      </rPr>
      <t>6)</t>
    </r>
  </si>
  <si>
    <r>
      <t>ZE95.03</t>
    </r>
    <r>
      <rPr>
        <vertAlign val="superscript"/>
        <sz val="10"/>
        <rFont val="Arial"/>
        <family val="2"/>
      </rPr>
      <t>6)</t>
    </r>
  </si>
  <si>
    <t>50,0 mg oder mehr</t>
  </si>
  <si>
    <t>10 oder mehr Implantate</t>
  </si>
  <si>
    <t>900 mg oder mehr</t>
  </si>
  <si>
    <r>
      <t>ZE98.01</t>
    </r>
    <r>
      <rPr>
        <vertAlign val="superscript"/>
        <sz val="10"/>
        <rFont val="Arial"/>
        <family val="2"/>
      </rPr>
      <t>3)</t>
    </r>
  </si>
  <si>
    <r>
      <t>ZE98.02</t>
    </r>
    <r>
      <rPr>
        <vertAlign val="superscript"/>
        <sz val="10"/>
        <rFont val="Arial"/>
        <family val="2"/>
      </rPr>
      <t>3)</t>
    </r>
  </si>
  <si>
    <r>
      <t>ZE98.03</t>
    </r>
    <r>
      <rPr>
        <vertAlign val="superscript"/>
        <sz val="10"/>
        <rFont val="Arial"/>
        <family val="2"/>
      </rPr>
      <t>3)</t>
    </r>
  </si>
  <si>
    <r>
      <t>ZE98.04</t>
    </r>
    <r>
      <rPr>
        <vertAlign val="superscript"/>
        <sz val="10"/>
        <rFont val="Arial"/>
        <family val="2"/>
      </rPr>
      <t>3)</t>
    </r>
  </si>
  <si>
    <r>
      <t>ZE98.05</t>
    </r>
    <r>
      <rPr>
        <vertAlign val="superscript"/>
        <sz val="10"/>
        <rFont val="Arial"/>
        <family val="2"/>
      </rPr>
      <t>3)</t>
    </r>
  </si>
  <si>
    <r>
      <t>ZE98.06</t>
    </r>
    <r>
      <rPr>
        <vertAlign val="superscript"/>
        <sz val="10"/>
        <rFont val="Arial"/>
        <family val="2"/>
      </rPr>
      <t>3)</t>
    </r>
  </si>
  <si>
    <r>
      <t>ZE98.07</t>
    </r>
    <r>
      <rPr>
        <vertAlign val="superscript"/>
        <sz val="10"/>
        <rFont val="Arial"/>
        <family val="2"/>
      </rPr>
      <t>3)</t>
    </r>
  </si>
  <si>
    <r>
      <t>ZE98.08</t>
    </r>
    <r>
      <rPr>
        <vertAlign val="superscript"/>
        <sz val="10"/>
        <rFont val="Arial"/>
        <family val="2"/>
      </rPr>
      <t>3)</t>
    </r>
  </si>
  <si>
    <r>
      <t>ZE98.09</t>
    </r>
    <r>
      <rPr>
        <vertAlign val="superscript"/>
        <sz val="10"/>
        <rFont val="Arial"/>
        <family val="2"/>
      </rPr>
      <t>3)</t>
    </r>
  </si>
  <si>
    <r>
      <t>ZE98.10</t>
    </r>
    <r>
      <rPr>
        <vertAlign val="superscript"/>
        <sz val="10"/>
        <rFont val="Arial"/>
        <family val="2"/>
      </rPr>
      <t>3)</t>
    </r>
  </si>
  <si>
    <r>
      <t>ZE98.11</t>
    </r>
    <r>
      <rPr>
        <vertAlign val="superscript"/>
        <sz val="10"/>
        <rFont val="Arial"/>
        <family val="2"/>
      </rPr>
      <t>3)</t>
    </r>
  </si>
  <si>
    <r>
      <t>ZE98.12</t>
    </r>
    <r>
      <rPr>
        <vertAlign val="superscript"/>
        <sz val="10"/>
        <rFont val="Arial"/>
        <family val="2"/>
      </rPr>
      <t>3)</t>
    </r>
  </si>
  <si>
    <r>
      <t>ZE98.13</t>
    </r>
    <r>
      <rPr>
        <vertAlign val="superscript"/>
        <sz val="10"/>
        <rFont val="Arial"/>
        <family val="2"/>
      </rPr>
      <t>3)</t>
    </r>
  </si>
  <si>
    <r>
      <t>ZE98.14</t>
    </r>
    <r>
      <rPr>
        <vertAlign val="superscript"/>
        <sz val="10"/>
        <rFont val="Arial"/>
        <family val="2"/>
      </rPr>
      <t>3)</t>
    </r>
  </si>
  <si>
    <r>
      <t>ZE98.15</t>
    </r>
    <r>
      <rPr>
        <vertAlign val="superscript"/>
        <sz val="10"/>
        <rFont val="Arial"/>
        <family val="2"/>
      </rPr>
      <t>3)</t>
    </r>
  </si>
  <si>
    <r>
      <t>ZE98.16</t>
    </r>
    <r>
      <rPr>
        <vertAlign val="superscript"/>
        <sz val="10"/>
        <rFont val="Arial"/>
        <family val="2"/>
      </rPr>
      <t>3)</t>
    </r>
  </si>
  <si>
    <t>600 mg oder mehr</t>
  </si>
  <si>
    <r>
      <t xml:space="preserve">ZE105 </t>
    </r>
    <r>
      <rPr>
        <vertAlign val="superscript"/>
        <sz val="10"/>
        <rFont val="Arial"/>
        <family val="2"/>
      </rPr>
      <t>2), 7)</t>
    </r>
  </si>
  <si>
    <t>(Perkutan-)transluminale Gefäßintervention: Selektive Embolisation mit Metallspiralen: Gefäße intrakraniell</t>
  </si>
  <si>
    <t>(Perkutan-)transluminale Gefäßintervention: Selektive Embolisation mit Metallspiralen: Gefäße Kopf extrakraniell und Hals</t>
  </si>
  <si>
    <t>(Perkutan-)transluminale Gefäßintervention: Selektive Embolisation mit Metallspiralen: Gefäße spinal</t>
  </si>
  <si>
    <t>Zusatzinformationen zu Materialien: Art der Metall- oder Mikrospiralen zur selektiven Embolisation: Nicht gecoverter großlumiger Gefäßverschlusskörper [Vascular Plug]</t>
  </si>
  <si>
    <t>1 Metallspirale</t>
  </si>
  <si>
    <t>2 Metallspiralen</t>
  </si>
  <si>
    <t>3 Metallspiralen</t>
  </si>
  <si>
    <t>4 Metallspiralen</t>
  </si>
  <si>
    <t>5 Metallspiralen</t>
  </si>
  <si>
    <t>6 Metallspiralen</t>
  </si>
  <si>
    <t>7 Metallspiralen</t>
  </si>
  <si>
    <t>8 Metallspiralen</t>
  </si>
  <si>
    <t>9 Metallspiralen</t>
  </si>
  <si>
    <t>10 Metallspiralen</t>
  </si>
  <si>
    <t>11 Metallspiralen</t>
  </si>
  <si>
    <t>12 Metallspiralen</t>
  </si>
  <si>
    <t>13 Metallspiralen</t>
  </si>
  <si>
    <t>14 Metallspiralen</t>
  </si>
  <si>
    <t>15 Metallspiralen</t>
  </si>
  <si>
    <t>16 Metallspiralen</t>
  </si>
  <si>
    <t>17 Metallspiralen</t>
  </si>
  <si>
    <t>18 Metallspiralen</t>
  </si>
  <si>
    <t>19 Metallspiralen</t>
  </si>
  <si>
    <t>20 Metallspiralen</t>
  </si>
  <si>
    <t>Siehe weitere Differenzierung ZE105.22 - ZE105.29</t>
  </si>
  <si>
    <t>21 Metallspiralen</t>
  </si>
  <si>
    <t>22 Metallspiralen</t>
  </si>
  <si>
    <t>23 Metallspiralen</t>
  </si>
  <si>
    <t>24 Metallspiralen</t>
  </si>
  <si>
    <t>25 Metallspiralen</t>
  </si>
  <si>
    <t>26 Metallspiralen</t>
  </si>
  <si>
    <t>27 Metallspiralen</t>
  </si>
  <si>
    <t>28 oder mehr Metallspiralen</t>
  </si>
  <si>
    <r>
      <t xml:space="preserve">ZE106 </t>
    </r>
    <r>
      <rPr>
        <vertAlign val="superscript"/>
        <sz val="10"/>
        <rFont val="Arial"/>
        <family val="2"/>
      </rPr>
      <t>2), 7)</t>
    </r>
  </si>
  <si>
    <t>(Perkutan-)transluminale Gefäßintervention: Selektive Embolisation mit Metallspiralen: Gefäße Schulter und Oberarm</t>
  </si>
  <si>
    <t>(Perkutan-)transluminale Gefäßintervention: Selektive Embolisation mit Metallspiralen: Gefäße Unterarm</t>
  </si>
  <si>
    <t>(Perkutan-)transluminale Gefäßintervention: Selektive Embolisation mit Metallspiralen: Aorta</t>
  </si>
  <si>
    <t>(Perkutan-)transluminale Gefäßintervention: Selektive Embolisation mit Metallspiralen: Aortenisthmus</t>
  </si>
  <si>
    <t>(Perkutan-)transluminale Gefäßintervention: Selektive Embolisation mit Metallspiralen: Ductus arteriosus apertus</t>
  </si>
  <si>
    <t>(Perkutan-)transluminale Gefäßintervention: Selektive Embolisation mit Metallspiralen: V. cava</t>
  </si>
  <si>
    <t>(Perkutan-)transluminale Gefäßintervention: Selektive Embolisation mit Metallspiralen: Andere Gefäße thorakal</t>
  </si>
  <si>
    <t>(Perkutan-)transluminale Gefäßintervention: Selektive Embolisation mit Metallspiralen: Gefäße viszeral</t>
  </si>
  <si>
    <t>(Perkutan-)transluminale Gefäßintervention: Selektive Embolisation mit Metallspiralen: Gefäße Unterschenkel</t>
  </si>
  <si>
    <t>(Perkutan-)transluminale Gefäßintervention: Selektive Embolisation mit Metallspiralen: Gefäßmalformationen</t>
  </si>
  <si>
    <t>(Perkutan-)transluminale Gefäßintervention: Selektive Embolisation mit Metallspiralen: Künstliche Gefäße</t>
  </si>
  <si>
    <t>(Perkutan-)transluminale Gefäßintervention: Selektive Embolisation mit Metallspiralen: V. portae</t>
  </si>
  <si>
    <t>8-836.mh</t>
  </si>
  <si>
    <t>(Perkutan-)transluminale Gefäßintervention: Selektive Embolisation mit Metallspiralen: Andere Arterien abdominal und pelvin</t>
  </si>
  <si>
    <t>8-836.mj</t>
  </si>
  <si>
    <t>(Perkutan-)transluminale Gefäßintervention: Selektive Embolisation mit Metallspiralen: Andere Venen abdominal und pelvin</t>
  </si>
  <si>
    <t>8-836.mk</t>
  </si>
  <si>
    <t>(Perkutan-)transluminale Gefäßintervention: Selektive Embolisation mit Metallspiralen: Arterien Oberschenkel</t>
  </si>
  <si>
    <t>8-836.mm</t>
  </si>
  <si>
    <t>(Perkutan-)transluminale Gefäßintervention: Selektive Embolisation mit Metallspiralen: Venen Oberschenkel</t>
  </si>
  <si>
    <t>(Perkutan-)transluminale Gefäßintervention: Selektive Embolisation mit Metallspiralen: Sonstige</t>
  </si>
  <si>
    <t>(Perkutan-)transluminale Gefäßintervention an Gefäßen des Lungenkreislaufes: Selektive Embolisation mit Partikeln oder Metallspiralen: Pulmonalarterie</t>
  </si>
  <si>
    <t>(Perkutan-)transluminale Gefäßintervention an Gefäßen des Lungenkreislaufes: Selektive Embolisation mit Partikeln oder Metallspiralen: Pulmonalvene</t>
  </si>
  <si>
    <t>(Perkutan-)transluminale Gefäßintervention an Gefäßen des Lungenkreislaufes: Selektive Embolisation mit Partikeln oder Metallspiralen: Aortopulmonale Kollateralgefäße (MAPCA)</t>
  </si>
  <si>
    <t>(Perkutan-)transluminale Gefäßintervention an Gefäßen des Lungenkreislaufes: Selektive Embolisation mit Partikeln oder Metallspiralen: Gefäßmalformationen</t>
  </si>
  <si>
    <t>(Perkutan-)transluminale Gefäßintervention an Gefäßen des Lungenkreislaufes: Selektive Embolisation mit Partikeln oder Metallspiralen: Künstliche aortopulmonale Shunts</t>
  </si>
  <si>
    <t>(Perkutan-)transluminale Gefäßintervention an Gefäßen des Lungenkreislaufes: Selektive Embolisation mit Partikeln oder Metallspiralen: Künstliche Gefäße</t>
  </si>
  <si>
    <t>(Perkutan-)transluminale Gefäßintervention an Gefäßen des Lungenkreislaufes: Selektive Embolisation mit Partikeln oder Metallspiralen: Sonstige</t>
  </si>
  <si>
    <t>Siehe weitere Differenzierung ZE106.22 - ZE106.29</t>
  </si>
  <si>
    <t>Transfusion von Vollblut, Erythrozytenkonzentrat und Thrombozytenkonzentrat: Erythrozytenkonzentrat</t>
  </si>
  <si>
    <r>
      <t>ZE107.01</t>
    </r>
    <r>
      <rPr>
        <vertAlign val="superscript"/>
        <sz val="10"/>
        <rFont val="Arial"/>
        <family val="2"/>
      </rPr>
      <t>6)</t>
    </r>
  </si>
  <si>
    <r>
      <t>ZE107.02</t>
    </r>
    <r>
      <rPr>
        <vertAlign val="superscript"/>
        <sz val="10"/>
        <rFont val="Arial"/>
        <family val="2"/>
      </rPr>
      <t>6)</t>
    </r>
  </si>
  <si>
    <t>280 TE oder mehr</t>
  </si>
  <si>
    <t>Transfusion von Vollblut, Erythrozytenkonzentrat und Thrombozytenkonzentrat: Patientenbezogene Thrombozytenkonzentrate</t>
  </si>
  <si>
    <t>Siehe weitere Differenzierung ZE108.25 - ZE108.30</t>
  </si>
  <si>
    <t>ZE108.25</t>
  </si>
  <si>
    <t>8-800.6s</t>
  </si>
  <si>
    <t>71 bis unter 79 patientenbezogene Thrombozytenkonzentrate</t>
  </si>
  <si>
    <t>ZE108.26</t>
  </si>
  <si>
    <t>8-800.6t</t>
  </si>
  <si>
    <t>79 bis unter 87 patientenbezogene Thrombozytenkonzentrate</t>
  </si>
  <si>
    <t>ZE108.27</t>
  </si>
  <si>
    <t>8-800.6u</t>
  </si>
  <si>
    <t>87 bis unter 95 patientenbezogene Thrombozytenkonzentrate</t>
  </si>
  <si>
    <t>ZE108.28</t>
  </si>
  <si>
    <t>8-800.6v</t>
  </si>
  <si>
    <t>95 bis unter 103 patientenbezogene Thrombozytenkonzentrate</t>
  </si>
  <si>
    <t>ZE108.29</t>
  </si>
  <si>
    <t>8-800.6w</t>
  </si>
  <si>
    <t>103 bis unter 111 patientenbezogene Thrombozytenkonzentrate</t>
  </si>
  <si>
    <t>ZE108.30</t>
  </si>
  <si>
    <t>8-800.6z</t>
  </si>
  <si>
    <t>111 oder mehr patientenbezogene Thrombozytenkonzentrate</t>
  </si>
  <si>
    <r>
      <t>ZE110.01</t>
    </r>
    <r>
      <rPr>
        <vertAlign val="superscript"/>
        <sz val="10"/>
        <rFont val="Arial"/>
        <family val="2"/>
      </rPr>
      <t>6)</t>
    </r>
  </si>
  <si>
    <r>
      <t>ZE110.02</t>
    </r>
    <r>
      <rPr>
        <vertAlign val="superscript"/>
        <sz val="10"/>
        <rFont val="Arial"/>
        <family val="2"/>
      </rPr>
      <t>6)</t>
    </r>
  </si>
  <si>
    <t>43.650 mg oder mehr</t>
  </si>
  <si>
    <r>
      <t>ZE113.01</t>
    </r>
    <r>
      <rPr>
        <vertAlign val="superscript"/>
        <sz val="10"/>
        <rFont val="Arial"/>
        <family val="2"/>
      </rPr>
      <t>5)</t>
    </r>
  </si>
  <si>
    <r>
      <t>ZE113.02</t>
    </r>
    <r>
      <rPr>
        <vertAlign val="superscript"/>
        <sz val="10"/>
        <rFont val="Arial"/>
        <family val="2"/>
      </rPr>
      <t>5)</t>
    </r>
  </si>
  <si>
    <t>23.200 mg oder mehr</t>
  </si>
  <si>
    <r>
      <t>ZE115.01</t>
    </r>
    <r>
      <rPr>
        <vertAlign val="superscript"/>
        <sz val="10"/>
        <rFont val="Arial"/>
        <family val="2"/>
      </rPr>
      <t>6)</t>
    </r>
  </si>
  <si>
    <r>
      <t>ZE115.02</t>
    </r>
    <r>
      <rPr>
        <vertAlign val="superscript"/>
        <sz val="10"/>
        <rFont val="Arial"/>
        <family val="2"/>
      </rPr>
      <t>6)</t>
    </r>
  </si>
  <si>
    <t>12.800 mg oder mehr</t>
  </si>
  <si>
    <t>2.460 mg oder mehr</t>
  </si>
  <si>
    <r>
      <t>ZE117.01</t>
    </r>
    <r>
      <rPr>
        <vertAlign val="superscript"/>
        <sz val="10"/>
        <rFont val="Arial"/>
        <family val="2"/>
      </rPr>
      <t>6)</t>
    </r>
  </si>
  <si>
    <r>
      <t>ZE117.02</t>
    </r>
    <r>
      <rPr>
        <vertAlign val="superscript"/>
        <sz val="10"/>
        <rFont val="Arial"/>
        <family val="2"/>
      </rPr>
      <t>6)</t>
    </r>
  </si>
  <si>
    <r>
      <t>ZE117.03</t>
    </r>
    <r>
      <rPr>
        <vertAlign val="superscript"/>
        <sz val="10"/>
        <rFont val="Arial"/>
        <family val="2"/>
      </rPr>
      <t>6)</t>
    </r>
  </si>
  <si>
    <r>
      <t>ZE117.04</t>
    </r>
    <r>
      <rPr>
        <vertAlign val="superscript"/>
        <sz val="10"/>
        <rFont val="Arial"/>
        <family val="2"/>
      </rPr>
      <t>6)</t>
    </r>
  </si>
  <si>
    <t>6,00 mg oder mehr</t>
  </si>
  <si>
    <r>
      <t xml:space="preserve">ZE119 </t>
    </r>
    <r>
      <rPr>
        <vertAlign val="superscript"/>
        <sz val="10"/>
        <rFont val="Arial"/>
        <family val="2"/>
      </rPr>
      <t>1)</t>
    </r>
  </si>
  <si>
    <r>
      <t xml:space="preserve">ZE120 </t>
    </r>
    <r>
      <rPr>
        <vertAlign val="superscript"/>
        <sz val="10"/>
        <rFont val="Arial"/>
        <family val="2"/>
      </rPr>
      <t>1)</t>
    </r>
  </si>
  <si>
    <r>
      <t xml:space="preserve">ZE121 </t>
    </r>
    <r>
      <rPr>
        <vertAlign val="superscript"/>
        <sz val="10"/>
        <rFont val="Arial"/>
        <family val="2"/>
      </rPr>
      <t>1)</t>
    </r>
  </si>
  <si>
    <r>
      <t xml:space="preserve">ZE122 </t>
    </r>
    <r>
      <rPr>
        <vertAlign val="superscript"/>
        <sz val="10"/>
        <rFont val="Arial"/>
        <family val="2"/>
      </rPr>
      <t>1)</t>
    </r>
  </si>
  <si>
    <t>Peritonealdialyse: Intermittierend, maschinell unterstützt (IPD)</t>
  </si>
  <si>
    <r>
      <t xml:space="preserve">ZE123 </t>
    </r>
    <r>
      <rPr>
        <vertAlign val="superscript"/>
        <sz val="10"/>
        <rFont val="Arial"/>
        <family val="2"/>
      </rPr>
      <t>1)</t>
    </r>
  </si>
  <si>
    <r>
      <t>ZE128.01</t>
    </r>
    <r>
      <rPr>
        <vertAlign val="superscript"/>
        <sz val="10"/>
        <rFont val="Arial"/>
        <family val="2"/>
      </rPr>
      <t>6)</t>
    </r>
  </si>
  <si>
    <t>17.550 mg oder mehr</t>
  </si>
  <si>
    <t>9-200.01</t>
  </si>
  <si>
    <t>Hochaufwendige Pflege von Erwachsenen: 43 bis 56 Aufwandspunkte</t>
  </si>
  <si>
    <t>9-200.02</t>
  </si>
  <si>
    <t>Hochaufwendige Pflege von Erwachsenen: 57 bis 71 Aufwandspunkte</t>
  </si>
  <si>
    <t>Hochaufwendige Pflege von Erwachsenen: 362 oder mehr Aufwandspunkte</t>
  </si>
  <si>
    <t>9-201.01</t>
  </si>
  <si>
    <t>Hochaufwendige Pflege von Kindern und Jugendlichen: 43 bis 56 Aufwandspunkte</t>
  </si>
  <si>
    <t>9-201.02</t>
  </si>
  <si>
    <t>Hochaufwendige Pflege von Kindern und Jugendlichen: 57 bis 71 Aufwandspunkte</t>
  </si>
  <si>
    <t>Hochaufwendige Pflege von Kindern und Jugendlichen: 362 oder mehr Aufwandspunkte</t>
  </si>
  <si>
    <t>Hochaufwendige Pflege von Kleinkindern: 362 oder mehr Aufwandspunkte</t>
  </si>
  <si>
    <t>(Perkutan-)transluminale Gefäßintervention an Gefäßen des Lungenkreislaufes: Einlegen eines ungecoverten Wachstumsstents</t>
  </si>
  <si>
    <t>(Perkutan-)transluminale Gefäßintervention an Gefäßen des Lungenkreislaufes: Einlegen eines gecoverten Wachstumsstents</t>
  </si>
  <si>
    <t>(Perkutan-)transluminale Implantation von ungecoverten Cheatham-Platinum-Stents [CP-Stent]: Ein Stent</t>
  </si>
  <si>
    <t>(Perkutan-)transluminale Implantation von gecoverten Cheatham-Platinum-Stents [CP-Stent]: Ein Stent</t>
  </si>
  <si>
    <t>(Perkutan-)transluminale Implantation eines Wachstumsstents</t>
  </si>
  <si>
    <t>(Perkutan-)transluminale Implantation von ungecoverten Cheatham-Platinum-Stents [CP-Stent]: Zwei oder mehr Stents</t>
  </si>
  <si>
    <t>(Perkutan-)transluminale Implantation von gecoverten Cheatham-Platinum-Stents [CP-Stent]: Zwei oder mehr Stents</t>
  </si>
  <si>
    <r>
      <t xml:space="preserve">ZE133 </t>
    </r>
    <r>
      <rPr>
        <vertAlign val="superscript"/>
        <sz val="10"/>
        <rFont val="Arial"/>
        <family val="2"/>
      </rPr>
      <t>2)</t>
    </r>
  </si>
  <si>
    <t>(Perkutan-)transluminale Gefäßintervention: Fremdkörperentfernung: Gefäße intrakraniell</t>
  </si>
  <si>
    <t>(Perkutan-)transluminale Gefäßintervention: Thrombektomie: Gefäße intrakraniell</t>
  </si>
  <si>
    <t>2.800 mg oder mehr</t>
  </si>
  <si>
    <r>
      <t xml:space="preserve">ZE136 </t>
    </r>
    <r>
      <rPr>
        <vertAlign val="superscript"/>
        <sz val="10"/>
        <rFont val="Arial"/>
        <family val="2"/>
      </rPr>
      <t>2)</t>
    </r>
  </si>
  <si>
    <r>
      <t xml:space="preserve">ZE137 </t>
    </r>
    <r>
      <rPr>
        <vertAlign val="superscript"/>
        <sz val="10"/>
        <rFont val="Arial"/>
        <family val="2"/>
      </rPr>
      <t>2)</t>
    </r>
  </si>
  <si>
    <t>(Perkutan-)transluminale Gefäßintervention: Angioplastie (Ballon): Gefäße Schulter und Oberarm</t>
  </si>
  <si>
    <t>(Perkutan-)transluminale Gefäßintervention: Angioplastie (Ballon): Gefäße Unterarm</t>
  </si>
  <si>
    <t>(Perkutan-)transluminale Gefäßintervention: Angioplastie (Ballon): Andere Gefäße thorakal</t>
  </si>
  <si>
    <t>(Perkutan-)transluminale Gefäßintervention: Angioplastie (Ballon): Gefäße viszeral</t>
  </si>
  <si>
    <t>(Perkutan-)transluminale Gefäßintervention: Angioplastie (Ballon): Gefäße Unterschenkel</t>
  </si>
  <si>
    <t>(Perkutan-)transluminale Gefäßintervention: Angioplastie (Ballon): Künstliche Gefäße</t>
  </si>
  <si>
    <t>8-836.0q</t>
  </si>
  <si>
    <t>(Perkutan-)transluminale Gefäßintervention: Angioplastie (Ballon): Andere Arterien abdominal und pelvin</t>
  </si>
  <si>
    <t>8-836.0r</t>
  </si>
  <si>
    <t>(Perkutan-)transluminale Gefäßintervention: Angioplastie (Ballon): Andere Venen abdominal und pelvin</t>
  </si>
  <si>
    <t>8-836.0s</t>
  </si>
  <si>
    <t>(Perkutan-)transluminale Gefäßintervention: Angioplastie (Ballon): Arterien Oberschenkel</t>
  </si>
  <si>
    <t>8-836.0t</t>
  </si>
  <si>
    <t>(Perkutan-)transluminale Gefäßintervention: Angioplastie (Ballon): Venen Oberschenkel</t>
  </si>
  <si>
    <t>Implantation oder Wechsel eines Neurostimulators zur epiduralen Rückenmarkstimulation mit Implantation oder Wechsel einer Neurostimulationselektrode: Einkanalstimulator, vollimplantierbar, nicht wiederaufladbar</t>
  </si>
  <si>
    <t>Implantation oder Wechsel eines Neurostimulators zur Stimulation von Spinalganglien mit Implantation oder Wechsel einer Neurostimulationselektrode: Einkanalstimulator, vollimplantierbar, nicht wiederaufladbar</t>
  </si>
  <si>
    <t>Implantation oder Wechsel eines Neurostimulators zur Stimulation des peripheren Nervensystems mit Implantation oder Wechsel einer Neurostimulationselektrode: Einkanalstimulator, vollimplantierbar, nicht wiederaufladbar</t>
  </si>
  <si>
    <t>Wechsel eines Neurostimulators zur epiduralen Rückenmarkstimulation ohne Wechsel einer Neurostimulationselektrode: Einkanalstimulator, vollimplantierbar, nicht wiederaufladbar</t>
  </si>
  <si>
    <t>Wechsel eines Neurostimulators zur Stimulation von Spinalganglien ohne Wechsel einer Neurostimulationselektrode: Einkanalstimulator, vollimplantierbar, nicht wiederaufladbar</t>
  </si>
  <si>
    <t>Implantation eines Neurostimulators zur epiduralen Rückenmarkstimulation ohne Implantation einer Neurostimulationselektrode: Einkanalstimulator, vollimplantierbar, nicht wiederaufladbar</t>
  </si>
  <si>
    <t>Wechsel eines Neurostimulators zur Stimulation des peripheren Nervensystems ohne Wechsel einer Neurostimulationselektrode: Einkanalstimulator, vollimplantierbar, nicht wiederaufladbar</t>
  </si>
  <si>
    <t>Implantation eines Neurostimulators zur Stimulation des peripheren Nervensystems ohne Implantation einer Neurostimulationselektrode: Einkanalstimulator, vollimplantierbar, nicht wiederaufladbar</t>
  </si>
  <si>
    <t>Implantation oder Wechsel eines Neurostimulators zur epiduralen Rückenmarkstimulation mit Implantation oder Wechsel einer Neurostimulationselektrode: Mehrkanalstimulator, vollimplantierbar, nicht wiederaufladbar</t>
  </si>
  <si>
    <t>Implantation oder Wechsel eines Neurostimulators zur Stimulation von Spinalganglien mit Implantation oder Wechsel einer Neurostimulationselektrode: Mehrkanalstimulator, vollimplantierbar, nicht wiederaufladbar</t>
  </si>
  <si>
    <t>Implantation oder Wechsel eines Neurostimulators zur Stimulation des peripheren Nervensystems mit Implantation oder Wechsel einer Neurostimulationselektrode: Mehrkanalstimulator, vollimplantierbar, nicht wiederaufladbar</t>
  </si>
  <si>
    <t>Wechsel eines Neurostimulators zur epiduralen Rückenmarkstimulation ohne Wechsel einer Neurostimulationselektrode: Mehrkanalstimulator, vollimplantierbar, nicht wiederaufladbar</t>
  </si>
  <si>
    <t>Wechsel eines Neurostimulators zur Stimulation von Spinalganglien ohne Wechsel einer Neurostimulationselektrode: Mehrkanalstimulator, vollimplantierbar, nicht wiederaufladbar</t>
  </si>
  <si>
    <t>Implantation eines Neurostimulators zur epiduralen Rückenmarkstimulation ohne Implantation einer Neurostimulationselektrode: Mehrkanalstimulator, vollimplantierbar, nicht wiederaufladbar</t>
  </si>
  <si>
    <t>Wechsel eines Neurostimulators zur Stimulation des peripheren Nervensystems ohne Wechsel einer Neurostimulationselektrode: Mehrkanalstimulator, vollimplantierbar, nicht wiederaufladbar</t>
  </si>
  <si>
    <t>Implantation eines Neurostimulators zur Stimulation des peripheren Nervensystems ohne Implantation einer Neurostimulationselektrode: Mehrkanalstimulator, vollimplantierbar, nicht wiederaufladbar</t>
  </si>
  <si>
    <r>
      <t>ZE142.01</t>
    </r>
    <r>
      <rPr>
        <vertAlign val="superscript"/>
        <sz val="10"/>
        <rFont val="Arial"/>
        <family val="2"/>
      </rPr>
      <t>4)</t>
    </r>
  </si>
  <si>
    <t>1.800 mg oder mehr</t>
  </si>
  <si>
    <t>240,0 mg oder mehr</t>
  </si>
  <si>
    <r>
      <t>ZE144.01</t>
    </r>
    <r>
      <rPr>
        <vertAlign val="superscript"/>
        <sz val="10"/>
        <rFont val="Arial"/>
        <family val="2"/>
      </rPr>
      <t>6)</t>
    </r>
  </si>
  <si>
    <t>5.600 µg oder mehr</t>
  </si>
  <si>
    <r>
      <t>ZE146.01</t>
    </r>
    <r>
      <rPr>
        <vertAlign val="superscript"/>
        <sz val="10"/>
        <rFont val="Arial"/>
        <family val="2"/>
      </rPr>
      <t>6)</t>
    </r>
  </si>
  <si>
    <r>
      <t>ZE146.02</t>
    </r>
    <r>
      <rPr>
        <vertAlign val="superscript"/>
        <sz val="10"/>
        <rFont val="Arial"/>
        <family val="2"/>
      </rPr>
      <t>6)</t>
    </r>
  </si>
  <si>
    <t>Siehe weitere Differenzierung ZE146.30 - ZE146.46</t>
  </si>
  <si>
    <t>ZE146.30</t>
  </si>
  <si>
    <t>8-800.gz</t>
  </si>
  <si>
    <t>126 bis unter 134 Thrombozytenkonzentrate</t>
  </si>
  <si>
    <t>8-800.hz</t>
  </si>
  <si>
    <t>126 bis unter 134 pathogeninaktivierte Thrombozytenkonzentrate</t>
  </si>
  <si>
    <t>ZE146.31</t>
  </si>
  <si>
    <t>8-800.m0</t>
  </si>
  <si>
    <t>134 bis unter 146 Thrombozytenkonzentrate</t>
  </si>
  <si>
    <t>8-800.n0</t>
  </si>
  <si>
    <t>134 bis unter 146 pathogeninaktivierte Thrombozytenkonzentrate</t>
  </si>
  <si>
    <t>ZE146.32</t>
  </si>
  <si>
    <t>8-800.m1</t>
  </si>
  <si>
    <t>146 bis unter 158 Thrombozytenkonzentrate</t>
  </si>
  <si>
    <t>8-800.n1</t>
  </si>
  <si>
    <t>146 bis unter 158 pathogeninaktivierte Thrombozytenkonzentrate</t>
  </si>
  <si>
    <t>ZE146.33</t>
  </si>
  <si>
    <t>8-800.m2</t>
  </si>
  <si>
    <t>158 bis unter 170 Thrombozytenkonzentrate</t>
  </si>
  <si>
    <t>8-800.n2</t>
  </si>
  <si>
    <t>158 bis unter 170 pathogeninaktivierte Thrombozytenkonzentrate</t>
  </si>
  <si>
    <t>ZE146.34</t>
  </si>
  <si>
    <t>8-800.m3</t>
  </si>
  <si>
    <t>170 bis unter 182 Thrombozytenkonzentrate</t>
  </si>
  <si>
    <t>8-800.n3</t>
  </si>
  <si>
    <t>170 bis unter 182 pathogeninaktivierte Thrombozytenkonzentrate</t>
  </si>
  <si>
    <t>ZE146.35</t>
  </si>
  <si>
    <t>8-800.m4</t>
  </si>
  <si>
    <t>182 bis unter 194 Thrombozytenkonzentrate</t>
  </si>
  <si>
    <t>8-800.n4</t>
  </si>
  <si>
    <t>182 bis unter 194 pathogeninaktivierte Thrombozytenkonzentrate</t>
  </si>
  <si>
    <t>ZE146.36</t>
  </si>
  <si>
    <t>8-800.m5</t>
  </si>
  <si>
    <t>194 bis unter 210 Thrombozytenkonzentrate</t>
  </si>
  <si>
    <t>8-800.n5</t>
  </si>
  <si>
    <t>194 bis unter 210 pathogeninaktivierte Thrombozytenkonzentrate</t>
  </si>
  <si>
    <t>ZE146.37</t>
  </si>
  <si>
    <t>8-800.m6</t>
  </si>
  <si>
    <t>210 bis unter 226 Thrombozytenkonzentrate</t>
  </si>
  <si>
    <t>8-800.n6</t>
  </si>
  <si>
    <t>210 bis unter 226 pathogeninaktivierte Thrombozytenkonzentrate</t>
  </si>
  <si>
    <t>ZE146.38</t>
  </si>
  <si>
    <t>8-800.m7</t>
  </si>
  <si>
    <t>226 bis unter 242 Thrombozytenkonzentrate</t>
  </si>
  <si>
    <t>8-800.n7</t>
  </si>
  <si>
    <t>226 bis unter 242 pathogeninaktivierte Thrombozytenkonzentrate</t>
  </si>
  <si>
    <t>ZE146.39</t>
  </si>
  <si>
    <t>8-800.m8</t>
  </si>
  <si>
    <t>242 bis unter 258 Thrombozytenkonzentrate</t>
  </si>
  <si>
    <t>8-800.n8</t>
  </si>
  <si>
    <t>242 bis unter 258 pathogeninaktivierte Thrombozytenkonzentrate</t>
  </si>
  <si>
    <t>ZE146.40</t>
  </si>
  <si>
    <t>8-800.m9</t>
  </si>
  <si>
    <t>258 bis unter 274 Thrombozytenkonzentrate</t>
  </si>
  <si>
    <t>8-800.n9</t>
  </si>
  <si>
    <t>258 bis unter 274 pathogeninaktivierte Thrombozytenkonzentrate</t>
  </si>
  <si>
    <t>ZE146.41</t>
  </si>
  <si>
    <t>8-800.ma</t>
  </si>
  <si>
    <t>274 bis unter 294 Thrombozytenkonzentrate</t>
  </si>
  <si>
    <t>8-800.na</t>
  </si>
  <si>
    <t>274 bis unter 294 pathogeninaktivierte Thrombozytenkonzentrate</t>
  </si>
  <si>
    <t>ZE146.42</t>
  </si>
  <si>
    <t>8-800.mb</t>
  </si>
  <si>
    <t>294 bis unter 314 Thrombozytenkonzentrate</t>
  </si>
  <si>
    <t>8-800.nb</t>
  </si>
  <si>
    <t>294 bis unter 314 pathogeninaktivierte Thrombozytenkonzentrate</t>
  </si>
  <si>
    <t>ZE146.43</t>
  </si>
  <si>
    <t>8-800.mc</t>
  </si>
  <si>
    <t>314 bis unter 334 Thrombozytenkonzentrate</t>
  </si>
  <si>
    <t>8-800.nc</t>
  </si>
  <si>
    <t>314 bis unter 334 pathogeninaktivierte Thrombozytenkonzentrate</t>
  </si>
  <si>
    <t>ZE146.44</t>
  </si>
  <si>
    <t>8-800.md</t>
  </si>
  <si>
    <t>334 bis unter 354 Thrombozytenkonzentrate</t>
  </si>
  <si>
    <t>8-800.nd</t>
  </si>
  <si>
    <t>334 bis unter 354 pathogeninaktivierte Thrombozytenkonzentrate</t>
  </si>
  <si>
    <t>ZE146.45</t>
  </si>
  <si>
    <t>8-800.me</t>
  </si>
  <si>
    <t>354 bis unter 374 Thrombozytenkonzentrate</t>
  </si>
  <si>
    <t>8-800.ne</t>
  </si>
  <si>
    <t>354 bis unter 374 pathogeninaktivierte Thrombozytenkonzentrate</t>
  </si>
  <si>
    <t>ZE146.46</t>
  </si>
  <si>
    <t>8-800.mf</t>
  </si>
  <si>
    <t>374 oder mehr Thrombozytenkonzentrate</t>
  </si>
  <si>
    <t>8-800.nf</t>
  </si>
  <si>
    <t>374 oder mehr pathogeninaktivierte Thrombozytenkonzentrate</t>
  </si>
  <si>
    <r>
      <t>ZE147.01</t>
    </r>
    <r>
      <rPr>
        <vertAlign val="superscript"/>
        <sz val="10"/>
        <rFont val="Arial"/>
        <family val="2"/>
      </rPr>
      <t>6)</t>
    </r>
  </si>
  <si>
    <t>Siehe weitere Differenzierung ZE147.31 - ZE147.47</t>
  </si>
  <si>
    <t>ZE147.31</t>
  </si>
  <si>
    <t>8-800.dz</t>
  </si>
  <si>
    <t>126 bis unter 134 pathogeninaktivierte Apherese-Thrombozytenkonzentrate</t>
  </si>
  <si>
    <t>8-800.fz</t>
  </si>
  <si>
    <t>126 bis unter 134 Apherese-Thrombozytenkonzentrate</t>
  </si>
  <si>
    <t>ZE147.32</t>
  </si>
  <si>
    <t>8-800.j0</t>
  </si>
  <si>
    <t>134 bis unter 146 pathogeninaktivierte Apherese-Thrombozytenkonzentrate</t>
  </si>
  <si>
    <t>8-800.k0</t>
  </si>
  <si>
    <t>134 bis unter 146 Apherese-Thrombozytenkonzentrate</t>
  </si>
  <si>
    <t>ZE147.33</t>
  </si>
  <si>
    <t>8-800.j1</t>
  </si>
  <si>
    <t>146 bis unter 158 pathogeninaktivierte Apherese-Thrombozytenkonzentrate</t>
  </si>
  <si>
    <t>8-800.k1</t>
  </si>
  <si>
    <t>146 bis unter 158 Apherese-Thrombozytenkonzentrate</t>
  </si>
  <si>
    <t>ZE147.34</t>
  </si>
  <si>
    <t>8-800.j2</t>
  </si>
  <si>
    <t>158 bis unter 170 pathogeninaktivierte Apherese-Thrombozytenkonzentrate</t>
  </si>
  <si>
    <t>8-800.k2</t>
  </si>
  <si>
    <t>158 bis unter 170 Apherese-Thrombozytenkonzentrate</t>
  </si>
  <si>
    <t>ZE147.35</t>
  </si>
  <si>
    <t>8-800.j3</t>
  </si>
  <si>
    <t>170 bis unter 182 pathogeninaktivierte Apherese-Thrombozytenkonzentrate</t>
  </si>
  <si>
    <t>8-800.k3</t>
  </si>
  <si>
    <t>170 bis unter 182 Apherese-Thrombozytenkonzentrate</t>
  </si>
  <si>
    <t>ZE147.36</t>
  </si>
  <si>
    <t>8-800.j4</t>
  </si>
  <si>
    <t>182 bis unter 194 pathogeninaktivierte Apherese-Thrombozytenkonzentrate</t>
  </si>
  <si>
    <t>8-800.k4</t>
  </si>
  <si>
    <t>182 bis unter 194 Apherese-Thrombozytenkonzentrate</t>
  </si>
  <si>
    <t>ZE147.37</t>
  </si>
  <si>
    <t>8-800.j5</t>
  </si>
  <si>
    <t>194 bis unter 210 pathogeninaktivierte Apherese-Thrombozytenkonzentrate</t>
  </si>
  <si>
    <t>8-800.k5</t>
  </si>
  <si>
    <t>194 bis unter 210 Apherese-Thrombozytenkonzentrate</t>
  </si>
  <si>
    <t>ZE147.38</t>
  </si>
  <si>
    <t>8-800.j6</t>
  </si>
  <si>
    <t>210 bis unter 226 pathogeninaktivierte Apherese-Thrombozytenkonzentrate</t>
  </si>
  <si>
    <t>8-800.k6</t>
  </si>
  <si>
    <t>210 bis unter 226 Apherese-Thrombozytenkonzentrate</t>
  </si>
  <si>
    <t>ZE147.39</t>
  </si>
  <si>
    <t>8-800.j7</t>
  </si>
  <si>
    <t>226 bis unter 242 pathogeninaktivierte Apherese-Thrombozytenkonzentrate</t>
  </si>
  <si>
    <t>8-800.k7</t>
  </si>
  <si>
    <t>226 bis unter 242 Apherese-Thrombozytenkonzentrate</t>
  </si>
  <si>
    <t>ZE147.40</t>
  </si>
  <si>
    <t>8-800.j8</t>
  </si>
  <si>
    <t>242 bis unter 258 pathogeninaktivierte Apherese-Thrombozytenkonzentrate</t>
  </si>
  <si>
    <t>8-800.k8</t>
  </si>
  <si>
    <t>242 bis unter 258 Apherese-Thrombozytenkonzentrate</t>
  </si>
  <si>
    <t>ZE147.41</t>
  </si>
  <si>
    <t>8-800.j9</t>
  </si>
  <si>
    <t>258 bis unter 274 pathogeninaktivierte Apherese-Thrombozytenkonzentrate</t>
  </si>
  <si>
    <t>8-800.k9</t>
  </si>
  <si>
    <t>258 bis unter 274 Apherese-Thrombozytenkonzentrate</t>
  </si>
  <si>
    <t>ZE147.42</t>
  </si>
  <si>
    <t>8-800.ja</t>
  </si>
  <si>
    <t>274 bis unter 294 pathogeninaktivierte Apherese-Thrombozytenkonzentrate</t>
  </si>
  <si>
    <t>8-800.ka</t>
  </si>
  <si>
    <t>274 bis unter 294 Apherese-Thrombozytenkonzentrate</t>
  </si>
  <si>
    <t>ZE147.43</t>
  </si>
  <si>
    <t>8-800.jb</t>
  </si>
  <si>
    <t>294 bis unter 314 pathogeninaktivierte Apherese-Thrombozytenkonzentrate</t>
  </si>
  <si>
    <t>8-800.kb</t>
  </si>
  <si>
    <t>294 bis unter 314 Apherese-Thrombozytenkonzentrate</t>
  </si>
  <si>
    <t>ZE147.44</t>
  </si>
  <si>
    <t>8-800.jc</t>
  </si>
  <si>
    <t>314 bis unter 334 pathogeninaktivierte Apherese-Thrombozytenkonzentrate</t>
  </si>
  <si>
    <t>8-800.kc</t>
  </si>
  <si>
    <t>314 bis unter 334 Apherese-Thrombozytenkonzentrate</t>
  </si>
  <si>
    <t>ZE147.45</t>
  </si>
  <si>
    <t>8-800.jd</t>
  </si>
  <si>
    <t>334 bis unter 354 pathogeninaktivierte Apherese-Thrombozytenkonzentrate</t>
  </si>
  <si>
    <t>8-800.kd</t>
  </si>
  <si>
    <t>334 bis unter 354 Apherese-Thrombozytenkonzentrate</t>
  </si>
  <si>
    <t>ZE147.46</t>
  </si>
  <si>
    <t>8-800.je</t>
  </si>
  <si>
    <t>354 bis unter 374 pathogeninaktivierte Apherese-Thrombozytenkonzentrate</t>
  </si>
  <si>
    <t>8-800.ke</t>
  </si>
  <si>
    <t>354 bis unter 374 Apherese-Thrombozytenkonzentrate</t>
  </si>
  <si>
    <t>ZE147.47</t>
  </si>
  <si>
    <t>8-800.jf</t>
  </si>
  <si>
    <t>374 oder mehr pathogeninaktivierte Apherese-Thrombozytenkonzentrate</t>
  </si>
  <si>
    <t>8-800.kf</t>
  </si>
  <si>
    <t>374 oder mehr Apherese-Thrombozytenkonzentrate</t>
  </si>
  <si>
    <r>
      <t>ZE150.01</t>
    </r>
    <r>
      <rPr>
        <vertAlign val="superscript"/>
        <sz val="10"/>
        <rFont val="Arial"/>
        <family val="2"/>
      </rPr>
      <t>5)</t>
    </r>
  </si>
  <si>
    <r>
      <t>ZE150.02</t>
    </r>
    <r>
      <rPr>
        <vertAlign val="superscript"/>
        <sz val="10"/>
        <rFont val="Arial"/>
        <family val="2"/>
      </rPr>
      <t>5)</t>
    </r>
  </si>
  <si>
    <t>93.000 mg oder mehr</t>
  </si>
  <si>
    <r>
      <t>ZE151.01</t>
    </r>
    <r>
      <rPr>
        <vertAlign val="superscript"/>
        <sz val="10"/>
        <rFont val="Arial"/>
        <family val="2"/>
      </rPr>
      <t>6)</t>
    </r>
  </si>
  <si>
    <r>
      <t>ZE151.02</t>
    </r>
    <r>
      <rPr>
        <vertAlign val="superscript"/>
        <sz val="10"/>
        <rFont val="Arial"/>
        <family val="2"/>
      </rPr>
      <t>6)</t>
    </r>
  </si>
  <si>
    <r>
      <t xml:space="preserve">ZE152 </t>
    </r>
    <r>
      <rPr>
        <vertAlign val="superscript"/>
        <sz val="10"/>
        <rFont val="Arial"/>
        <family val="2"/>
      </rPr>
      <t>2)</t>
    </r>
  </si>
  <si>
    <t>6.000 mg oder mehr</t>
  </si>
  <si>
    <t>24.000 mg oder mehr</t>
  </si>
  <si>
    <t>510 mg oder mehr</t>
  </si>
  <si>
    <r>
      <t>ZE157.01</t>
    </r>
    <r>
      <rPr>
        <vertAlign val="superscript"/>
        <sz val="10"/>
        <rFont val="Arial"/>
        <family val="2"/>
      </rPr>
      <t>6)</t>
    </r>
  </si>
  <si>
    <r>
      <t>ZE157.02</t>
    </r>
    <r>
      <rPr>
        <vertAlign val="superscript"/>
        <sz val="10"/>
        <rFont val="Arial"/>
        <family val="2"/>
      </rPr>
      <t>6)</t>
    </r>
  </si>
  <si>
    <t>2.080 mg oder mehr</t>
  </si>
  <si>
    <t>Implantation oder Wechsel eines Neurostimulators zur Stimulation des peripheren Nervensystems mit Implantation oder Wechsel einer Neurostimulationselektrode: Vagusnervstimulationssystem</t>
  </si>
  <si>
    <t>Wechsel eines Neurostimulators zur Stimulation des peripheren Nervensystems ohne Wechsel einer Neurostimulationselektrode: Vagusnervstimulationssystem</t>
  </si>
  <si>
    <t>Applikation von Medikamenten, Liste 7: Lipegfilgrastim, parenteral</t>
  </si>
  <si>
    <r>
      <t>ZE160.01</t>
    </r>
    <r>
      <rPr>
        <vertAlign val="superscript"/>
        <sz val="10"/>
        <rFont val="Arial"/>
        <family val="2"/>
      </rPr>
      <t>6)</t>
    </r>
  </si>
  <si>
    <t>6-007.70</t>
  </si>
  <si>
    <r>
      <t>ZE160.02</t>
    </r>
    <r>
      <rPr>
        <vertAlign val="superscript"/>
        <sz val="10"/>
        <rFont val="Arial"/>
        <family val="2"/>
      </rPr>
      <t>6)</t>
    </r>
  </si>
  <si>
    <t>6-007.71</t>
  </si>
  <si>
    <t>ZE160.03</t>
  </si>
  <si>
    <t>6-007.72</t>
  </si>
  <si>
    <t>ZE160.04</t>
  </si>
  <si>
    <t>6-007.73</t>
  </si>
  <si>
    <t>ZE160.05</t>
  </si>
  <si>
    <t>6-007.74</t>
  </si>
  <si>
    <t>ZE160.06</t>
  </si>
  <si>
    <t>6-007.75</t>
  </si>
  <si>
    <t>ZE160.07</t>
  </si>
  <si>
    <t>6-007.76</t>
  </si>
  <si>
    <t>5-422.55</t>
  </si>
  <si>
    <t>Lokale Exzision und Destruktion von erkranktem Gewebe des Ösophagus: Destruktion, endoskopisch: Radiofrequenzablation</t>
  </si>
  <si>
    <t>Für eine Prozedur "(Perkutan-)transluminale Gefäßintervention: Selektive Embolisation mit Metallspiralen" in Kombination mit den Prozeduren 8-83b.34 und 8-83b.38 ist lokalisationsunabhängig ausschließlich das ZE105 abrechenbar.</t>
  </si>
  <si>
    <t>9)</t>
  </si>
  <si>
    <t>Absenkungen</t>
  </si>
  <si>
    <t>Abteilungsart</t>
  </si>
  <si>
    <t>HA</t>
  </si>
  <si>
    <t>BA</t>
  </si>
  <si>
    <t>L90B</t>
  </si>
  <si>
    <t>L90C</t>
  </si>
  <si>
    <t>Niereninsuffizienz, teilstationär, Alter &gt; 14 Jahre mit Peritonealdialyse</t>
  </si>
  <si>
    <t>Niereninsuffizienz, teilstationär, Alter &gt; 14 Jahre ohne Peritonealdialyse</t>
  </si>
  <si>
    <t>Teil c) Bewertungsrelationen bei teilstationärer Versorgung</t>
  </si>
  <si>
    <t>im DRG Vergütungssystem nach § 11 Abs. 4 des Krankenhausentgeltgesetzes (KHEntgG)</t>
  </si>
  <si>
    <t>B1 Erlösbudget nach § 4 KHEntgG</t>
  </si>
  <si>
    <t>B1</t>
  </si>
  <si>
    <t>G-DRG-Version 2018</t>
  </si>
  <si>
    <t>Perkutan-transluminale Gefäßintervention an Herz und Koronargefäßen: Einlegen eines medikamentefreisetzenden Stents: Ein Stent in eine Koronararterie</t>
  </si>
  <si>
    <t>Andere perkutan-transluminale Gefäßintervention an Herz und Koronargefäßen: Einlegen eines medikamentefreisetzenden selbstexpandierenden Stents: Ein selbstexpandierender Stent in eine Koronararterie</t>
  </si>
  <si>
    <t>Perkutan-transluminale Gefäßintervention an Herz und Koronargefäßen: Einlegen eines medikamentefreisetzenden Stents: 2 Stents in eine Koronararterie</t>
  </si>
  <si>
    <t>Perkutan-transluminale Gefäßintervention an Herz und Koronargefäßen: Einlegen eines medikamentefreisetzenden Stents: 2 Stents in mehrere Koronararterien</t>
  </si>
  <si>
    <t>Andere perkutan-transluminale Gefäßintervention an Herz und Koronargefäßen: Einlegen eines medikamentefreisetzenden selbstexpandierenden Stents: 2 selbstexpandierende Stents in eine Koronararterie</t>
  </si>
  <si>
    <t>Andere perkutan-transluminale Gefäßintervention an Herz und Koronargefäßen: Einlegen eines medikamentefreisetzenden selbstexpandierenden Stents: 2 selbstexpandierende Stents in mehrere Koronararterien</t>
  </si>
  <si>
    <t>Perkutan-transluminale Gefäßintervention an Herz und Koronargefäßen: Einlegen eines medikamentefreisetzenden Stents: 3 Stents in eine Koronararterie</t>
  </si>
  <si>
    <t>Perkutan-transluminale Gefäßintervention an Herz und Koronargefäßen: Einlegen eines medikamentefreisetzenden Stents: 3 Stents in mehrere Koronararterien</t>
  </si>
  <si>
    <t>Andere perkutan-transluminale Gefäßintervention an Herz und Koronargefäßen: Einlegen eines medikamentefreisetzenden selbstexpandierenden Stents: 3 selbstexpandierende Stents in eine Koronararterie</t>
  </si>
  <si>
    <t>Andere perkutan-transluminale Gefäßintervention an Herz und Koronargefäßen: Einlegen eines medikamentefreisetzenden selbstexpandierenden Stents: 3 selbstexpandierende Stents in mehrere Koronararterien</t>
  </si>
  <si>
    <t>Perkutan-transluminale Gefäßintervention an Herz und Koronargefäßen: Einlegen eines medikamentefreisetzenden Stents: 4 Stents in eine Koronararterie</t>
  </si>
  <si>
    <t>Perkutan-transluminale Gefäßintervention an Herz und Koronargefäßen: Einlegen eines medikamentefreisetzenden Stents: 4 Stents in mehrere Koronararterien</t>
  </si>
  <si>
    <t>Andere perkutan-transluminale Gefäßintervention an Herz und Koronargefäßen: Einlegen eines medikamentefreisetzenden selbstexpandierenden Stents: 4 selbstexpandierende Stents in eine Koronararterie</t>
  </si>
  <si>
    <t>Andere perkutan-transluminale Gefäßintervention an Herz und Koronargefäßen: Einlegen eines medikamentefreisetzenden selbstexpandierenden Stents: 4 selbstexpandierende Stents in mehrere Koronararterien</t>
  </si>
  <si>
    <t>Perkutan-transluminale Gefäßintervention an Herz und Koronargefäßen: Einlegen eines medikamentefreisetzenden Stents: 5 Stents in eine Koronararterie</t>
  </si>
  <si>
    <t>Perkutan-transluminale Gefäßintervention an Herz und Koronargefäßen: Einlegen eines medikamentefreisetzenden Stents: 5 Stents in mehrere Koronararterien</t>
  </si>
  <si>
    <t>Andere perkutan-transluminale Gefäßintervention an Herz und Koronargefäßen: Einlegen eines medikamentefreisetzenden selbstexpandierenden Stents: 5 selbstexpandierende Stents in eine Koronararterie</t>
  </si>
  <si>
    <t>Andere perkutan-transluminale Gefäßintervention an Herz und Koronargefäßen: Einlegen eines medikamentefreisetzenden selbstexpandierenden Stents: 5 selbstexpandierende Stents in mehrere Koronararterien</t>
  </si>
  <si>
    <t>Perkutan-transluminale Gefäßintervention an Herz und Koronargefäßen: Einlegen eines medikamentefreisetzenden Stents: Mindestens 6 Stents in eine Koronararterie</t>
  </si>
  <si>
    <t>Perkutan-transluminale Gefäßintervention an Herz und Koronargefäßen: Einlegen eines medikamentefreisetzenden Stents: Mindestens 6 Stents in mehrere Koronararterien</t>
  </si>
  <si>
    <t>Andere perkutan-transluminale Gefäßintervention an Herz und Koronargefäßen: Einlegen eines medikamentefreisetzenden selbstexpandierenden Stents: Mindestens 6 selbstexpandierende Stents in eine Koronararterie</t>
  </si>
  <si>
    <t>Andere perkutan-transluminale Gefäßintervention an Herz und Koronargefäßen: Einlegen eines medikamentefreisetzenden selbstexpandierenden Stents: Mindestens 6 selbstexpandierende Stents in mehrere Koronararterien</t>
  </si>
  <si>
    <t>8-83b.35</t>
  </si>
  <si>
    <t>Zusatzinformationen zu Materialien: Art der Metall- oder Mikrospiralen zur selektiven Embolisation: Großvolumige Metallspiralen [Volumencoils]</t>
  </si>
  <si>
    <t>Zusatzinformationen zu Materialien: Art der verwendeten Ballons: Ein medikamentefreisetzender Ballon an Koronargefäßen</t>
  </si>
  <si>
    <t>Zusatzinformationen zu Materialien: Art der verwendeten Ballons: Zwei medikamentefreisetzende Ballons an Koronargefäßen</t>
  </si>
  <si>
    <t>Zusatzinformationen zu Materialien: Art der verwendeten Ballons: Drei medikamentefreisetzende Ballons an Koronargefäßen</t>
  </si>
  <si>
    <t>Zusatzinformationen zu Materialien: Art der verwendeten Ballons: Vier oder mehr medikamentefreisetzende Ballons an Koronargefäßen</t>
  </si>
  <si>
    <t>Zusatzinformationen zu Materialien: Art der verwendeten Ballons: Ein medikamentefreisetzender Ballon an anderen Gefäßen</t>
  </si>
  <si>
    <t>Zusatzinformationen zu Materialien: Art der verwendeten Ballons: Zwei medikamentefreisetzende Ballons an anderen Gefäßen</t>
  </si>
  <si>
    <t>Zusatzinformationen zu Materialien: Art der verwendeten Ballons: Drei medikamentefreisetzende Ballons an anderen Gefäßen</t>
  </si>
  <si>
    <t>Zusatzinformationen zu Materialien: Art der verwendeten Ballons: Vier oder mehr medikamentefreisetzende Ballons an anderen Gefäßen</t>
  </si>
  <si>
    <t>5-039.q0</t>
  </si>
  <si>
    <t>Implantation eines Neurostimulators zur Stimulation von Spinalganglien ohne Implantation einer Neurostimulationselektrode: Einkanalstimulator, vollimplantierbar, nicht wiederaufladbar</t>
  </si>
  <si>
    <t>5-039.q1</t>
  </si>
  <si>
    <t>Implantation eines Neurostimulators zur Stimulation von Spinalganglien ohne Implantation einer Neurostimulationselektrode: Mehrkanalstimulator, vollimplantierbar, nicht wiederaufladbar</t>
  </si>
  <si>
    <t>Erhöhter Pflegeaufwand bei pflegebedürftigen Patienten (DRG-Tabelle 1)</t>
  </si>
  <si>
    <t>Pflegebedürftigkeit im Sinne § 14 SGB XI und Pflegegrad gemäß § 15 SGB XI</t>
  </si>
  <si>
    <t>9-984.8</t>
  </si>
  <si>
    <t>Pflegebedürftig nach Pflegegrad 3</t>
  </si>
  <si>
    <t>9-984.9</t>
  </si>
  <si>
    <t>Pflegebedürftig nach Pflegegrad 4</t>
  </si>
  <si>
    <t>9-984.a</t>
  </si>
  <si>
    <t>Pflegebedürftig nach Pflegegrad 5</t>
  </si>
  <si>
    <t>Erhöhter Pflegeaufwand bei pflegebedürftigen Patienten (DRG-Tabelle 2)</t>
  </si>
  <si>
    <t>ZE164</t>
  </si>
  <si>
    <t>Transfusion von Vollblut, Erythrozytenkonzentrat und Thrombozytenkonzentrat: Pathogeninaktiviertes Thrombozytenkonzentrat</t>
  </si>
  <si>
    <r>
      <t>ZE164.01</t>
    </r>
    <r>
      <rPr>
        <vertAlign val="superscript"/>
        <sz val="10"/>
        <rFont val="Arial"/>
        <family val="2"/>
      </rPr>
      <t>6)</t>
    </r>
  </si>
  <si>
    <r>
      <t>ZE164.02</t>
    </r>
    <r>
      <rPr>
        <vertAlign val="superscript"/>
        <sz val="10"/>
        <rFont val="Arial"/>
        <family val="2"/>
      </rPr>
      <t>6)</t>
    </r>
  </si>
  <si>
    <t>ZE164.03</t>
  </si>
  <si>
    <t>ZE164.04</t>
  </si>
  <si>
    <t>ZE164.05</t>
  </si>
  <si>
    <t>ZE164.06</t>
  </si>
  <si>
    <t>ZE164.07</t>
  </si>
  <si>
    <t>ZE164.08</t>
  </si>
  <si>
    <t>ZE164.09</t>
  </si>
  <si>
    <t>ZE164.10</t>
  </si>
  <si>
    <t>ZE164.11</t>
  </si>
  <si>
    <t>ZE164.12</t>
  </si>
  <si>
    <t>ZE164.13</t>
  </si>
  <si>
    <t>ZE164.14</t>
  </si>
  <si>
    <t>ZE164.15</t>
  </si>
  <si>
    <t>ZE164.16</t>
  </si>
  <si>
    <t>ZE164.17</t>
  </si>
  <si>
    <t>ZE164.18</t>
  </si>
  <si>
    <t>ZE164.19</t>
  </si>
  <si>
    <t>ZE164.20</t>
  </si>
  <si>
    <t>ZE164.21</t>
  </si>
  <si>
    <t>ZE164.22</t>
  </si>
  <si>
    <t>ZE164.23</t>
  </si>
  <si>
    <t>ZE164.24</t>
  </si>
  <si>
    <t>ZE164.25</t>
  </si>
  <si>
    <t>ZE164.26</t>
  </si>
  <si>
    <t>ZE164.27</t>
  </si>
  <si>
    <t>ZE164.28</t>
  </si>
  <si>
    <t>ZE164.29</t>
  </si>
  <si>
    <t>ZE164.30</t>
  </si>
  <si>
    <t>ZE164.31</t>
  </si>
  <si>
    <t>ZE164.32</t>
  </si>
  <si>
    <t>ZE164.33</t>
  </si>
  <si>
    <t>ZE164.34</t>
  </si>
  <si>
    <t>ZE164.35</t>
  </si>
  <si>
    <t>ZE164.36</t>
  </si>
  <si>
    <t>ZE164.37</t>
  </si>
  <si>
    <t>ZE164.38</t>
  </si>
  <si>
    <t>ZE164.39</t>
  </si>
  <si>
    <t>ZE164.40</t>
  </si>
  <si>
    <t>ZE164.41</t>
  </si>
  <si>
    <t>ZE164.42</t>
  </si>
  <si>
    <t>ZE164.43</t>
  </si>
  <si>
    <t>ZE164.44</t>
  </si>
  <si>
    <t>ZE164.45</t>
  </si>
  <si>
    <t>ZE165</t>
  </si>
  <si>
    <t>Transfusion von Vollblut, Erythrozytenkonzentrat und Thrombozytenkonzentrat: Pathogeninaktiviertes Apherese-Thrombozytenkonzentrat</t>
  </si>
  <si>
    <r>
      <t>ZE165.01</t>
    </r>
    <r>
      <rPr>
        <vertAlign val="superscript"/>
        <sz val="10"/>
        <rFont val="Arial"/>
        <family val="2"/>
      </rPr>
      <t>6)</t>
    </r>
  </si>
  <si>
    <t>ZE165.02</t>
  </si>
  <si>
    <t>ZE165.03</t>
  </si>
  <si>
    <t>ZE165.04</t>
  </si>
  <si>
    <t>ZE165.05</t>
  </si>
  <si>
    <t>ZE165.06</t>
  </si>
  <si>
    <t>ZE165.07</t>
  </si>
  <si>
    <t>ZE165.08</t>
  </si>
  <si>
    <t>ZE165.09</t>
  </si>
  <si>
    <t>ZE165.10</t>
  </si>
  <si>
    <t>ZE165.11</t>
  </si>
  <si>
    <t>ZE165.12</t>
  </si>
  <si>
    <t>ZE165.13</t>
  </si>
  <si>
    <t>ZE165.14</t>
  </si>
  <si>
    <t>ZE165.15</t>
  </si>
  <si>
    <t>ZE165.16</t>
  </si>
  <si>
    <t>ZE165.17</t>
  </si>
  <si>
    <t>ZE165.18</t>
  </si>
  <si>
    <t>ZE165.19</t>
  </si>
  <si>
    <t>ZE165.20</t>
  </si>
  <si>
    <t>ZE165.21</t>
  </si>
  <si>
    <t>ZE165.22</t>
  </si>
  <si>
    <t>ZE165.23</t>
  </si>
  <si>
    <t>ZE165.24</t>
  </si>
  <si>
    <t>ZE165.25</t>
  </si>
  <si>
    <t>ZE165.26</t>
  </si>
  <si>
    <t>ZE165.27</t>
  </si>
  <si>
    <t>ZE165.28</t>
  </si>
  <si>
    <t>ZE165.29</t>
  </si>
  <si>
    <t>ZE165.30</t>
  </si>
  <si>
    <t>ZE165.31</t>
  </si>
  <si>
    <t>ZE165.32</t>
  </si>
  <si>
    <t>ZE165.33</t>
  </si>
  <si>
    <t>ZE165.34</t>
  </si>
  <si>
    <t>ZE165.35</t>
  </si>
  <si>
    <t>ZE165.36</t>
  </si>
  <si>
    <t>ZE165.37</t>
  </si>
  <si>
    <t>ZE165.38</t>
  </si>
  <si>
    <t>ZE165.39</t>
  </si>
  <si>
    <t>ZE165.40</t>
  </si>
  <si>
    <t>ZE165.41</t>
  </si>
  <si>
    <t>ZE165.42</t>
  </si>
  <si>
    <t>ZE165.43</t>
  </si>
  <si>
    <t>ZE165.44</t>
  </si>
  <si>
    <t>ZE165.45</t>
  </si>
  <si>
    <t>ZE165.46</t>
  </si>
  <si>
    <t>Bei der Behandlung von Blutern mit Blutgerinnungsfaktoren erfolgt die Abrechnung der Gabe von Prothrombinkomplex über das ZE2018-97 nach Anlage 4 bzw. 6, die gleichzeitige Abrechnung des ZE30 ist ausgeschlossen.</t>
  </si>
  <si>
    <t>10)</t>
  </si>
  <si>
    <t>Das Zusatzentgelt ist ab einer Mindestverweildauer von 5 Belegungstagen und nur in Verbindung mit einer der in Anhang 1 Tabelle 1 genannten DRG-Fallpauschale abrechenbar.</t>
  </si>
  <si>
    <t>Das Zusatzentgelt ist ab einer Mindestverweildauer von 5 Belegungstagen und nur in Verbindung mit einer der in Anhang 1 Tabelle 2 genannten DRG-Fallpauschale abrechenbar.</t>
  </si>
  <si>
    <r>
      <t xml:space="preserve">ZE162 </t>
    </r>
    <r>
      <rPr>
        <vertAlign val="superscript"/>
        <sz val="10"/>
        <rFont val="Arial"/>
        <family val="2"/>
      </rPr>
      <t>5)</t>
    </r>
  </si>
  <si>
    <r>
      <t xml:space="preserve">ZE163 </t>
    </r>
    <r>
      <rPr>
        <vertAlign val="superscript"/>
        <sz val="10"/>
        <rFont val="Arial"/>
        <family val="2"/>
      </rPr>
      <t>6)</t>
    </r>
  </si>
  <si>
    <t>Gabe von pathogeninaktivierten Thrombozytenkonzentraten</t>
  </si>
  <si>
    <t>Gabe von pathogeninaktivierten Apherese-Thrombozytenkonzentraten</t>
  </si>
  <si>
    <t>Nicht operativ behandelte Erkrankungen und Verletzungen im Wirbelsäulenbereich, mehr als ein Belegungstag oder andere Femurfraktur, außer bei Diszitis oder infektiöser Spondylopathie, ohne Kreuzbeinfraktur</t>
  </si>
  <si>
    <t>Komplexe Kraniotomie oder Wirbelsäulen-Operation, mehr als 8 Bestrahlungen oder bei Neubildung des Nervensystems oder intensivmedizinischer Komplexbehandlung &gt; 392 / 368 / - Aufwandspunkte, Alter &lt; 6 Jahre oder mit schwersten CC</t>
  </si>
  <si>
    <t>Komplexe Kraniotomie oder Wirbelsäulen-Operation bei bestimmter Neubildung des Nervensystems oder intensivmedizinischer Komplexbehandlung &gt; 392 / 368 / - Aufwandspunkte, Alter &gt; 5 Jahre, ohne schwerste CC</t>
  </si>
  <si>
    <t>Komplexe Kraniotomie oder Wirbelsäulen-Operation, außer bei Neubildung, ohne intensivmedizinische Komplexbehandlung &gt; 392 / 368 / - Aufwandspunkte, Alter &lt; 6 Jahre oder mit bestimmtem Eingriff, Alter &lt; 18 Jahre oder mit best. komplizierenden Faktoren</t>
  </si>
  <si>
    <t>Eingriffe an peripheren Nerven, Hirnnerven und anderen Teilen des Nervensystems oder Eingriff bei zerebraler Lähmung, Muskeldystrophie oder Neuropathie, mit komplexem Eingriff oder ohne komplexen Eingriff, Alter &lt; 16 Jahre</t>
  </si>
  <si>
    <t>Eingriffe an peripheren Nerven, Hirnnerven und anderen Teilen des Nervensystems oder Eingriff bei zerebraler Lähmung, Muskeldystrophie oder Neuropathie, Alter &lt; 19 Jahre oder mit schweren CC, Alter &gt; 15 Jahre</t>
  </si>
  <si>
    <t>Eingr. an periph. Nerven, Hirnnerven und and. Teilen des Nervensyst. oder Eingr. bei zerebr. Lähmung, Muskeldystr. od. Neurop., Alt. &lt; 19 J. od. mit schw. CC, Alt. &gt; 15 J., ohne mäßig kompl. Eingr. od. oh. schw. CC, Alt. &gt; 18 J., mit mäßig kompl. Eingr.</t>
  </si>
  <si>
    <t>B18A</t>
  </si>
  <si>
    <t>Komplexe Eingriffe an Wirbelsäule und Rückenmark bei Krankheiten und Störungen des Nervensystems</t>
  </si>
  <si>
    <t>B18B</t>
  </si>
  <si>
    <t>Bestimmte Eingriffe an Wirbelsäule und Rückenmark bei Krankheiten und Störungen des Nervensystems außer bei bösartiger Neubildung oder Revision eines Ventrikelshuntes oder operative Eingriffe bei nicht akuter Para- / Tetraplegie</t>
  </si>
  <si>
    <t>B18C</t>
  </si>
  <si>
    <t>Andere Eingriffe an Wirbelsäule und Rückenmark bei Krankheiten und Störungen des Nervensystems außer bei bösartiger Neubildung</t>
  </si>
  <si>
    <t>B18D</t>
  </si>
  <si>
    <t>Mäßig komplexe Eingriffe an Wirbelsäule und Rückenmark bei Krankheiten und Störungen des Nervensystems außer bei bösartiger Neubildung</t>
  </si>
  <si>
    <t>B19A</t>
  </si>
  <si>
    <t>Implantation, Revision und Entfernung von Neurostimulatoren und Neurostimulationselektroden bei Krankheiten und Störungen des Nervensystems mit Implantation oder Wechsel eines Neurostimulators</t>
  </si>
  <si>
    <t>B19B</t>
  </si>
  <si>
    <t>Implantation, Revision und Entfernung von Neurostimulatoren und Neurostimulationselektroden bei Krankheiten und Störungen des Nervensystems mit Implantation oder Wechsel eines permanenten oder temporären Elektrodensystems</t>
  </si>
  <si>
    <t>B19C</t>
  </si>
  <si>
    <t>Implantation, Revision und Entfernung von Neurostimulatoren und Neurostimulationselektroden bei Krankheiten und Störungen des Nervensystems ohne Implantation oder Wechsel von Neurostimulatoren und Elektrodensystemen</t>
  </si>
  <si>
    <t>Kraniotomie oder große WS-Operation mit komplexer Prozedur, Alter &gt; 17 Jahre oder ohne best. komplexe Prozedur, mit intraop. neurophysiol. Monitoring oder komplexer Diagnose oder best. Gefäßinterventionen oder Bohrlochtrepanation mit äußerst schweren CC</t>
  </si>
  <si>
    <t>Kraniotomie oder große Wirbelsäulen-Operation ohne komplexe Prozedur, Alter &lt; 3 Jahre oder interventioneller Eingriff oder Alter &lt; 18 Jahre mit großem intrakraniellen Eingriff</t>
  </si>
  <si>
    <t>Kraniotomie oder große WS-OP mit komplexer Prozedur oder ohne komplexe Prozedur, Alter &gt; 2 Jahre, mit komplexer Diagnose oder bestimmtem Eingriff bei Trigeminusneuralgie</t>
  </si>
  <si>
    <t>Komplexer Eingriff bei penetrierenden Augenverletzungen oder bestimmte Orbitotomie</t>
  </si>
  <si>
    <t>Andere Eingriffe bei penetrierenden Augenverletzungen oder Amnionmembrantransplantation oder bestimmte Biopsie</t>
  </si>
  <si>
    <t>Eingriffe an Nasennebenhöhlen, Mastoid, komplexe Eingriffe am Mittelohr und andere Eingriffe an Speicheldrüsen, Rachen, Alter &lt; 6 Jahre oder Alter &gt; 15 Jahre, mit komplexer Prozedur oder komplexer Diagnose, mit Resektion des Felsenbeins</t>
  </si>
  <si>
    <t>Eingriffe an Nasennebenhöhlen, Mastoid, komplexe Eingriffe am Mittelohr und and. Eingriffe an Speicheldrüsen, Rachen, Alter &gt; 5 Jahre und Alter &lt; 16 Jahre od. Alter &gt; 15 Jahre, mit komplexer Prozedur od. komplexer Diagnose, ohne Resektion des Felsenbeins</t>
  </si>
  <si>
    <t>Strahlentherapie bei Krankheiten und Störungen des Ohres, der Nase, des Mundes und des Halses, Bestrahlungen an mindestens 5 Tagen</t>
  </si>
  <si>
    <t>Strahlentherapie bei Krankheiten und Störungen des Ohres, der Nase, des Mundes und des Halses, Bestrahlungen an weniger als 5 Tagen</t>
  </si>
  <si>
    <t>D61Z</t>
  </si>
  <si>
    <t>Gleichgewichtsstörung, Hörverlust und Tinnitus</t>
  </si>
  <si>
    <t>Otitis media oder Infektionen der oberen Atemwege, Alter &lt; 3 Jahre oder bei Vorhandensein einer Liquordrainage, Alter &lt; 18 Jahre</t>
  </si>
  <si>
    <t>Andere Krankheiten an Ohr, Nase, Mund und Hals oder Verletzung und Deformität der Nase</t>
  </si>
  <si>
    <t>Andere OR-Prozeduren an den Atmungsorganen, Alter &gt; 9 Jahre, mit mäßig aufwendigem Eingriff bei Krankheiten und Störungen der Atmungsorgane oder mehr als ein Belegungstag mit bestimmtem Eingriff an Larynx oder Trachea oder mit äußerst schweren CC</t>
  </si>
  <si>
    <t>Andere OR-Prozeduren an den Atmungsorganen, Alter &gt; 9 Jahre, mehr als 1 Belegungstag, ohne bestimmten Eingriff an Larynx oder Trachea, ohne mäßig aufwendigen Eingriff, ohne äußerst schwere CC</t>
  </si>
  <si>
    <t>Andere OR-Prozeduren an den Atmungsorganen, Alter &gt; 9 Jahre, ohne aufwendigen Eingriff, ohne mäßig aufwendigen Eingriff, ohne bestimmten Eingriff an Larynx oder Trachea, ohne äußerst schwere CC, ein Belegungstag</t>
  </si>
  <si>
    <t>Bronchitis und Asthma bronchiale, mehr als 1 BT u. Alter &gt; 55 J. od. mit äuß. schw. od. schw. CC, Alt. &gt; 0 J. od. 1 BT od. oh. äuß. schw. od. schw. CC, Alt. &lt; 1 J. od. flex. Bronchoskopie, Alt. &lt; 16 J. od. best. mäßig aufw. Beh., m. RS-Virus-Infekt.</t>
  </si>
  <si>
    <t>Andere Krankheiten der Atmungsorgane mit äußerst schweren CC, Alter &gt; 15 Jahre</t>
  </si>
  <si>
    <t>Bestimmte andere Infektionen und Entzündungen der Atmungsorgane, Alter &gt; 9 Jahre</t>
  </si>
  <si>
    <t>Infektionen und Entzündungen der Atmungsorgane mit komplexer Diagnose oder äußerst schweren CC, mehr als ein Belegungstag oder mit äußerst schweren CC mit bestimmten Infektionen oder Entzündungen</t>
  </si>
  <si>
    <t>Infektionen und Entzündungen der Atmungsorgane ohne komplexe Diagnose, ohne äußerst schwere CC oder ein Belegungstag, bei Para- / Tetraplegie oder mit bestimmter mäßig aufwendiger Behandlung</t>
  </si>
  <si>
    <t>Infektionen und Entzündungen der Atmungsorgane ohne komplexe Diagnose, ohne äußerst schwere CC oder ein Belegungstag, außer bei Para- / Tetraplegie, ohne bestimmte mäßig aufwendige Behandlung, Alter &lt; 1 Jahr</t>
  </si>
  <si>
    <t>Infektionen und Entzündungen der Atmungsorgane ohne komplexe Diagnose, ohne äußerst schwere CC oder ein Belegungstag, außer bei Para- / Tetraplegie, ohne bestimmte mäßig aufwendige Behandlung, Alter &gt; 0 Jahre</t>
  </si>
  <si>
    <t>Implantation Kardioverter / Defibrillator (AICD), Zwei-Kammer- oder Ein-Kammer-Stimulation mit äuß. schw. CC oder Ein-Kammer-Stimulation mit zusätzlichem Herz- oder Gefäßeingriff oder mit IntK &gt; 392 / 368 / - Aufwandspunkte oder best. Sondenentfernung</t>
  </si>
  <si>
    <t>Implantation Kardioverter / Defibrillator (AICD), Zwei-Kammer-Stimulation oder aufwendige Sondenentfernung oder Implantation eines Drucksensors in die Pulmonalarterie</t>
  </si>
  <si>
    <t>Implantation Kardioverter / Defibrillator (AICD), Ein-Kammer-Stimulation, ohne zusätzlichen Herz- oder Gefäßeingriff, ohne IntK &gt; 392 / 368 / - Aufwandspunkte, ohne äußerst schwere CC, ohne aufw. Sondenentfernung, ohne Implantation eines Drucksensors</t>
  </si>
  <si>
    <t>Rekonstruktive Gefäßeingriffe ohne kompliz. Konst., ohne kompl. Vakuumbeh., ohne thorakoabdominales Aneurysma ohne komplexen Aorteneingriff, mit komplex. Eingr. m. Mehretagen- od. Aorteneingr. od. Re-OP od. best. Bypässen, mit äußerst schw. CC</t>
  </si>
  <si>
    <t>Rekonstruktive Gefäßeingr. ohne kompl. Konst., ohne kompl. Vakuumbeh., ohne thorakoabd. Aneurysma ohne kompl. Aorteneingr., mit kompl. Eingr. ohne Mehretagen- od. Aorteneingr., ohne Reop., ohne best. Byp., mit äuß. schw. CC od. mit best. Aorteneingr.</t>
  </si>
  <si>
    <t>Rekonstruktive Gefäßeingr. ohne kompl. Konst., ohne kompl. Vakuumbeh., ohne thorakoabdominales Aneurysma ohne kompl. Aorteneingr., mit kompl. Eingr. mit Mehretagen- od. Aorteneingr. od. Reop. od. best. Byp., ohne äuß. schw. CC, ohne best. Aorteneingr.</t>
  </si>
  <si>
    <t>Rekonstr. Gefäßeingr. ohne kompl. Konst., ohne kompl. Vakuumbeh., ohne thorakoabd. Aneurysma ohne kompl. Aorteneingr., mit komplex. Eingr., ohne Mehretagen- oder Aorteneingr., ohne Reop., ohne best. Byp., ohne äuß. schw. CC, ohne best. Aorteneingr.</t>
  </si>
  <si>
    <t>Rekonstruktive Gefäßeingriffe ohne kompl. Konst., ohne kompl. Vakuumbeh., ohne thorakoabdominales Aneurysma, ohne komplexen Aorteneingriff, ohne komplexen Eingriff, ohne bestimmten Aorteneingriff</t>
  </si>
  <si>
    <t>Implantation eines Herzschrittmachers, Zwei-Kammersystem, ohne kompl. Eingr., Alter &gt; 15 Jahre, mit äußerst schweren CC oder isolierter offen chirurgischer Sondenimplantation oder aufwendiger Sondenentfernung</t>
  </si>
  <si>
    <t>Implantation eines Herzschrittmachers, Zwei-Kammersystem, ohne komplexen Eingriff, Alter &gt; 15 Jahre, ohne äußerst schwere CC, ohne isolierte offen chirurgische Sondenimplantation, ohne aufwendige Sondenentfernung</t>
  </si>
  <si>
    <t>Andere OR-Prozeduren bei Kreislauferkrankungen mit hochkomplexem Eingriff oder komplizierender Konstellation</t>
  </si>
  <si>
    <t>Andere OR-Prozeduren bei Kreislauferkrankungen ohne hochkomplexen Eingriff, mit komplexem Eingriff oder bestimmter komplizierender Konstellation</t>
  </si>
  <si>
    <t>Andere OR-Prozeduren bei Kreislauferkrankungen ohne komplexen Eingriff, mit mäßig komplexem Eingriff oder anderer komplizierender Konstellation oder IntK &gt; 196 / 184 / 368 Punkte</t>
  </si>
  <si>
    <t>Andere OR-Prozeduren bei Kreislauferkrankungen ohne komplexen Eingriff, ohne komplizierende Konstellationen, ohne IntK &gt; 196 / 184 / 368 Punkte, ohne mäßig komplexen Eingriff, mit bestimmtem anderen Eingriff</t>
  </si>
  <si>
    <t>Andere OR-Prozeduren bei Kreislauferkrankungen ohne komplexen Eingriff, ohne komplizierende Konstellationen, ohne IntK &gt; 196 / 184 / 368 Punkte, ohne mäßig komplexen Eingriff, ohne bestimmten anderen Eingriff</t>
  </si>
  <si>
    <t>Verschiedene Eingriffe bei Diabetes mellitus mit Komplikationen, ohne Gefäßeingriff, mit äußerst schweren CC oder komplexer Arthrodese des Fußes oder komplexem Haut- oder bestimmtem Gefäßeingriff</t>
  </si>
  <si>
    <t>Verschiedene Eingriffe bei Diabetes mellitus mit Komplikationen, ohne Gefäßeingriff, ohne äußerst schwere CC, ohne komplexe Arthrodese des Fußes, ohne komplexen Hauteingriff, ohne bestimmten Gefäßeingriff, mit mäßig komplexem Eingriff</t>
  </si>
  <si>
    <t>Verschiedene Eingriffe bei Diabetes mellitus mit Komplikationen, ohne Gefäßeingriff, ohne äußerst schwere CC, ohne komplexe Arthrodese des Fußes, ohne komplexen Hauteingriff, ohne bestimmten Gefäßeingriff, ohne mäßig komplexen Eingriff</t>
  </si>
  <si>
    <t>Invasive kardiologische Diagnostik außer bei akutem Myokardinfarkt, ohne äußerst schwere CC, ohne IntK &gt; 196 / 184 / 368 Aufwandspunkte, Alter &gt; 14 Jahre, mit kardialem Mapping oder mit schweren CC, mehr als ein Belegungstag</t>
  </si>
  <si>
    <t>Invasive kardiologische Diagnostik außer bei akutem Myokardinfarkt, ohne IntK &gt; 196 / 184 / 368 Aufwandspunkte, Alter &gt; 14 Jahre, ohne kardiales Mapping, ohne schwere CC oder ein Belegungstag, mit komplexer Diagnose</t>
  </si>
  <si>
    <t>Perkutane Koronarangioplastie mit hochkomplexer Intervention, ohne bestimmte hochkomplexe Intervention oder ohne äußerst schwere CC oder Kryoplastie</t>
  </si>
  <si>
    <t>Herzinsuffizienz und Schock mit äuß. schw. CC, mit Dialyse oder kompliz. Diag. oder mit best. hochaufw. Beh. oder ohne kompliz. Konstellation, ohne best. hochaufw. Beh., mehr als 1 Belegungstag bei best. akuten Nierenversagen mit äuß. schw. CC</t>
  </si>
  <si>
    <t>Andere Krankheiten des Kreislaufsystems mit äußerst schweren CC, mehr als ein Belegungstag</t>
  </si>
  <si>
    <t>Andere Krankheiten des Kreislaufsystems ohne äußerst schwere CC oder ein Belegungstag, Alter &lt; 10 Jahre</t>
  </si>
  <si>
    <t>Andere Krankheiten des Kreislaufsystems ohne äußerst schwere CC oder ein Belegungstag, Alter &gt; 9 Jahre und Alter &lt; 18 Jahre</t>
  </si>
  <si>
    <t>Andere Krankheiten des Kreislaufsystems ohne äußerst schwere CC oder ein Belegungstag, Alter &gt; 17 Jahre</t>
  </si>
  <si>
    <t>Große Eingriffe an Magen, Ösophagus und Duodenum ohne hochkomplexen Eingriff, ohne intensivmedizinische Komplexbehandlung &gt; - / 368 / - Aufwandspunkte, ohne komplexen Eingriff</t>
  </si>
  <si>
    <t>Adhäsiolyse am Peritoneum, Alter &lt; 4 Jahre od. mit äuß. schw. od. schw. CC oder kleine Eingriffe an Dünn- und Dickdarm oder best. Eingriffe an abd. Gefäßen mit äuß. schw. CC oder Implantation eines Antireflux-Stimulationssystems od. best. Gastrektomie</t>
  </si>
  <si>
    <t>Appendekt. od. laparoskop. Adhäsiolyse bei Peritonitis mit äuß. schw. od. schw. CC od. kl. Eingriffe an Dünn- / Dickdarm, oh. äußerst schwere CC od. best. Anorektoplastik, Alt. &gt; 2 Jahre u. Alter &lt; 10 Jahre od. mit laparoskop. Adhäsiolyse od. Rektopexie</t>
  </si>
  <si>
    <t>Appendektomie bei Peritonitis mit äußerst schweren oder schweren CC oder kleine Eingriffe an Dünn- und Dickdarm ohne äußerst schwere CC od. best. Anorektoplastik, Alter &gt; 9 Jahre, ohne laparoskopische Adhäsiolyse oder Rektopexie</t>
  </si>
  <si>
    <t>Pyloromyotomie oder Anoproktoplastik und Rekonstruktion von Anus und Sphinkter, Alter &gt; 5 Jahre</t>
  </si>
  <si>
    <t>Andere OR-Prozeduren an den Verdauungsorganen mit wenig komplexer OR-Prozedur, mehr als ein Belegungstag</t>
  </si>
  <si>
    <t>G12D</t>
  </si>
  <si>
    <t>G13A</t>
  </si>
  <si>
    <t>Implantation und Wechsel von Neurostimulatoren und Neurostimulationselektroden bei Krankheiten und Störungen der Verdauungsorgane ohne Implantation oder Wechsel eines permanenten Elektrodensystems</t>
  </si>
  <si>
    <t>G13B</t>
  </si>
  <si>
    <t>Implantation und Wechsel von Neurostimulatoren und Neurostimulationselektroden bei Krankheiten und Störungen der Verdauungsorgane mit Implantation oder Wechsel eines permanenten Elektrodensystems</t>
  </si>
  <si>
    <t>Komplexe Rektumresektion od. andere Rektumresektion mit best. Eingriff od. komplexer Diagnose od. mehrz. Enterostomaanlage und -rückverlagerung, ohne kompliz. Konstell., ohne plastische Rekonstruktion mit myokutanem Lappen, ohne IntK &gt; - / 368 / - Punkte</t>
  </si>
  <si>
    <t>Komplexe Adhäsiolyse am Peritoneum, Alter &gt; 3 Jahre, ohne äußerst schwere oder schwere CC oder andere Eingriffe an Darm und Enterostoma, mit äußerst schweren CC oder aufwendigem Eingriff am Darm, Alter &gt; 15 Jahre</t>
  </si>
  <si>
    <t>Andere Eingriffe an Darm und Enterostoma, ohne äußerst schwere CC, ohne aufwendigen Eingriff am Darm</t>
  </si>
  <si>
    <t>Eingriffe bei Hernien mit plastischer Rekonstruktion der Bauchwand</t>
  </si>
  <si>
    <t>Eingriffe bei Hernien ohne plastische Rekonstruktion der Bauchwand, mit beidseitigem oder komplexem Eingriff</t>
  </si>
  <si>
    <t>G24C</t>
  </si>
  <si>
    <t>Eingriffe bei Hernien ohne plastische Rekonstruktion der Bauchwand, ohne beidseitigen Eingriff, ohne komplexen Eingriff</t>
  </si>
  <si>
    <t>Andere Eingriffe am Anus, Alter &lt; 16 Jahre oder bei bestimmter bösartiger Neubildung oder mit kleinem Eingriff am Rektum</t>
  </si>
  <si>
    <t>Andere Eingriffe am Anus, Alter &gt; 15 Jahre, außer bei bestimmter bösartiger Neubildung, ohne kleinen Eingriff am Rektum</t>
  </si>
  <si>
    <t>Strahlentherapie bei Krankheiten und Störungen der Verdauungsorgane, Bestrahlungen an mindestens 8 Tagen, ohne äußerst schwere CC</t>
  </si>
  <si>
    <t>Komplexe therapeutische Gastroskopie bei schweren Krankheiten der Verdauungsorgane, mit äußerst schweren CC oder mit schweren CC oder andere Gastroskopie bei schw. Krankh. der Verd.organe, mit äußerst schweren CC, Alter &lt; 15 Jahre, mehr als ein BT</t>
  </si>
  <si>
    <t>Komplexe therapeutische Gastroskopie mit schw. CC od. and. Gastroskopie bei äuß. schw. CC, bei schw. Krankh. der Verd.organe, Alter &gt; 14 J., mehr als 1 BT od. best. Gastroskopie, Alter &lt; 15 J. od. mit kompliz. Faktoren od. ERCP mit and. endoskop. Eingr.</t>
  </si>
  <si>
    <t>G77B</t>
  </si>
  <si>
    <t>Andere Komplexbehandlung bei isolationspflichtigen Erregern bei Krankheiten und Störungen der Verdauungsorgane</t>
  </si>
  <si>
    <t>Andere OR-Prozeduren an hepatobiliärem System und Pankreas ohne bestimmten Eingriff und komplexe Diagnose, Dialyse, komplexe OR-Prozedur oder komplizierende Konstellation</t>
  </si>
  <si>
    <t>Implantation, Wechsel oder Entfernung einer Endoprothese am Kniegelenk mit komplizierender Diagnose oder Arthrodese oder Implantation einer Endoprothese nach vorheriger Explantation</t>
  </si>
  <si>
    <t>Komplexe Eingriffe an der Wirbelsäule mit bestimmtem Eingriff an der Wirbelsäule, ohne schwere entzündliche Erkrankung oder ohne bestimmten Eingriff an der Wirbelsäule</t>
  </si>
  <si>
    <t>Andere Eingriffe an Hüftgelenk und Femur mit komplexem Mehrfacheingriff oder komplexen Diagnosen oder mit bestimmtem Eingriff bei Beckenfraktur mit äußerst schweren CC oder Ersatz des Hüftgelenkes mit best. Eingriff an oberer Extremität und Wirbelsäule</t>
  </si>
  <si>
    <t>Andere Eingriffe an Hüftgelenk und Femur mit bestimmtem Eingriff bei Beckenfraktur ohne äußerst schwere CC oder Ersatz des Hüftgelenkes mit anderem Eingriff an oberer Extremität und Wirbelsäule oder Alter &lt; 6 Jahre</t>
  </si>
  <si>
    <t>Andere Eingriffe an Hüftgelenk und Femur mit Mehrfacheingriff oder mit komplexer Diagnose oder mit komplexer Prozedur oder mit äußerst schweren CC, Alter &gt; 5 Jahre</t>
  </si>
  <si>
    <t>Andere Eingriffe an Hüftgelenk und Femur mit mäßig komplexem Eingriff, ohne äußerst schwere CC, mit bestimmter Osteotomie oder großem Eingriff an der unteren Extremität oder bei bestimmter Knocheninfektion</t>
  </si>
  <si>
    <t>Andere Eingriffe an Hüftgelenk und Femur mit bestimmtem mäßig komplexem Eingriff, ohne äußerst schwere CC, mehr als ein Belegungstag</t>
  </si>
  <si>
    <t>Andere Eingriffe an Hüftgelenk und Femur mit mäßig komplexem Eingriff, ohne äußerst schwere CC oder ohne mäßig komplexen Eingriff, mit bestimmter Knochentransplantation oder Pseudarthrose oder Revision einer Endoprothese, mehr als ein Belegungstag</t>
  </si>
  <si>
    <t>Andere Eingriffe an Hüftgelenk und Femur mit mäßig komplexem Eingriff, mit anderem bestimmtem Eingriff, ein Belegungstag oder ohne mäßig komplexen Eingriff, mit anderem bestimmtem Eingriff</t>
  </si>
  <si>
    <t>I08I</t>
  </si>
  <si>
    <t>Andere Eingriffe an Hüftgelenk und Femur mit mäßig komplexem Eingriff, ohne anderen bestimmten Eingriff, ein Belegungstag oder ohne mäßig komplexen Eingriff, ohne anderen bestimmten Eingriff</t>
  </si>
  <si>
    <t>Bestimmte Eingriffe an der Wirbelsäule mit bestimmten expandierbaren Implantaten oder mehrzeitigen komplexen Eingriffen</t>
  </si>
  <si>
    <t>Bestimmte Eingriffe an der Wirbelsäule mit bestimmten komplizierenden Faktoren, mit Wirbelkörperersatz oder komplexer Spondylodese</t>
  </si>
  <si>
    <t>Bestimmte Eingriffe an der Wirbelsäule mit bestimmten komplizierenden Faktoren, bei Frakturen der Halswirbelsäule oder sekundärer bösartiger Neubildung des Knochens oder mit anderen mehrzeitigen komplexen Eingriffen</t>
  </si>
  <si>
    <t>Bestimmte Eingriffe an der Wirbelsäule mit knöcherner Dekompression &gt; 3 Segmente oder bestimmter Osteosynthese und Eingriff an Schädel und Rückenmark oder transpleuralem Zugang oder bestimmter Spondylodese</t>
  </si>
  <si>
    <t>Bestimmte Eingriffe an der Wirbelsäule mit bestimmter Osteosynthese</t>
  </si>
  <si>
    <t>I09G</t>
  </si>
  <si>
    <t>Bestimmte Eingriffe an der Wirbelsäule ohne bestimmte komplizierende Faktoren, ohne bestimmte Osteosynthese, bei Frakturen der Halswirbelsäule</t>
  </si>
  <si>
    <t>I09H</t>
  </si>
  <si>
    <t>Bestimmte Eingriffe an der Wirbelsäule ohne bestimmte komplizierende Faktoren, ohne bestimmte Osteosynthese, außer bei Frakturen der Halswirbelsäule, mit anderen komplizierenden Faktoren</t>
  </si>
  <si>
    <t>I09I</t>
  </si>
  <si>
    <t>Bestimmte Eingriffe an der Wirbelsäule ohne komplizierende Faktoren</t>
  </si>
  <si>
    <t>Andere Eingr. an der WS mit best. kompl. Eingr. od. Halotraktion od. Para- / Tetrapl. od. Wirbelfraktur mit best. Eingr. an WS, Spinalkanal und Bandscheibe ohne äuß. schw. CC od. best. and. Operationen an der WS mit äuß. schw. CC und &gt; 1 BT</t>
  </si>
  <si>
    <t>Andere Eingriffe an der Wirbelsäule mit komplexem Eingriff an der Wirbelsäule oder bei best. Diszitis, bei Spinalkanalstenose oder bestimmten Bandscheibenschäden oder Verschluss eines Bandscheibendefekts mit Implantat</t>
  </si>
  <si>
    <t>Andere Eingriffe an der Wirbelsäule mit komplexem Eingriff an der Wirbelsäule außer bei best. Diszitis, Spinalkanalstenose, bestimmten Bandscheibenschäden, ohne Verschluss eines Bandscheibendefekts mit Implantat</t>
  </si>
  <si>
    <t>Andere wenig komplexe Eingriffe an der Wirbelsäule mit bestimmtem kleinen Eingriff, mehr als ein Belegungstag</t>
  </si>
  <si>
    <t>Andere wenig komplexe Eingriffe an der Wirbelsäule, ohne bestimmten kleinen Eingriff oder ein Belegungstag</t>
  </si>
  <si>
    <t>Bestimmte Eingriffe an Humerus, Tibia, Fibula und Sprunggelenk mit best. Mehrfacheingr. od. kompl. Diagn. od. best. kompl. Osteotomie bei kompl. Eingriff od. schw. Weichteilschaden oder bestimmte Eingriffe bei Endoprothese der oberen Extremität</t>
  </si>
  <si>
    <t>I16A</t>
  </si>
  <si>
    <t>Andere Eingriffe an der Schulter und bestimmte Eingriffe an der oberen Extremität mit bestimmtem Eingriff an Schulter, Oberarm und Ellenbogen</t>
  </si>
  <si>
    <t>I16B</t>
  </si>
  <si>
    <t>Andere Eingriffe an der Schulter und bestimmte Eingriffe an der oberen Extremität ohne bestimmten Eingriff an Schulter, Oberarm und Ellenbogen, mit bestimmtem anderem Eingriff an Klavikula und Schultergelenk</t>
  </si>
  <si>
    <t>I16C</t>
  </si>
  <si>
    <t>Andere Eingriffe an der Schulter und bestimmte Eingriffe an der oberen Extremität ohne bestimmten Eingriff an Schulter, Oberarm und Ellenbogen, ohne bestimmten anderen Eingriff an Klavikula und Schultergelenk</t>
  </si>
  <si>
    <t>I17A</t>
  </si>
  <si>
    <t>Aufwendige Operationen am Gesichtsschädel</t>
  </si>
  <si>
    <t>I17B</t>
  </si>
  <si>
    <t>Operationen am Gesichtsschädel ohne aufwendige Operationen</t>
  </si>
  <si>
    <t>I19A</t>
  </si>
  <si>
    <t>Implantation und Wechsel von Neurostimulatoren und Neurostimulationselektroden bei Krankheiten und Störungen an Muskel-Skelett-System und Bindegewebe ohne Implantation oder Wechsel eines permanenten Elektrodensystems</t>
  </si>
  <si>
    <t>I19B</t>
  </si>
  <si>
    <t>Implantation und Wechsel von Neurostimulatoren und Neurostimulationselektroden bei Krankheiten und Störungen an Muskel-Skelett-System und Bindegewebe mit Implantation oder Wechsel eines permanenten Elektrodensystems</t>
  </si>
  <si>
    <t>Eingriffe am Fuß ohne mehrere kompl. Eingriffe, ohne hochkomplexen Eingriff, ohne bestimmte komplizierende Faktoren, mit Knochen-Tx oder schwerem Weichteilschaden oder bestimmtem Eingriff am Fuß oder Implantation einer Vorfuß- oder Zehenendoprothese</t>
  </si>
  <si>
    <t>Eingriffe am Fuß ohne komplexen Eingriff, mit Eingriff an mehr als einem Strahl oder chronischer Polyarthritis oder Diabetes mellitus mit Komplikation oder bestimmter Osteotomie oder Gelenkoperation am Fuß</t>
  </si>
  <si>
    <t>Arthroskopie einschließlich Biopsie oder andere kleine Eingriffe an den Extremitäten</t>
  </si>
  <si>
    <t>Eingriffe am Weichteilgewebe ohne bestimmte kleine Eingriffe oder kleinflächige Gewebetransplantationen, ohne schwere CC, außer bei bösartiger Neubildung, ohne bestimmten Eingriff am Weichteilgewebe</t>
  </si>
  <si>
    <t>I27E</t>
  </si>
  <si>
    <t>Bestimmte kleine Eingriffe am Weichteilgewebe oder ein Belegungstag</t>
  </si>
  <si>
    <t>Mäßig komplexe Eingriffe am Bindegewebe, mehr als ein Belegungstag oder andere Eingriffe am Bindegewebe, Alter &lt; 10 Jahre</t>
  </si>
  <si>
    <t>Mäßig komplexe Eingriffe am Bindegewebe, ein Belegungstag oder andere Eingriffe am Bindegewebe, Alter &gt; 9 Jahre</t>
  </si>
  <si>
    <t>Komplexe Eingriffe am Schultergelenk oder best. Osteosynthesen an der Klavikula ohne kompliz. Diagnose, ohne Eingriff an mehreren Lokalisationen oder sonst. arthroskopische Rekonstruktion der Rotatorenmanschette mit bestimmten Eingriffen an der Schulter</t>
  </si>
  <si>
    <t>I29C</t>
  </si>
  <si>
    <t>Sonstige arthroskopische Rekonstruktion der Rotatorenmanschette ohne bestimmte Eingriffe an der Schulter</t>
  </si>
  <si>
    <t>I30A</t>
  </si>
  <si>
    <t>Sehr komplexe Eingriffe am Kniegelenk</t>
  </si>
  <si>
    <t>I30B</t>
  </si>
  <si>
    <t>Arthroskopische Eingriffe am Hüftgelenk</t>
  </si>
  <si>
    <t>I30C</t>
  </si>
  <si>
    <t>Komplexe Eingriffe am Kniegelenk</t>
  </si>
  <si>
    <t>I30D</t>
  </si>
  <si>
    <t>Mäßig komplexe Eingriffe am Kniegelenk</t>
  </si>
  <si>
    <t>Mehrere komplexe Eingriffe an Ellenbogengelenk und Unterarm oder gelenkübergreifende Weichteildistraktion bei angeborenen Anomalien der Hand oder bestimmte Eingriffe bei Mehrfragmentfraktur der Patella, mit bestimmten komplexen Eingriffen am Unterarm</t>
  </si>
  <si>
    <t>I31C</t>
  </si>
  <si>
    <t>Mehrere komplexe Eingriffe an Ellenbogengelenk und Unterarm ohne gelenkübergreifende Weichteildistraktion bei angeborenen Anomalien der Hand, ohne bestimmte Eingriffe bei Mehrfragmentfraktur der Patella, ohne bestimmte komplexe Eingriffe am Unterarm</t>
  </si>
  <si>
    <t>Eingriffe an Handgelenk und Hand mit komplexem Eingriff, ohne komplexe Diagnose oder ohne sehr komplexen Eingriff oder mit komplexer Diagnose oder mit bestimmtem oder beidseitigem Eingriff oder Mehrfacheingriff an 3 Strahlen</t>
  </si>
  <si>
    <t>Bestimmte mäßig komplexe Eingriffe an Handgelenk und Hand, Alter &gt; 5 Jahre, mehr als ein Belegungstag</t>
  </si>
  <si>
    <t>Eingriffe an Handgelenk und Hand ohne komplexe oder mäßig komplexe Eingriffe oder mit bestimmtem mäßig komplexen Eingriff, Alter &gt; 5 Jahre, ein Belegungstag oder mit anderem mäßig komplexen Eingriff, Alter &gt; 5 Jahre</t>
  </si>
  <si>
    <t>Bestimmte Endoprotheseneingriffe am Kniegelenk mit äußerst schweren CC oder Korrektur einer Brustkorbdeformität</t>
  </si>
  <si>
    <t>Bestimmte Endoprotheseneingriffe am Kniegelenk ohne äußerst schwere CC, mit bestimmtem Wechsel oder Entfernung von Endoprothesen oder Prothesenkomponenten</t>
  </si>
  <si>
    <t>Bestimmte Endoprotheseneingriffe am Kniegelenk ohne äußerst schwere CC, ohne bestimmten Wechsel oder Entfernung von Endoprothesen oder Prothesenkomponenten</t>
  </si>
  <si>
    <t>I44D</t>
  </si>
  <si>
    <t>Andere Endoprotheseneingriffe am Kniegelenk oder Einbringen einer Entlastungsfeder am Kniegelenk</t>
  </si>
  <si>
    <t>Prothesenwechsel am Hüftgelenk ohne äußerst schwere CC, ohne Eingriff an mehreren Lokalisationen, mit periprothetischer Fraktur an der Hüfte oder am Knie</t>
  </si>
  <si>
    <t>I46C</t>
  </si>
  <si>
    <t>Prothesenwechsel am Hüftgelenk ohne äußerst schwere CC, ohne Eingriff an mehreren Lokalisationen, ohne periprothetische Fraktur an Hüfte oder Knie</t>
  </si>
  <si>
    <t>Revision oder Ersatz des Hüftgelenkes ohne bestimmte komplizierende Faktoren, mit komplexer Diagnose an Becken/Oberschenkel, mit bestimmtem endoprothetischen Eingriff oder gelenkplastischem Eingriff am Hüftgelenk</t>
  </si>
  <si>
    <t>Revision oder Ersatz des Hüftgelenkes ohne bestimmte komplizierende Faktoren, ohne komplexe Diagnose an Becken/Oberschenkel, ohne bestimmten endoprothetischen Eingriff, ohne gelenkplastischen Eingriff am Hüftgelenk</t>
  </si>
  <si>
    <t>I50A</t>
  </si>
  <si>
    <t>Gewebe- / Haut-Transplantation außer an der Hand, ohne bestimmte komplizierende Faktoren, mit bestimmtem Eingriff oder bestimmter Vakuumbehandlung mit kontinuierlicher Sogbehandlung ab 8 Tagen</t>
  </si>
  <si>
    <t>I50B</t>
  </si>
  <si>
    <t>Gewebe- / Haut-Transplantation außer an der Hand, ohne bestimmte komplizierende Faktoren, ohne bestimmten Eingriff, mit bestimmter Vakuumbehandlung oder Alter &lt; 16 Jahre</t>
  </si>
  <si>
    <t>I50C</t>
  </si>
  <si>
    <t>Gewebe- / Haut-Transplantation außer an der Hand, ohne bestimmte komplizierende Faktoren, ohne bestimmten Eingriff, ohne bestimmte Vakuumbehandlung, Alter &gt; 15 Jahre</t>
  </si>
  <si>
    <t>Andere Eingriffe an Humerus, Tibia, Fibula und Sprunggelenk oder mäßig komplexe Eingriffe an Kniegelenk, Ellenbogengelenk und Unterarm oder bestimmte geschlossene Reposition einer Gelenkluxation mit Osteosynthese</t>
  </si>
  <si>
    <t>Andere Erkrankungen des Bindegewebes oder Amyloidose oder Arthropathie, mehr als ein Belegungstag, ohne äuß. schw. CC, ohne intensivmed. Komplexbeh. &gt; 196 / 184 / - Punkte, ohne kinder-und jugendrheumatologische Komplexbehandlung 7 bis 13 Behandlungstage</t>
  </si>
  <si>
    <t>Andere Erkrankungen des Bindegewebes, mehr als ein Belegungstag, ohne Amyloidose, ohne Arthropathie, ohne äußerst schwere CC, ohne intensivmedizinische Komplexbeh. &gt; 196 / 184 / - Aufwandspunkte, ohne kinder-und jugendrheumatologische Komplexbehandlung</t>
  </si>
  <si>
    <t>Nicht operativ behandelte Erkr. und Verletzungen im Wirbelsäulenbereich, mehr als ein BT oder and. Femurfraktur, bei Para- / Tetraplegie oder mit äußerst schw. CC oder mit schw. CC und Alter &gt; 65 Jahre, ohne kompl. Diagn. oder Kreuzbeinfraktur</t>
  </si>
  <si>
    <t>Kleine Eingr. an der Mamma mit best. LK-Exzision od. äuß. schw. oder schw. CC bei BNB, mit beids. Eingr. od. Eingr. am Ovar oder große Eingr. an der Mamma bei BNB ohne kompl. Eingr., ohne best. Eingr. weibl. Geschlechtsorg. bei BNB mit Eingr. am Ovar</t>
  </si>
  <si>
    <t>Kleine Eingriffe an der Mamma mit bestimmter Lymphknotenexzision oder äußerst schweren oder schweren CC bei bösartiger Neubildung, ohne beidseitigen Eingriff, ohne Eingriff am Ovar</t>
  </si>
  <si>
    <t>Plastische Operationen an Haut, Unterhaut und Mamma mit äußerst schweren oder schweren CC oder bestimmter Verschiebe- oder Rotationsplastik am Augenlid</t>
  </si>
  <si>
    <t>Plastische Operationen an Haut, Unterhaut und Mamma ohne äußerst schwere oder schwere CC, ohne bestimmte Verschiebe- oder Rotationsplastik am Augenlid</t>
  </si>
  <si>
    <t>Andere Eingriffe an Haut, Unterhaut und Mamma ohne komplizierende Diagnose, außer bei Para- / Tetraplegie, ohne selektive Embolisation bei Hämangiom, ohne mäßig komplexe Prozedur, ohne komplexe Diagnose, mit best. Eingriff oder Hidradenitis suppurativa</t>
  </si>
  <si>
    <t>Andere Eingriffe an Haut, Unterhaut und Mamma ohne komplizierende Diagnose, außer bei Para- / Tetraplegie, ohne selektive Embolisation bei Hämangiom, ohne mäßig komplexe Prozedur, ohne komplexe Diagnose, ohne best. Eingriff, ohne Hidradenitis suppurativa</t>
  </si>
  <si>
    <t>J65A</t>
  </si>
  <si>
    <t>Verletzung der Haut, Unterhaut und Mamma mit komplexer Diagnose</t>
  </si>
  <si>
    <t>J65B</t>
  </si>
  <si>
    <t>Verletzung der Haut, Unterhaut und Mamma ohne komplexe Diagnose</t>
  </si>
  <si>
    <t>Andere Prozeduren bei endokrinen, Ernährungs- und Stoffwechselkrankheiten mit mäßig komplexem Eingriff, Alter &gt; 15 Jahre</t>
  </si>
  <si>
    <t>K09D</t>
  </si>
  <si>
    <t>Andere Prozeduren bei endokrinen, Ernährungs- und Stoffwechselkrankheiten ohne mäßig komplexen Eingriff</t>
  </si>
  <si>
    <t>Strahlentherapie bei endokrinen, Ernährungs- und Stoffwechselkrankheiten, mehr als ein Belegungstag, ohne hochkomplexe Radiojodtherapie</t>
  </si>
  <si>
    <t>Bestimmte Nieren-, Ureter-, Prostata- und große Harnblaseneingriffe bei Neubildung, Alter &lt; 19 Jahre oder mit äußerst schweren CC oder bestimmter Kombinationseingriff, ohne großen Eingriff am Darm</t>
  </si>
  <si>
    <t>Nieren-, Ureter- und große Harnblaseneingriffe außer bei Neubildung, ohne äußerst schwere CC, ohne Kombinationseingriff oder bestimmte Harnblaseneingriffe, Alter &lt; 16 Jahre</t>
  </si>
  <si>
    <t>Bestimmte komplexe Nieren-, Ureter- und große Harnblaseneingriffe außer bei Neubildung, ohne äußerst schwere CC, ohne Kombinationseingriff oder bestimmte Harnblaseneingriffe, Alter &gt; 15 Jahre</t>
  </si>
  <si>
    <t>L04C</t>
  </si>
  <si>
    <t>Andere Nieren-, Ureter- und große Harnblaseneingriffe außer bei Neubildung, ohne äußerst schwere CC, ohne Kombinationseingriff, ohne bestimmte Harnblaseneingriffe, Alter &gt; 15 Jahre</t>
  </si>
  <si>
    <t>Kleine Eingriffe an der Harnblase ohne äußerst schwere CC oder ohne bestimmte Prozeduren oder Alter &lt; 16 Jahre</t>
  </si>
  <si>
    <t>Andere kleine Eingriffe an der Harnblase, Alter &gt; 15 Jahre, mit bestimmtem Eingriff bei Harninkontinenz</t>
  </si>
  <si>
    <t>L06D</t>
  </si>
  <si>
    <t>Andere kleine Eingriffe an der Harnblase, Alter &gt; 15 Jahre, ohne bestimmten Eingriff bei Harninkontinenz</t>
  </si>
  <si>
    <t>L07Z</t>
  </si>
  <si>
    <t>Andere Nieren-, Ureter-, Prostata- und große Harnblaseneingriffe bei Neubildung, Alter &lt; 19 Jahre oder mit äußerst schweren CC oder anderer Kombinationseingriff, ohne großen Eingriff am Darm</t>
  </si>
  <si>
    <t>Andere Eingr. b. Erkrankungen der Harnorgane auß. Anlage Dialyseshunt, oh. Kalziphylaxie, oh. Eingr. am Präputium, Alter &lt; 2 Jahre od. äuß. schw. CC, oh. kompl. OR-Proz., oh. kompl. Eingr. od. Alter &gt; 1 Jahr, oh. äuß. schw. CC, mit Schilddrüsenresektion</t>
  </si>
  <si>
    <t>L16A</t>
  </si>
  <si>
    <t>Implantation und Wechsel von Neurostimulatoren und Neurostimulationselektroden bei Krankheiten und Störungen der Harnorgane mit Implantation oder Wechsel eines Neurostimulators</t>
  </si>
  <si>
    <t>L16B</t>
  </si>
  <si>
    <t>Implantation und Wechsel von Neurostimulatoren und Neurostimulationselektroden bei Krankheiten und Störungen der Harnorgane mit Implantation oder Wechsel eines permanenten Elektrodensystems</t>
  </si>
  <si>
    <t>L16C</t>
  </si>
  <si>
    <t>Implantation und Wechsel von Neurostimulatoren und Neurostimulationselektroden bei Krankheiten und Störungen der Harnorgane mit Implantation oder Wechsel eines temporären Elektrodensystems</t>
  </si>
  <si>
    <t>Komplexe transurethrale, perkutan-transrenale / andere retroperitoneale Eingriffe oh. ESWL, oh. äußerst schwere CC od. best. Eingriffe Niere, od. transurethrale Eingriffe auß. Prostatares. u. kompl. Ureterorenoskop., b. Para-/Tetrapl., m. äuß. schw. CC</t>
  </si>
  <si>
    <t>Transurethrale Eingriffe außer Prostataresektion und komplexe Ureterorenoskopien oder andere Eingriffe an der Urethra bei Para- / Tetraplegie oder mit ESWL bei Harnsteinen, mit äußerst schweren CC</t>
  </si>
  <si>
    <t>Transurethrale Eingr. auß. Prostatares. und kompl. Ureterorenoskop. ohne ESWL, mit kompl. Eingriff od. andere Eingriffe an der Urethra bei Para- / Tetraplegie od. mit ESWL bei Harnsteinen, oh. äußerst schwere CC oder Alter &lt; 16 J. oder Alter &gt; 89 J.</t>
  </si>
  <si>
    <t>Transurethrale Eingr. außer Prostatares. und kompl. Ureterorenoskop. ohne ESWL, ohne kompl. Eingriff, od. andere Eingriffe an der Urethra außer bei Para- / Tetraplegie oder mit ESWL bei Harnsteinen, ohne äuß. schw. CC, Alter &gt; 15 J. und Alter &lt; 90 J.</t>
  </si>
  <si>
    <t>Andere Erkrankungen der Harnorgane mit äußerst schweren oder schweren CC oder bestimmter Diagnose, mehr als ein Belegungstag oder Urethrozystoskopie, bei angeborener Fehlbildung oder Alter &lt; 3 Jahre</t>
  </si>
  <si>
    <t>Andere Erkrankungen der Harnorgane mit äußerst schweren oder schweren CC oder bestimmter Diagnose, mehr als ein Belegungstag oder Urethrozystoskopie, außer bei angeborener Fehlbildung, Alter &gt; 2 Jahre</t>
  </si>
  <si>
    <t>Andere Erkrankungen der Harnorgane ohne äußerst schwere oder schwere CC, ohne bestimmte Diagnose oder ein Belegungstag, Alter &lt; 16 Jahre</t>
  </si>
  <si>
    <t>L64D</t>
  </si>
  <si>
    <t>Andere Erkrankungen der Harnorgane ohne äußerst schwere oder schwere CC, ohne bestimmte Diagnose oder ein Belegungstag, Alter &gt; 15 Jahre</t>
  </si>
  <si>
    <t>Transurethrale Prostataresektion oder bestimmte andere Operationen an der Prostata mit äußerst schweren CC</t>
  </si>
  <si>
    <t>Transurethrale Prostataresektion oder bestimmte andere Operationen an der Prostata ohne äußerst schwere CC</t>
  </si>
  <si>
    <t>Bestimmte Eingriffe am Penis, Alter &lt; 6 Jahre</t>
  </si>
  <si>
    <t>Mäßig komplexe Eingriffe am Penis, Alter &lt; 18 Jahre</t>
  </si>
  <si>
    <t>Eingriffe am Penis, Alter &gt; 17 Jahre oder wenig komplexe Eingriffe am Penis, Alter &lt; 18 Jahre</t>
  </si>
  <si>
    <t>Eingriffe am Hoden oder bestimmte Eingriffe an der Prostata oder mit äußerst schweren CC oder bei Fournier-Gangrän</t>
  </si>
  <si>
    <t>Eingriffe am Hoden außer bei Fournier-Gangrän, ohne äußerst schwere CC, ohne bestimmte Eingriffe an der Prostata, mit bestimmtem Eingriff am Hoden oder bei Orchitis mit Abszess oder bestimmter bösartiger Neubildung</t>
  </si>
  <si>
    <t>Eingriffe am Hoden auß. bei Fournier-Gangrän, ohne äuß. schw. CC, ohne bestimmte Eingriffe an der Prostata, ohne bestimmten Eingriff am Hoden, außer bei Orchitis mit Abszess, außer bei bösartiger Neubildung, mit mäßig komplexem Eingriff, Alter &lt; 3 Jahre</t>
  </si>
  <si>
    <t>Eingriffe am Hoden auß. bei Fournier-Gangrän, ohne äuß. schw. CC, ohne bestimmte Eingriffe an der Prostata, ohne bestimmten Eingriff am Hoden, auß. bei Orchitis mit Abszess, auß. bei bösartiger Neubildung, ohne mäßig kompl. Eingriff oder Alter &gt; 2 Jahre</t>
  </si>
  <si>
    <t>Beckeneviszeration bei der Frau und radikale Vulvektomie oder bestimmte Lymphadenektomie oder Verschluss einer vesikovaginalen Fistel mit äußerst schweren CC, ohne komplexen Eingriff, ohne komplizierende Konstellation, ohne Multiviszeraleingriff</t>
  </si>
  <si>
    <t>Beckeneviszeration bei der Frau und radikale Vulvektomie oder bestimmte Lymphadenektomie oder Verschluss einer vesikovaginalen Fistel mit schweren CC</t>
  </si>
  <si>
    <t>Beckeneviszeration bei der Frau und radikale Vulvektomie oder bestimmte Lymphadenektomie oder Verschluss einer vesikovaginalen Fistel ohne äußerst schwere oder schwere CC</t>
  </si>
  <si>
    <t>Ovariektomien und komplexe Eingriffe an den Tubae uterinae außer bei bösartiger Neubildung, ohne äußerst schwere oder schwere CC, Alter &gt; 15 Jahre</t>
  </si>
  <si>
    <t>Andere Eingriffe an Uterus und Adnexen oder bestimmten Hernien außer bei bösartiger Neubildung, mit komplexer Diagnose oder bestimmte Eingriffe am Uterus oder kleine rekonstruktive Eingriffe an den weiblichen Geschlechtsorganen</t>
  </si>
  <si>
    <t>Andere Eingriffe an Vagina, Zervix und Vulva, kleine Eingriffe an Blase, Uterus, Bauchwand und Peritoneum</t>
  </si>
  <si>
    <t>Große Eingriffe an Vagina, Zervix und Vulva außer bei bösartiger Neubildung oder kleine Eingriffe an Vagina und Douglasraum oder bestimmter Eingriff an der Harnblase, Alter &gt; 80 Jahre oder äußerst schwere oder schwere CC</t>
  </si>
  <si>
    <t>Große Eingriffe an Vagina, Zervix und Vulva außer bei bösartiger Neubildung oder kleine Eingriffe an Vagina und Douglasraum oder bestimmter Eingriff an der Harnblase, Alter &lt; 81 Jahre, ohne äußerst schwere oder schwere CC</t>
  </si>
  <si>
    <t>Hysterekt. auß. b. BNB m. Beckenbodenpl. od. Brachyth. b. Krankh./Stör. weibl. Geschl.Org., &gt; 1 BT, m. äuß. schw. CC/selekt. Gefäßembol. od. Ovariekt./kompl. Eingriffe an den Tubae uterinae auß. bei BNB, ohne äuß. schwere od. schwere CC, Alter &lt; 16 Jahre</t>
  </si>
  <si>
    <t>Strahlentherapie bei Krankheiten und Störungen der weiblichen Geschlechtsorgane, mehr als ein Belegungstag, Bestrahlungen an mindestens 5 Tagen</t>
  </si>
  <si>
    <t>Strahlentherapie bei Krankheiten und Störungen der weiblichen Geschlechtsorgane, mehr als ein Belegungstag, Bestrahlungen an weniger als 5 Tagen oder Brachytherapie</t>
  </si>
  <si>
    <t>Andere Eingriffe an Uterus und Adnexen oder bestimmten Hernien außer bei bösartiger Neubildung, ohne komplexe Diagnose oder diagnostische Laparoskopie oder best. Eingriff an den Parametrien</t>
  </si>
  <si>
    <t>Sectio caesarea mit mehreren komplizierenden Diagnosen, Schwangerschaftsdauer bis 25 vollendete Wochen (SSW) oder mit intrauteriner Therapie oder komplizierender Konstellation oder Mehrlingsschwangerschaft oder mit IntK &gt; 196 / 184 / 184 Punkte</t>
  </si>
  <si>
    <t>O04C</t>
  </si>
  <si>
    <t>Stationäre Aufnahme nach Entbindung mit kleinem Eingriff an Uterus, Vagina, Perianalregion und Bauchwand</t>
  </si>
  <si>
    <t>Bestimmte OR-Prozeduren in der Schwangerschaft, ein Belegungstag od. oh. Cerclage, Muttermundverschluss, Cholezystektomie, kompl. OR-Prozedur und best. intrauterine Operation am Feten, mit wenig aufwendigem Eingriff oder intrauterine Therapie des Feten</t>
  </si>
  <si>
    <t>Vaginale Entbindung mit mehr. kompliz. Diag., mind. eine schwer, &gt; 33 vollend. SSW, ohne kompliz. Konstell. od. Tamp. einer Blutung od. Thromboemb. während der Gestationsp. oh. OR-Proz. od. schwere od. mäßig schwere kompliz. Diag. bis 33 vollend. SSW</t>
  </si>
  <si>
    <t>Vaginale Entbindung mit schwerer oder mäßig schwerer komplizierender Diagnose oder Schwangerschaftsdauer bis 33 vollendete Wochen</t>
  </si>
  <si>
    <t>Neugeborenes, Aufnah.-gew. &gt; 2499 g oh. sig. OR-Proz., mit schw. Prob., oh. Hypothermiebeh., oh. Krampfanfall mit best. diag. Maßnah., oh. Beatmung &gt; 48 Std. od. mit anderem Prob., mehr als ein Belegungstag od. mit nicht sig. OR-Proz., neugeb. Mehrling</t>
  </si>
  <si>
    <t>Neugeborenes, Aufnah.-gew. &gt; 2499 g oh. sig. OR-Proz., oh. Beatmung &gt; 95 Std., ohne schw. Prob., oh. Hypothermiebeh., oh. Krampfanfall mit best. diag. Maßnah., mit anderem Prob., mehr als ein Belegungstag oder mit nicht sig. OR-Proz., neugeb. Einling</t>
  </si>
  <si>
    <t>Neugeborenes, Aufnahmegewicht &gt; 2499 g ohne OR-Prozedur, ohne Beatmung &gt; 95 Stunden, ohne schweres Problem, ohne anderes Problem oder ein Belegungstag, mit bestimmter Prozedur oder best. Diagnose beim Neugeborenen oder neugeborener Mehrling</t>
  </si>
  <si>
    <t>Neugeborener Einling, Aufnahmegewicht &gt; 2499 g ohne OR-Prozedur, ohne Beatmung &gt; 95 Stunden, ohne schweres Problem, ohne anderes Problem oder ein Belegungstag, ohne bestimmte Prozedur ohne bestimmte Diagnosen beim Neugeborenen</t>
  </si>
  <si>
    <t>Strahlentherapie bei hämatologischen und soliden Neubildungen, außer bei akuter myeloischer Leukämie, Alter &lt; 19 Jahre oder mit äußerst schweren CC oder Bestrahlungen an mindestens 7 Tagen</t>
  </si>
  <si>
    <t>Strahlentherapie bei hämatologischen und soliden Neubildungen, außer bei akuter myeloischer Leukämie, Alter &gt; 18 Jahre, ohne äußerst schwere CC, Bestrahlungen an weniger als 7 Tagen</t>
  </si>
  <si>
    <t>Lymphom und nicht akute Leukämie mit Agranulozytose, intrakranieller Metastase oder Portimpl., mit äuß. schw. CC, Alter &gt; 15 Jahre od. mit äuß. schw. CC od. Tumorlyse-Syndrom od. Blastenkrise, mit kompl. Diagnostik bei Leukämie od. mit schwersten CC</t>
  </si>
  <si>
    <t>Lymphom und nicht akute Leukämie mit Agranuloz. od. Portimplant. od. Komplexbeh. MRE od. kompl. Diag. b. Leuk., Alt. &gt; 15 J., mit intens. Chemoth. od. mit äuß. schw. CC od. Tumorlyse-Syndrom od. Blastenkrise, oh. kompl. Diag. b. Leuk., oh. schwerste CC</t>
  </si>
  <si>
    <t>Lymphom und nicht akute Leukämie, ohne Sepsis, ohne komplizierende Konstellation, mit Agranulozytose oder Portimplant. oder Komplexbehandlung MRE oder komplexer Diagnostik bei Leukämie, ohne äußerst schwere CC, Alter &gt; 15 Jahre, oh. intensive Chemoth.</t>
  </si>
  <si>
    <t>Lymphom und nicht akute Leukämie, oh. Sepsis, oh. kompliz. Konstell., oh. bestimmte kompliz. Faktoren, oh. äuß. schw. CC, mit kompl. Diagnose od. Knochenaffektionen od. Knochenmarkbiopsie, Alter &lt; 16 J. od. best. Lymphom mit best. Chemotherapie</t>
  </si>
  <si>
    <t>Lymphom und nicht akute Leukämie, oh. Sepsis, oh. kompliz. Konstell., oh. bestimmte kompliz. Faktoren, oh. äuß. schw. CC, mit kompl. Diagnose od. Knochenaffektionen od. Knochenmarkbiopsie, Alter &gt; 15 Jahre, oh. best. Lymphom od. oh. best. Chemotherapie</t>
  </si>
  <si>
    <t>Lymphom und nicht akute Leukämie, oh. Sepsis, oh. kompliz. Konstellation, oh. Agranulozytose, oh. Portimpl., oh. Komplexbeh. MRE, oh. kompl. Diagnostik bei Leukämie, oh. äuß. schw. CC, oh. kompl. Diagnose, oh. Knochenaffektionen, oh. Knochenmarkbiopsie</t>
  </si>
  <si>
    <t>OR-Prozedur bei infektiösen und parasitären Krankheiten oh. best. komplexe OR-Prozedur, oh. komplizierende Konstelletion, außer bei Z.n. Organ-Tx, mit äußerst schweren CC oder bestimmtem Eingriff an Hüftendoprothese, Brustwand, Pleura, Pankreas, Magen</t>
  </si>
  <si>
    <t>OR-Proz. bei infekt./parasit. Krankh. oh. best. kompl. OR-Proz., oh. kompliz. Konstell., auß. bei Z.n. Organ-Tx, oh. äuß. schw. CC, oh. Eingr. an Hüftendoproth., Brustw., Pleura, Pankr., Magen, m. best. Eingr. bei best. Sepsis od. best. operativen Eingr.</t>
  </si>
  <si>
    <t>OR-Prozedur bei infektiösen und parasitären Krankh. oh. best. kompl. OR-Proz., oh. kompliz. Konstell., auß. bei Z.n. Organ-Tx, oh. best. Eingr. od. auß. bei best. Sepsis od. äuß. schw. CC, oh. best. operativen Eingriff, mit best. mäßig komplexem Eingriff</t>
  </si>
  <si>
    <t>T01E</t>
  </si>
  <si>
    <t>OR-Prozedur bei infektiösen und parasitären Krankh. oh. best. kompl. OR-Proz., oh. kompliz. Konstell., auß. bei Z.n. Organ-Tx, oh. best. Eingr. od. auß. bei best. Sepsis od. äuß. schw. CC, oh. best. operativen Eingriff, oh. best. mäßig komplexen Eingriff</t>
  </si>
  <si>
    <t>Sepsis ohne komplizierende Konstellation, außer bei Zustand nach Organtransplantation, ohne komplexe Diagnose, ohne äußerst schwere CC, Alter &gt; 9 Jahre, ohne intensivmed. Komplexbeh. &gt; 196 / 184 / - Aufwandsp., mehr als ein Belegungstag</t>
  </si>
  <si>
    <t>Sepsis ohne komplizierende Konstellation, außer bei Zustand nach Organtransplantation, ohne komplexe Diagnose, ohne äußerst schwere CC, Alter &gt; 9 Jahre, ohne intensivmed. Komplexbeh. &gt; 196 / 184 / - Aufwandsp., ein Belegungstag</t>
  </si>
  <si>
    <t>Andere Eingriffe bei anderen Verletzungen ohne äußerst schwere CC, mit komplexer OR-Prozedur oder Alter &gt; 65 Jahre mit bestimmtem Eingriff oder mit schweren CC</t>
  </si>
  <si>
    <t>Andere Eingriffe bei anderen Verletzungen ohne äußerst schwere oder schwere CC, ohne komplexe OR-Prozedur, Alter &lt; 66 Jahre oder ohne bestimmten Eingriff</t>
  </si>
  <si>
    <t>OR-Prozeduren bei anderen Zuständen, die zur Inanspruchnahme des Gesundheitswesens führen ohne komplexen Eingriff, ohne komplizierende Konstellation, mit bestimmtem Eingriff</t>
  </si>
  <si>
    <t>Z01C</t>
  </si>
  <si>
    <t>OR-Prozeduren bei anderen Zuständen, die zur Inanspruchnahme des Gesundheitswesens führen ohne komplexen Eingriff, ohne komplizierende Konstellation, ohne bestimmten Eingriff</t>
  </si>
  <si>
    <t>Knochenmarktransplantation / Stammzelltransfusion, allogen, &lt; 16 J., od. GVHD Grad III/IV od. auß. b. Plasmozytom, mit Gabe best. Stammz. od. GVHD III/IV od. HLA-versch., mit best. Entn. od. SZ-Boost od. m. intensivm. Komplexbeh. &gt; 1764 / 1932 / 2760 P.</t>
  </si>
  <si>
    <t>Knochenmarktransplantation / Stammzelltransfusion, allogen, mit Graft-versus-Host-Krankheit Grad III und IV oder außer bei Plasmozytom, HLA-verschieden oder mit Komplexbehandlung bei multiresistenten Erregern</t>
  </si>
  <si>
    <t>Beatmung &gt; 1799 Stunden mit intensivmedizinischer Komplexbehandlung &gt; 2940 / 5520 / 5520 Aufwandspunkte oder mit hochkomplexem Eingriff</t>
  </si>
  <si>
    <t>Beatmung &gt; 1799 Stunden mit komplexer OR-Prozedur oder Polytrauma, ohne hochkomplexen Eingriff, ohne intensivmedizinische Komplexbehandlung &gt; 2940 / 5520 / 5520 Aufwandspunkte</t>
  </si>
  <si>
    <t>Beatmung &gt; 1799 Stunden, ohne komplexe OR-Prozedur, ohne Polytrauma, mit intensivmedizinischer Komplexbehandlung &gt; 588 / 552 / 552 Aufwandspunkte</t>
  </si>
  <si>
    <t>Beatmung &gt; 999 Stunden oder &gt; 499 Stunden mit intensivmed. Komplexbeh. &gt; 4900 / 4600 / 4600 Punkte, mit kompl. OR-Proz. und ECMO ab 384 Stunden od. mit Polytrauma od. Alter &lt; 16 J. oder intensivmed. Komplexbeh. &gt; - / 3220 / - Punkte</t>
  </si>
  <si>
    <t>Beatmung &gt; 999 Stunden ohne komplexe OR-Prozedur, ohne Polytrauma, Alter &gt; 15 Jahre, ohne komplexe Diagnose, ohne komplizierende Konstellation, mit intensivmedizinischer Komplexbehandlung &gt; 392 / 368 / 368 Aufwandspunkte oder Beatmung &gt; 1799 Stunden</t>
  </si>
  <si>
    <t>A07F</t>
  </si>
  <si>
    <t>Beatmung &gt; 999 Stunden ohne komplexe OR-Prozedur, ohne Polytrauma, Alter &gt; 15 Jahre, ohne komplexe Diagnose, ohne komplizierende Konstellation, ohne intensivmedizinische Komplexbehandlung &gt; 392 / 368 / 368 Aufwandspunkte, ohne Beatmung &gt; 1799 Stunden</t>
  </si>
  <si>
    <t>Beatmung &gt; 249 Stunden oder &gt; 95 Stunden mit intensivmed. Komplexbeh. &gt; 1764 / 1656 / 1656 Punkte., mit kompl. OR-Proz. und Alter &lt; 16 J. oder kompliz. Konst. od. bei Tumor od. angeb. Fehlbild., Alt. &lt; 3 J. od. intensivmed. Komplexbeh. &gt; - / 1104 / - P.</t>
  </si>
  <si>
    <t>Versagen und Abstoßung eines Transplantates hämatopoetischer Zellen, mit äußerst schweren CC oder bestimmter akuter Graft-versus-Host-Krankheit und mehr als ein Belegungstag</t>
  </si>
  <si>
    <t>Versagen und Abstoßung eines Transplantates hämatopoetischer Zellen, ohne äußerst schwere CC, ohne bestimmte akute Graft-versus-Host-Krankheit oder ein Belegungstag, mit schweren CC oder Alter &lt; 10 Jahre</t>
  </si>
  <si>
    <t>A61C</t>
  </si>
  <si>
    <t>Versagen und Abstoßung eines Transplantates hämatopoetischer Zellen, ohne äußerst schwere oder schwere CC, ohne bestimmte akute Graft-versus-Host-Krankheit oder ein Belegungstag, Alter &gt; 9 Jahre</t>
  </si>
  <si>
    <t>Bestimmte Eingriffe an Wirbelsäule und Rückenmark bei bösartiger Neubildung oder mit intraoperativem Monitoring oder Eingriffe bei zerebraler Lähmung, Muskeldystrophie, Neuropathie oder nicht akuter Para- / Tetraplegie mit äußerst schweren CC</t>
  </si>
  <si>
    <t>Eingriffe an peripheren Nerven, Hirnnerven und anderen Teilen des Nervensystems oder Eingriff bei zerebraler Lähmung, Muskeldystrophie oder Neuropathie, mit komplexer Diagnose oder Implantation eines Ereignis-Rekorders</t>
  </si>
  <si>
    <t>Kraniotomie oder große Wirbelsäulen-Operation mit bestimmter komplexer Prozedur, Alter &lt; 18 Jahre</t>
  </si>
  <si>
    <t>Neurologische Komplexbehandlung des akuten Schlaganfalls mit bestimmter OR-Prozedur, bis 72 Stunden mit komplexem Eingriff oder mehr als 72 Stunden, ohne kompl. Eingr., ohne kompliz. Konst., ohne intensivmed. Komplexbehandlung &gt; 392 / 368 / - Punkte</t>
  </si>
  <si>
    <t>Neurologische Komplexbehandlung des akuten Schlaganfalls mit best. OR-Prozedur, bis 72 Std., ohne kompl. Eing., ohne kompliz. Konst., ohne intensivmed. Komplexbeh. &gt; 392 / 368 / - P. oder and. neurolog. Komplexbeh. des akuten Schlaganf., mehr als 72 Std.</t>
  </si>
  <si>
    <t>Apoplexie mit neurologischer Komplexbehandlung des akuten Schlaganfalls, mehr als 72 Stunden, ohne komplizierende Diagnose oder mit komplexem zerebrovaskulären Vasospasmus oder intensivmedizinischer Komplexbehandlung &gt; 196 / 184 / - Aufwandspunkte</t>
  </si>
  <si>
    <t>Andere OR-Prozeduren an den Atmungsorganen mit aufwendigem Eingriff oder schwersten CC oder IntK &gt; 196 / 184 / 368 Punkte oder Alter &lt; 10 Jahre</t>
  </si>
  <si>
    <t xml:space="preserve">Andere Lungenresektionen, Biopsie an Thoraxorganen und Eingriffe an Thoraxwand, Pleura und Mediastinum, Alter &lt; 10 Jahre oder Eingriff am Thorax mit äußerst schweren CC </t>
  </si>
  <si>
    <t>Andere Lungenresektionen, Biopsie an Thoraxorganen und Eingriffe an Thoraxwand, Pleura und Mediastinum, Alter &gt; 9 und &lt; 16 Jahre oder mit offen chirurgischer Pleurolyse mit Eingriff an Lunge/Pleura oder best. atyp. Lungenresek. oder best. Brustkorbkorr.</t>
  </si>
  <si>
    <t>Andere Lungenresektionen, Biopsie an Thoraxorganen und Eingriffe an Thoraxwand, Pleura und Mediastinum, Alter &gt; 15 Jahre, ohne offen chirurgische Pleurolyse mit Eingr. an Lunge/Pleura, ohne bestimmte atypische Lungenresek., ohne best. Brustkorbkorrektur</t>
  </si>
  <si>
    <t>Andere Krankheiten der Atmungsorgane mit äußerst schweren CC, Alter &lt; 16 Jahre</t>
  </si>
  <si>
    <t>Bestimmte andere Infektionen und Entzündungen der Atmungsorgane mit Komplexbehandlung bei isolationspflichtigen Erregern oder angeborenem Fehlbildungssyndrom oder bestimmter hochaufwendiger Behandlung oder Alter &lt; 10 Jahre</t>
  </si>
  <si>
    <t>Implantation Kardioverter / Defibrillator (AICD), Drei-Kammer-Stimulation oder Defibrillator mit kompliz. Faktoren oder myokardstimulierendes System oder aufwendige Sondenentf. mit kompliz. Faktoren oder Zwei-Kammer-Stimulation mit kompliz. Faktoren</t>
  </si>
  <si>
    <t>Herzklappeneingriff mit Herz-Lungen-Maschine, mit komplizierender Konstellation oder bestimmter Zweifacheingriff</t>
  </si>
  <si>
    <t>Herzklappeneingriff mit Herz-Lungen-Maschine, mit Dreifacheingriff oder Alter &lt; 1 Jahr oder Eingriff in tiefer Hypothermie oder IntK &gt; 392 / 368 / - Aufwandspunkte oder pulmonaler Endarteriektomie oder bestimmter komplizierender Konstellation</t>
  </si>
  <si>
    <t>Herzklappeneingriff mit Herz-Lungen-Maschine, ohne kompl. Konst., Alter &gt; 0 Jahre, ohne Eingr. in tiefer Hypothermie, ohne IntK &gt; 392 / 368 / - Punkte, ohne pulm. Endarteriektomie, mit Zweifacheingriff oder bei angeb. Herzfehler, mit kompl. Eingriff</t>
  </si>
  <si>
    <t>Koronare Bypass-Operation mit mehrzeitigen komplexen OR-Prozeduren, mit komplizierender Konstellation oder Karotiseingriff oder intensivmedizinischer Komplexbehandlung &gt; 392 / 368 / - Aufwandspunkte</t>
  </si>
  <si>
    <t>Koronare Bypass-Operation ohne mehrzeitige komplexe OR-Prozeduren, ohne komplizierende Konstellation, ohne IntK &gt; 392 / 368 / - Aufwandspunkte, ohne Karotiseingriff, mit invasiv. kardiolog. Diagnostik oder mit intraoperativer Ablation oder schwersten CC</t>
  </si>
  <si>
    <t>Koronare Bypass-Operation ohne mehrzeitige komplexe OR-Prozeduren, ohne komplizierende Konstellation, ohne IntK &gt; 392 / 368 / - Aufwandspunkte, ohne Karotiseingriff, ohne invasiv. kardiolog. Diagnostik, ohne intraoperative Ablation, ohne schwerste CC</t>
  </si>
  <si>
    <t>Andere Eingriffe mit Herz-Lungen-Maschine, Alter &gt; 0 Jahre, mit Reoperation an Herz oder Perikard oder bestimmter komplizierender Konstellation, ohne komplexe Operation, ohne intensivmedizinische Komplexbehandlung &gt; - / 368 /- Aufwandspunkte</t>
  </si>
  <si>
    <t>Rekonstruktive Gefäßeingriffe mit komplizierender Konstellation oder komplexe Vakuumbehandlung oder thorakoabdominales Aneurysma oder komplexer Aorteneingriff</t>
  </si>
  <si>
    <t>Andere kardiothorakale Eingriffe ohne Herz-Lungen-Maschine, Alter &lt; 16 Jahre, mit komplizierender Konstellation oder Exzision am Vorhof</t>
  </si>
  <si>
    <t>Andere kardiothorakale Eingriffe ohne Herz-Lungen-Maschine, Alter &gt; 15 Jahre, ohne komplizierende Konstellation, ohne Exzision am Vorhof, mit äußerst schweren CC</t>
  </si>
  <si>
    <t>Andere kardiothorakale Eingriffe ohne Herz-Lungen-Maschine, Alter &gt; 15 Jahre, ohne komplizierende Konstellation, ohne Exzision am Vorhof, ohne äußerst schwere CC</t>
  </si>
  <si>
    <t>Intensivmedizinische Komplexbeh. bei Krankh. und Störungen des Kreislaufsystems mit kompliz. Faktoren, &gt; 588 / 828 / - P. od. &gt; - / - / 1104 P. mit best. OR-Proz. oder &gt; - / - / 552 P. mit best. Aortenstent oder minimalinv. Eingr. an mehreren Herzklappen</t>
  </si>
  <si>
    <t>Intensivmedizinische Komplexbehandlung bei Krankheiten und Störungen des Kreislaufsystems mit komplizierenden Faktoren, &gt; - / - / 552 Aufwandspunkte ohne bestimmte OR-Prozedur, ohne bestimmten Aortenstent oder bestimmter mehrzeitiger komplexer Eingriff</t>
  </si>
  <si>
    <t>Komplexe minimalinvasive Operationen an Herzklappen ohne minimalinvasiven Eingriff an mehreren Herzklappen, mit hochkomplexem Eingriff oder komplexer Diagnose oder Alter &lt; 16 Jahre oder Implantation eines Wachstumsstents</t>
  </si>
  <si>
    <t>Komplexe minimalinvasive Operationen an Herzklappen ohne minimalinvasiven Eingriff an mehreren Herzklappen, ohne hochkomplexen Eingriff, ohne komplexe Diagnose, Alter &gt; 15 Jahre, ohne Implantation eines Wachstumsstents, mit sehr komplexem Eingriff</t>
  </si>
  <si>
    <t>Komplexe minimalinvasive Operationen an Herzklappen ohne minimalinvasiven Eingriff an mehreren Herzklappen, ohne hochkomplexen Eingriff, ohne komplexe Diagnose, Alter &gt; 15 Jahre, ohne Implantation eines Wachstumsstents, ohne sehr komplexen Eingriff</t>
  </si>
  <si>
    <t>Große Eingriffe an Magen, Ösophagus und Duodenum mit hochkomplexem Eingriff oder intensivmedizinischer Komplexbehandlung &gt; - / 368 / - Aufwandspunkte</t>
  </si>
  <si>
    <t>Große Eingriffe an Magen, Ösophagus und Duodenum ohne hochkomplexen Eingriff, ohne intensivmedizinische Komplexbehandlung &gt; - / 368 / - Aufwandspunkte, mit komplexem Eingriff</t>
  </si>
  <si>
    <t>Appendektomie oder laparoskopische Adhäsiolyse bei Peritonitis mit äuß. schw. od. schw. CC od. kl. Eingr. an Dünn- / Dickdarm od. an abdom. Gefäßen, oh. äuß. schw. CC od. best. Anorektoplastik, Alter &lt; 3 Jahre od. mit best. Eingr. an abdominalen Gefäßen</t>
  </si>
  <si>
    <t>Pyloromyotomie oder Anoproktoplastik und Rekonstruktion von Anus und Sphinkter, Alter &lt; 6 Jahre</t>
  </si>
  <si>
    <t>Komplexe Rektumresektion od. andere Rektumresektion mit best. Eingriff od. komplexer Diagnose od. mehrzeitige Enterostomaanlage und -rückverlagerung, mit kompliz. Konstell. od. plastischer Rekonstruktion mit myokutanem Lappen od. IntK &gt; - / 368 / - P.</t>
  </si>
  <si>
    <t>Komplexe Adhäsiolyse am Peritoneum, Alter &gt; 3 Jahre, ohne äußerst schwere oder schwere CC oder andere Eingriffe an Darm und Enterostoma, Alter &lt; 16 Jahre</t>
  </si>
  <si>
    <t>G77A</t>
  </si>
  <si>
    <t>Bestimmte Komplexbehandlung bei isolationspflichtigen Erregern bei Krankheiten und Störungen der Verdauungsorgane</t>
  </si>
  <si>
    <t>Komplexe Eingriffe an Gallenblase und Gallenwegen außer bei bösartiger Neubildung, Alter &gt; 13 Jahre, ohne bestimmte biliodigestive Anastomose</t>
  </si>
  <si>
    <t>Andere OR-Prozeduren an hepatobiliärem System und Pankreas mit aufwendigem Eingriff und bestimmten komplizierenden Faktoren</t>
  </si>
  <si>
    <t>Verschiedene Eingriffe am hepatobiliären System oder Eingriffe an abdominalen oder pelvinen Gefäßen mit äußerst schweren CC</t>
  </si>
  <si>
    <t>Verschiedene Eingriffe am hepatobiliären System oder Eingriffe an abdominalen oder pelvinen Gefäßen ohne äußerst schwere CC, mit komplexem Eingriff</t>
  </si>
  <si>
    <t>H12C</t>
  </si>
  <si>
    <t>Verschiedene Eingriffe am hepatobiliären System oder Eingriffe an abdominalen oder pelvinen Gefäßen ohne äußerst schwere CC, ohne komplexen Eingriff</t>
  </si>
  <si>
    <t>Strahlentherapie bei Krankheiten und Störungen an hepatobiliärem System und Pankreas, mehr als ein Belegungstag, Bestrahlungen an mindestens 5 Tagen</t>
  </si>
  <si>
    <t>Strahlentherapie bei Krankheiten und Störungen an hepatobiliärem System und Pankreas, mehr als ein Belegungstag, Bestrahlungen an weniger als 5 Tagen</t>
  </si>
  <si>
    <t>H29Z</t>
  </si>
  <si>
    <t>Bestimmte selektive Embolisation oder SIRT</t>
  </si>
  <si>
    <t>Intensivmedizinische Komplexbehandlung &gt; 980 / 828 / - Aufwandspunkte bei Krankheiten und Störungen an hepatobiliärem System und Pankreas</t>
  </si>
  <si>
    <t>Intensivmedizinische Komplexbehandlung &gt; 588 / 552 / 552 und &lt; 981 / 829 / - Aufwandspunkte bei Krankheiten und Störungen an hepatobiliärem System und Pankreas</t>
  </si>
  <si>
    <t>Andere Eingr. an Hüftgel. und Femur mit kompl. Mehrfacheingriff oder äuß. schw. CC bei Zerebralpar. und mit Osteotomie oder Muskel- / Gelenkplastik bei Zerebralpar. oder Kontraktur oder mit best. Eingr. bei Beckenfraktur oder IntK &gt; 392 / 368 / - P.</t>
  </si>
  <si>
    <t>Bestimmte Eingriffe an der Wirbelsäule mit sehr komplexer Osteosynthese und äußerst schweren CC</t>
  </si>
  <si>
    <t>Intensivmedizinische Komplexbehandlung &gt; 588 / 552 / 552 Aufwandspunkte bei Krankheiten und Störungen an Muskel-Skelett-System und Bindegewebe oder hochaufwendiges Implantat bei hochkomplexer Gewebe- / Hauttransplantation</t>
  </si>
  <si>
    <t>Eingr. an Handgelenk u. Hand mit mehrzeitigem kompl. od. mäßig kompl. Eingr. od. mit Komplexbehandl. Hand od. mit aufwendigem rekonstruktivem Eingr. bei angeborener Fehlbildung der Hand oder mit best. gefäßgestielten Knochentx. bei Pseudarthrose der Hand</t>
  </si>
  <si>
    <t>Andere Prozeduren bei endokrinen, Ernährungs- und Stoffwechselkrankheiten mit hochkomplexem Eingriff oder hochaufwendiger Pflege von Kleinkindern ab 72 Aufwandspunkten oder mit komplexem Eingriff, mit äußerst schweren CC oder Alter &lt; 7 Jahre</t>
  </si>
  <si>
    <t>Andere Prozeduren bei endokrinen, Ernährungs- und Stoffwechselkrankheiten mit bestimmtem Eingriff, mit äußerst schweren CC oder Alter &lt; 7 Jahre oder mit mäßig komplexem Eingriff, Alter &lt; 16 Jahre</t>
  </si>
  <si>
    <t>Operatives Einbringen eines Peritonealdialysekatheters, Alter &gt; 9 Jahre mit akuter Niereninsuffizienz oder mit chronischer Niereninsuffizienz mit Dialyse</t>
  </si>
  <si>
    <t>Andere Eingriffe bei Erkr. der Harnorgane mit Anlage Dialyseshunt bei akuter Niereninsuff. od. bei chron. Niereninsuff. mit Dialyse od. auß. Anl. Dialyseshunt, m. Kalziphylaxie od. mit kompl. OR-Proz. od. kompl. Eingr., Alter &lt; 2 J. od. äuß. schw. CC</t>
  </si>
  <si>
    <t>Niereninsuffizienz, mehr als ein Belegungstag, mit intensivmedizinischer Komplexbehandlung &gt; 392 / 368 / - Aufwandspunkte oder mit Dialyse und akutem Nierenversagen und äußerst schweren CC oder mit Dialyse und komplizierenden Faktoren, Alter &lt; 16 Jahre</t>
  </si>
  <si>
    <t>Beckeneviszeration bei der Frau und radikale Vulvektomie oder bestimmte Lymphadenektomie oder Verschluss einer vesikovaginalen Fistel mit äußerst schweren CC, ohne komplexen Eingriff, ohne komplizierende Konstellation, mit Multiviszeraleingriff</t>
  </si>
  <si>
    <t>Kardiothorakale oder Gefäßeingriffe bei Neugeborenen, Beatmung &gt; 143 und &lt; 481 Stunden oder bestimmte Eingriffe bei angeborener Zwerchfellhernie, Beatmung &gt; 143 Stunden oder Eingriff bei univentrikulärem Herzen</t>
  </si>
  <si>
    <t>Kardiothorakale oder Gefäßeingriffe bei Neugeborenen ohne Eingriff bei univentrikulärem Herzen oder bestimmte Eingriffe bei angeborener Zwerchfellhernie, ohne Beatmung &gt; 143 Stunden</t>
  </si>
  <si>
    <t>Neugeborenes ohne sig. OR-Prozeduren, ohne Beatmung &gt; 95 Std., Aufn.-gew. 2000 - 2499 g mit meh. schw. Probl. oder Krampfanfall mit best. diag. Maßnahmen oder Beatmung &gt; 48 Std. oder Aufn.-gew. &gt; 2499 g mit meh. schw. Probl., mit Hypothermiebehandlung</t>
  </si>
  <si>
    <t>Neugeborenes, Aufnahmegewicht 2000 - 2499 g ohne signifikante OR-Prozedur, ohne Beatmung &gt; 95 Stunden, mit schwerem Problem, ohne Krampfanfall mit best. diag. Maßnahmen, ohne Beatmung &gt; 48 Stunden</t>
  </si>
  <si>
    <t>Neugeborenes, Aufnahmegewicht &gt; 2499 g ohne signifikante OR-Prozedur, ohne Beatmung &gt; 95 Stunden, mit mehreren schweren Problemen oder mit Hypothermiebehandlung oder Krampfanfall mit bestimmten diagnostischen Maßnahmen oder Beatmung &gt; 48 Stunden</t>
  </si>
  <si>
    <t>Lymphom und Leukämie mit bestimmter OR-Prozedur, mit äußerst schweren CC oder mit bestimmter OR-Prozedur mit schweren CC oder mit anderen OR-Prozeduren mit äußerst schweren CC, Alter &lt; 16 Jahre</t>
  </si>
  <si>
    <t>Andere akute Leukämie oder bestimmtes Lymphom mit hochkomplexer Chemotherapie, Alter &gt; 17 Jahre</t>
  </si>
  <si>
    <t>Akute myeloische Leukämie oder andere akute Leukämie oder bestimmtes Lymphom mit hochkomplexer Chemotherapie, Alter &lt; 18 Jahre</t>
  </si>
  <si>
    <t>Int. Komplexbeh. &gt; 588 / 552 / 552 Aufwandsp. bei infektiösen und parasitären Krankheiten od. OR-Proz. b. inf. u. paras. Krankh. m. komplexer OR-Proz., kompliz. Konst. oder bei Zust. n. Organtranspl. mit int. Komplexbeh. &gt; 392 / 368 / - Aufwandsp.</t>
  </si>
  <si>
    <t>Andere infektiöse und parasitäre Krankheiten mit bestimmter komplexer Diagnose, Alter &lt; 16 Jahre</t>
  </si>
  <si>
    <t>OR-Prozeduren bei anderen Zuständen, die zur Inanspruchnahme des Gesundheitswesens führen mit komplexem Eingriff oder komplizierender Konstellation</t>
  </si>
  <si>
    <t>+ Zusatzentgelte nach § 7 Abs. 1 Satz 2 Nr. 2</t>
  </si>
  <si>
    <t>G-DRG-Version 2019</t>
  </si>
  <si>
    <t>OPS Version 2019</t>
  </si>
  <si>
    <t>Gabe von patientenbezogenen Thrombozyten-
konzentraten</t>
  </si>
  <si>
    <t>Siehe weitere Differenzierung ZE117.20 bis ZE117.29</t>
  </si>
  <si>
    <t>ZE117.20</t>
  </si>
  <si>
    <t>6-004.ak</t>
  </si>
  <si>
    <t>6,00 mg bis unter 7,00 mg</t>
  </si>
  <si>
    <t>ZE117.21</t>
  </si>
  <si>
    <t>6-004.am</t>
  </si>
  <si>
    <t>7,00 mg bis unter 8,00 mg</t>
  </si>
  <si>
    <t>ZE117.22</t>
  </si>
  <si>
    <t>6-004.an</t>
  </si>
  <si>
    <t>8,00 mg bis unter 9,00 mg</t>
  </si>
  <si>
    <t>ZE117.23</t>
  </si>
  <si>
    <t>6-004.ap</t>
  </si>
  <si>
    <t>9,00 mg bis unter 10,00 mg</t>
  </si>
  <si>
    <t>ZE117.24</t>
  </si>
  <si>
    <t>6-004.aq</t>
  </si>
  <si>
    <t>10,00 mg bis unter 12,00 mg</t>
  </si>
  <si>
    <t>ZE117.25</t>
  </si>
  <si>
    <t>6-004.ar</t>
  </si>
  <si>
    <t>12,00 mg bis unter 14,00 mg</t>
  </si>
  <si>
    <t>ZE117.26</t>
  </si>
  <si>
    <t>6-004.as</t>
  </si>
  <si>
    <t>14,00 mg bis unter 16,00 mg</t>
  </si>
  <si>
    <t>ZE117.27</t>
  </si>
  <si>
    <t>6-004.at</t>
  </si>
  <si>
    <t>16,00 mg bis unter 20,00 mg</t>
  </si>
  <si>
    <t>ZE117.28</t>
  </si>
  <si>
    <t>6-004.au</t>
  </si>
  <si>
    <t>20,00 mg bis unter 24,00 mg</t>
  </si>
  <si>
    <t>ZE117.29</t>
  </si>
  <si>
    <t>6-004.av</t>
  </si>
  <si>
    <t>24,00 mg oder mehr</t>
  </si>
  <si>
    <t>Autogene / Autologe matrixinduzierte Chondrozyten-
transplantation</t>
  </si>
  <si>
    <t>Perkutan-transluminale Gefäßintervention an Herz und Koronargefäßen: Ballon-Angioplastie: Eine Koronararterie</t>
  </si>
  <si>
    <t>Perkutan-transluminale Gefäßintervention an Herz und Koronargefäßen: Ballon-Angioplastie: Mehrere Koronararterien</t>
  </si>
  <si>
    <t>(Perkutan-)transluminale Gefäßintervention: Ballon-Angioplastie: Gefäße Schulter und Oberarm</t>
  </si>
  <si>
    <t>(Perkutan-)transluminale Gefäßintervention: Ballon-Angioplastie: Gefäße Unterarm</t>
  </si>
  <si>
    <t>(Perkutan-)transluminale Gefäßintervention: Ballon-Angioplastie: Andere Gefäße thorakal</t>
  </si>
  <si>
    <t>(Perkutan-)transluminale Gefäßintervention: Ballon-Angioplastie: Gefäße viszeral</t>
  </si>
  <si>
    <t>(Perkutan-)transluminale Gefäßintervention: Ballon-Angioplastie: Gefäße Unterschenkel</t>
  </si>
  <si>
    <t>(Perkutan-)transluminale Gefäßintervention: Ballon-Angioplastie: Künstliche Gefäße</t>
  </si>
  <si>
    <t>(Perkutan-)transluminale Gefäßintervention: Ballon-Angioplastie: Andere Arterien abdominal und pelvin</t>
  </si>
  <si>
    <t>(Perkutan-)transluminale Gefäßintervention: Ballon-Angioplastie: Andere Venen abdominal und pelvin</t>
  </si>
  <si>
    <t>(Perkutan-)transluminale Gefäßintervention: Ballon-Angioplastie: Arterien Oberschenkel</t>
  </si>
  <si>
    <t>(Perkutan-)transluminale Gefäßintervention: Ballon-Angioplastie: Venen Oberschenkel</t>
  </si>
  <si>
    <t>Gabe von Thrombozyten-
konzentraten</t>
  </si>
  <si>
    <t>Gabe von Apherese-Thrombozyten-
konzentraten</t>
  </si>
  <si>
    <t>Siehe weitere Differenzierung ZE154.21 bis ZE154.31</t>
  </si>
  <si>
    <t>ZE154.21</t>
  </si>
  <si>
    <t>6-003.hm</t>
  </si>
  <si>
    <t>6.000 mg bis unter 6.600 mg</t>
  </si>
  <si>
    <t>ZE154.22</t>
  </si>
  <si>
    <t>6-003.hn</t>
  </si>
  <si>
    <t>6.600 mg bis unter 7.200 mg</t>
  </si>
  <si>
    <t>ZE154.23</t>
  </si>
  <si>
    <t>6-003.hp</t>
  </si>
  <si>
    <t>7.200 mg bis unter 7.800 mg</t>
  </si>
  <si>
    <t>ZE154.24</t>
  </si>
  <si>
    <t>6-003.hq</t>
  </si>
  <si>
    <t>7.800 mg bis unter 8.400 mg</t>
  </si>
  <si>
    <t>ZE154.25</t>
  </si>
  <si>
    <t>6-003.hr</t>
  </si>
  <si>
    <t>8.400 mg bis unter 9.600 mg</t>
  </si>
  <si>
    <t>ZE154.26</t>
  </si>
  <si>
    <t>6-003.hs</t>
  </si>
  <si>
    <t>9.600 mg bis unter 10.800 mg</t>
  </si>
  <si>
    <t>ZE154.27</t>
  </si>
  <si>
    <t>6-003.ht</t>
  </si>
  <si>
    <t>10.800 mg bis unter 13.200 mg</t>
  </si>
  <si>
    <t>ZE154.28</t>
  </si>
  <si>
    <t>6-003.hu</t>
  </si>
  <si>
    <t>13.200 mg bis unter 15.600 mg</t>
  </si>
  <si>
    <t>ZE154.29</t>
  </si>
  <si>
    <t>6-003.hv</t>
  </si>
  <si>
    <t>15.600 mg bis unter 20.400 mg</t>
  </si>
  <si>
    <t>ZE154.30</t>
  </si>
  <si>
    <t>6-003.hw</t>
  </si>
  <si>
    <t>20.400 mg bis unter 25.200 mg</t>
  </si>
  <si>
    <t>ZE154.31</t>
  </si>
  <si>
    <t>6-003.hz</t>
  </si>
  <si>
    <t>25.200 mg oder mehr</t>
  </si>
  <si>
    <t>Vagusnervstimulations-
systeme, mit Sondenimplantation</t>
  </si>
  <si>
    <t>Vagusnervstimulations-
systeme, ohne Sondenimplantation</t>
  </si>
  <si>
    <r>
      <t xml:space="preserve">ZE162 </t>
    </r>
    <r>
      <rPr>
        <vertAlign val="superscript"/>
        <sz val="10"/>
        <rFont val="Arial"/>
        <family val="2"/>
      </rPr>
      <t>9)</t>
    </r>
  </si>
  <si>
    <r>
      <t xml:space="preserve">ZE163 </t>
    </r>
    <r>
      <rPr>
        <vertAlign val="superscript"/>
        <sz val="10"/>
        <rFont val="Arial"/>
        <family val="2"/>
      </rPr>
      <t>10)</t>
    </r>
  </si>
  <si>
    <t>Gabe von pathogeninaktivierten Thrombozyten-
konzentraten</t>
  </si>
  <si>
    <t>Gabe von pathogeninaktivierten Apherese-Thrombozyten-
konzentraten</t>
  </si>
  <si>
    <t>ZE166</t>
  </si>
  <si>
    <t>Gabe von Posaconazol, oral, Tabletten</t>
  </si>
  <si>
    <t>Applikation von Medikamenten, Liste 7: Posaconazol, oral, Tabletten</t>
  </si>
  <si>
    <r>
      <t>ZE166.01</t>
    </r>
    <r>
      <rPr>
        <vertAlign val="superscript"/>
        <sz val="10"/>
        <rFont val="Arial"/>
        <family val="2"/>
      </rPr>
      <t>5)</t>
    </r>
  </si>
  <si>
    <t>6-007.p0</t>
  </si>
  <si>
    <r>
      <t>ZE166.02</t>
    </r>
    <r>
      <rPr>
        <vertAlign val="superscript"/>
        <sz val="10"/>
        <rFont val="Arial"/>
        <family val="2"/>
      </rPr>
      <t>5)</t>
    </r>
  </si>
  <si>
    <t>6-007.p1</t>
  </si>
  <si>
    <r>
      <t>ZE166.03</t>
    </r>
    <r>
      <rPr>
        <vertAlign val="superscript"/>
        <sz val="10"/>
        <rFont val="Arial"/>
        <family val="2"/>
      </rPr>
      <t>5)</t>
    </r>
  </si>
  <si>
    <t>6-007.p2</t>
  </si>
  <si>
    <t>ZE166.04</t>
  </si>
  <si>
    <t>6-007.p3</t>
  </si>
  <si>
    <t>1.500 mg bis unter 2.100 mg</t>
  </si>
  <si>
    <t>ZE166.05</t>
  </si>
  <si>
    <t>6-007.p4</t>
  </si>
  <si>
    <t>2.100 mg bis unter 2.700 mg</t>
  </si>
  <si>
    <t>ZE166.06</t>
  </si>
  <si>
    <t>6-007.p5</t>
  </si>
  <si>
    <t>2.700 mg bis unter 3.300 mg</t>
  </si>
  <si>
    <t>ZE166.07</t>
  </si>
  <si>
    <t>6-007.p6</t>
  </si>
  <si>
    <t>3.300 mg bis unter 3.900 mg</t>
  </si>
  <si>
    <t>ZE166.08</t>
  </si>
  <si>
    <t>6-007.p7</t>
  </si>
  <si>
    <t>3.900 mg bis unter 4.500 mg</t>
  </si>
  <si>
    <t>ZE166.09</t>
  </si>
  <si>
    <t>6-007.p8</t>
  </si>
  <si>
    <t>4.500 mg bis unter 5.700 mg</t>
  </si>
  <si>
    <t>ZE166.10</t>
  </si>
  <si>
    <t>6-007.p9</t>
  </si>
  <si>
    <t>5.700 mg bis unter 6.900 mg</t>
  </si>
  <si>
    <t>ZE166.11</t>
  </si>
  <si>
    <t>6-007.pa</t>
  </si>
  <si>
    <t>6.900 mg bis unter 8.100 mg</t>
  </si>
  <si>
    <t>ZE166.12</t>
  </si>
  <si>
    <t>6-007.pb</t>
  </si>
  <si>
    <t>8.100 mg bis unter 9.300 mg</t>
  </si>
  <si>
    <t>ZE166.13</t>
  </si>
  <si>
    <t>6-007.pc</t>
  </si>
  <si>
    <t>9.300 mg bis unter 10.500 mg</t>
  </si>
  <si>
    <t>ZE166.14</t>
  </si>
  <si>
    <t>6-007.pd</t>
  </si>
  <si>
    <t>10.500 mg bis unter 12.900 mg</t>
  </si>
  <si>
    <t>ZE166.15</t>
  </si>
  <si>
    <t>6-007.pe</t>
  </si>
  <si>
    <t>12.900 mg bis unter 15.300 mg</t>
  </si>
  <si>
    <t>ZE166.16</t>
  </si>
  <si>
    <t>6-007.pf</t>
  </si>
  <si>
    <t>15.300 mg bis unter 17.700 mg</t>
  </si>
  <si>
    <t>ZE166.17</t>
  </si>
  <si>
    <t>6-007.pg</t>
  </si>
  <si>
    <t>17.700 mg bis unter 20.100 mg</t>
  </si>
  <si>
    <t>ZE166.18</t>
  </si>
  <si>
    <t>6-007.ph</t>
  </si>
  <si>
    <t>20.100 mg bis unter 22.500 mg</t>
  </si>
  <si>
    <t>ZE166.19</t>
  </si>
  <si>
    <t>6-007.pj</t>
  </si>
  <si>
    <t>22.500 mg bis unter 27.300 mg</t>
  </si>
  <si>
    <t>ZE166.20</t>
  </si>
  <si>
    <t>6-007.pk</t>
  </si>
  <si>
    <t>27.300 mg bis unter 32.100 mg</t>
  </si>
  <si>
    <t>ZE166.21</t>
  </si>
  <si>
    <t>6-007.pm</t>
  </si>
  <si>
    <t>32.100 mg bis unter 36.900 mg</t>
  </si>
  <si>
    <t>ZE166.22</t>
  </si>
  <si>
    <t>6-007.pn</t>
  </si>
  <si>
    <t>36.900 mg bis unter 41.700 mg</t>
  </si>
  <si>
    <t>ZE166.23</t>
  </si>
  <si>
    <t>6-007.pp</t>
  </si>
  <si>
    <t>41.700 mg bis unter 46.500 mg</t>
  </si>
  <si>
    <t>ZE166.24</t>
  </si>
  <si>
    <t>6-007.pq</t>
  </si>
  <si>
    <t>46.500 mg oder mehr</t>
  </si>
  <si>
    <t>ZE167</t>
  </si>
  <si>
    <t>Gabe von Ipilimumab, parenteral</t>
  </si>
  <si>
    <t>Applikation von Medikamenten, Liste 6: Ipilimumab, parenteral</t>
  </si>
  <si>
    <t>ZE167.01</t>
  </si>
  <si>
    <t>6-006.h0</t>
  </si>
  <si>
    <t>ZE167.02</t>
  </si>
  <si>
    <t>6-006.h1</t>
  </si>
  <si>
    <t>ZE167.03</t>
  </si>
  <si>
    <t>6-006.h2</t>
  </si>
  <si>
    <t>ZE167.04</t>
  </si>
  <si>
    <t>6-006.h3</t>
  </si>
  <si>
    <t>ZE167.05</t>
  </si>
  <si>
    <t>6-006.h4</t>
  </si>
  <si>
    <t>ZE167.06</t>
  </si>
  <si>
    <t>6-006.h5</t>
  </si>
  <si>
    <t>ZE167.07</t>
  </si>
  <si>
    <t>6-006.h6</t>
  </si>
  <si>
    <t>ZE167.08</t>
  </si>
  <si>
    <t>6-006.h7</t>
  </si>
  <si>
    <t>ZE167.09</t>
  </si>
  <si>
    <t>6-006.h8</t>
  </si>
  <si>
    <t>ZE167.10</t>
  </si>
  <si>
    <t>6-006.h9</t>
  </si>
  <si>
    <t>ZE167.11</t>
  </si>
  <si>
    <t>6-006.ha</t>
  </si>
  <si>
    <t>ZE167.12</t>
  </si>
  <si>
    <t>6-006.hb</t>
  </si>
  <si>
    <t>ZE167.13</t>
  </si>
  <si>
    <t>6-006.hc</t>
  </si>
  <si>
    <t>ZE167.14</t>
  </si>
  <si>
    <t>6-006.hd</t>
  </si>
  <si>
    <t>ZE167.15</t>
  </si>
  <si>
    <t>6-006.he</t>
  </si>
  <si>
    <t>260 mg bis unter 300 mg</t>
  </si>
  <si>
    <t>ZE167.16</t>
  </si>
  <si>
    <t>6-006.hf</t>
  </si>
  <si>
    <t>300 mg bis unter 340 mg</t>
  </si>
  <si>
    <t>ZE167.17</t>
  </si>
  <si>
    <t>6-006.hg</t>
  </si>
  <si>
    <t>340 mg bis unter 380 mg</t>
  </si>
  <si>
    <t>ZE167.18</t>
  </si>
  <si>
    <t>6-006.hh</t>
  </si>
  <si>
    <t>380 mg bis unter 420 mg</t>
  </si>
  <si>
    <t>ZE167.19</t>
  </si>
  <si>
    <t>6-006.hj</t>
  </si>
  <si>
    <t>420 mg bis unter 460 mg</t>
  </si>
  <si>
    <t>ZE167.20</t>
  </si>
  <si>
    <t>6-006.hk</t>
  </si>
  <si>
    <t>460 mg bis unter 500 mg</t>
  </si>
  <si>
    <t>ZE167.21</t>
  </si>
  <si>
    <t>6-006.hm</t>
  </si>
  <si>
    <t>500 mg bis unter 580 mg</t>
  </si>
  <si>
    <t>ZE167.22</t>
  </si>
  <si>
    <t>6-006.hn</t>
  </si>
  <si>
    <t>580 mg bis unter 660 mg</t>
  </si>
  <si>
    <t>ZE167.23</t>
  </si>
  <si>
    <t>6-006.hp</t>
  </si>
  <si>
    <t>660 mg bis unter 740 mg</t>
  </si>
  <si>
    <t>ZE167.24</t>
  </si>
  <si>
    <t>6-006.hq</t>
  </si>
  <si>
    <t>740 mg bis unter 820 mg</t>
  </si>
  <si>
    <t>ZE167.25</t>
  </si>
  <si>
    <t>6-006.hr</t>
  </si>
  <si>
    <t>820 mg bis unter 900 mg</t>
  </si>
  <si>
    <t>ZE167.26</t>
  </si>
  <si>
    <t>6-006.hs</t>
  </si>
  <si>
    <t>900 mg bis unter 980 mg</t>
  </si>
  <si>
    <t>ZE167.27</t>
  </si>
  <si>
    <t>6-006.ht</t>
  </si>
  <si>
    <t>980 mg bis unter 1.060 mg</t>
  </si>
  <si>
    <t>ZE167.28</t>
  </si>
  <si>
    <t>6-006.hu</t>
  </si>
  <si>
    <t>1.060 mg bis unter 1.140 mg</t>
  </si>
  <si>
    <t>ZE167.29</t>
  </si>
  <si>
    <t>6-006.hv</t>
  </si>
  <si>
    <t>1.140 mg bis unter 1.220 mg</t>
  </si>
  <si>
    <t>ZE167.30</t>
  </si>
  <si>
    <t>6-006.hw</t>
  </si>
  <si>
    <t>1.220 mg oder mehr</t>
  </si>
  <si>
    <t>Für eine Prozedur "(Perkutan-)transluminale Gefäßintervention: Selektive Embolisation mit Metallspiralen" in Kombination mit den Prozeduren 8-83b.34, 8-83b.35 und 8-83b.38 ist lokalisationsunabhängig ausschließlich das ZE105 abrechenbar.</t>
  </si>
  <si>
    <t>Bei der Behandlung von Blutern mit Blutgerinnungsfaktoren erfolgt die Abrechnung der Gabe von Prothrombinkomplex über das ZE2019-97 nach Anlage 4 bzw. 6, die gleichzeitige Abrechnung des ZE30 ist ausgeschlossen.</t>
  </si>
  <si>
    <r>
      <t xml:space="preserve">ZE162 </t>
    </r>
    <r>
      <rPr>
        <vertAlign val="superscript"/>
        <sz val="10"/>
        <rFont val="Arial"/>
        <family val="2"/>
      </rPr>
      <t>4)</t>
    </r>
  </si>
  <si>
    <r>
      <t xml:space="preserve">ZE163 </t>
    </r>
    <r>
      <rPr>
        <vertAlign val="superscript"/>
        <sz val="10"/>
        <rFont val="Arial"/>
        <family val="2"/>
      </rPr>
      <t>5)</t>
    </r>
  </si>
  <si>
    <t>Nicht operativ behandelte Erkrankungen und Verletzungen WS, mehr als ein Belegungstag oder andere Femurfraktur, außer bei Diszitis oder infektiöser Spondylopathie, ohne Kreuzbeinfraktur, ohne best. mäßig aufw., aufw. od. hochaufw. Beh.</t>
  </si>
  <si>
    <t>Beatmung &gt; 95 Stdunden mit kompl. OR-Proz., ohne hochkompl. oder sehr kompl. Eingr., oh. intensivmed. Komplexbeh. &gt; 1176 / 1104 / 1104 P., oh. kompliz. Konst., oh. Eingr. bei angeb. Fehlbild., Alt. &gt; 5 J. od. mit IntK &gt; - / 828 / - P. od. kompl. OR-Proz.</t>
  </si>
  <si>
    <t>Stammzellentnahme bei Eigenspender ohne Chemotherapie, Alter &gt; 15 Jahre, ohne schwerste CC, ohne Sepsis, ohne komplizierende Konstellation</t>
  </si>
  <si>
    <t>Komplexe Kraniotomie oder Wirbelsäulen-Operation, Bestr. an mind. 9 Tagen oder bei Neubildung des Nervensystems oder intensivmed. Komplexbeh. &gt; 392 / 368 / - P., mit schwersten CC, Alter &gt; 15 Jahre oder ohne mehrz. kompl. OR-Prozedur oder Alter &gt; 5 Jahre</t>
  </si>
  <si>
    <t>Komplexe Kraniotomie oder Wirbelsäulen-Operation, mehr als 8 Bestrahlungen oder bei Neubildung des Nervensystems oder intensivmedizinischer Komplexbehandlung &gt; 392 / 368 / - Punkte, Alter &gt; 15 Jahre oder ohne mehrz. kompl. OR-Prozedur od. Alter &gt; 5 Jahre</t>
  </si>
  <si>
    <t>Komplexe Kraniotomie oder Wirbelsäulen-Operation, außer bei Neubildung, ohne intensivmedizinische Komplexbehandlung &gt; 392 / 368 / - Aufwandspunkte, 
Alter &lt; 6 Jahre oder mit bestimmtem Eingriff, Alter &lt; 18 Jahre oder mit best. komplizierenden Faktoren</t>
  </si>
  <si>
    <t>B02E</t>
  </si>
  <si>
    <t>Dekompression bei Karpaltunnelsyndrom oder kleine Eingriffe an den Nerven</t>
  </si>
  <si>
    <t>Strahlentherapie bei Krankheiten und Störungen des Nervensystems, mehr als ein Belegungstag, Bestrahlungen an mindestens 5 Tagen</t>
  </si>
  <si>
    <t>Strahlentherapie bei Krankheiten und Störungen des Nervensystems, mehr als ein Belegungstag, Bestrahlungen an weniger als 5 Tagen</t>
  </si>
  <si>
    <t>Kraniotomie oder große WS-Operation mit komplexer Prozedur, Alter &gt; 17 Jahre oder ohne best. kompl. Prozedur, mit mäßig kompl. Prozedur oder kompl. Diagnose oder Bohrlochtrepanation mit äuß. schweren CC od. intensivmed. Komplexbeh. &gt; 196 / 184 / - Punkte</t>
  </si>
  <si>
    <t>Multiple Sklerose und zerebellare Ataxie, ein Belegungstag oder ohne äußerst schwere CC, Alter &gt; 15 Jahre, 
mit komplexer Diagnose</t>
  </si>
  <si>
    <t>Multiple Sklerose und zerebellare Ataxie, ein Belegungstag oder ohne äußerst schwere CC, Alter &gt; 15 Jahre, 
ohne komplexe Diagnose</t>
  </si>
  <si>
    <t>Apoplexie mit neurologischer Komplexbehandlung des akuten Schlaganfalls oder mit anderer neurologischer Komplexbehandlung des akuten Schlaganfalls, 
verstorben &lt; 4 Tage nach Aufnahme</t>
  </si>
  <si>
    <t>Apoplexie ohne neurologische Komplexbehandlung des akuten Schlaganfalls, ohne andere neurologische Komplexbehandlung des akuten Schlaganfalls, 
verstorben &lt; 4 Tage nach Aufnahme</t>
  </si>
  <si>
    <t>Erkrankungen an Hirnnerven und peripheren Nerven ohne Komplexbehandlung der Hand oder mit kompl. Diagnose, ohne schw. CC oder außer bei Para- / Tetraplegie oder ohne komplexe Diagnose, mit äußerst schweren oder schweren CC, außer bei Para- / Tetraplegie</t>
  </si>
  <si>
    <t>Erkrankungen an Hirnnerven und peripheren Nerven ohne komplexe Diagnose, ohne Komplexbehandlung der Hand, ohne äußerst schwere oder schwere CC</t>
  </si>
  <si>
    <t>Anfälle, mehr als ein Belegungstag, ohne komplexe Diagnostik und Therapie, mit schw. CC, Alter &gt; 2 Jahre, ohne kompl. Diagnose oder ohne äuß. schwere oder schwere CC, mit EEG oder best. Diagnose, ohne kompl. Diagn., ohne angeb. Fehlbild., Alter &gt; 0 Jahre</t>
  </si>
  <si>
    <t>Andere Erkrankungen des Nervensystems ohne komplexe Diagnose, ohne bestimmte aufwendige / hochaufwendige Behandlung, mit bestimmter Diagnose</t>
  </si>
  <si>
    <t>B81C</t>
  </si>
  <si>
    <t>Andere Erkrankungen des Nervensystems ohne komplexe oder bestimmte Diagnose, ohne bestimmte aufwendige / hochaufwendige Behandlung</t>
  </si>
  <si>
    <t>Eingriffe an der Retina mit Pars-plana-Vitrektomie, mit extrakapsulärer Extraktion der Linse (ECCE) od. bei BNB des Auges, mit best. Eingriff an der Retina od. Entfernung des Augapfels mit Implantat od. Endophtalmitis od. Eingr. Orbita bei BNB des Auges</t>
  </si>
  <si>
    <t>Eingriffe an der Retina mit Pars-plana-Vitrektomie, mit extrakapsulärer Extraktion der Linse (ECCE) oder bestimmtem Eingriff an der Retina oder komplexem Eingriff am Auge oder bei bösartiger Neubildung des Auges</t>
  </si>
  <si>
    <t>Eingriffe an der Retina mit Pars-plana-Vitrektomie, ohne extrakapsuläre Extraktion der Linse (ECCE), ohne bestimmten Eingriff an der Retina, ohne komplexen Eingriff am Auge, außer bei bösartiger Neubildung des Auges</t>
  </si>
  <si>
    <t>Hornhauttransplantation mit extrakapsulärer Extraktion der Linse (ECCE) oder Amnionmembrantransplantation oder komplexem Eingriff oder Alter &lt; 16 Jahre</t>
  </si>
  <si>
    <t>Hornhauttransplantation ohne extrakapsuläre Extraktion der Linse (ECCE), ohne Amnionmembrantransplantation, ohne komplexen Eingriff oder Alter &gt; 15 Jahre</t>
  </si>
  <si>
    <t>Andere Eingriffe bei Glaukom mit extrakapsulärer Extraktion der Linse (ECCE) oder komplexem Eingriff am Auge oder bestimmten Eingriffen bei Glaukom oder Alter &lt; 6 Jahre</t>
  </si>
  <si>
    <t>Andere Eingriffe bei Glaukom ohne extrakapsuläre Extraktion der Linse (ECCE), ohne komplexen Eingriff am Auge, ohne bestimmte Eingriffe bei Glaukom oder Alter &gt; 5 Jahre</t>
  </si>
  <si>
    <t>Eingriffe an Kornea, Sklera und Konjunktiva, Eingriffe am Augenlid oder verschiedene Eingriffe an der Linse, 
Alter &lt; 16 Jahre oder beidseitige Eingriffe an Augen und Tränenwegen oder bösartige Neubildung am Auge</t>
  </si>
  <si>
    <t>Eingriffe an Kornea, Sklera und Konjunktiva, Eingriffe am Augenlid oder verschiedene Eingriffe an der Linse, 
Alter &gt; 15 Jahre, ohne beidseitige Eingriffe an Augen und Tränenwegen, ohne bösartige Neubildung am Auge</t>
  </si>
  <si>
    <t>Neuro-ophthalmologische und vaskuläre Erkrankungen 
des Auges</t>
  </si>
  <si>
    <t>Operative Korrektur einer Lippen-Kiefer-Gaumen-Spalte oder bestimmte plastische Rekonstruktion am Kopf, 
Alter &lt; 1 Jahr</t>
  </si>
  <si>
    <t>Operative Korrektur einer Lippen-Kiefer-Gaumen-Spalte oder bestimmte plastische Rekonstruktion am Kopf, 
Alter &gt; 0 Jahre</t>
  </si>
  <si>
    <t>D04A</t>
  </si>
  <si>
    <t>Bignathe Osteotomie und komplexe Eingriffe am Kiefer oder Rekonstruktion der Trachea oder plastische Rekonstruktion der Ohrmuschel mit mikrovaskulärem Lappen, mit komplexem Eingriff</t>
  </si>
  <si>
    <t>D04B</t>
  </si>
  <si>
    <t>Bignathe Osteotomie und komplexe Eingriffe am Kiefer oder Rekonstruktion der Trachea oder plastische Rekonstruktion der Ohrmuschel mit mikrovaskulärem Lappen, ohne komplexen Eingriff</t>
  </si>
  <si>
    <t>Eingriffe an Nasennebenhöhlen, Mastoid, komplexe Eingriffe am Mittelohr und andere Eingriffe an Speicheldrüsen, Rachen, Alter &gt; 15 Jahre, ohne komplexe Prozedur, ohne komplexe Diagnose</t>
  </si>
  <si>
    <t>Tonsillektomie außer bei bösartiger Neubildung oder verschiedene Eingriffe an Ohr, Nase, Mund und Hals ohne äußerst schwere CC, ohne aufwendigen Eingriff, ohne komplexe Diagnose oder Alter &lt; 12 Jahre</t>
  </si>
  <si>
    <t>Kleine Eingriffe an Ohr, Nase und Hals ohne äußerst schwere CC oder Alter &gt; 11 Jahre</t>
  </si>
  <si>
    <t>Eingriffe an Nase, Nasennebenhöhlen bei bösartiger Neubildung</t>
  </si>
  <si>
    <t>Otitis media oder Infektionen der oberen Atemwege, 
Alter &lt; 3 Jahre oder bei Vorhandensein einer Liquordrainage, Alter &lt; 18 Jahre</t>
  </si>
  <si>
    <t>Andere OR-Prozeduren an den Atmungsorganen, 
Alter &gt; 9 Jahre, mit mäßig aufwendigem Eingriff bei Krankheiten und Störungen der Atmungsorgane oder mehr als ein Belegungstag mit bestimmtem Eingriff an Larynx oder Trachea oder mit äußerst schweren CC</t>
  </si>
  <si>
    <t>Andere OR-Prozeduren an den Atmungsorganen, 
Alter &gt; 9 J., mehr als 1 BT, ohne best. Eingr. an Larynx oder Trachea, ohne mäßig aufwend. Eingr., ohne äußerst schwere CC, mit best. endoskop. Lungenvolumenred. od. anderem mäßig kompl. Eingr. od. Alter &lt; 18 J</t>
  </si>
  <si>
    <t>Andere OR-Prozeduren an den Atmungsorganen, 
Alter &gt; 17 Jahre, mehr als 1 BT, ohne bestimmten Eingriff an Larynx oder Trachea, ohne mäßig aufwend. Eingriff, ohne äußerst schwere CC, ohne best. endoskop. Lungenvolumenred., ohne anderen mäßig kompl. Eingr.</t>
  </si>
  <si>
    <t>E02E</t>
  </si>
  <si>
    <t>Andere OR-Prozeduren an den Atmungsorganen, 
Alter &gt; 17 Jahre, ohne bestimmten Eingriff an Larynx oder Trachea, ohne mäßig aufwend. Eingr., ohne äußerst schwere CC, ohne best. endoskop. Lungenvolumenred., ohne anderen mäßig kompl. Eingr., ein Belegungstag</t>
  </si>
  <si>
    <t>Strahlentherapie bei Krankheiten und Störungen der Atmungsorgane ohne operativen Eingriff oder Beatmung &gt; 24 Stunden, mehr als ein Belegungstag, Bestrahlungen an mindestens 9 Tagen</t>
  </si>
  <si>
    <t>Strahlentherapie bei Krankheiten und Störungen der Atmungsorgane ohne operativen Eingriff od. Beatmung &gt; 24 Stunden, mehr als ein Belegungstag, Bestrahlungen an mindestens 5 Tagen od. mindestens 10 Bestrahlungen od. zerebrale, stereotaktische Bestrahlung</t>
  </si>
  <si>
    <t>Strahlentherapie bei Krankheiten und Störungen der Atmungsorgane ohne operativen Eingr. oder Beatmung &gt; 24 Stunden, mehr als ein Belegungstag, Bestrahlungen an weniger als 5 Tagen, weniger als 10 Bestrahlungen, ohne zerebrale, stereotaktische Bestrahlung</t>
  </si>
  <si>
    <t>Krankheiten und Störungen der Atmungsorgane mit Beatmung &gt; 24 Stunden, mehr als 2 Belegungstage, mit komplexer Prozedur, mit äußerst schweren CC, 
Alter &gt; 15 Jahre oder bei Para- / Tetraplegie</t>
  </si>
  <si>
    <t>Schlafapnoesyndrom oder kardiorespiratorische Polysomnographie oder Polygraphie bis 2 Belegungstage, Alter &gt; 17 Jahre, ohne bestimmte invasive kardiologische Diagnostik</t>
  </si>
  <si>
    <t>Respiratorische Insuffizienz, mehr als ein Belegungstag, ohne äußerst schwere CC, Alter &lt; 16 Jahre</t>
  </si>
  <si>
    <t>Respiratorische Insuffizienz, mehr als ein Belegungstag, ohne äußerst schwere CC, Alter &gt; 15 Jahre</t>
  </si>
  <si>
    <t>Chronisch-obstruktive Atemwegserkrankung ohne äußerst schwere CC, ohne komplizierende Diagnose, mit FEV1 &lt; 35% und mehr als ein Belegungstag oder Alter &lt; 1 Jahr oder mit bestimmter mäßig aufwendiger / aufwendiger Behandlung</t>
  </si>
  <si>
    <t>Chronisch-obstruktive Atemwegserkrankung ohne äußerst schwere CC, ohne komplizierende Diagnose, ohne FEV1 &lt; 35% oder ein Belegungstag oder Alter &gt; 1 Jahr, ohne bestimmte mäßig aufwendige / aufwendige Behandlung</t>
  </si>
  <si>
    <t>Bronchitis und Asthma bronchiale, mehr als 1 BT u. Alter &gt; 55 J. od. mit äuß. schw. od. schw. CC, Alt. &gt; 0 J. od. 1 BT od. oh. äuß. schw. od. schw. CC, Alt. &lt; 1 J. od. flex. Bronchoskopie, Alt. &lt; 16 J. od. best. mäßig aufw. Beh., 
m. RS-Virus-Infekt.</t>
  </si>
  <si>
    <t>Bronchitis und Asthma bronchiale, ein Belegungstag oder ohne äußerst schwere oder schwere CC, Alter &lt; 1 Jahr oder flexible Bronchoskopie, Alter &lt; 16 Jahre oder bestimmte mäßig aufwendige Behandlung, 
ohne RS-Virus-Infektion</t>
  </si>
  <si>
    <t>Tuberkulose bis 14 Belegungstag, Alter &gt; 17 Jahre oder ohne äußerst schwere oder schwere CC oder Pneumothorax</t>
  </si>
  <si>
    <t>Infektionen und Entzündungen der Atmungsorgane ohne komplexe Diagnose, ohne äußerst schwere CC oder ein Belegungstag, bei Para- / Tetraplegie oder mit bestimmter mäßig aufwendiger Behandlung oder mit bestimmter Pneumonie, mehr als ein Belegungstag</t>
  </si>
  <si>
    <t>Infektionen und Entzündungen der Atmungsorgane ohne komp. Diagnose, ohne äußerst schwere CC od. ein Belegungstag, außer bei Para- / Tetraplegie, ohne best. mäßig aufwend. Behandlung, Alter &lt; 1 J. od. Alter &lt; 14 J. mit äußerst schwerer od. schwerer CC</t>
  </si>
  <si>
    <t>Infektionen und Entzündungen der Atmungsorgane ohne kompl. Diagnose, ohne äußerst schwere CC oder ein Belegungstag, außer bei Para- / Tetraplegie, ohne best. mäßig aufwendige Behandlung, Alter &gt; 0 J., ohne äußerst schwerer od. schwerer CC od. Alter &gt;13 J</t>
  </si>
  <si>
    <t>Implantation Kardioverter / Defibrillator (AICD), Drei-Kammer-Stimulation oder Defibrillator mit subkutaner Elektrode, ohne komplizierende Faktoren oder Implantation eines Drucksensors in die Pulmonalarterie</t>
  </si>
  <si>
    <t>Implantation Kardioverter / Defibrillator (AICD), Zwei-Kammer- od. Ein-Kammer-Stim. mit äuß. schw. CC od. Ein-Kammer-Stim. mit zusätzl. Herz- oder Gefäßeingr. od. mit IntK &gt; 392 / 368 / - AP od. best. Sondenentf., ohne Impl. Drucksens. in Pulmonalarterie</t>
  </si>
  <si>
    <t>Implantation Kardioverter / Defibrillator (AICD), Zwei-Kammer-Stimulation oder aufwendige Sondenentfernung oder Aggregatwechsel S-ICD ohne Änderung der Sonde, ohne Implantation eines Drucksensors in die Pulmonalarterie</t>
  </si>
  <si>
    <t>Implantation Kardioverter / Defibrillator (AICD), Ein-Kammer-Stimulation, ohne zusätzl. Herz- oder Gefäßeingriff, ohne IntK &gt; 392 / 368 / - P., ohne äußerst schwere CC, ohne aufw. Sondenentfernung, ohne Impl. eines Drucksensors, ohne Aggregatwechsel S-IC</t>
  </si>
  <si>
    <t>Rekonstruktive Gefäßeingriffe ohne kompliz. Konst., ohne kompl. Vakuumbehandlung, ohne thorakoabdominales Aneurysma ohne komplexen Aorteneingriff, mit komplex. Eingriff mit Mehretagen- od. Aorteneingriff od. Re-OP od. best. Bypässen, mit äußerst schw. CC</t>
  </si>
  <si>
    <t>Rekonstr. Gefäßeingr. ohne kompl. Konst., ohne thorakoabd. Aneurysma ohne kompl. Aorteneingr., mit kompl. Eingr. mit Mehretagen- od. Aorteneingr. od. Reop. oder best. Byp., ohne äuß. schw. CC, ohne best. Aorteneingr. oder best. Byp. mit äuß. schw. CC</t>
  </si>
  <si>
    <t>Rekonstr. Gefäßeingr. ohne kompl. Konst., ohne kompl. Vakuumbeh., ohne thorakoabd. Aneurysma, ohne kompl. Aorteneingr., mit komplex. Eingriff, ohne Mehretagen- oder Aorteneingr., ohne Reop., ohne best. Byp., ohne äuß. schw. CC, ohne best. Aorteneingr.</t>
  </si>
  <si>
    <t>Rekonstruktive Gefäßeingriffe ohne komplizierende Konstellation, ohne komplexe Vakuumbehandlung, ohne thorakoabdominales Aneurysma, ohne komplexen Aorteneingriff, ohne komplexen Eingriff, ohne bestimmten Aorteneingriff, mit bestimmtem Eingriff</t>
  </si>
  <si>
    <t>F08G</t>
  </si>
  <si>
    <t>Rekonstruktive Gefäßeingriffe ohne komplizierende Konstellation, ohne komplexe Vakuumbehandlung, ohne thorakoabdominales Aneurysma, ohne komplexen Aorteneingriff, ohne komplexen Eingriff, ohne bestimmten Aorteneingriff, ohne bestimmten Eingriff</t>
  </si>
  <si>
    <t>Implantation eines Herzschrittmachers, Zwei-Kammersystem, ohne komplexen Eingriff, Alter &gt; 15 Jahre, mit äußerst schweren CC oder isolierter offen chirurgischer Sondenimplantation oder aufwendiger Sondenentfernung oder mäßig komplexe PTCA</t>
  </si>
  <si>
    <t>Implantation eines Herzschrittmachers, Zwei-Kammersystem, ohne komplexen Eingriff, Alter &gt; 15 Jahre, ohne äußerst schwere CC, ohne isolierte offen chirurgische Sondenimplantation, ohne aufwendige Sondenentfernung, ohne mäßig komplexe PTCA</t>
  </si>
  <si>
    <t>Wechsel eines Herzschrittmachers, Dreikammer-System oder Alter &lt; 16 Jahre</t>
  </si>
  <si>
    <t>Wechsel eines Herzschrittmachers, Zweikammer-System, Alter &gt; 15 Jahre</t>
  </si>
  <si>
    <t>F17C</t>
  </si>
  <si>
    <t>Wechsel eines Herzschrittmachers, Einkammersystem, 
Alter &gt; 15 Jahre</t>
  </si>
  <si>
    <t>Andere transluminale Intervention an Herz, Aorta und Lungengefäßen ohne äußerst schwere CC oder Radiofrequenzablation über A. renalis, Alter &gt; 17 Jahre</t>
  </si>
  <si>
    <t>Perkutane Koronarangioplastie mit komplexer Diagnose und hochkomplexer Intervention oder mit bestimmten Rekanalisationsverfahren, Alter &gt; 15 Jahre, mit äußerst schweren CC</t>
  </si>
  <si>
    <t>Perkutane Koronarangioplastie mit komplexer Diagnose und hochkomplexer Intervention oder mit bestimmten Rekanalisationsverfahren, Alter &gt; 15 Jahre, ohne äußerst schwere CC</t>
  </si>
  <si>
    <t>Verschiedene Eingriffe bei Diabetes mellitus mit Komplikationen, mit Gefäßeingriff oder bestimmter Amputation</t>
  </si>
  <si>
    <t>Verschiedene Eingriffe bei Diabetes mellitus mit Komplikationen, ohne Gefäßeingriff, ohne bestimmte Amputation, mit äußerst schweren CC oder komplexer Arthrodese des Fußes oder komplexem Haut- oder bestimmtem Gefäßeingriff</t>
  </si>
  <si>
    <t>Verschiedene Eingriffe bei Diabetes mellitus mit Komplikationen, ohne Gefäßeingriff, ohne best. Amputation, ohne äußerst schwere CC, ohne komplexe Arthrodese des Fußes, ohne komplexen Hauteingriff, ohne best. Gefäßeingriff, mit mäßig komplexem Eingriff</t>
  </si>
  <si>
    <t>Verschiedene Eingriffe bei Diabetes mellitus mit Komplikationen, ohne Gefäßeingriff, ohne best. Amputation, ohne äußerst schwere CC, ohne kompl. Arthrodese des Fußes, ohne best. Gefäßeingriff, ohne mäßig kompl. Eingriff, mit best. aufwendigen Eingriff</t>
  </si>
  <si>
    <t>Amputation mit zusätzlichem Gefäßeingriff oder mit Hauttransplantation, mit äußerst schweren oder 
schweren CC</t>
  </si>
  <si>
    <t>Amputation bei Kreislauferkrankungen außer an oberer Extremität und Zehen, ohne Gefäßeingriff, ohne Hauttransplantation, mit äußerst schweren oder 
schweren CC</t>
  </si>
  <si>
    <t>Invasive kardiologische Diagnostik außer bei akutem Myokardinfarkt, mit äußerst schweren CC oder IntK &gt; 196 / 184 / 368 Aufwandspunkten, ohne komplexen Eingriff, 
Alter &gt; 9 Jahre</t>
  </si>
  <si>
    <t>Invasive kardiologische Diagnostik außer bei akutem Myokardinfarkt, ohne äußerst schwere CC, ohne IntK &gt; 196 / 184 / 368 Aufwandspunkte, Alter &lt; 18 Jahre</t>
  </si>
  <si>
    <t>Invasive kardiologische Diagnostik außer bei akutem Myokardinfarkt, ohne äußerst schwere CC, ohne IntK &gt; 196 / 184 / 368 Aufwandspunkte, Alter &gt; 17 Jahre, mit schweren CC, mehr als ein Belegungstag</t>
  </si>
  <si>
    <t>Invasive kardiologische Diagnostik außer bei akutem Myokardinfarkt, ohne IntK &gt; 196 / 184 / 368 Aufwandspunkte, Alter &gt; 17 Jahre, ohne schwere CC bei BT &gt; 1, mit kardialem Mapping oder bestimmter komplexer Diagnose</t>
  </si>
  <si>
    <t>Invasive kardiologische Diagnostik außer bei akutem Myokardinfarkt, ohne äußerst schwere CC, ohne IntK &gt; 196 / 184 / 368 Aufwandspunkte, Alter &gt; 17 Jahre, ohne kardiales Mapping, ohne schwere CC bei BT &gt; 1, ohne best. kompl. Diagnose, mit best. Eingr.</t>
  </si>
  <si>
    <t>Invasive kardiologische Diagnostik außer bei akutem Myokardinfarkt, ohne äußerst schwere CC, ohne IntK &gt; 196 / 184 / 368 Aufwandspunkte, Alter &gt; 17 Jahre, ohne kardiales Mapping, ohne schwere CC bei BT &gt; 1, ohne komplexe Diagnose, ohne best. Eingriff</t>
  </si>
  <si>
    <t>Ablative Maßnahmen bei Herzrhythmusstörungen mit komplexer Ablation im linken Vorhof oder hochkomplexer Ablation oder Implantation eines Ereignisrekorders oder 
Alter &lt; 16 Jahre</t>
  </si>
  <si>
    <t>Ablative Maßnahmen bei Herzrhythmusstörungen mit komplexer Ablation und Alter &gt; 15 Jahre, ohne komplexe Ablation im linken Vorhof, ohne hochkomplexe Ablation, ohne Implantation eines Ereignisrekorders</t>
  </si>
  <si>
    <t>Ablative Maßnahmen bei Herzrhythmusstörungen ohne komplexer Ablation und Alter &gt; 15 Jahre, ohne komplexe Ablation im linken Vorhof, ohne hochkomplexe Ablation, ohne Implantation eines Ereignisrekorders</t>
  </si>
  <si>
    <t>Mäßig komplexe Gefäßeingriffe mit aufwendigem Eingriff oder Mehrfacheingriff oder bestimmter Diagnose oder 
Alter &lt; 16 Jahre, mehr als ein Belegungstag</t>
  </si>
  <si>
    <t>Mäßig komplexe Gefäßeingriffe mit bestimmtem Eingriff oder anderem Mehrfacheingriff, Alter &gt; 15 Jahre oder ein Belegungstag oder mit pAVK mit Gangrän, mehr als ein Belegungstag</t>
  </si>
  <si>
    <t>Mäßig komplexe Gefäßeingriffe mit bestimmtem anderen Eingriff oder PTA, mehr als ein Belegungstag, ohne aufwendigen oder bestimmten Eingriff, ohne Mehrfacheingriff, Alter &gt; 15 Jahre oder ein Belegungstag</t>
  </si>
  <si>
    <t>F59E</t>
  </si>
  <si>
    <t>Mäßig komplexe Gefäßeingriffe ohne aufwendigen, bestimmten oder bestimmten anderen Eingriff, ohne Mehrfacheingriff, Alter &gt; 15 Jahre oder ein Belegungstag</t>
  </si>
  <si>
    <t>Herzinsuffizienz und Schock mit äußerst schwerer CC, mit Dialyse oder kompliz. Diag. oder mit best. hochaufw. Beh. oder ohne kompliz. Konstellation, ohne best. hochaufw. Beh., mehr als 1 Belegungstag bei best. akuten Nierenversagen mit äußerst schw. CC</t>
  </si>
  <si>
    <t>Interventioneller Septumverschluss, Alter &lt; 18 Jahre oder Vorhofohrverschluss</t>
  </si>
  <si>
    <t>Interventioneller Septumverschluss, Alter &gt; 17 Jahre</t>
  </si>
  <si>
    <t>Bestimmte Eingriffe an den Verdauungsorganen bei angeb. Fehlbildung, Alter &lt; 2 Jahre oder sehr komplexe Eingriffe an Dünn- und Dickdarm, Alter &lt; 10 Jahre oder best. Eingriffe an Dünn- und Dickdarm mit kompliz. Diagnose, mit bestimmten kompliz. Faktoren</t>
  </si>
  <si>
    <t>Bestimmte komplexe Eingriffe an Dünn- und Dickdarm oder andere Eingriffe an den Verdauungsorganen bei angeb. Fehlbildung, Alter &lt; 2 Jahre oder bestimmte Eingriffe an Dünn- und Dickdarm mit komplizierender Diagnose, ohne bestimmte komplizierende Faktoren</t>
  </si>
  <si>
    <t>G02C</t>
  </si>
  <si>
    <t>Andere komplexe Eingriffe an Dünn- und Dickdarm oder andere Eingriffe an Dünn- und Dickdarm mit komplizierender Diagnose, ohne Eingriffe an den Verdauungsorganen bei angeborener Fehlbildung, Alter &lt; 2 Jahre</t>
  </si>
  <si>
    <t>Appendekt. od. laparoskop. Adhäsiolyse bei Peritonitis mit äuß. schw. od. schw. CC od. kl. Eingriffe an Dünn- / Dickdarm, oh. äußerst schwere CC od. best. Anorektoplastik, Alt. &gt; 2 Jahre u. Alter &lt; 14 Jahre od. mit laparoskop. Adhäsiolyse od. Rektopexie</t>
  </si>
  <si>
    <t>Appendektomie bei Peritonitis mit äußerst schweren oder schweren CC oder kleine Eingriffe an Dünn- und Dickdarm ohne äußerst schwere CC oder bestimmte Anorektoplastik, Alter &gt; 13 Jahre, ohne laparoskopische Adhäsiolyse, ohne Rektopexie</t>
  </si>
  <si>
    <t>Beidseitige Eingriffe bei Leisten- und Schenkelhernien, 
Alter &gt; 55 Jahre oder komplexe Herniotomien oder Operation einer Hydrocele testis</t>
  </si>
  <si>
    <t>Andere OR-Prozeduren an den Verdauungsorganen ohne komplexe OR-Prozedur, ein Belegungstag oder ohne mäßig komplexe OR-Prozedur, mit bestimmtem Eingriff oder 
Alter &lt; 14 Jahre</t>
  </si>
  <si>
    <t>G12E</t>
  </si>
  <si>
    <t>Andere OR-Prozeduren an den Verdauungsorganen ohne komplexe OR-Prozedur, ein Belegungstag oder ohne mäßig komplexe OR-Prozedur, ohne bestimmten Eingriff, 
Alter &gt; 13 Jahre</t>
  </si>
  <si>
    <t>Bestimmte Eingriffe an Dünn-/ Dickdarm oder Anlegen eines Enterostomas oder anderer Eingriff am Darm mit äußerst schweren CC, mit sehr komplexem Eingriff oder aufwendiger Eingriff mit äußerst schw. CC, ohne IntK &gt; - / 368 / - Punkte, ohne Komplexbeh. MRE</t>
  </si>
  <si>
    <t>Appendektomie oder laparoskopische Adhäsiolyse bei Peritonitis oder mit äußerst schweren oder schweren CC, Alter &gt; 9 Jahre, mit laparoskopischer Adhäsiolyse oder 
Alter &lt; 16 Jahre, außer bei bösartiger Neubildung</t>
  </si>
  <si>
    <t>Appendektomie oder laparoskopische Adhäsiolyse außer bei Peritonitis, ohne äußerst schwere oder schwere CC, Alter &gt; 9 Jahre, außer bei bösartiger Neubildung</t>
  </si>
  <si>
    <t>Eingriffe bei Hernien ohne plastische Rekonstruktion der Bauchwand, mit beidseitigem oder komplexem Eingriff oder Alter &lt; 14 Jahre mit äußerst schweren oder schweren CC</t>
  </si>
  <si>
    <t>Eingriffe bei Hernien ohne plastische Rekonstruktion der Bauchwand, ohne beidseitigen Eingriff, ohne komplexen Eingriff, Alter &gt; 13 Jahre oder ohne äußerst schwere oder schwere CC</t>
  </si>
  <si>
    <t>Strahlentherapie bei Krankheiten und Störungen der Verdauungsorgane, mehr als ein Belegungstag, Bestrahlungen an mindestens 5 Tagen</t>
  </si>
  <si>
    <t>Strahlentherapie bei Krankheiten und Störungen der Verdauungsorgane, mehr als ein Belegungstag, Bestrahlungen an weniger als 5 Tagen</t>
  </si>
  <si>
    <t>G47B</t>
  </si>
  <si>
    <t>Andere Gastroskopie oder bestimmte koloskopische Eingriffe, Alter &gt; 15 Jahre</t>
  </si>
  <si>
    <t>Abdominalschmerz oder mesenteriale Lymphadenitis, 
Alter &gt; 55 Jahre und mit CC</t>
  </si>
  <si>
    <t>Andere leichte bis moderate Erkrankungen der Verdauungsorgane, Alter &gt; 2 Jahre oder Abdominalschmerz oder mesenteriale Lymphadenitis, Alter &gt; 2 Jahre und 
Alter &lt; 56 Jahre oder ohne CC</t>
  </si>
  <si>
    <t>Cholezystektomie und wenig komplexe Eingriffe an Gallenblase, Gallenwegen ohne sehr komplexe Diagnose, ohne komplizierende Konstellation</t>
  </si>
  <si>
    <t>Andere aufwendige ERCP ohne bestimmte ERCP, ohne äußerst schwere oder schwere CC, Alter &gt; 15 Jahre, ohne komplexen Eingriff, ohne Radiofrequenzablation mit endoskopischer Stentimplantation oder bestimmte endoskopische Eingriffe</t>
  </si>
  <si>
    <t>H41E</t>
  </si>
  <si>
    <t>Implantation, Wechsel oder Entfernung einer Endoprothese am Kniegelenk mit komplizierender Diagnose oder Arthrodese oder Implantation einer Endoprothese nach vorheriger Explantation oder periprothetische Fraktur an der Schulter oder am Knie</t>
  </si>
  <si>
    <t>Implantation oder Wechsel einer inversen Endoprothese am Schultergelenk</t>
  </si>
  <si>
    <t>Anderer großer Gelenkersatz ohne Implantation oder Wechsel einer inversen Endoprothese am Schultergelenk</t>
  </si>
  <si>
    <t>Komplexe Eingriffe an der Wirbelsäule mit bestimmtem Eingriff an der Wirbelsäule, ohne schwere entzündliche Erkrankung, ohne bestimmte bösartige Neubildungen am Knochen oder ohne bestimmten Eingriff an der Wirbelsäule</t>
  </si>
  <si>
    <t>And. Eingr. Hüftgel. mit mäßig kompl. Eingriff ohne best. kompl. Faktoren, ohne best. kompl. Proz. od. mit kompl. Proz. od. Diagn. und Alter &lt; 6 J. od. Eingriffe in Komb. Hüftgel. und ob. Extr. od. WS od. mit offener Rep. Beckenringfraktur</t>
  </si>
  <si>
    <t>Andere Eingriffe an Hüftgelenk und Femur mit komplexer Diagnose oder mit komplexer Prozedur oder mit äußerst schweren CC, Alter &gt; 5 Jahre, ohne Eingriffe in Kombination Hüftgelenk und obere Extremität oder Wirbelsäule</t>
  </si>
  <si>
    <t>Andere Eingriffe an Hüftgelenk und Femur mit komplizierter Prozedur oder Eingriff in Kombination Hüftgelenk und obere Extremität oder WS oder komplizierende Faktoren und bestimmte Eingriffe Becken und Femur oder bestimmte komplizierende Diagnosen</t>
  </si>
  <si>
    <t>Andere Eingriffe an Hüftgelenk und Femur mit komplizierter Prozedur oder Eingriff in Kombination Hüftgelenk und obere Extremität oder WS oder komplizierende Faktoren und mehr als 1 Belegungstag und bestimmter anderer Eingriff an Hüftgelenk und Femur</t>
  </si>
  <si>
    <t>And. Eingriff Hüftgel. mit kompl. Proz. od. Eingriff in Komb. Hüftgel. und ob. Extremität od. WS od. kompl. Faktoren und mehr als 1 BT od. best. Kniegelenkschaden mit best. Eingriff Femur und Becken od. kompl. Diag. od. beids. Eingriff und mehr als 1 BT</t>
  </si>
  <si>
    <t>Anderer Eingriff Hüftgelenk und Femur mit komplexer Prozedur oder Eingriff in Kombination Hüftgelenk und obere Extremität oder Wirbelsäule mit anderem bestimmten Eingriff</t>
  </si>
  <si>
    <t>Anderer Eingriff Hüftgelenk und Femur mit komplexer Prozedur oder Eingriff in Kombination Hüftgelenk und obere Extremität oder Wirbelsäule</t>
  </si>
  <si>
    <t>Bestimmte Eingriffe an der Wirbelsäule und best. komplizierende Faktoren oder best. Eingriffe an der WS mit best. anderen kompl. Faktoren und Eingriffe ZNS oder transpleuraler Zugang BWS oder best. langstreckige Spondylodese/Osteosynthese oder Diszitis</t>
  </si>
  <si>
    <t>Bestimmte Eingriffe an der Wirbelsäule und best. komplizierende Faktoren od. best. Eingriffe an der WS mit best. anderen kompl. Faktoren, ohne Eingriffe ZNS, ohne transpleuraler Zugang BWS, oh. best. langstreckige Spondylodese/Osteosynthese, oh. Diszitis</t>
  </si>
  <si>
    <t>Bestimmte Eingriffe an der Wirbelsäule mit bestimmten anderen komplizierenden Faktoren oder mit anderen komplizierenden Faktoren und Frakturen Halswirbelsäule oder BNB der Wirbelsäule mit Kyphoplastie und Radiofrequenzablation</t>
  </si>
  <si>
    <t>Bestimmte Eingriffe an der Wirbelsäule mit bestimmten anderen komplizierenden Faktoren oder mit anderen komplizierenden Faktoren, ohne Frakturen Halswirbelsäule, ohne BNB der Wirbelsäule mit Kyphoplastie und Radiofrequenzablation</t>
  </si>
  <si>
    <t>Andere Eingriffe an der WS mit best. kompl. Eingriffen oder Para- / Tetraplegie oder Wirbelfraktur mit best. Eingriffen ohne äuß. schw. CC oder best. andere Operationen an der WS mit äuß. schw. CC und &gt; 1 BT oder mäßig komplexe Eingriffe und Diszitis</t>
  </si>
  <si>
    <t>Andere Eingriffe an der Wirbelsäule mit komplexen Eingriffen oder Verschluss Bandscheibendefekt mit Implantat oder Bandscheibeninfektion oder andere Eingriffe Wirbelsäule</t>
  </si>
  <si>
    <t>Andere Eingriffe an der Wirbelsäule mit komplexem Eingriff an der Wirbelsäule außer bei Verschluss Bandscheibendefekt mit Implantat, ohne Bandscheibeninfektion, ohne andere Eingriffe an der Wirbelsäule</t>
  </si>
  <si>
    <t>Andere Eingriffe an der Wirbelsäule mit mäßig komplexem Eingriffe an der Wirbelsäule ohne komplexen Eingriff an der Wirbelsäule ohne Diszitis, ohne Bandscheibeninfektion</t>
  </si>
  <si>
    <t>Andere Eingriffe an der Wirbelsäule ohne mäßig komplexem Eingriffe an der Wirbelsäule mit bestimmtem kleinen Eingriff und mehr als ein Belegungstag</t>
  </si>
  <si>
    <t>Andere Eingriffe an der Wirbelsäule ohne mäßig komplexem Eingriff an der Wirbelsäule mit bestimmtem kleinen Eingriff und ein Belegungstag oder mit anderem kleinen Eingriff</t>
  </si>
  <si>
    <t>Andere Eingriffe an der Wirbelsäule ohne mäßig komplexen Eingriff, ohne bestimmten kleinen Eingriff, ohne anderen kleinen Eingriff</t>
  </si>
  <si>
    <t>Bestimmte Eingriffe an Humerus, Tibia, Fibula und Sprunggelenk mit komplexem Mehrfacheingriff, mit komplizierendem Eingriff an Humerus und Tibia oder aufwendiger Osteosynthese</t>
  </si>
  <si>
    <t>Bestimmte Eingriffe an Humerus, Tibia, Fibula und Sprunggel. m. best. Mehrfacheingriff od. kompliz. Diagn. od. bei Endopr. obere Extremität od. m. Fixateur ext., m. best. BNB od. m. Einbringen v. Abstandshalt od. Alter &lt; 18 J. m. äuß. schw. od. schw. CC</t>
  </si>
  <si>
    <t>Bestimmte Eingriffe an Humerus, Tibia, Fibula und SG m. best. Mehrf.Eingr. od. kompl. Diag. od. b. Endopr. ob. Extrem. od. m. Fix. ext., m. kompl. Eingr. od. schw. Weicht.Sch., m. best. kompl. Osteot. od. BNB od. Alter &lt; 18 J. m. äuß. schw. od. schw. CC</t>
  </si>
  <si>
    <t>Bestimmte Eingriffe an Humerus, Tibia, Fibula und SG od. b. Endoproth. am Knie m. kompl. Eingr. od. schw. Weichteilsch. od. Pseudarthr., m. best. kompl. Osteotom. od. Epiphyseodese od. best. Kn.-Tx od. b. BNB od. Alter &lt; 18 J. m. äuß. schw. od. schw. CC</t>
  </si>
  <si>
    <t>Bestimmte Eingriffe an Humerus, Tibia, Fibula und SG od. b. Endoproth. am Knie m. mäßig kompl. Eingriff od. Pseudarthr., oh. best. kompl. Osteotom., oh. Epiphyseodese, oh. best. Knochen-Tx, außer b. BNB od. Alter &gt; 17 J. od. ohne äuß. schw. od. schw. CC</t>
  </si>
  <si>
    <t>Bestimmte Eingriffe an Humerus, Tibia, Fibula und Sprunggelenk mit bestimmter offener Reposition oder mit Implantation alloplastischer Knochenersatz oder bei BNB oder mit bestimmter Knochentransplantation oder 
Alter &lt; 18 Jahre m. äuß. schw. od. schw. CC</t>
  </si>
  <si>
    <t>Bestimmte Eingriffe an Humerus, Tibia, Fibula und Sprunggelenk ohne best. offene Reposition, ohne Implantation alloplastischer Knochenersatz, außer bei BNB, ohne bestimmte Knochentransplantation oder 
Alter &gt; 17 Jahre oder ohne m. äuß. schw. od. schw. CC</t>
  </si>
  <si>
    <t>Eingriffe am Fuß ohne bestimmte komplizierende Faktoren, mit Knochentransplantation oder schwerem Weichteilschaden oder bestimmtem Eingriff am Fuß oder Implantation einer Vorfuß- oder Zehenendoprothese oder Kalkaneusfraktur</t>
  </si>
  <si>
    <t>Eingriffe am Fuß ohne komplexen Eingriff, mit Eingriff an mehr als einem Strahl oder bestimmter Reposition einer Mehrfragmentfraktur am Mittelfuß oder bestimmter Osteotomie oder Gelenkoperation am Fuß</t>
  </si>
  <si>
    <t>Eingriffe am Fuß ohne kompl. Eingr., Alter &gt; 15 J., m. Arthrod. Großzehengrundgel. od. Osteosynth. Mehrfragm.-Fx od. best. Eingr. an mehr als e. Strahl od. Osteotom. od. Synovialekt. od. and. Eingr. am Fuß od. chron. Polyarthr. Fuß, Diab. mell. m. Kompl.</t>
  </si>
  <si>
    <t>Eingriffe am Fuß ohne kompl. Eingr., Alter &gt; 15 J., oh. Arthrodese am Großzehengrundgel., oh. Osteosynth. einer Mehrfragm.-Fx, oh. best. Eingr. an mehr als einem Strahl, oh. andere Eingr. am Fuß, oh. chron. Polyarthr. am Fuß, oh. Diab. mellitus m. Kompl.</t>
  </si>
  <si>
    <t>Lokale Exzision und Entfernung von Osteosynthesematerial außer an Hüftgelenk, Femur und Wirbelsäule, mit komplizierendem Eingriff am Knochen oder Alter &lt; 18 Jahre mit äußerst schweren oder schweren CC</t>
  </si>
  <si>
    <t>Lokale Exzision und Entfernung von Osteosynthesematerial außer an Hüftgelenk und Femur und Wirbelsäule ohne komplizierenden Eingriff am Knochen, Alter &gt; 17 Jahre, ohne äußerst schwere oder schwere CC, mit bestimmtem Eingriff am Knochen</t>
  </si>
  <si>
    <t>I23C</t>
  </si>
  <si>
    <t>Lokale Exzision und Entfernung von Osteosynthesematerial außer an Hüftgelenk und Femur und Wirbelsäule ohne komplizierenden Eingriff am Knochen, Alter &gt; 17 Jahre, ohne äußerst schwere oder schwere CC, ohne bestimmten Eingriff am Knochen</t>
  </si>
  <si>
    <t>I24A</t>
  </si>
  <si>
    <t>Arthroskopie einschließlich Biopsie oder andere kleine Eingriffe an den Extremitäten mit komplexem Eingriff oder Alter &lt; 16 Jahre</t>
  </si>
  <si>
    <t>I24B</t>
  </si>
  <si>
    <t>Arthroskopie einschließlich Biopsie oder andere kleine Eingriffe an den Extremitäten ohne komplexen Eingriff, 
Alter &gt; 15 Jahre</t>
  </si>
  <si>
    <t>And. Eing. Bindege., oh. best. offen chir. Stab. Thorax, oh. best. Eingr. am Zwerchf., oh. kompl. Eingr. Brustwand und Abd., ohne Impl. / Wechsel best. Medi-pum., best. Eingr. an Knochen, Weichteilen od. Bindege. und &gt; 1 Belegungstag od. Alter &lt; 10 J.</t>
  </si>
  <si>
    <t>I28D</t>
  </si>
  <si>
    <t>Andere Eingriffe am Bindegewebe mit mäßig komplexem Eingriff am Bindegewebe, mehr als ein Belegungstag</t>
  </si>
  <si>
    <t>I28E</t>
  </si>
  <si>
    <t>And. Eingr. am Bindege., oh. best. off. chir. Stab. Thorax, oh. Eingr. am Zwerchf., oh. kompl. Eingr., oh. mäßig kompl. Eingr. an Brustw. u. Abd. od. Impl./We. best. Medi.-pum., Alter &gt; 9 J. und best. Eingr. an Knochen, Weichteilen od. Bindege. oder 1 BT</t>
  </si>
  <si>
    <t>Arthroskopischer Eingriff am Hüftgelenk und Alter &lt; 16 Jahre oder sehr komplexe Eingriffe am Kniegelenk oder 
Alter &lt; 18 Jahre mit äußerst schweren oder schweren CC</t>
  </si>
  <si>
    <t>Arthroskopischer Eingriff am Hüftgelenk und 
Alter &gt; 15 Jahre</t>
  </si>
  <si>
    <t>Bestimmte komplexe ohne sehr komplexe Eingriffe am Kniegelenk</t>
  </si>
  <si>
    <t>Komplexe Eingriffe am Kniegelenk, ohne bestimmte komplexe Eingriffe am Kniegelenk, Alter &gt; 17 Jahre oder ohne äußerst schwere oder schwere CC</t>
  </si>
  <si>
    <t>Eingr. an Handgel. und Hand oh. mehrz. Eingr., oh. Komplexb. Hand, mit kompl. Eingr. od. bei angeb. Anomalie d. Hand od. Pseudarthr., Alter &gt; 5 J. od. mit hochkompl. Eingr. bei angeb. Fehlb. d. Hand und Alter &lt; 16 J., mit best. Eingr. od. kompl. Diagn.</t>
  </si>
  <si>
    <t>Mäßig komplexe Eingriffe an Handgelenk und Hand, 
Alter &lt; 6 Jahre</t>
  </si>
  <si>
    <t>Implantation oder Wechsel bestimmter Endoprothesen am Knie- oder am Ellenbogengelenk oder Prothesenwechsel am Schulter- oder am Sprunggelenk oder Entfernung bestimmter Endoprothesen am Kniegelenk, mit äußerst schweren CC</t>
  </si>
  <si>
    <t>Implantation oder Wechsel bestimmter Endoprothesen am Knie- oder am Ellenbogengelenk oder Prothesenwechsel am Schulter- oder am Sprunggelenk oder Entfernung bestimmter Endoprothesen am Kniegelenk, ohne äußerst schwere CC</t>
  </si>
  <si>
    <t>Bestimmte Endoprotheseneingriffe am Kniegelenk ohne äußerst schwere CC, mit bestimmtem Wechsel von Endoprothesen oder Implantation einer patientenindividuell angefertigte Endoprothese am Kniegelenk ohne Defekt oder Deformität der Knochen</t>
  </si>
  <si>
    <t>Bestimmte Endoprotheseneingriffe am Kniegelenk ohne äußerst schwere CC, ohne bestimmten Wechsel von Endoprothesen oder Prothesenkomponenten, ohne Implantation einer patientenindividuell angefertigte Endoprothese am Kniegelenk</t>
  </si>
  <si>
    <t>Bestimmte Endoprotheseneingriffe am Kniegelenk oder Einbringen einer Entlastungsfeder am Kniegelenk</t>
  </si>
  <si>
    <t>I44E</t>
  </si>
  <si>
    <t>Andere Endoprotheseneingriffe am Kniegelenk</t>
  </si>
  <si>
    <t>Prothesenwechsel am Hüftgelenk ohne äußerst schwere CC, ohne Eingriff an mehreren Lokalisationen, mit periprothetischer Fraktur</t>
  </si>
  <si>
    <t>Prothesenwechsel am Hüftgelenk ohne äußerst schwere CC, ohne Eingriff an mehreren Lokalisationen, ohne periprothetische Fraktur</t>
  </si>
  <si>
    <t>Revision oder Ersatz des Hüftgelenkes ohne komplizierende Diagnose, ohne Arthrodese, ohne äußerst schwere CC, Alter &gt; 15 Jahre, mit komplizierendem Eingriff</t>
  </si>
  <si>
    <t>Revision oder Ersatz des Hüftgelenkes ohne bestimmte komplizierende Faktoren, mit komplexer Diagnose an Becken/Oberschenkel, mit best. endoprothetischem oder gelenkplastischem Eingriff am Hüftgelenk, mit Implantation oder Wechsel einer Radiuskopfprothese</t>
  </si>
  <si>
    <t>Revision oder Ersatz des Hüftgelenkes ohne best. kompliz. Faktoren, ohne komplexe Diagnose an Becken/Oberschenkel, ohne best. endoprothetischen, ohne gelenkplastischen Eingriff am Hüftgelenk, oh. Implantation oder Wechsel einer Radiuskopfprothese</t>
  </si>
  <si>
    <t>Gewebe- / Haut-Transplantation außer an der Hand, ohne bestimmte komplizierende Faktoren, ohne bestimmten Eingriff, mit bestimmter Vakuumbehandlung oder 
Alter &lt; 16 Jahre</t>
  </si>
  <si>
    <t>Gewebe- / Haut-Transplantation außer an der Hand, ohne bestimmte komplizierende Faktoren, ohne bestimmten Eingriff, ohne bestimmte Vakuumbehandlung, 
Alter &gt; 15 Jahre</t>
  </si>
  <si>
    <t>Strahlentherapie bei Krankheiten und Störungen an Muskel-Skelett-System und Bindegewebe, bei bösartiger Neubildung, Bestrahlungen an mindestens 5 Tagen</t>
  </si>
  <si>
    <t>Strahlentherapie bei Krankheiten und Störungen an Muskel-Skelett-System und Bindegewebe, bei bösartiger Neubildung, Bestrahlungen an weniger als 5 Tagen</t>
  </si>
  <si>
    <t>Andere Erkrankungen des Bindegewebes oder Amyloidose oder Arthropathie, Alter &gt; 15 Jahre, mehr als ein Belegungstag</t>
  </si>
  <si>
    <t>Andere Erk. des Bindegewebes, mehr als ein Belegungstag, oh. Amyloidose, ohne best. Vaskulitiden, oh. adulte Form des M. Still, oh. äußerst schwere CC, ohne intensivmed. Komplexbeh. &gt; 196 / 184 / - Aufwandsp., oh. kinder-und jugendrheumat. Komplexbeh.</t>
  </si>
  <si>
    <t>Nicht operative behandelte Erkrankungen und Verletzungen WS, mehr als 1 BT, mit äuß. schw. oder schw. CC od. bei Para- / Tetraplegie, mit kompl. Diagn. oder ohne äuß. schw. oder schw. CC, ohne Para- / Tetraplegie bei Diszitis</t>
  </si>
  <si>
    <t>Nicht operativ beh. Erkr. und Verletzungen WS, mehr als ein BT od. and. Femurfraktur, bei Para- / Tetraplegie od. mit äuß. schw. CC od. schw. CC und Alter &gt; 65 Jahre, oh. kompl. Diagn. od. Kreuzbeinfraktur od. best. mäßig aufw., aufw. od. hochaufw. Beh.</t>
  </si>
  <si>
    <t>I69Z</t>
  </si>
  <si>
    <t>Knochenkrankheiten und spezifische Arthropathien oder Muskel- und Sehnenerkrankungen bei Para- oder Tetraplegie</t>
  </si>
  <si>
    <t>Andere Erkrankungen des Bindegewebes mit komplizierender Diagnose oder äußerst schweren CC oder septische Arthritis mit äußerst schweren CC oder 
Alter &lt; 16 Jahre</t>
  </si>
  <si>
    <t>Andere Erkrankungen des Bindegewebes ohne komplizierende Diagnose, ohne äußerst schwere CC oder septische Arthritis ohne äußerst schwere CC, 
Alter &gt; 15 Jahre</t>
  </si>
  <si>
    <t>Hauttransplantation oder Lappenplastik an der unteren Extr. bei Ulkus/Infekt./Entz. oder ausged. Lymphad. od. Gewebetranspl. mit mikrovask. Anastomose, mit äuß. schw. CC auß. b. Para- / Tetrapl., oh. kompl. Eingr. od. oh. äuß. schw. CC, m. kompl. Eingr.</t>
  </si>
  <si>
    <t>Mastektomie mit Prothesenimplantation und plastischer Operation bei bösartiger Neubildung oder komplexe Prothesenimplantation</t>
  </si>
  <si>
    <t>Kleine Eingriffe an der Mamma mit bestimmter Lymphknotenexzision oder äußerst schweren oder schweren CC bei bösartiger Neubildung, ohne beidseitigen Eingriff, ohne Eingriff am Ovar, mit brusterhaltendem Eingriff</t>
  </si>
  <si>
    <t>J07C</t>
  </si>
  <si>
    <t>Kleine Eingriffe an der Mamma mit bestimmter Lymphknotenexzision oder äußerst schweren oder schweren CC bei bösartiger Neubildung, ohne beidseitigen Eingriff, ohne Eingriff am Ovar, ohne brusterhaltenden Eingriff</t>
  </si>
  <si>
    <t>Bestimmte Hauttransplantation oder Debridement mit Eingriff an Kopf und Hals oder mit bestimmtem Eingriff an Haut und Unterhaut oder Eingriffe an der Haut der unteren Extremität bei Ulkus oder Infektion / Entzündung, mit äußerst 
schweren CC</t>
  </si>
  <si>
    <t>Bestimmte Hauttransplantation oder Debridement ohne Eingriff an Kopf und Hals, ohne bestimmten Eingriff an Haut und Unterhaut oder ohne äußerst schwere CC</t>
  </si>
  <si>
    <t>Plastische Operationen an Haut, Unterhaut und Mamma mit äußerst schweren oder schweren CC oder mit komplexem Eingriff</t>
  </si>
  <si>
    <t>Plastische Operationen an Haut, Unterhaut und Mamma ohne äußerst schwere oder schwere CC, ohne komplexen Eingriff</t>
  </si>
  <si>
    <t>Andere Eingriffe an Haut, Unterhaut und Mamma mit komplexem Eingriff bei komplizierender Diagnose oder bei Para- / Tetraplegie oder selektive Embolisation bei Hämangiom</t>
  </si>
  <si>
    <t>Andere Eingriffe an Haut, Unterhaut und Mamma mit komplizierender Diagnose oder mit mäßig komplexer Prozedur oder Diagnose oder Alter &lt; 18 Jahre mit äußerst schweren oder schweren CC oder mit bestimmtem Eingriff bei bösartiger Neubildung oder Pemphigoid</t>
  </si>
  <si>
    <t>Andere Eingriffe an Haut, Unterhaut und Mamma ohne kompliz. Diag., ohne mäßig kompl. Prozedur oder Diagn., Alter &gt; 17 Jahre oder ohne äuß. schw. oder schw. CC, mit bestimmtem Eingriff oder mit Hidradenitis suppurativa oder bei BNB oder Pemphigoid</t>
  </si>
  <si>
    <t>Andere Eingriffe an Haut, Unterhaut und Mamma ohne kompliz. Diag., ohne mäßig komplexe Prozedur oder Diagnose, Alter &gt; 17 Jahre oder ohne äuß. schw. oder schw. CC, ohne bestimmten Eingriff, ohne Hidradenitis suppurativa, außer bei BNB oder Pemphigoid</t>
  </si>
  <si>
    <t>J14Z</t>
  </si>
  <si>
    <t>Strahlentherapie bei Krankheiten und Störungen an Haut, Unterhaut und Mamma, mehr als ein Belegungstag, Bestrahlungen an mindestens 5 Tagen</t>
  </si>
  <si>
    <t>Strahlentherapie bei Krankheiten und Störungen an Haut, Unterhaut und Mamma, mehr als ein Belegungstag, Bestrahlungen an weniger als 5 Tagen</t>
  </si>
  <si>
    <t>Schwere Erkrankungen der Haut, mehr als ein Bt, Alter &gt; 17 Jahre oder mit kompl. Diagn., mit äuß. schw. CC od. Hautulkus bei Para-/Tetraplegie od. hochkompl. Diagn. od. Epid. Bullosa, Alter &lt; 10 Jahre oder mit schwerer Erkr. der Haut, mit aufw. Behandl.</t>
  </si>
  <si>
    <t>Schwere Erkrankungen der Haut, mehr als ein Belegungstag, Alter &gt; 17 Jahre, ohne äußerst schwere CC, ohne hochkomplexe Diagnose, mit schwerer Erkrankung der Haut, ohne aufwendige Behandlung</t>
  </si>
  <si>
    <t>Erkrankungen der Haut, ein Belegungstag, mit komplexer Diagnose oder Alter &lt; 16 Jahre</t>
  </si>
  <si>
    <t>Erkrankungen der Haut, ein Belegungstag, ohne komplexe Diagnose, Alter &gt; 15 Jahre</t>
  </si>
  <si>
    <t>Eingriffe an Schilddrüse, Nebenschilddrüse und Ductus thyreoglossus ohne IntK &gt; 392 / 368 / - Punkte, bei BNB oder mit äuß. schw. oder schw. CC oder Eingr. an der Schilddrüse außer kl. Eingr., mit Thyreoidektomie durch Sternotomie oder Alter &lt; 16 Jahre</t>
  </si>
  <si>
    <t>Eingriffe an Schilddrüse, Nebenschilddrüse u. Ductus thyreoglossus ohne IntK &gt; 392 / 368 / - Punkte, außer bei BNB, oh. äuß. schw. oder schw. CC, mit Eingr. an der Schilddrüse außer kl. Eingriffe, ohne Thyreoidektomie durch Sternotomie, Alter &gt; 15 Jahre</t>
  </si>
  <si>
    <t>Kleine Eingriffe an Schilddrüse, Nebenschilddrüse und Ductus thyreoglossus ohne IntK &gt; 392 / 368 / - Punkte, außer bei bösartiger Neubildung, ohne äußerst schwere oder schwere CC</t>
  </si>
  <si>
    <t>Andere Prozeduren bei endokrinen, Ernährungs- und Stoffwechselkrankheiten mit mäßig komplexem Eingriff, 
Alter &gt; 15 Jahre</t>
  </si>
  <si>
    <t>Diabetes mellitus und schwere Ernährungsstörungen, 
Alter &gt; 17 Jahre oder ohne multimodale Komplexbehandlung bei Diabetes mellitus oder schwerste Ernährungsstörungen oder äußerst schwere CC, mehr als ein Belegungstag</t>
  </si>
  <si>
    <t>Diabetes mellitus ohne äußerst schwere CC, 
Alter &lt; 11 Jahre oder Alter &lt; 16 Jahre mit schweren CC oder multiplen Komplikationen oder Ketoazidose oder Koma, ohne multimodale Komplexbehandlung bei Diabetes mellitus</t>
  </si>
  <si>
    <t>Verschiedene Stoffwechselerkrankungen bei Para- / Tetrapleg. oder mit kompliz. Diagnose oder endoskopischer Einlage eines Magenballons oder Alter &lt; 16 Jahre, mit äußerst schweren CC oder best. aufwendiger / hochaufw. Behandlung, mehr als ein Belegungstag</t>
  </si>
  <si>
    <t>Verschiedene Stoffwechselerkrankungen bei Para- / Tetrapleg. oder mit kompliz. Diagnose oder endoskop. Einlage eines Magenballons oder Alter &lt; 16 Jahre, ein Belegungstag od. ohne äußerst schwere CC od. ohne best. aufwendige / hochaufwendige Behandlung</t>
  </si>
  <si>
    <t>K62C</t>
  </si>
  <si>
    <t>Verschiedene Stoffwechselerkrankungen außer bei Para- / Tetraplegie, ohne kompliz. Diagnose, ohne endoskopische Einlage eines Magenballons, ohne äußerst schwere CC oder ein Belegungstag, ohne best. aufwendige / hochaufwendige Behandlung, Alter &gt; 15 Jahre</t>
  </si>
  <si>
    <t>Bestimmte kleine Eingriffe an den Harnorganen mit äußerst schweren CC</t>
  </si>
  <si>
    <t>Kleine Eingriffe an den Harnorganen ohne äußerst schwere CC oder ohne bestimmte Prozeduren oder Alter &lt; 16 Jahre</t>
  </si>
  <si>
    <t>Andere kleine Eingriffe an den Harnorganen, Alter &gt; 15 Jahre, mit bestimmtem Eingriff bei Harninkontinenz</t>
  </si>
  <si>
    <t>Andere kleine Eingriffe an den Harnorganen, Alter &gt; 15 Jahre, ohne bestimmten Eingriff bei Harninkontinenz</t>
  </si>
  <si>
    <t>Andere Eingriffe bei Erkrankungen der Harnorgane ohne Anlage eines Dialyseshunts bei akuter Niereninsuffizienz oder bei chron. Niereninsuff. mit Dialyse, ohne Kalziphylaxie, oh. Schilddrüsenresektion, mit bestimmtem anderen Eingriff oder Alter &lt; 18 Jahre</t>
  </si>
  <si>
    <t>L09E</t>
  </si>
  <si>
    <t>Andere Eingriffe bei Erkrankungen der Harnorgane ohne Anlage eines Dialyseshunts bei akuter Niereninsuffizienz oder bei chron. Niereninsuff. mit Dialyse, ohne Kalziphylaxie, ohne Schilddrüsenresektion, ohne bestimmten anderen Eingriff, Alter &gt; 17 Jahre</t>
  </si>
  <si>
    <t>Komplexe transurethrale, perkutan-transrenale / andere retroperitoneale Eingriffe oh. ESWL, oh. äußerst schwere CC od. best. Eingriffe Niere od. transurethrale Eingriffe auß. Prostatares. u. kompl. Ureterorenoskop., b. Para-/Tetrapl., m. äuß. schw. CC</t>
  </si>
  <si>
    <t>Transurethrale Eingr. auß. Prostatares. und kompl. Ureterorenoskop. ohne ESWL, mit kompl. Eingriff od. andere Eingriffe an der Urethra bei Para- / Tetraplegie od. mit ESWL bei Harnsteinen, oh. äußerst schwere CC oder 
Alter &lt; 16 J. oder Alter &gt; 89 J.</t>
  </si>
  <si>
    <t>Transurethrale Eingr. außer Prostatares. und kompl. Ureterorenoskop. ohne ESWL, ohne kompl. Eingriff od. andere Eingriffe an der Urethra außer bei Para- / Tetraplegie oder mit ESWL bei Harnsteinen, ohne äuß. schw. CC, 
Alter &gt; 15 J. und Alter &lt; 90 J.</t>
  </si>
  <si>
    <t>Niereninsuffizienz, mehr als ein Belegungstag, mit Dialyse oder äußerst schweren CC oder Alter &lt; 18 Jahre mit schweren CC oder mit intensivmedizinischer Komplexbehandlung &gt; 196 / 184 / - Aufwandspunkte</t>
  </si>
  <si>
    <t>Niereninsuffizienz, mehr als ein Belegungstag, ohne Dialyse, ohne äußerst schwere CC, Alter &gt; 17 Jahre oder ohne schwere CC, ohne intensivmedizinische Komplexbehandlung &gt; 196 / 184 / - Aufwandspunkte</t>
  </si>
  <si>
    <t>Infektionen der Harnorgane mit äußerst schweren CC, ohne bestimmte hochaufwendige Behandlung, ohne Komplexbeh. bei multiresistenten Erregern, Alter &gt; 5 Jahre oder ohne äußerst schwere CC, mit Komplexbeh. bei multiresistenten Erregern od. best. aufw. Beh.</t>
  </si>
  <si>
    <t>Infektionen der Harnorgane ohne äußerst schwere CC, ohne bestimmte hochaufwendige / aufwendige / mäßig aufwendige Behandlung, ohne Komplexbehandlung MRE, ohne best. schwere Infektionen, Alter &gt; 2 und &lt; 6 Jahre oder Alter &lt; 18 Jahre mit schweren CC</t>
  </si>
  <si>
    <t>Infektionen der Harnorgane ohne äußerst schwere CC, ohne bestimmte hochaufwendige / aufwendige / mäßig aufwendige Behandlung, ohne Komplexbeh. MRE, ohne best. schwere Infektionen, Alter &gt; 5 und &lt; 18 Jahre, ohne schwere CC od. Alter &gt; 17 und &lt; 90 Jahre</t>
  </si>
  <si>
    <t>Andere mäßig schwere Erkrankungen der Harnorgane, 
Alter &gt; 15 Jahre</t>
  </si>
  <si>
    <t>Bestimmte Eingriffe am Penis, Alter &lt; 6 Jahre oder aufwendige plastische Rekonstruktion des Penis, 
Alter &lt; 18 oder Amputation des Penis mit bestimmter Lymphadenektomie</t>
  </si>
  <si>
    <t>Bestimmte Eingriffe am Penis, Alter &gt; 5 Jahre oder aufwendige plastische Rekonstruktion des Penis, 
Alter &gt; 17 oder mäßig komplexe Eingriffe am Penis, 
Alter &lt; 18 Jahre, ohne Amputation des Penis mit bestimmter Lymphadenektomie</t>
  </si>
  <si>
    <t>Mäßig komplexe Eingriffe am Penis, Alter &gt; 17 Jahre, ohne bestimmte Eingriffe am Penis, ohne aufwendige plastische Rekonstruktion des Penis, ohne Amputation des Penis mit bestimmter Lymphadenektomie</t>
  </si>
  <si>
    <t>Eingriffe am Hoden oder bestimmte Eingriffe an Urethra und Prostata bei bösartiger Neubildung mit äußerst schweren CC oder bei Fournier-Gangrän oder bestimmte radikale Prostatovesikulektomien</t>
  </si>
  <si>
    <t>Eingriffe am Hoden mit komplexem Eingriff oder mit bestimmtem Eingriff bei Orchitis mit Abszess oder bösartiger Neubildung oder bestimmte Eingriffe an Urethra und Prostata bei bösartiger Neubildung</t>
  </si>
  <si>
    <t>Eingriffe am Hoden mit mäßig komplexem Eingriff, 
Alter &lt; 3 Jahre oder mit schweren CC, Alter &lt; 14 Jahre</t>
  </si>
  <si>
    <t>Eingriffe am Hoden ohne äußerst schwere CC, ohne komplexen Eingriff, ohne bestimmten Eingriff bei Orchitis mit Abszess oder bösartiger Neubildung, ohne mäßig komplexen Eingriff oder Alter &gt; 2 Jahre, ohne schwere CC oder Alter &gt; 13 Jahre</t>
  </si>
  <si>
    <t>M05A</t>
  </si>
  <si>
    <t>Zirkumzision oder bestimmte andere Eingriffe am Penis oder bestimmte großflächige Ablationen der Haut</t>
  </si>
  <si>
    <t>M05B</t>
  </si>
  <si>
    <t>Zirkumzision, andere Eingriffe am Penis oder großflächige Ablationen der Haut, ohne Zirkumzision, ohne bestimmte andere Eingriffe am Penis, ohne bestimmte großflächige Ablationen der Haut</t>
  </si>
  <si>
    <t>OR-Prozeduren an den männlichen Geschlechtsorganen bei bösartiger Neubildung mit äußerst schweren CC oder bestimmte Eingriffe an den Beckenorganen beim Mann ohne äußerst schwere CC oder BNB des Penis</t>
  </si>
  <si>
    <t>OR-Prozeduren an den männlichen Geschlechtsorganen bei bösartiger Neubildung, ohne äußerst schwere CC, ohne BNB des Penis</t>
  </si>
  <si>
    <t>Strahlentherapie bei Krankheiten und Störungen der männlichen Geschlechtsorgane, mehr als ein Belegungstag, Bestrahlungen an weniger als 8 Tagen, mit Radioligandentherapie mit Lutetium-177-PSMA-Liganden</t>
  </si>
  <si>
    <t>M10C</t>
  </si>
  <si>
    <t>Strahlentherapie bei Krankheiten und Störungen der männlichen Geschlechtsorgane, mehr als ein Belegungstag, ohne Radioligandentherapie mit Lutetium-177-PSMA-Liganden, Bestrahlungen an weniger als 8 Tagen oder interstitielle Brachytherapie</t>
  </si>
  <si>
    <t>Beckeneviszeration bei der Frau und komplexe Vulvektomie oder bestimmte Lymphadenektomie mit schweren CC</t>
  </si>
  <si>
    <t>Beckeneviszeration bei der Frau und komplexe Vulvektomie oder bestimmte Lymphadenektomie ohne äußerst schwere oder schwere CC</t>
  </si>
  <si>
    <t>Eingriffe an Uterus und Adnexen oder bestimmten Hernien und große operative Eingriffe an Vagina, Zervix und Vulva bei bösartiger Neubildung, ohne äußerst schwere CC, mit mäßig komplexem Eingriff</t>
  </si>
  <si>
    <t>N02D</t>
  </si>
  <si>
    <t>Eingriffe an Uterus und Adnexen oder bestimmten Hernien und große operative Eingriffe an Vagina, Zervix und Vulva bei bösartiger Neubildung, ohne äußerst schwere CC, ohne mäßig komplexen Eingriff</t>
  </si>
  <si>
    <t>N07A</t>
  </si>
  <si>
    <t>Andere Eingriffe an Uterus und Adnexen oder bestimmten Hernien außer bei bösartiger Neubildung, mit komplexer Diagnose oder bestimmte Eingriffe am Uterus oder kleine rekonstruktive Eingriffe an den weiblichen Geschlechtsorganen, mit bestimmtem Eingriff</t>
  </si>
  <si>
    <t>N07B</t>
  </si>
  <si>
    <t>Andere Eingriffe an Uterus und Adnexen oder bestimmten Hernien außer bei bösartiger Neubildung, mit komplexer Diagnose oder bestimmte Eingriffe am Uterus oder kleine rekonstruktive Eingriffe an den weiblichen Geschlechtsorganen, ohne bestimmten Eingriff</t>
  </si>
  <si>
    <t>Große Eingriffe an Vagina, Zervix und Vulva außer bei bösartiger Neubildung oder kleine Eingriffe an Vagina und Douglasraum oder bestimmter Eingriff an der Harnblase, Alter &lt; 81 Jahre, ohne äußerst schwere oder schwere CC, mit aufwendigem Eingriff</t>
  </si>
  <si>
    <t>N13C</t>
  </si>
  <si>
    <t>Große Eingriffe an Vagina, Zervix und Vulva außer bei bösartiger Neubildung oder kleine Eingriffe an Vagina und Douglasraum oder bestimmter Eingriff an der Harnblase, Alter &lt; 81 Jahre, ohne äußerst schwere oder schwere CC, ohne aufwendigen Eingriff</t>
  </si>
  <si>
    <t>Hysterektomie außer bei bösartiger Neubildung, ohne äuß. schw. oder schw. CC, ohne komplexen Eingriff, ohne Beckenbodenplastik oder subtotale und andere Hysterektomie bei bösartiger Neubildung oder komplexe Myomenukleation, mit aufwendigem Eingriff</t>
  </si>
  <si>
    <t>Hysterektomie außer bei bösartiger Neubildung, ohne äuß. schw. oder schw. CC, ohne komplexen Eingriff, ohne Beckenbodenplastik oder subtotale und andere Hysterektomie bei bösartiger Neubildung oder komplexe Myomenukleation, ohne aufwendigen Eingriff</t>
  </si>
  <si>
    <t>Andere Eingriffe an Uterus und Adnexen oder bestimmten Hernien außer bei bösartiger Neubildung, ohne komplexe Diagnose oder andere kleine Eingriffe an den weiblichen Geschlechtsorganen</t>
  </si>
  <si>
    <t>Menstruationsstörungen und andere Erkrankungen der weiblichen Geschlechtsorgane mit komplexer Diagnose oder Alter &lt; 16 Jahre</t>
  </si>
  <si>
    <t>Menstruationsstörungen und andere Erkrankungen der weiblichen Geschlechtsorgane ohne komplexe Diagnose, Alter &gt; 15 Jahre</t>
  </si>
  <si>
    <t>Sectio caesarea, Schwangerschaftsd. bis 25 vollend. W. (SSW), m. mehr. kompliz. Diag., m. intraut. Ther. od. kompliz. Konstell. od. Mehrlingsschw. od. bis 33 SSW od. m. kompl. Diag., m. od. oh. kompliz. Diag. m. best. Eingriff b. Sectio od. äuß. schw. CC</t>
  </si>
  <si>
    <t>Vaginale Entbindung mit komplizierender OR-Prozedur, Schwangerschaftsdauer bis 33 vollendete Wochen oder mit intrauteriner Therapie oder komplizierende Konstellation oder bestimmtem Eingriff oder komplizierender Diagnose oder mit äußerst schweren CC</t>
  </si>
  <si>
    <t>Stationäre Aufnahme nach Entbindung mit kleinem Eingriff an Uterus, Vagina, Perianalregion und Bauchwand oder Abort mit Dilatation und Kürettage, Aspirationskürettage oder Hysterotomie oder bestimmte Amnionpunktion</t>
  </si>
  <si>
    <t>Bestimmte OR-Prozeduren in der Schwangerschaft, ein Belegungstag oder ohne Cerclage, ohne Muttermundverschluss, ohne komplexe OR-Prozedur, ohne bestimmte intrauterine Operation am Feten, mit fetoskopischer Hochfrequenzablation von Gefäßen</t>
  </si>
  <si>
    <t>O05D</t>
  </si>
  <si>
    <t>Bestimmte OR-Prozeduren in der Schwangerschaft, ein Belegungstag oder ohne Cerclage, Muttermundverschluss, komplexe OR-Prozedur und bestimmte intrauterine Operation am Feten, mit wenig aufwendigem Eingriff oder intrauterine Therapie des Feten</t>
  </si>
  <si>
    <t>Neugeborenes, Aufnahmegewicht 2000 - 2499 g ohne signifikante OR-Prozedur, ohne Beatmung &gt; 95 Stunden, 
mit anderem Problem</t>
  </si>
  <si>
    <t>Neugeborenes, Aufnah.-gew. &gt; 2499 g oh. sig. OR-Proz., mit schw. Prob., oh. Hypothermiebeh., oh. Krampfanfall mit best. diag. Maßnah., oh. Beatmung &gt; 24 Std. od. mit anderem Prob., mehr als ein Belegungstag od. mit nicht sig. OR-Proz., neugeb. Mehrling</t>
  </si>
  <si>
    <t>Neugeborenes, Aufnahmegewicht &gt; 1999 g ohne OR-Prozedur, ohne Beatmung &gt; 95 Stunden, ohne schweres Problem, ohne anderes Problem oder ein Belegungstag, mit bestimmter Prozedur oder best. Diagnose beim Neugeborenen oder neugeborener Mehrling</t>
  </si>
  <si>
    <t>Verschiedene OR-Prozeduren bei Krankheiten des Blutes, der blutbildenden Organe und des Immunsystems ohne äußerst schwere CC, Alter &gt; 5 Jahre und ohne bestimmte Exzisionen und Resektionen Mediastinum oder Thymus</t>
  </si>
  <si>
    <t>Erkrankungen des retikuloendothelialen Systems, des Immunsystems und Gerinnungsstörungen mit komplexer Diagnose oder äußerst schweren oder schweren CC, ohne Milzverletzung, ohne Granulozytenstörung oder 
Alter &gt; 15 Jahre</t>
  </si>
  <si>
    <t>Erkrankungen des retikuloendothelialen Systems, des Immunsystems und Gerinnungsstörungen ohne komplexe Diagnose, ohne äußerst schwere oder schwere CC, 
Alter &lt; 16 Jahre</t>
  </si>
  <si>
    <t>Erkrankungen des retikuloendothelialen Systems, des Immunsystems und Gerinnungsstörungen ohne komplexe Diagnose, ohne äußerst schwere oder schwere CC, 
Alter &gt; 15 Jahre</t>
  </si>
  <si>
    <t>Strahlentherapie bei hämatologischen und soliden Neubildungen, außer bei akuter myeloischer Leukämie, 
Alter &gt; 18 Jahre, ohne äußerst schwere CC, Bestrahlungen an weniger als 7 Tagen</t>
  </si>
  <si>
    <t>Lymphom und nicht akute Leukämie mit Sepsis oder bestimmter komplizierender Konstellation oder mit Agranulozytose, intrakranieller Metastase oder Portimplantation, mit äuß. schw. CC, Alter &gt; 15 Jahre, mit hochkompl. Chemotherapie oder schwersten CC</t>
  </si>
  <si>
    <t>Lymphom und nicht akute Leukämie mit Sepsis oder anderer kompliz. Konstell. oder mit kompl. Diagnose oder Portimpl., mit äuß. schw. CC, Alter &gt; 15 Jahre od. mit äuß. schw. CC od. Tumorlyse-Syndrom, mit kompl. Diagnostik bei Leukämie od. mit schwersten CC</t>
  </si>
  <si>
    <t>Lymphom und nicht akute Leukämie ohne Sepsis, ohne komplizierende Konstellation, mit Agranulozytose oder Portimplantation oder Komplexbehandlung bei multiresistenten Erregern oder komplexer Diagnostik bei Leukämie, Alter &lt; 16 Jahre</t>
  </si>
  <si>
    <t>Lymphom und nicht akute Leukämie ohne Sepsis, ohne komplizierende Konstellation, mit Agranulozytose oder Portimplant. oder Komplexbehandlung MRE oder komplexer Diagnostik bei Leukämie, ohne äußerst schwere CC, 
Alter &gt; 15 Jahre, oh. intensive Chemoth.</t>
  </si>
  <si>
    <t>Lymphom und nicht akute Leukämie ohne bestimmte komplizierende Faktoren, ohne äuß. schw. CC, mit kompl. Diagnose od. kompliz. Prozedur, Alter &lt; 16 Jahre od. best. Lymphom mit best. Chemotherapie od. kompl. Diagnose od. andere Komplexbehandlung MRE</t>
  </si>
  <si>
    <t>Lymphom und nicht akute Leukämie oh. bestimmte kompliz. Faktoren, oh. äuß. schw. CC, Alter &lt; 16 Jahre od. mit kompl. Diagnose od. kompliz. Prozedur, Alter &gt; 15 Jahre, oh. best. Lymphom mit best. Chemoth., oh. kompl. Diagnose, oh. andere Komplexbehdl. MRE</t>
  </si>
  <si>
    <t>Lymphom und nicht akute Leukämie ohne bestimmte komplizierende Faktoren, ohne äußerst schwere CC, ohne komplexe Diagnose, ohne komplizierende Prozedur, 
Alter &gt; 15 Jahre</t>
  </si>
  <si>
    <t>Andere hämatologische und solide Neubildungen mit kompliz. Diagnose oder Dialyse oder Portimplantation oder mit Knochenaffektionen oder bestimmten Metastasen oder äußerst schweren CC oder Alter &lt; 1 Jahr, mit komplexer Diagnose oder kompliz. Konstellation</t>
  </si>
  <si>
    <t>Andere hämatologische und solide Neubildungen ohne kompliz. Diagnose, ohne Dialyse, ohne Portimplantation, mit Knochenaffektionen oder bestimmten Metastasen oder äußerst schweren CC oder Alter &lt; 1 Jahr, ohne komplexe Diagnose, ohne kompliz. Konstellation</t>
  </si>
  <si>
    <t>OR-Prozedur bei infektiösen und parasitären Krankheiten oh. best. komplexe OR-Prozedur, oh. komplizierende Konstellation, außer bei Z.n. Organ-Tx, mit äußerst schweren CC oder bestimmtem Eingriff an Hüftendoprothese, Brustwand, Pleura, Pankreas, Magen</t>
  </si>
  <si>
    <t>Sepsis ohne komplizierende Konstellation, außer bei Zustand nach Organtransplantation, ohne komplexe Diagnose, ohne äußerst schwere CC, Alter &gt; 9 Jahre, ohne intensivmedizinische Komplexbehandlung &gt; 196 / 184 / - Aufwandspunkte, mehr als ein Belegungstag</t>
  </si>
  <si>
    <t>Sepsis ohne komplizierende Konstellation, außer bei Zustand nach Organtransplantation, ohne komplexe Diagnose, ohne äußerst schwere CC, Alter &gt; 9 Jahre, ohne intensivmedizinische Komplexbehandlung &gt; 196 / 184 / - Aufwandspunkte, ein Belegungstag</t>
  </si>
  <si>
    <t>Psychiatrische Behandlung, ein Belegungstag, 
Alter &gt; 15 Jahre</t>
  </si>
  <si>
    <t>Andere Faktoren, die den Gesundheitszustand beeinflussen und Nachbehandlung nach abgeschlossener Behandlung mit komplexer Radiojoddiagnostik oder invasiver kardiologischer Diagnostik bei Zustand nach Herztransplantation, 
Alter &lt; 18 Jahre</t>
  </si>
  <si>
    <t>Andere Faktoren, die den Gesundheitszustand beeinflussen und Nachbehandlung nach abgeschlossener Behandlung mit bestimmter Radiojoddiagnostik, ohne invasive kardiologische Diagnostik bei Zustand nach Herztransplantation oder 
Alter &gt; 17 Jahre</t>
  </si>
  <si>
    <t>Andere Faktoren, die den Gesundheitszustand beeinflussen und Nachbehandlung nach abgeschlossener Behandlung ohne Radiojoddiagnostik, ohne inv. kardiol. Diagnostik bei Zustand nach Herztransplantation oder Alter &gt; 17 Jahre, 
mit bestimmtem Kontaktanlass</t>
  </si>
  <si>
    <t>Andere Faktoren, die den Gesundheitszustand beeinflussen u. Nachbeh. nach abgeschl. Behandl. oh. Radiojoddiagnostik, oh. inv. kard. Diagn. b. Zustand n. Herz-Tx od. Alter &gt; 17 J., oh. best. Kontaktanlass od. allergologische Provokationstestung bis 2 BT</t>
  </si>
  <si>
    <t>Ausgedehnte OR-Proz. oh. Bezug zur Hauptdiag. mit komplexer OR-Proz. od. and. Eingriff an Kopf u. Wirbelsäule od. mit neurolog. Komplexbeh. des akuten Schlaganfalls od. Alter &lt; 1 J. od. bei Para- / Tetraplegie od. Alter &lt; 18 J. u. schw. od. äuß. schw. CC</t>
  </si>
  <si>
    <t>Knochenmarktransplantation / Stammzelltransfusion, allogen, &lt; 16 J. od. GVHD Grad III/IV od. auß. b. Plasmozytom, mit Gabe best. Stammz. od. GVHD III/IV od. HLA-versch., mit best. Entn. od. SZ-Boost od. m. intensivm. Komplexbeh. &gt; 1764 / 1932 / 2760 P.</t>
  </si>
  <si>
    <t>Beatmung &gt; 999 Stunden oder &gt; 499 Stunden mit intensivmedizinische Komplexbehandlung &gt; 4900 / 4600 / 4600 Punkte, mit komplexer OR-Prozedur und ECMO ab 384 Stunden oder mit Polytrauma oder Alter &lt; 16 J. oder intensivmed. Komplexbeh. &gt; - / 3220 / - Punkte</t>
  </si>
  <si>
    <t>Beatmung &gt; 999 Stunden ohne komplexe OR-Prozedur, ohne Polytrauma, Alter &gt; 15 Jahre, mit intensivmedizinischer Komplexbehandlung &gt; 1176 / 1380 / - und &lt; 2353 / 1933 / 2485 Aufwandspunkte, mit komplexer Diagnose oder komplizierender Konstellation</t>
  </si>
  <si>
    <t>Beatmung &gt; 999 Stunden ohne komplexe OR-Prozedur, ohne Polytrauma, Alter &gt; 15 Jahre, ohne komplexe Diagnose, ohne komplizierende Konstellation, mit intensivmedizinischer Komplexbehandlung &gt; 392 / 184 / 368 Aufwandspunkte oder Beatmung &gt; 1799 Stunden</t>
  </si>
  <si>
    <t>Beatmung &gt; 999 Stunden ohne komplexe OR-Prozedur, ohne Polytrauma, Alter &gt; 15 Jahre, ohne komplexe Diagnose, ohne komplizierende Konstellation, ohne intensivmedizinische Komplexbehandlung &gt; 392 / 184 / 368 Aufwandspunkte, ohne Beatmung &gt; 1799 Stunden</t>
  </si>
  <si>
    <t>Beatmung &gt; 499 Stunden oder &gt; 249 Stunden mit IntK &gt; 2352 / 1932 / 2208 P., mit hochkomplexem Eingriff oder komplexer OR-Prozedur und Alter &lt; 16 Jahre, mit IntK &gt; 1764 / 1932 / - Punkten oder mit sehr komplexem Eingriff und IntK &gt; - / 2208 / - Punkten</t>
  </si>
  <si>
    <t>Beatmung &gt; 499 Stunden oder &gt; 249 Stunden mit intensivmedizinischer Komplexbeh. &gt; 2352 / 1932 / 2208 P., mit komplexer OR-Prozedur oder Polytrauma oder int. Komplexbeh. &gt; 1764 / 1656 / 2208 P. oder mit komplizierender Konstellation oder Alter &lt; 16 Jahre</t>
  </si>
  <si>
    <t>Beatmung &gt; 249 Stunden oder &gt; 95 Stunden mit intensivmedizinischer Komplexbehandlung &gt; 1764 / 1656 / 1932 Aufwandspunkte, mit kompliz. Konstellation und best. OR-Prozedur, Alter &lt; 16 Jahre oder mit intensivmed. Komplexbeh. &gt; 1764 / 1656 / 2208 Aufwandsp.</t>
  </si>
  <si>
    <t>Beatmung &gt; 249 Stunden oder &gt; 95 Stunden mit intensivmedizinischer Komplexbehandlung &gt; 1764 / 1656 / 1656 Aufwandspunkte, mit hochkomplexem Eingriff oder best. Eingriff und best. intensivmed. Komplexbeh. oder Alter &lt; 2 Jahre bei angeborener Fehlbildung</t>
  </si>
  <si>
    <t>Beatmung &gt; 249 Stunden, ohne komplexe OR-Prozedur, ohne intensivmedizinische Komplexbehandlung &gt; 1764 / 1656 / 1932 Aufwandspunkte, mit komplizierender Konstellation und bestimmter OR-Prozedur oder hochkomplexer Diagnose, Alter &gt; 15 Jahre</t>
  </si>
  <si>
    <t>Beatmung &gt; 95 Std. mit hochkompl. Eingriff oder mit int. Komplexbeh. &gt; 1176 / 1380 / - P. oder mit kompl. OR-Prozedur oder bei Lymphom und Leukämie und int. Komplexbeh. &gt; - / 1104 / 1104 P. oder mit kompliz. Konst. u. best. OR-Proz., Alter &lt; 16 Jahre</t>
  </si>
  <si>
    <t>Beatmung &gt; 95 Stunden mit kompl. OR-Prozedur und Alter &lt; 6 Jahre oder mit best. OR-Proz. und kompliz. Konstellation oder mit intensivmed. Komplexbeh. &gt; - / - / 1104 Punkte od. Alter &lt; 16 J., außer bei Lymphom und Leukämie, ohne kompliz. Konstellation</t>
  </si>
  <si>
    <t>Stammzellentnahme bei Eigenspender, Alter &lt; 16 Jahre oder ohne schwerste CC</t>
  </si>
  <si>
    <t>Komplexe Kraniotomie oder Wirbelsäulen-Operation bei Neubildung des Nervensystems oder intensivmedizinischer Komplexbehandlung &gt; 392 / 368 / - Aufwandspunkte, Alter &lt; 6 Jahre oder Alter &lt; 16 Jahre und mehrzeitige komplexe OR-Prozedur</t>
  </si>
  <si>
    <t>Eingriffe an peripheren Nerven, Hirnnerven und and. Teilen des Nervensystems oder Eingr. bei zerebr. Lähmung, Muskeldystr. od. Neurop., mit best. kompl. Eingr., Alter &lt; 16 J. oder mit mäßig kompl. Eingr., Alter &lt; 19 J. oder mit äuß. schw. oder schw. CC</t>
  </si>
  <si>
    <t>Eingriffe an peripheren Nerven, Hirnnerven und anderen Teilen des Nervensystems oder Eingriff bei zerebraler Lähmung, Muskeldystrophie oder Neuropathie, mit komplexem Eingriff</t>
  </si>
  <si>
    <t>Intensivmedizinische Komplexbehandlung &gt; 1764 / 1656 / 1656 Aufwandspunkte oder &gt; 1176 / 1104 / 1104 Aufwandspunkte mit bestimmter OR-Prozedur oder Alter &lt; 10 Jahre bei Krankheiten und Störungen des Nervensystems</t>
  </si>
  <si>
    <t>Intensivmedizinische Komplexbehandlung &gt; 1176 / 1104 / 1104 Aufwandspunkte ohne bestimmte OR-Prozedur oder &gt; 588 / 552 / 552 Punkte mit best. OR-Prozedur oder best. hochaufw. Implantate oder Alter &gt; 9 Jahre bei Krankheiten und Störungen des Nervensystems</t>
  </si>
  <si>
    <t>Neurologische Komplexbehandlung des akuten Schlaganfalls mit bestimmter OR-Prozedur, bis 72 Stunden mit komplexem Eingriff oder mehr als 72 Stunden, ohne kompl. Eingriff, ohne kompliz. Konst., ohne intensivmed. Komplexbehandlung &gt; 392 / 368 / - Punkte</t>
  </si>
  <si>
    <t>Transitorische ischämische Attacke (TIA) und extrakranielle Gefäßverschlüsse mit neurol. Komplexbehandlung des akuten Schlaganfalls, bis 72 Std., ohne äußerst schw. CC oder mit anderer neurol. Komplexbeh. des akuten Schlaganfalls oder mit äuß. schw. CC</t>
  </si>
  <si>
    <t>Apoplexie ohne komplexen zerebrovaskulären Vasospasmus, ohne komplizierende Diagnose oder systemische Thrombolyse, mit neurol. Komplexbeh. des akuten Schlaganfalls bis 72 Stunden oder mit anderer neurol. Komplexbeh. des akuten Schlaganfalls bis 72 Std.</t>
  </si>
  <si>
    <t>Infektion des Nervensystems außer Virusmeningitis, 
Alter &lt; 16 Jahre</t>
  </si>
  <si>
    <t>Virusmeningitis oder Infektion des Nervensystems, 
Alter &gt; 15 Jahre oder ein Belegungstag</t>
  </si>
  <si>
    <t>Degenerative Krankheiten des Nervensystems mit hochkomplexer Diagnose oder mit äußerst schweren oder schweren CC, mehr als ein Belegungstag, mit komplexer Diagnose oder bestimmter aufwendiger / hochaufwendiger Behandlung</t>
  </si>
  <si>
    <t>Degenerative Krankheiten des Nervensystems mit äußerst schweren oder schweren CC, mehr als ein Belegungstag, ohne komplexe Diagnose, ohne hochkomplexe Diagnose, ohne bestimmte aufwendige / hochaufwendige Behandlung</t>
  </si>
  <si>
    <t>Eingriffe an Kornea, Sklera und Konjunktiva, Eingriffe am Augenlid oder verschiedene Eingriffe an der Linse, Alter &lt; 16 Jahre oder beidseitige Eingriffe an Augen und Tränenwegen oder bösartige Neubildung am Auge</t>
  </si>
  <si>
    <t>Eingriffe an Kornea, Sklera und Konjunktiva, Eingriffe am Augenlid oder verschiedene Eingriffe an der Linse, Alter &gt; 15 Jahre, ohne beidseitige Eingriffe an Augen und Tränenwegen, ohne bösartige Neubildung am Auge</t>
  </si>
  <si>
    <t>Revisionseingriffe, beidseitige Lobektomie, erweiterte Lungenresektionen und andere komplexe Eingriffe mit komplizierender Konstellation, hochkomplexem Eingriff oder komplizierender Diagnose</t>
  </si>
  <si>
    <t>Revisionseingriffe, beidseitige Lobektomie, erweiterte Lungenresektionen und andere komplexe Eingriffe ohne kompl. Konst., ohne hochkomplexen Eingriff, ohne komplizierende Diagnose, mit best. Revisionseingriff, beids. Lobektomie oder erw. Lungenres.</t>
  </si>
  <si>
    <t>E01C</t>
  </si>
  <si>
    <t>Revisionseingriffe, beidseitige Lobektomie, erweiterte Lungenresektionen und andere komplexe Eingriffe ohne kompl. Konst., ohne hochkomplexen Eingriff, ohne kompl. Diagnose, ohne best. Revisionseingriff, ohne beids. Lobektomie, ohne erw. Lungenres.</t>
  </si>
  <si>
    <t>Andere OR-Prozeduren an den Atmungsorganen, Alter &gt; 9 J., mehr als 1 BT, ohne best. Eingr. an Larynx oder Trachea, ohne mäßig aufwend. Eingr., ohne äußerst schwere CC, mit best. endoskop. Lungenvolumenred. od. anderem mäßig kompl. Eingr. od. Alter &lt; 18 J</t>
  </si>
  <si>
    <t>Andere OR-Prozeduren an den Atmungsorganen, Alter &gt; 17 Jahre, mehr als 1 BT, ohne bestimmten Eingriff an Larynx oder Trachea, ohne mäßig aufwend. Eingriff, ohne äußerst schwere CC, ohne best. endoskop. Lungenvolumenred., ohne anderen mäßig kompl. Eingr.</t>
  </si>
  <si>
    <t>Andere OR-Prozeduren an den Atmungsorganen, Alter &gt; 17 Jahre, ohne bestimmten Eingriff an Larynx oder Trachea, ohne mäßig aufwend. Eingr., ohne äußerst schwere CC, ohne best. endoskop. Lungenvolumenred., ohne anderen mäßig kompl. Eingr., ein Belegungstag</t>
  </si>
  <si>
    <t>Andere Lungenresektionen, Biopsie an Thoraxorganen und Eingriffe an Thoraxwand, Pleura und Mediastinum, Alter &lt; 10 Jahre oder Eingriff am Thorax mit äußerst schweren CC</t>
  </si>
  <si>
    <t>Krankheiten und Störungen der Atmungsorgane mit Beatmung &gt; 24 Stunden, mehr als 2 Belegungstage, mit komplexer Prozedur oder int. Komplexbehandlung &gt; 196 / 368 / - Punkte oder komplizierender Diagnose oder Alter &lt; 16 Jahre, mit äußerst schw. CC oder ARDS</t>
  </si>
  <si>
    <t>Schlafapnoesyndrom oder kardiorespiratorische Polysomnographie oder Polygraphie bis 2 Belegungstage, Alter &lt; 18 Jahre oder bestimmte invasive kardiologische Diagnostik</t>
  </si>
  <si>
    <t>Bronchitis und Asthma bronchiale, ein Belegungstag oder ohne äußerst schwere oder schwere CC, Alter &lt; 1 Jahr oder flexible Bronchoskopie, Alter &lt; 16 Jahre oder bestimmte mäßig aufwendige Behandlung, ohne RS-Virus-Infektion</t>
  </si>
  <si>
    <t>Tuberkulose bis 14 Belegungstage oder Alter &lt; 18 Jahre mit äußerst schweren oder schweren CC</t>
  </si>
  <si>
    <t>Herzklappeneingriff mit Herz-Lungen-Maschine, mit bestimmter komplizierender Konstellation oder bestimmtem Zweifacheingriff</t>
  </si>
  <si>
    <t>Herzklappeneingriff mit Herz-Lungen-Maschine, mit Mehrfacheingriff oder Alter &lt; 1 Jahr oder Eingriff in tiefer Hypothermie oder IntK &gt; 392 / 368 / - Aufwandspunkte oder bestimmter anderer komplizierender Konstellation oder pulmonale Endarteriektomie</t>
  </si>
  <si>
    <t>Herzklappeneingriff mit Herz-Lungen-Maschine, Alter &gt; 0 Jahre, 196 / 184 / - &lt; IntK &lt; 393 / 369 / - P., mit Zweifacheingriff oder bei angeborenem Herzfehler, mit kompl. Eingriff oder best. Herzklappeneingriff oder andere komplizierende Konstellation</t>
  </si>
  <si>
    <t>Herzklappeneingriff mit Herz-Lungen-Maschine, ohne kompliz. Konstellation, Alter &gt; 0 Jahre, ohne Eingriff in tiefer Hypothermie, IntK &lt; 197 / 185 / - P., ohne Zweifacheingriff, außer bei Endokarditis, außer bei angeborenem Herzfehler, Alter &lt; 16 Jahre</t>
  </si>
  <si>
    <t>Herzklappeneingriff mit Herz-Lungen-Maschine, Alter &gt; 0 J., IntK &lt; 197 / 185 / P., mit Zweifacheingr. od. bei angeb. Herzfehler, ohne kompl. Eingr. od. ohne Zweifacheingr., auß. bei angeb. Herzfehler, Alter &gt;15 J., mit Impl. klappentragende Gefäßprothese</t>
  </si>
  <si>
    <t>Herzklappeneingriff mit Herz-Lungen-Maschine, ohne kompliz. Konst., Alter &gt; 0 J., ohne Eingr. in tiefer Hypoth., IntK &lt; 197 / 185 / - P., ohne Zweifacheingr., auß. bei Endokarditis, auß. bei angeb. Herzfehler, Alter &gt; 15 J., ohne Impl. klappentr. Gefäßpr</t>
  </si>
  <si>
    <t>Koronare Bypass-Operation mit bestimmten mehrzeitigen komplexen OR-Prozeduren, mit komplizierender Konstellation oder Karotiseingriff oder intensivmedizinischer Komplexbehandlung &gt; 392 / 368 / - Aufwandspunkte</t>
  </si>
  <si>
    <t>Koronare Bypass-Operation mit anderen mehrzeitigen komplexen OR-Prozeduren, ohne komplizierende Konstellation, ohne Karotiseingriff, ohne intensivmedizinische Komplexbehandlung &gt; 392 / 368 / - Aufwandspunkte</t>
  </si>
  <si>
    <t>Koronare Bypass-Operation ohne mehrzeitige komplexe OR-Prozeduren, mit kompl. Konstellation oder IntK &gt; 392 / 368 / - Aufwandspunkte oder Karotiseingriff</t>
  </si>
  <si>
    <t>Koronare Bypass-Operation ohne mehrzeitige komplexe OR-Prozeduren, ohne komplizierende Konstellation, mit invasiver kardiologer Diagnostik oder mit intraoperativer Ablation oder schwersten CC oder Implantation eines herzunterstützenden Systems</t>
  </si>
  <si>
    <t>Koronare Bypass-Operation ohne mehrzeitige komplexe OR-Prozeduren, ohne komplizierende Konstellation, ohne invasive kardiologe Diagnostik, ohne intraoperative Ablation, ohne schwerste CC, ohne Implantation eines herzunterstützenden Systems</t>
  </si>
  <si>
    <t>Andere Eingriffe mit Herz-Lungen-Maschine, Alter &lt; 1 Jahr oder mit best. kompliz. Konst. oder komp. Operation oder intensivmedizinischer Komplexbehandlung &gt; - / 368 /- Aufwandspunkte oder &lt; 18 J. mit Reop. od. and. kompliz. Konst., mit best. komp. Eingr.</t>
  </si>
  <si>
    <t>Andere Eingriffe mit HLM, Alter &lt; 1 J. od. mit best. kompliz. Konst. od. IntK &gt; - / 368 /- P., ohne best. komp. Eingr. oder Alter &gt; 0 J., IntK &lt; - / 369/- P., mit and. kompl. Eingr. mit Reop. an Herz oder Perikard oder mit best. andere kompliz. Konst.</t>
  </si>
  <si>
    <t>Andere Eingriffe mit Herz-Lungen-Maschine, Alter &gt; 0 Jahre, IntK &lt; - / 369/- AP oder Alter &gt; 17 Jahre oder ohne Reop. oder ohne and. kompliz. Konst., ohne and. kompl. Eingriffe oder ohne Reop. an Herz oder Perikard oder ohne best. andere kompliz. Konst.</t>
  </si>
  <si>
    <t>Andere kardiothorakale Eingriffe ohne Herz-Lungen-Maschine, Alter &gt; 15 Jahre, ohne komplizierende Konstellation, ohne Exzision am Vorhof, mit mäßig komplexen kardiothorakalen Eingriffen bei äußerst schwerer CC</t>
  </si>
  <si>
    <t>Andere kardiothorakale Eingriffe ohne Herz-Lungen-Maschine, Alter &gt; 15 Jahre, ohne komplizierende Konstellation, ohne Exzision am Vorhof, ohne äußerst schwere CC oder ohne mäßig komplexen kardiothorakalen Eingriffen</t>
  </si>
  <si>
    <t>Perkutane Koronarangioplastie mit komplizierender Konstellation mit komplexer Diagn. u. hochkompl. Intervention od. m. best. Rekanalisationsverf., Alt. &lt; 16 J. oder inv. kardiolog. Diagnostik, mit kompliz. Konst. od. Endokarditis, mehr als 2 Belegungstag</t>
  </si>
  <si>
    <t>Ablative Maßnahmen bei Herzrhythmusstörungen mit komplexer Ablation und Alter &gt; 15 Jahre, ohne komplexe Ablation im linken Vorhof, ohne hochkomplexe Ablation, 
ohne Implantation eines Ereignisrekorders</t>
  </si>
  <si>
    <t>Ablative Maßnahmen bei Herzrhythmusstörungen ohne komplexer Ablation und Alter &gt; 15 Jahre, ohne komplexe Ablation im linken Vorhof, ohne hochkomplexe Ablation, 
ohne Implantation eines Ereignisrekorders</t>
  </si>
  <si>
    <t>Komplexe minimalinvasive Operationen an Herzklappen ohne minimalinvasiven Eingriff an mehreren Herzklappen, mit hochkomplexem Eingriff oder komplexer Diagnose oder 
Alter &lt; 30 Jahre oder Implantation eines Wachstumsstents</t>
  </si>
  <si>
    <t>Komplexe minimalinvasive Operationen an Herzklappen ohne minimalinvasiven Eingriff an mehreren Herzklappen, ohne hochkomplexen Eingriff, ohne komplexe Diagnose, 
Alter &gt; 29 Jahre, ohne Implantation eines Wachstumsstents, mit sehr komplexem Eingriff</t>
  </si>
  <si>
    <t>Komplexe minimalinvasive Operationen an Herzklappen ohne minimalinvasiven Eingriff an mehreren Herzklappen, ohne hochkomplexen Eingriff, ohne komplexe Diagnose, 
Alter &gt; 29 Jahre, ohne Implantation eines Wachstumsstents, ohne sehr komplexen Eingriff</t>
  </si>
  <si>
    <t>Appendektomie oder laparoskopische Adhäsiolyse außer bei Peritonitis, ohne äußerst schwere oder schwere CC, 
Alter &lt; 10 Jahre oder bei bösartiger Neubildung</t>
  </si>
  <si>
    <t>Appendektomie oder laparoskopische Adhäsiolyse außer bei Peritonitis, ohne äußerst schwere oder schwere CC, 
Alter &gt; 9 Jahre, außer bei bösartiger Neubildung</t>
  </si>
  <si>
    <t>G40A</t>
  </si>
  <si>
    <t>Bestimmte komplizierende Konstellation mit bestimmtem endoskopischen Eingriff bei Krankheiten und Störungen der Verdauungsorgane</t>
  </si>
  <si>
    <t>G40B</t>
  </si>
  <si>
    <t>Andere komplizierende Konstellation mit bestimmtem endoskopischen Eingriff bei Krankheiten und Störungen der Verdauungsorgane</t>
  </si>
  <si>
    <t>G47A</t>
  </si>
  <si>
    <t>Andere Gastroskopie oder bestimmte koloskopische Eingriffe, Alter &lt; 16 Jahre</t>
  </si>
  <si>
    <t>Eingriffe an Pankreas und Leber und portosystemische Shuntoperationen mit großem Eingriff oder Strahlentherapie oder komplexer Eingriff an Gallenblase und Gallenwegen, Alter &lt; 14 J., mit kompl. Eingriff oder intensivmed. Komplexbeh. &gt; 392 / 368 / - P.</t>
  </si>
  <si>
    <t>Eingriffe an Pankreas und Leber und portosystemische Shuntoperationen mit großem Eingriff oder Strahlentherapie oder komplexer Eingriff an Gallenblase und Gallenwegen, Alter &lt; 14 J., ohne kompl. Eingriff, ohne intensivmed. Komplexbeh. &gt; 392 / 368 / - P.</t>
  </si>
  <si>
    <t>Komplexe Eingriffe an Gallenblase und Gallenwegen, 
Alter &gt; 13 Jahre, bei bösartiger Neubildung oder mit bestimmter biliodigestiver Anastomose</t>
  </si>
  <si>
    <t>Komplexe Eingriffe an Gallenblase und Gallenwegen, 
Alter &gt; 13 Jahre, außer bei bösartiger Neubildung, ohne bestimmte biliodigestive Anastomose</t>
  </si>
  <si>
    <t>Cholezystektomie und wenig komplexe Eingriffe an Gallenblase, Gallenwegen mit sehr komplexer Diagnose oder komplizierender Konstellation</t>
  </si>
  <si>
    <t>H38A</t>
  </si>
  <si>
    <t>Bestimmte komplizierende Konstellation mit bestimmtem operativen Eingriff bei Krankheiten und Störungen an hepatobiliärem System und Pankreas</t>
  </si>
  <si>
    <t>H38B</t>
  </si>
  <si>
    <t>Andere komplizierende Konstellation mit bestimmtem operativen Eingriff bei Krankheiten und Störungen an hepatobiliärem System und Pankreas</t>
  </si>
  <si>
    <t>Großfl. Gewebe- / Hauttransplantation außer an der Hand, mit komplizierender Konstellation, Eingriff an mehreren Lokalisationen oder mit schwerem Weichteilschaden, mit äußerst schweren CC und komplexer OR-Prozedur</t>
  </si>
  <si>
    <t>Großfl. Gewebe- / Hauttransplantation m. kompliz. Konst., Eingr. an mehr. Lokal. od. schw. Weichteilsch., m. äuß. schw. CC od. kompl. OR-Proz. od. mit hochkompl. Gewebe-Tx od. Vakuumbeh. od. BNB u. kompl. OR-Proz. od. kompl. Gewebe-Tx m. äuß. schw. CC</t>
  </si>
  <si>
    <t>Großfl. Gewebe- / Hauttransplantation außer an der Hand, mit kompliz. Konst., Eingriff an mehreren Lokalisationen oder schw. Weichteilschaden, bei BNB und kompl. OR-Proz. m. äußerst schweren oder schweren CC od. komplexer Gewebe-Tx m. äußerst schweren CC</t>
  </si>
  <si>
    <t>Kleinflächige oder großflächige Gewebe- / Hauttransplantation außer an der Hand, mit äußerst schweren CC</t>
  </si>
  <si>
    <t>Komplexe Eingriffe an Wirbelsäule, Kopf und Hals mit hochkomplexem Eingriff an der Wirbelsäule oder komplexem Eingriff an Kopf und Hals, Alter &lt; 19 Jahre oder mit sehr komplexem Eingriff bei schwerer entzündlicher Erkrankung oder best. BNB Knochen</t>
  </si>
  <si>
    <t>I07A</t>
  </si>
  <si>
    <t>I07B</t>
  </si>
  <si>
    <t>Bestimmte Amputation am Fuß</t>
  </si>
  <si>
    <t>And. Eingr. Hüftgel. mit kompl. Proz. od. Eingr. in Komb. Hüftg. und ob. Extr. od. WS od. best. kompl. Fakt. mit best. Eingriffe mit best. Diag. od. best. Beckenrepos. od. kompl. Fakt. od. kompl. Proz. od. Diag. od. äuß. schw. CC bei BNB WS und Becken</t>
  </si>
  <si>
    <t>And. Eingr. Hüftgel. mit kompl. Proz. od. Eingr. in Komb. Hüftg. und ob. Extr. od. WS od. best. kompl. Fakt., oh. best. Eingriffe mit best. Diag., oh. best. Beckenrepos., oh. kompl. Fakt. od. kompl. Proz. od. Diag. od. äuß. schw. CC oh. BNB WS und Becken</t>
  </si>
  <si>
    <t>Bestimmte Eingriffe an Humerus, Tibia, Fibula und Sprunggelenk mit bestimmter offener Reposition oder mit Implantation alloplastischer Knochenersatz oder bei BNB oder mit bestimmter Knochentransplantation oder Alter &lt; 18 Jahre m. äuß. schw. od. schw. CC</t>
  </si>
  <si>
    <t>Bestimmte Eingriffe an Humerus, Tibia, Fibula und Sprunggelenk ohne best. offene Reposition, ohne Implantation alloplastischer Knochenersatz, außer bei BNB, ohne bestimmte Knochentransplantation oder Alter &gt; 17 Jahre oder ohne m. äuß. schw. od. schw. CC</t>
  </si>
  <si>
    <t>Andere Eingriffe am Bindegewebe, bestimmte offen chirurgische Stabilisierung der Thoraxwand oder bestimmte Eingriffe am Zwerchfell</t>
  </si>
  <si>
    <t>Andere Eingriffe am Bindegewebe, ohne bestimmte offen chirurgische Stabilisierung der Thoraxwand oder bestimmte Eingriffe am Zwerchfell, mit komplexem Eingriff an Brustwand und Abdomen oder Implantation / Wechsel bestimmter Medikamentenpumpen</t>
  </si>
  <si>
    <t>Arthroskopischer Eingriff am Hüftgelenk und Alter &lt; 16 Jahre oder sehr komplexe Eingriffe am Kniegelenk oder Alter &lt; 18 Jahre mit äußerst schweren oder schweren CC</t>
  </si>
  <si>
    <t>Arthroskopischer Eingriff am Hüftgelenk und Alter &gt; 15 Jahre</t>
  </si>
  <si>
    <t>Eingr. an Handgel. und Hand ohne mehrz. Eingr., oh. Komplexb. Hand, ohne aufw. rekonstr. Eingr., mit kompl. Eingr. od. bei angeb. Anomalie d. Hand od. Pseudarthr., Alter &lt; 6 J. od. mit kompl. Eingr. bei angeb. Fehlb. d. Hand und Alter &lt; 16 J.</t>
  </si>
  <si>
    <t>Andere Erkrankungen des Bindegewebes mit kinder-und jugendrheumatologischer Komplexbehandlung 7 bis 13 Behandlungstage oder Alter &lt; 16 Jahre mit bestimmten Vaskulitiden</t>
  </si>
  <si>
    <t>I95A</t>
  </si>
  <si>
    <t>Implantation einer Tumorendoprothese mit Implantation oder Wechsel bestimmter Endoprothese oder Knochentotalersatz am Femur</t>
  </si>
  <si>
    <t>I95B</t>
  </si>
  <si>
    <t>Implantation einer Tumorendoprothese ohne Implantation oder Wechsel bestimmter Endoprothese, ohne Knochentotalersatz am Femur</t>
  </si>
  <si>
    <t>Hauttransplantation oder Lappenplastik an der unteren Extr. bei Ulkus oder Infektion / Entzündung oder ausgedehnte Lymphadenektomie oder Gewebetranspl. mit mikrovask. Anastomose, mit äußerst schweren CC bei Para- / Tetraplegie oder mit komplexem Eingriff</t>
  </si>
  <si>
    <t>Diabetes mellitus und schwere Ernährungsstörungen, 
Alter &gt; 5 Jahre und Alter &lt; 18 Jahre und multimodale Komplexbehandlung bei Diabetes mellitus, ohne intensivmedizinische Komplexbehandlung &gt; 196 / 184 / - Aufwandspunkte</t>
  </si>
  <si>
    <t>Operatives Einbringen eines Peritonealdialysekatheters, 
Alter &lt; 10 Jahre oder Blasenrekonstruktion und kontinenter Pouch bei Neubildung mit Multiviszeraleingriff oder Verschluss einer Blasenekstrophie</t>
  </si>
  <si>
    <t>Operatives Einbringen eines Peritonealdialysekatheters, 
Alter &gt; 9 Jahre mit akuter Niereninsuffizienz oder mit chronischer Niereninsuffizienz mit Dialyse</t>
  </si>
  <si>
    <t>Operatives Einbringen eines Peritonealdialysekatheters, 
Alter &gt; 9 Jahre, ohne akute Niereninsuffizienz, ohne chronische Niereninsuffizienz mit Dialyse</t>
  </si>
  <si>
    <t>Andere Eingriffe bei Erkr. der Harnorgane mit Anlage Dialyseshunt bei akuter Niereninsuff. od. bei chron. Niereninsuff. mit Dialyse od. auß. Anl. Dialyseshunt, m. Kalziphylaxie od. mit kompl. OR-Proz. od. kompl. Eingr., 
Alter &lt; 2 J. od. äuß. schw. CC</t>
  </si>
  <si>
    <t>L36A</t>
  </si>
  <si>
    <t>Intensivmedizinische Komplexbehandlung &gt; 588 / 552 / 828 Aufwandspunkte bei Krankheiten und Störungen der Harnorgane</t>
  </si>
  <si>
    <t>L36B</t>
  </si>
  <si>
    <t>Intensivmedizinische Komplexbehandlung &gt; - / - / 552 Aufwandspunkte bei Krankheiten und Störungen der Harnorgane</t>
  </si>
  <si>
    <t>Andere mäßig schwere Erkrankungen der Harnorgane, 
Alter &lt; 16 Jahre</t>
  </si>
  <si>
    <t>Eingriffe am Hoden mit mäßig komplexem Eingriff, Alter &lt; 3 Jahre oder mit schweren CC, Alter &lt; 14 Jahre</t>
  </si>
  <si>
    <t>Eingriffe am Hoden ohne äußerst schwere CC, ohne komplexen Eingriff, ohne bestimmten Eingriff bei Orchitis mit Abszess oder bösartiger Neubildung, ohne mäßig komplexen Eingriff oder Alter &gt; 2 Jahre, ohne schwere CC oder 
Alter &gt; 13 Jahre</t>
  </si>
  <si>
    <t>Beckeneviszeration bei der Frau und komplexe Vulvektomie oder bestimmte Lymphadenektomie mit äußerst schweren CC, ohne komplexen Eingriff, ohne komplizierende Konstellation, mit Multiviszeraleingriff</t>
  </si>
  <si>
    <t>Beckeneviszeration bei der Frau und komplexe Vulvektomie oder bestimmte Lymphadenektomie mit äußerst schweren CC, ohne komplexen Eingriff, ohne komplizierende Konstellation, ohne Multiviszeraleingriff</t>
  </si>
  <si>
    <t>Eingriffe an Uterus und Adnexen oder bestimmten Hernien und große operative Eingriffe an Vagina, Zervix und Vulva bei bösartiger Neubildung oder bestimmte Eingriffe am Darm oder Rekonstruktion von Vagina und Vulva, mit äußerst schweren CC</t>
  </si>
  <si>
    <t>Eingriffe an Uterus und Adnexen oder best. Hernien und große operat. Eingriffe an Vagina, Zervix und Vulva bei BNB, ohne äuß. schw. CC, mit best. Eingriff an Darm od. Ureter oder Rekonstruktion von Vagina u. Vulva od. Vulvektomie mit Lymphadenektomie</t>
  </si>
  <si>
    <t>Sekundäre Sectio caesarea mit mehreren komplizierenden Diagnosen, mit intrauteriner Therapie oder komplizierender Konstellation oder Mehrlingsschwangerschaft oder Sectio caesarea mit IntK &gt; 196 / 184 / 184 Punkte</t>
  </si>
  <si>
    <t>Bestimmte OR-Prozeduren in der Schwangerschaft mit intrauterinem operativen Verschluss des offenen Rückens</t>
  </si>
  <si>
    <t>Kardiothorakale oder Gefäßeingriffe bei Neugeborenen, Beatmung &gt; 143 und &lt; 481 Stunden oder bestimmte Eingriffe bei angeborener Zwerchfellhernie oder Ösophagusatresie, Beatmung &gt; 143 Stunden oder Eingriff bei univentrikulärem Herzen</t>
  </si>
  <si>
    <t>Kardiothorakale oder Gefäßeingriffe bei Neugeborenen ohne Eingriff bei univentrikulärem Herzen oder bestimmte Eingriffe bei angeborener Zwerchfellhernie oder Ösophagusatresie, ohne Beatmung &gt; 143 Stunden</t>
  </si>
  <si>
    <t>Neugeborenes, Aufnahmegewicht 1000 - 1499 g mit signifikanter OR-Prozedur oder Beatmung &gt; 120 Stunden, mit mehreren schweren Problemen oder mehrzeitigen komplexen OR-Prozeduren, mit Beatmung &gt; 479 Stunden</t>
  </si>
  <si>
    <t>Neugeborenes, Aufnahmegewicht 1000 - 1499 g mit signifikanter OR-Prozedur oder Beatmung &gt; 120 Stunden, mit mehreren schweren Problemen, mit Beatmung &gt; 120 und &lt; 480 Stunden oder mit mehrzeitigen komplexen OR-Prozeduren, ohne Beatmung &gt; 479 Stunden</t>
  </si>
  <si>
    <t>Neugeborenes, Aufnahmegewicht 1500 - 1999 g mit sig. OR-Prozedur oder Beatmung &gt; 95 Stunden, mit mehreren schweren Problemen oder mehrzeitigen komplexen OR-Prozeduren, mit Beatmung &gt; 240 Stunden oder temporärer Verschluss eines Bauchwanddefektes</t>
  </si>
  <si>
    <t>Neugeborenes, Aufnahmegewicht 1500 - 1999 g mit signifikanter OR-Prozedur oder Beatmung &gt; 95 Stunden, ohne mehrere schwere Probleme, ohne mehrzeitige komplexe OR-Prozeduren, ohne Beatmung &gt; 240 Stunden, ohne temporären Verschluss eines Bauchwanddefektes</t>
  </si>
  <si>
    <t>Neugeborenes, Aufnahmegewicht 2000 - 2499 g mit sig. OR-Prozedur oder Beatmung &gt; 95 Stunden, mit mehreren schweren Problemen oder temporärem Verschluss eines Bauchwanddefektes, mit Beatmung &gt; 179 Stunden oder mit mehrzeitigen komplexen OR-Prozeduren</t>
  </si>
  <si>
    <t>Neugeborenes, Aufnahmegewicht 2000 - 2499 g mit signifikanter OR-Prozedur oder Beatmung &gt; 95 Stunden, mit mehreren schweren Problemen oder temporärem Verschluss eines Bauchwanddefektes, ohne Beatmung &gt; 179 Stunden, ohne mehrzeitige komplexe OR-Prozeduren</t>
  </si>
  <si>
    <t>Neugeborenes, Aufnahmegewicht 2000 - 2499 g mit signifikanter OR-Prozedur oder Beatmung &gt; 95 Stunden, ohne mehrere schwere Probleme, ohne mehrzeitige komplexe OR-Prozeduren, ohne temporären Verschluss eines Bauchwanddefektes</t>
  </si>
  <si>
    <t>Neugeborenes, Aufnahmegewicht &gt; 2499 g mit signifikanter OR-Prozedur oder Beatmung &gt; 95 Stunden, mit mehreren schweren Problemen oder best. aufwendige OR-Proz., mit Beatmung &gt; 179 Stunden oder mehrzeitigen komplexen OR-Prozeduren oder Dialyse</t>
  </si>
  <si>
    <t>Neugeborenes, Aufnahmegewicht &gt; 2499 g mit signifikanter OR-Prozedur oder Beatmung &gt; 95 Stunden, mit mehreren schweren Problemen oder best. aufwendige OR-Proz., ohne Beatmung &gt; 179 Stunden, ohne mehrzeitige komplexe OR-Prozeduren, ohne Dialyse</t>
  </si>
  <si>
    <t>Neugeborenes, Aufnahmegewicht &gt; 2499 g mit signifikanter OR-Prozedur oder Beatmung &gt; 95 Stunden, ohne mehrere schwere Probleme, ohne bestimmte aufwendige OR-Prozeduren</t>
  </si>
  <si>
    <t>Neugeborenes, Aufnahmegewicht &lt; 600 g 
mit signifikanter OR-Prozedur</t>
  </si>
  <si>
    <t>Neugeborenes, Aufnahmegewicht &lt; 600 g 
ohne signifikante OR-Prozedur</t>
  </si>
  <si>
    <t>Neugeborenes, Aufnahmegewicht 600 - 749 g 
mit signifikanter OR-Prozedur</t>
  </si>
  <si>
    <t>Neugeborenes, Aufnahmegewicht 600 - 749 g 
ohne signifikante OR-Prozedur</t>
  </si>
  <si>
    <t>Neugeborenes, Aufnahmegewicht &lt; 750 g, 
verstorben &lt; 29 Tage nach Aufnahme</t>
  </si>
  <si>
    <t>Neugeborenes, Aufnahmegewicht 750 - 999 g 
mit signifikanter OR-Prozedur</t>
  </si>
  <si>
    <t>Neugeborenes, Aufnahmegewicht 750 - 874 g 
ohne signifikante OR-Prozedur</t>
  </si>
  <si>
    <t>Neugeborenes, Aufnahmegewicht 875 - 999 g 
ohne signifikante OR-Prozedur</t>
  </si>
  <si>
    <t>Neugeborenes, Aufnahmegewicht 750 - 999 g, 
verstorben &lt; 29 Tage nach Aufnahme</t>
  </si>
  <si>
    <t>Neugeborenes, Aufnahmegewicht 1000 - 1249 g ohne signifikante OR-Prozedur, ohne Beatmung &gt; 120 Stunden</t>
  </si>
  <si>
    <t>Neugeborenes, Aufnahmegewicht 1250 - 1499 g ohne signifikante OR-Prozedur, ohne Beatmung &gt; 120 Stunden</t>
  </si>
  <si>
    <t>Neugeborenes, Aufnahmegewicht 1500 - 1999 g ohne signifikante OR-Prozedur, ohne Beatmung &gt; 95 Stunden, 
mit mehreren schweren Problemen</t>
  </si>
  <si>
    <t>Neugeborenes, Aufnahmegewicht 1500 - 1999 g ohne signifikante OR-Prozedur, ohne Beatmung &gt; 95 Stunden, 
mit schwerem Problem</t>
  </si>
  <si>
    <t>Neugeborenes, Aufnahmegewicht 1500 - 1999 g ohne signifikante OR-Prozedur, ohne Beatmung &gt; 95 Stunden, 
mit anderem Problem</t>
  </si>
  <si>
    <t>Neugeborenes, Aufnahmegewicht 1500 - 1999 g ohne signifikante OR-Prozedur, ohne Beatmung &gt; 95 Stunden, 
ohne Problem</t>
  </si>
  <si>
    <t>Neugeborenes, Aufnahmegewicht 2000 - 2499 g ohne signifikante OR-Prozedur, ohne Beatmung &gt; 95 Stunden, mit schwerem Problem, ohne Krampfanfall mit bestimmten diagnostischen Maßnahmen, ohne Beatmung &gt; 48 Stunden</t>
  </si>
  <si>
    <t>Neugeborenes, Aufnahmegewicht 2000 - 2499 g ohne signifikante OR-Prozedur, ohne Beatmung &gt; 95 Stunden, 
ohne Problem</t>
  </si>
  <si>
    <t>Neugeborenes, Aufnahmegewicht &gt; 2499 g ohne signifikante OR-Prozedur, ohne Beatmung &gt; 95 Stunden, mit mehreren schweren Problemen oder mit Hypothermiebehandlung oder Krampfanfall mit bestimmten diagnostischen Maßnahmen oder Beatmung &gt; 24 Stunden</t>
  </si>
  <si>
    <t>Verschiedene OR-Prozeduren bei Krankheiten des Blutes, der blutbildenden Organe und des Immunsystems ohne äußerst schwere CC, Alter &lt; 6 Jahre oder bestimmte Exzisionen und Resektionen Mediastinum oder Thymus</t>
  </si>
  <si>
    <t>Strahlentherapie bei hämatologischen und soliden Neubildungen, außer bei akuter myeloischer Leukämie, 
Alter &lt; 19 Jahre oder mit äußerst schweren CC oder Bestrahlungen an mindestens 7 Tagen</t>
  </si>
  <si>
    <t>Akute myeloische Leukämie mit hochkomplexer Chemoth., Alter &gt; 17 Jahre oder mit intensiver Chemoth. mit kompliz. Diagnose oder Dialyse oder Portimplantation oder intensivmed. Komplexbeh. &gt; 392 / 368 / - Aufwandspunkte oder schwersten CC, Alter &lt; 16 Jahre</t>
  </si>
  <si>
    <t>Akute myeloische Leukämie mit intensiver Chemotherapie mit komplizierender Diagnose oder Dialyse oder Portimplantation oder intensivmedizinischer Komplexbehandlung &gt; 392 / 368 / - Aufwandspunkte oder schwersten CC, Alter &gt; 15 Jahre</t>
  </si>
  <si>
    <t>Andere akute Leukämie oder bestimmtes Lymphom mit bestimmter hochkomplexer Chemotherapie, Alter &gt; 17 Jahre</t>
  </si>
  <si>
    <t>Andere akute Leukämie oder bestimmtes Lymphom mit Chemotherapie, mit Dialyse oder Sepsis oder mit Agranulozytose oder Portimplantation, Alter &lt; 16 Jahre oder schwerste CC oder mit anderer hochkomplexer Chemotherapie</t>
  </si>
  <si>
    <t>Andere akute Leukämie mit intensiver Chemotherapie, mit Dialyse oder Sepsis oder mit Agranulozytose oder Portimplantation, mit äußerst schweren CC, ohne andere hochkomplexe Chemotherapie</t>
  </si>
  <si>
    <t>Andere akute Leukämie mit komplizierender Konstellation oder mit mäßig komplexer Chemotherapie, mit Dialyse oder Sepsis oder mit Agranulozytose oder Portimplantation, 
Alter &lt; 16 Jahre</t>
  </si>
  <si>
    <t>Andere akute Leukämie ohne Chemotherapie, mit Dialyse oder Sepsis oder mit Agranulozytose oder Portimplantation oder mit äußerst schweren CC, Alter &lt; 16 Jahre</t>
  </si>
  <si>
    <t>Andere akute Leukämie ohne Chemotherapie, mit Dialyse oder Sepsis oder mit Agranulozytose oder Portimplantation oder mit äußerst schweren CC, Alter &gt; 15 Jahre</t>
  </si>
  <si>
    <t>R63I</t>
  </si>
  <si>
    <t>R63J</t>
  </si>
  <si>
    <t>Psychiatrische Behandlung, ein Belegungstag, 
Alter &lt; 16 Jahre</t>
  </si>
  <si>
    <t>Polytrauma mit bestimmten OR-Prozeduren mit komplizierender Konstellation oder Eingriffen an mehreren Lokalisationen</t>
  </si>
  <si>
    <t>Polytrauma mit bestimmten OR-Prozeduren, ohne komplizierende Konstellation, ohne Eingriffe an mehreren Lokalisationen</t>
  </si>
  <si>
    <t>Polytrauma mit anderen OR-Prozeduren oder Beatmung &gt; 24 Stunden, ohne komplizierende Konstellation, ohne Eingriffe an mehreren Lokalisationen, mit bestimmten anderen Eingriffen oder Beatmung mehr als 24 Stunden</t>
  </si>
  <si>
    <t>W04C</t>
  </si>
  <si>
    <t>Polytrauma mit anderen OR-Prozeduren oder Beatmung &gt; 24 Stunden, ohne komplizierende Konstellation, ohne Eingriffe an mehreren Lokalisationen, ohne bestimmte andere Eingriffe, Beatmung weniger als 25 Stunden</t>
  </si>
  <si>
    <t>Andere Verbrennungen mit anderen Eingriffen, 
Alter &lt; 16 Jahre oder schwerste CC</t>
  </si>
  <si>
    <t>Andere Verbrennungen mit anderen Eingriffen, 
Alter &gt; 15 Jahre, ohne schwerste CC</t>
  </si>
  <si>
    <t>Andere Faktoren, die den Gesundheitszustand beeinflussen und Nachbehandlung nach abgeschlossener Behandlung ohne Radiojoddiagnostik, ohne inv. kardiol. Diagnostik bei Zustand nach Herztransplantation oder Alter &gt; 17 Jahre, mit bestimmtem Kontaktanlass</t>
  </si>
  <si>
    <t>E1 Aufstellung der Fallpauschalen für das Krankenhaus (Daten 2018, Katalog 2018)</t>
  </si>
  <si>
    <t>E2 Aufstellung der Zusatzentgelte für das Krankenhaus (Katalog 2018)</t>
  </si>
  <si>
    <t>Bitte vor Ausfüllen der weiteren Tabellen hier eintragen, für welche DRGs in welchen Jahren die abgesenkten Bewertungsrelationen verwendet werden müssen.</t>
  </si>
  <si>
    <t>Bitte diese Testdaten durch Ihre Werte ersetzen!</t>
  </si>
  <si>
    <t>Die Kopfzeile muss stehen bleiben, Daten die dort eingetragen werden, werden nicht übernommen.</t>
  </si>
  <si>
    <t>5</t>
  </si>
  <si>
    <t>6</t>
  </si>
  <si>
    <t>MDC 11 Krankheiten und Störungen der Harnorgane (Teilstationär)</t>
  </si>
  <si>
    <t>OPS Version 2018</t>
  </si>
  <si>
    <t>Gabe von Human-Immunglobulin, spezifisch gegen Hepatitis-B-surface-</t>
  </si>
  <si>
    <t>Antigen, parenteral</t>
  </si>
  <si>
    <t xml:space="preserve">Gabe von Temozolomid, </t>
  </si>
  <si>
    <t>oral</t>
  </si>
  <si>
    <t>Gabe von patientenbezogenen Thrombozyten-</t>
  </si>
  <si>
    <t>kontinuierlich, venovenös, pumpengetrieben</t>
  </si>
  <si>
    <t xml:space="preserve">Neurostimulatoren zur Rückenmarkstimulation oder zur Stimulation des peripheren </t>
  </si>
  <si>
    <t>Nervensystems, Einkanalstimulator, ohne Sondenimplantation</t>
  </si>
  <si>
    <t xml:space="preserve">Gabe von Clofarabin, </t>
  </si>
  <si>
    <r>
      <t xml:space="preserve">ZE162 </t>
    </r>
    <r>
      <rPr>
        <vertAlign val="superscript"/>
        <sz val="10"/>
        <rFont val="Arial"/>
        <family val="2"/>
      </rPr>
      <t>10)</t>
    </r>
  </si>
  <si>
    <r>
      <t xml:space="preserve">ZE163 </t>
    </r>
    <r>
      <rPr>
        <vertAlign val="superscript"/>
        <sz val="10"/>
        <rFont val="Arial"/>
        <family val="2"/>
      </rPr>
      <t>11)</t>
    </r>
  </si>
  <si>
    <t>Gabe von pathogeninaktivierten Thrombozyten-</t>
  </si>
  <si>
    <t>Gabe von pathogeninaktivierten Apherese-Thrombozyten-</t>
  </si>
  <si>
    <t>11)</t>
  </si>
  <si>
    <t>Pflege-Tage</t>
  </si>
  <si>
    <t>aG-DRG-Version 2020 und Pflegeerlöskatalog 2020</t>
  </si>
  <si>
    <t>Fallpauschalen-Katalog und Pflegeerlöskatalog</t>
  </si>
  <si>
    <t>Pflegeerlös Bewertungs-relation/Tag</t>
  </si>
  <si>
    <t>Beatmung &gt; 499 Stunden oder &gt; 249 Stunden mit IntK &gt; 2352 / 1932 / 2208 P., mit hochkomplexem Eingriff oder komplexer OR-Prozedur, Alter &lt; 16 Jahre, mit IntK &gt; 1764 / 1932 / - Punkten oder mit sehr komplexem Eingriff und IntK &gt; - / 2208 / - Punkten</t>
  </si>
  <si>
    <t>Beatmung &gt; 499 Stunden oder &gt; 249 Stunden mit int. Komplexbeh. &gt; 2352 / 1932 / 2208 Punkte, mit angeb. Fehlbild. oder Tumorerkr., Alter &lt; 3 J. oder mit hochkompl. Eingr. oder mit kompl. OR-Proz. oder int. Komplexbeh. &gt; 1764 / 1932 / - P., Alter &lt; 16 J.</t>
  </si>
  <si>
    <t>Beatmung &gt; 249 Stunden oder &gt; 95 Stunden mit intensivmed. Komplexbeh. &gt; 1764 / 1656 / 1656 Punkte, mit kompl. OR-Prozedur, Alter &lt; 16 Jahre od. kompliz. Konst. od. bei Tumor od. angeb. Fehlbild., Alt. &lt; 3 J. od. intensivmed. Komplexbeh. &gt; - / 1104 / - P.</t>
  </si>
  <si>
    <t>Beatmung &gt; 249 Stunden, ohne komplexe oder bestimmte OR-Prozedur, ohne intensivmed. Komplexbehandlung &gt; 588 / 828 / 1104 Punkte, ohne kompliz. Konstellation, Alter &gt; 5 Jahre, mit kompl. Diagnose oder Prozedur oder Alter &lt; 16 J. oder äußerst schwere CC</t>
  </si>
  <si>
    <t>Beatmung &gt; 249 Stunden, ohne komplexe oder bestimmte OR-Prozedur, ohne IntK &gt; 588 / 828 / 1104 Punkte, ohne komplizierende Konstellation, Alter &gt; 15 Jahre, ohne komplexe Diagnose oder Prozedur, ohne äußerst schwere CC</t>
  </si>
  <si>
    <t>Beatmung &gt; 95 Stunden mit komplexer OR-Prozedur, Alter &lt; 6 Jahre oder mit bestimmter OR-Proz. und kompliz. Konstellation od. mit intensivmed. Komplexbeh. &gt; - / - / 1104 Punkte od. Alter &lt; 16 J., außer bei Lymphom und Leukämie, ohne kompliz. Konstellation</t>
  </si>
  <si>
    <t>Beatmung &gt; 95 Stunden mit kompl. OR-Proz., ohne hochkompl. oder sehr kompl. Eingr., oh. intensivmed. Komplexbeh. &gt; 1176 / 1104 / 1104 P., oh. kompliz. Konst., oh. Eingr. bei angeb. Fehlbild., Alt. &gt; 5 J. od. mit IntK &gt; - / 828 / - P. od. kompl. OR-Proz.</t>
  </si>
  <si>
    <t>Knochenmarktransplantation / Stammzelltransfusion, autogen, außer bei Plasmozytom, Alter &lt; 16 Jahre oder bestimmte Entnahme oder intensivmedizinische Komplexbehandlung &gt; 588 / 552 / 552 Aufwandspunkte</t>
  </si>
  <si>
    <t>Knochenmarktransplantation / Stammzelltransfusion, autogen, außer bei Plasmozytom, Alter &gt; 15 Jahre, ohne bestimmte Entnahme oder bei Plasmozytom, mit bestimmter Entnahme oder intensivmedizinischer Komplexbehandlung &gt; 392 / 368 / 368 Aufwandspunkte</t>
  </si>
  <si>
    <t>Knochenmarktransplantation / Stammzelltransfusion, autogen, bei Plasmozytom, ohne bestimmte Entnahme</t>
  </si>
  <si>
    <t>Versagen und Abstoßung eines Transplantates hämatopoetischer Zellen mit äußerst schweren CC oder mit bestimmter akuter Graft-versus-Host-Krankheit, mehr als ein Belegungstag</t>
  </si>
  <si>
    <t>Versagen und Abstoßung eines Transplantates hämatopoetischer Zellen ohne äußerst schwere CC, ohne bestimmte akute Graft-versus-Host-Krankheit oder ein Belegungstag, mit schweren CC oder Alter &lt; 10 Jahre</t>
  </si>
  <si>
    <t>Versagen und Abstoßung eines Transplantates hämatopoetischer Zellen ohne äußerst schwere oder schwere CC, ohne bestimmte akute Graft-versus-Host-Krankheit oder ein Belegungstag, Alter &gt; 9 Jahre</t>
  </si>
  <si>
    <t>Mehrzeitige komplexe OR-Prozeduren bei Krankheiten und Störungen des Nervensystems, mit komplizierender Konstellation oder Alter &lt; 18 Jahre</t>
  </si>
  <si>
    <t>Mehrzeitige komplexe OR-Prozeduren bei Krankheiten und Störungen des Nervensystems, ohne komplizierende Konstellation, Alter &gt; 17 Jahre</t>
  </si>
  <si>
    <t>Komplexe Kraniotomie oder Wirbelsäulen-Operation bei Neubildung des Nervensystems oder intensivmedizinischer Komplexbehandlung &gt; 392 / 368 / - Punkte, Alter &lt; 6 Jahre mit Eingriff bei BNB oder Alter &lt; 16 Jahre und mehrzeitige komplexe OR-Prozedur</t>
  </si>
  <si>
    <t>Komplexe Kraniotomie oder WS-OP, Bestr. an mind. 9 T. od. best. Eingr. bei BNB mit intraop. Monit., Alt. &lt; 18 J. od. b. BNB od. IntK &gt; 392 / 368 / - P., mit schwersten CC, Alt. &gt; 15 J. od. oh. mehrz. kompl. OR-Proz. od. Alt. &gt; 5 J. od. oh. Eingr. bei BNB</t>
  </si>
  <si>
    <t>Komplexe Kraniotomie oder WS-OP, mehr als 8 Bestr., Alter &gt; 17 J. oder ohne best. Eingr. bei BNB mit intraop. Monit. od. bei NB des Nervensystems oder IntK &gt; 392 / 368 / - P., Alter &gt; 15 J. od. oh. mehrz. kompl. OR-Proz. od. Alt. &gt; 5 J., oh. schwerste CC</t>
  </si>
  <si>
    <t>Kraniotomie oder große Wirbelsäulen-Operation mit bestimmter komplexer Prozedur, Alter &lt; 18 Jahre oder mit komplizierenden Faktoren, Alter &lt; 16 Jahre</t>
  </si>
  <si>
    <t>Kraniotomie oder große WS-Operation mit komplexer Prozedur, Alter &gt; 17 Jahre oder ohne bestimmte komplexe Prozedur, mit komplizierenden Faktoren, Alter &gt; 15 Jahre</t>
  </si>
  <si>
    <t>Geriatrische frührehabilitative Komplexbehandlung bei Krankheiten und Störungen des Nervensystems mit neurologischer Komplexbehandlung oder anderer neurologischer Komplexbehandlung des akuten Schlaganfalls bei schwerer motorischer Funktionseinschränkung</t>
  </si>
  <si>
    <t>Geriatrische frührehabilitative Komplexbehandlung bei Krankheiten und Störungen des Nervensystems mit anderer neurologischer Komplexbehandlung des akuten Schlaganfalls oder schwerer motorischer Funktionseinschränkung</t>
  </si>
  <si>
    <t>Geriatrische frührehabilitative Komplexbehandlung bei Krankheiten und Störungen des Nervensystems ohne Komplexbehandlung des akuten Schlaganfalls, ohne schwere motorische Funktionseinschränkung</t>
  </si>
  <si>
    <t>Anfälle, ohne komplexe Diagnostik und Therapie, mehr als ein Belegungstag mit äußerst schweren CC oder Alter &lt; 3 Jahre oder komplexer Diagnose oder EEG, Alter &lt; 1 Jahr, mehr als ein Belegungstag oder mit bestimmter Diagnose, mit komplexer Diagnose</t>
  </si>
  <si>
    <t>Anfälle, ohne komplexe Diagnostik und Therapie, mehr als ein Belegungstag, mit schweren CC, Alter &gt; 2 Jahre, ohne komplexe Diagnose oder EEG, Alter &lt; 1 Jahr, mehr als ein Belegungstag oder mit bestimmter Diagnose, ohne komplexe Diagnose</t>
  </si>
  <si>
    <t>Anfälle, Alter &lt; 6 Jahre oder komplizierende Diagnose oder EEG, mehr als ein Belegungstag</t>
  </si>
  <si>
    <t>Degenerative Krankheiten des Nervensystems ohne hochkomplexe Diagnose, ohne äußerst schwere oder schwere CC oder ein Belegungstag, mit komplexer Diagnose, zerebrale Lähmungen oder Delirium</t>
  </si>
  <si>
    <t>Hornhauttransplantation ohne extrakapsuläre Extraktion der Linse (ECCE), ohne Amnionmembrantransplantation, ohne komplexen Eingriff, Alter &gt; 15 Jahre</t>
  </si>
  <si>
    <t>Andere Eingriffe bei Glaukom ohne extrakapsuläre Extraktion der Linse (ECCE), ohne komplexen Eingriff am Auge, ohne bestimmte Eingriffe bei Glaukom, Alter &gt; 5 Jahre</t>
  </si>
  <si>
    <t>Beidseitige extrakapsuläre Extraktion der Linse (ECCE) oder extrakapsuläre Extraktion der Linse oder bestimmte andere Eingriffe am Auge bei angeborener Fehlbildung der Linse</t>
  </si>
  <si>
    <t>Extrakapsuläre Extraktion der Linse (ECCE) ohne angeborene Fehlbildung der Linse oder bestimmte Eingriffe am Auge</t>
  </si>
  <si>
    <t>Eingriffe an Kornea, Sklera und Konjunktiva, Eingriffe am Augenlid oder verschiedene Eingriffe an der Linse, Alter &lt; 16 Jahre oder beidseitige Eingriffe an Augen und Tränenwegen oder bei bösartiger Neubildung am Auge</t>
  </si>
  <si>
    <t>Eingriffe an Kornea, Sklera und Konjunktiva, Eingriffe am Augenlid oder verschiedene Eingriffe an der Linse, Alter &gt; 15 Jahre, ohne beidseitige Eingriffe an Augen und Tränenwegen, außer bei bösartiger Neubildung am Auge</t>
  </si>
  <si>
    <t>Andere Erkrankungen des Auges oder Augenerkrankungen bei Diabetes mellitus</t>
  </si>
  <si>
    <t>Eingriffe an Nasennebenhöhlen, Mastoid, kompl. Eingriffe am Mittelohr und and. Eingriffe an Speicheldrüsen, Rachen, Alter &lt; 6 J. od. Alter &gt; 15 J., mit komplexer Prozedur oder Diagnose, mit Resektion des Felsenbeins od. mit intrakran. Eingriff bei BNB</t>
  </si>
  <si>
    <t>Eingriffe an Nasennebenhöhlen, Mastoid, kompl. Eingriffe am Mittelohr und and. Eingriffe an Speicheldrüsen, Rachen, Alter &gt; 5 J. u. Alter &lt; 16 J. od. Alter &gt; 15 J., mit kompl. Proz. oder Diag., ohne Resektion Felsenbein, ohne intrakran. Eingriff bei BNB</t>
  </si>
  <si>
    <t>Kleine Eingriffe an Nase, Ohr, Mund und Hals mit komplizierender Diagnose oder Alter &lt; 16 Jahre mit äußerst schweren CC</t>
  </si>
  <si>
    <t>Kleine Eingriffe an Nase, Ohr, Mund und Hals ohne komplizierende Diagnose, Alter &gt; 15 Jahre oder ohne äußerst schwere CC</t>
  </si>
  <si>
    <t>Mäßig komplexe Eingriffe an Kopf und Hals bei bösartiger Neubildung ohne äußerst schwere CC oder Bestrahlungssimulation, Konstruktion und Anpassung von Fixations- und Behandlungshilfen bei Strahlentherapie mit operativem Eingriff</t>
  </si>
  <si>
    <t>Tonsillektomie außer bei BNB oder verschiedene Eingr. an Ohr, Nase, Mund und Hals ohne äuß. schw. CC, mit aufw. Eingr. oder Eingr. an Mundhöhle und Mund auß. bei BNB, Alter &lt; 3 J. oder mit komplexer Diagnose oder Alter &lt; 16 J. mit äuß. schw. od. schw. CC</t>
  </si>
  <si>
    <t>Tonsillektomie außer bei bösartiger Neubildung oder verschiedene Eingriffe an Ohr, Nase, Mund und Hals ohne äußerst schwere CC, ohne aufwendigen Eingriff, ohne komplexe Diagnose, Alter &gt; 15 oder ohne äußerst schwere oder schwere CC, Alter &lt; 12 Jahre</t>
  </si>
  <si>
    <t>Kleine Eingriffe an Ohr, Nase, Mund und Hals, Alter &gt; 11 Jahre</t>
  </si>
  <si>
    <t>Mäßig komplexe Eingriffe an Nase, Nasennebenhöhlen, Gesichtsschädelknochen</t>
  </si>
  <si>
    <t>Otitis media oder Infektionen der oberen Atemwege oder Blutung aus Nase und Rachen</t>
  </si>
  <si>
    <t>Andere OR-Prozeduren an den Atmungsorganen, Alter &gt; 9 J., mehr als 1 BT, ohne best. Eingriff an Larynx oder Trachea, ohne mäßig aufwend. Eingr., ohne äußerst schwere CC, mit endoskop. Lungenvolumenred. oder anderem mäßig kompl. Eingr. oder Alter &lt; 18 J.</t>
  </si>
  <si>
    <t>Andere OR-Prozeduren an den Atmungsorganen, Alter &gt; 17 Jahre, mehr als 1 BT, ohne bestimmten Eingriff an Larynx oder Trachea, ohne mäßig aufwendigen Eingriff, ohne äußerst schwere CC, ohne endoskop. Lungenvolumenred., ohne anderen mäßig kompl. Eingriff</t>
  </si>
  <si>
    <t>Andere OR-Prozeduren an den Atmungsorganen, Alter &gt; 17 Jahre, ohne bestimmten Eingriff an Larynx oder Trachea, ohne mäßig aufwend. Eingriff, ohne äußerst schwere CC, ohne endoskop. Lungenvolumenred., ohne anderen mäßig kompl. Eingriff, ein Belegungstag</t>
  </si>
  <si>
    <t>Andere große Eingriffe am Thorax mit bestimmten Eingriffen bei Brustkorbdeformität oder äußerst schweren CC</t>
  </si>
  <si>
    <t>Andere große Eingriffe am Thorax ohne bestimmte Eingriffe bei Brustkorbdeformität, ohne äußerst schwere CC, bei bösartiger Neubildung oder Alter &lt; 18 Jahre</t>
  </si>
  <si>
    <t>Andere große Eingriffe am Thorax ohne bestimmte Eingriffe bei Brustkorbdeformität, ohne äußerst schwere CC, außer bei bösartiger Neubildung, Alter &gt; 17 Jahre</t>
  </si>
  <si>
    <t>Schlafapnoesyndrom oder Polysomnographie oder kardiorespiratorische Polygraphie bis 2 Belegungstage, Alter &lt; 18 Jahre oder mit bestimmter invasiver kardiologischer Diagnostik</t>
  </si>
  <si>
    <t>Schlafapnoesyndrom oder Polysomnographie oder kardiorespiratorische Polygraphie bis 2 Belegungstage, Alter &gt; 17 Jahre, ohne bestimmte invasive kardiologische Diagnostik</t>
  </si>
  <si>
    <t>Bronchitis und Asthma bronchiale, ein Belegungstag oder ohne äuß. schw. oder schw. CC oder Alter &lt; 56 Jahre oder Beschwerden und Symptome der Atmung oder Störungen der Atmung mit Ursache in der Neonatalperiode, ohne bestimmte aufw./hochaufw. Behandlung</t>
  </si>
  <si>
    <t>E70Z</t>
  </si>
  <si>
    <t>Keuchhusten und akute Bronchiolitis</t>
  </si>
  <si>
    <t>Bestimmte andere Infektionen und Entzündungen der Atmungsorgane mit best. komplizierender Konstellation oder hochkomplexer Diagnose oder kompl. Diagn. bei Z.n. Organtransplantation oder intensivmedizinischer Komplexbehandlung &gt; 196 / - / - Aufwandspunkte</t>
  </si>
  <si>
    <t>Bestimmte andere Infektionen und Entzündungen der Atmungsorgane mit and. kompliz. Konst. od. schwersten CC oder äuß. schw. CC mit kompl. Diagnose od. mit Komplexbeh. MRE od. best. hochaufwend. Behandlung od. angeb. Fehlbildungssyndrom od. Alter &lt; 10 J.</t>
  </si>
  <si>
    <t>Infektionen und Entzündungen der Atmungsorgane ohne komp. Diagnose, ohne äußerst schwere CC od. ein Belegungstag, außer bei Para- / Tetraplegie, ohne best. mäßig aufwend. Behandlung</t>
  </si>
  <si>
    <t>Implantation Kardioverter / Defibrillator (AICD), Dreikammer-Stimulation oder Defibrillator mit kompliz. Faktoren oder myokardstimulierendes System oder aufwendige Sondenentf. mit kompliz. Faktoren oder Zweikammer-Stimulation mit kompliz. Faktoren</t>
  </si>
  <si>
    <t>Implantation Kardioverter / Defibrillator (AICD), Zweikammer-Stimulation mit komplizierenden Faktoren oder neurologische Komplexbehandlung des akuten Schlaganfalls mehr als 24 Stunden mit komplizierenden Faktoren</t>
  </si>
  <si>
    <t>Implantation Kardioverter / Defibrillator (AICD), Dreikammer-Stimulation oder Defibrillator mit subkutaner Elektrode, ohne komplizierende Faktoren oder Impl. eines Drucksensors in die Pulmonalarterie oder Impl. eines intrakardialen Pulsgenerators</t>
  </si>
  <si>
    <t>Implantation Kardioverter / Defibrillator (AICD), Zwei- oder Einkammer-Stim. mit äußerst schweren CC oder Einkammer-Stim. mit zusätzlichem Herz- oder Gefäßeingriff oder mit IntK &gt; 392 / 368 / - AP oder best. Sondenentfernung oder Alter &lt; 18 Jahre</t>
  </si>
  <si>
    <t>Impl. Kardioverter / Defibrillator (AICD), Zweikammer-Stimulation od. aufwendige Sondenentfernung od. Aggregatwechsel S-ICD ohne Änderung der Sonde, ohne Impl. Drucksens. in Pulmonalarterie, ohne Impl. eines intrakardialen Pulsgenerators, Alter &gt; 17 J.</t>
  </si>
  <si>
    <t>Impl. Kardioverter / Defibrillator (AICD), Einkammer-Stimulation, ohne zusätzl. Herz- od. Gefäßeingriff, ohne IntK &gt; 392 / 368 / - P., ohne äuß. schw. CC, ohne aufw. Sondenentf., ohne Impl. Drucksens. in Pulmonalart., ohne Impl. Pulsgen., Alter &gt; 17 J.</t>
  </si>
  <si>
    <t>Aggregatwechsel eines Kardioverters / Defibrillators (AICD), Zwei- oder Dreikammer-Stimulation</t>
  </si>
  <si>
    <t>Aggregatwechsel eines Kardioverters / Defibrillators (AICD), Einkammer-Stimulation</t>
  </si>
  <si>
    <t>Herzklappeneingriff mit Herz-Lungen-Maschine, Alter &gt; 0 J., IntK &gt; 196 / 184 / - P. und IntK &lt; 393 / 369 / - P., mit Zweifacheingriff od. bei angeborenem Herzfehler, mit kompl. Eingr. od. best. Herzklappeneingriff oder andere komplizierende Konstellation</t>
  </si>
  <si>
    <t>Herzklappeneingriff mit Herz-Lungen-Maschine, Alter &gt; 0 J., IntK &lt; 197 / 185 / - P., mit Zweifacheingr. od. bei angeb. Herzfehler, oh. kompl. Eingr. od. oh. Zweifacheingr., auß. bei angeb. Herzfehler, Alter &gt;15 J., mit Impl. klappentragende Gefäßprothese</t>
  </si>
  <si>
    <t>Herzklappeneingriff mit Herz-Lungen-Maschine, ohne kompliz. Konst., Alter &gt; 0 J., ohne Eingr. in tiefer Hypoth., IntK &lt; 197 / 185 / - P., ohne Zweifacheingr., auß. bei Endokarditis, auß. b. angeb. Herzfehler, Alter &gt; 15 J., ohne Impl. klappentr. Gefäßpr.</t>
  </si>
  <si>
    <t>Koronare Bypass-Operation ohne mehrzeitige komplexe OR-Prozeduren, ohne komplizierende Konstellation, mit invasiver kardiologischer Diagnostik oder mit intraoperativer Ablation oder schwersten CC oder Implantation eines herzunterstützenden Systems</t>
  </si>
  <si>
    <t>Koronare Bypass-Operation ohne mehrzeitige komplexe OR-Prozeduren, ohne komplizierende Konstellation, ohne invasive kardiologische Diagnostik, ohne intraoperative Ablation, ohne schwerste CC, ohne Implantation eines herzunterstützenden Systems</t>
  </si>
  <si>
    <t>Andere Eingriffe mit HLM, Alter &lt; 1 J. od. mit best. kompliz. Konst. od. IntK &gt; - / 368 /- P., ohne best. komp. Eingr. oder Alter &gt; 0 J., IntK &lt; - / 369/- P., mit and. kompl. Eingr. mit Reop. an Herz oder Perikard oder mit best. and. kompliz. Konst.</t>
  </si>
  <si>
    <t>Andere Eingriffe mit Herz-Lungen-Maschine, Alter &gt; 0 Jahre, IntK &lt; - / 369/- P. oder Alter &gt; 17 Jahre oder ohne Reop. oder ohne and. kompliz. Konst., ohne and. kompl. Eingriffe oder ohne Reop. an Herz oder Perikard oder ohne best. andere kompliz. Konst.</t>
  </si>
  <si>
    <t>Rekonstruktive Gefäßeingriffe mit komplizierender Konstellation oder komplexe Vakuumbehandlung oder komplexer Aorteneingriff</t>
  </si>
  <si>
    <t>Rekonstruktive Gefäßeingriffe ohne komplizierende Konstellationen, ohne komplexe Vakuumbehandlung, ohne komplexen Aorteneingriff, mit komplexem Eingriff mit Mehretagen- oder Aorteneingriff oder Re-OP oder bestimmten Bypässen, mit äußerst schweren CC</t>
  </si>
  <si>
    <t>Rekonstruktive Gefäßeingriffe ohne kompl. Konst., ohne kompl. Vakuumbeh., ohne kompl. Aorteneingriff, mit kompl. Eingriff ohne Mehretagen- od. Aorteneingriff, ohne Reop., ohne bestimmten Bypass, mit äußerst schweren CC oder mit bestimmtem Aorteneingriff</t>
  </si>
  <si>
    <t>Rekonstruktive Gefäßeingriffe ohne kompl. Konst., ohne kompl. Aorteneingriff, mit kompl. Eingr. mit Mehretagen- oder Aorteneingriff oder Reop. oder best. Byp., ohne äuß. schw. CC, ohne best. Aorteneingriff oder bestimmte Bypässe mit äußerst schweren CC</t>
  </si>
  <si>
    <t>Rekonstruktive Gefäßeingriffe ohne kompl. Konst., ohne kompl. Vakuumbeh., ohne kompl. Aorteneingriff, mit komplex. Eingriff, ohne Mehretagen- oder Aorteneingriff, ohne Reop., ohne bestimmten Bypass, ohne äußerst schwere CC, ohne bestimmten Aorteneingriff</t>
  </si>
  <si>
    <t>Rekonstruktive Gefäßeingriffe ohne komplizierende Konstellation, ohne komplexe Vakuumbehandlung, ohne komplexen Aorteneingriff, ohne komplexen Eingriff, ohne bestimmten Aorteneingriff, mit bestimmtem Eingriff</t>
  </si>
  <si>
    <t>Rekonstruktive Gefäßeingriffe ohne komplizierende Konstellation, ohne komplexe Vakuumbehandlung, ohne komplexen Aorteneingriff, ohne komplexen Eingriff, ohne bestimmten Aorteneingriff, ohne bestimmten Eingriff</t>
  </si>
  <si>
    <t>Andere kardiothorakale Eingriffe ohne Herz-Lungen-Maschine, Alter &gt; 15 Jahre, ohne komplizierende Konstellation, ohne Exzision am Vorhof, mit mäßig komplexen kardiothorakalen Eingriffen, mit äußerst schweren CC</t>
  </si>
  <si>
    <t>Implantation eines Herzschrittmachers, Dreikammersystem mit äuß. schw. CC oder ablativ. Maßnahmen oder PTCA oder mit aufwendiger Sondenentfernung mit kompliz. Faktoren oder mit Revision eines Herzschrittm. oder AICD ohne Aggregatw. mit kompliz. Faktoren</t>
  </si>
  <si>
    <t>Implantation eines Herzschrittmachers, Dreikammersystem ohne äußerst schwere CC, ohne ablative Maßnahme, ohne PTCA oder Implantation eines Herzschrittmachers ohne aufwendige Sondenentfernung mit komplizierenden Faktoren</t>
  </si>
  <si>
    <t>Implantation eines Herzschrittmachers, Zweikammersystem, mit komplexem Eingriff oder Alter &lt; 16 Jahre</t>
  </si>
  <si>
    <t>Implantation eines Herzschrittmachers, Zweikammersystem, ohne komplexen Eingriff, Alter &gt; 15 Jahre, mit äußerst schweren CC oder isolierter offen chirurgischer Sondenimplantation oder aufwendiger Sondenentfernung oder mäßig komplexer PTCA</t>
  </si>
  <si>
    <t>Implantation eines Herzschrittmachers, Einkammersystem, Alter &gt; 15 Jahre, mit invasiver kardiologischer Diagnostik bei bestimmten Eingriffen</t>
  </si>
  <si>
    <t>Impl. HSM, Zweikammersys., oh. äuß. schwere CC, oh. isol. offen chir. Sondenimpl., oh. aufw. Sondenentf., oh. mäßig kompl. PTCA od. Impl. HSM, Einkammersys., oh. invasive kardiol. Diag. bei best. Eingr., mit Impl. Ereignisrekorders, Alter &gt; 15 J.</t>
  </si>
  <si>
    <t>Implantation eines Herzschrittmachers, Einkammersystem, ohne invasive kardiologische Diagnostik bei bestimmten Eingriffen, Alter &gt; 15 Jahre, ohne Implantation eines Ereignisrekorders</t>
  </si>
  <si>
    <t>Perkutane Koronarangioplastie mit komplizierender Konstellation mit komplexer Diagn. u. hochkompl. Intervention od. m. best. Rekanalisationsverf., Alt. &lt; 16 J. od. inv. kardiolog. Diagnostik, mit kompliz. Konst. od. Endokarditis, mehr als 2 Belegungstage</t>
  </si>
  <si>
    <t>Wechsel eines Herzschrittmachers, Dreikammersystem oder Alter &lt; 16 Jahre</t>
  </si>
  <si>
    <t>Wechsel eines Herzschrittmachers, Einkammer- oder Zweikammersystem, Alter &gt; 15 Jahre</t>
  </si>
  <si>
    <t>Andere transluminale Intervention an Herz, Aorta und Lungengefäßen ohne äußerst schwere CC</t>
  </si>
  <si>
    <t>Intensivmedizinische Komplexbehandlung bei Krankheiten und Störungen des Kreislaufsystems mit komplizierenden Faktoren, &gt; 1176 / 1380 / - Aufwandspunkte oder &gt; 588 / 828 / 1104 Aufwandspunkte mit aufwendigem Eingriff</t>
  </si>
  <si>
    <t>Intensivmed. Komplexbeh. bei Krankh. und Störungen d. Kreislaufsyst. m. kompliz. Fakt., &gt; 588 / 828 / - P. od. &gt; - / - / 1104 P. m. best. OR-Proz., ohne aufwend. Eingr. od. &gt; - / 552 / 552 P. m. best. Aortenstent od. minimalinv. Eingr. an mehrer. Herzkl.</t>
  </si>
  <si>
    <t>Intensivmedizinische Komplexbehandlung bei Krankheiten und Störungen des Kreislaufsystems mit komplizierenden Faktoren, &gt; - / 552 / 552 Aufwandspunkte ohne bestimmte OR-Prozedur, ohne bestimmten Aortenstent oder bestimmter mehrzeitiger komplexer Eingriff</t>
  </si>
  <si>
    <t>Ablative Maßnahmen bei Herzrhythmusstörungen mit komplexer Ablation im linken Vorhof oder hochkomplexer Ablation oder Implantation eines Ereignisrekorders oder Alter &lt; 16 Jahre</t>
  </si>
  <si>
    <t>Ablative Maßnahmen bei Herzrhythmusstörungen mit komplexer Ablation, ohne komplexe Ablation im linken Vorhof, ohne hochkomplexe Ablation, ohne Implantation eines Ereignisrekorders, Alter &gt; 15 Jahre</t>
  </si>
  <si>
    <t>Ablative Maßnahmen bei Herzrhythmusstörungen ohne komplexe Ablation, ohne komplexe Ablation im linken Vorhof, ohne hochkomplexe Ablation, ohne Implantation eines Ereignisrekorders, Alter &gt; 15 Jahre</t>
  </si>
  <si>
    <t>Mäßig komplexe Gefäßeingriffe mit äußerst schweren CC</t>
  </si>
  <si>
    <t>Mäßig komplexe Gefäßeingriffe mit aufwendiger Gefäßintervention, ohne äußerst schwere CC</t>
  </si>
  <si>
    <t>Mäßig komplexe Gefäßeingriffe ohne äußerst schwere CC, ohne aufwendige Gefäßintervention, mit aufwendigem Eingriff oder Mehrfacheingriff oder bestimmter Diagnose oder Alter &lt; 16 Jahre, mehr als ein Belegungstag</t>
  </si>
  <si>
    <t>Mäßig komplexe Gefäßeingriffe ohne äußerst schwere CC, ohne aufwendige Gefäßintervention, mit bestimmtem Eingriff oder anderem Mehrfacheingriff, Alter &gt; 15 Jahre oder ein Belegungstag oder mit pAVK mit Gangrän, mehr als ein Belegungstag</t>
  </si>
  <si>
    <t>Mäßig komplexe Gefäßeingriffe ohne äußerst schwere CC, ohne aufwend. Gefäßinterv., mit bestimmtem anderen Eingriff oder PTA, mehr als ein Belegungstag, ohne aufwendigen oder bestimmten Eingr., ohne Mehrfacheingr., Alter &gt; 15 Jahre oder ein Belegungstag</t>
  </si>
  <si>
    <t>F59F</t>
  </si>
  <si>
    <t>Mäßig komplexe Gefäßeingriffe ohne äußerst schwere CC, ohne aufwendige Gefäßintervention, ohne aufwendigen, bestimmten oder bestimmten anderen Eingriff, ohne Mehrfacheingriff, Alter &gt; 15 Jahre oder ein Belegungstag</t>
  </si>
  <si>
    <t>Herzinsuff. und Schock mit äuß. schw. CC, mit Dialyse oder kompliz. Diag. od. mit best. hochaufw. Beh. od. ohne kompliz. Konst., ohne best. hochaufw. Beh., mehr als 1 BT bei best. akuten Nierenvers. mit äuß. schw. CC od. Komplexbeh. des akut. Schlaganf.</t>
  </si>
  <si>
    <t>Herzinsuffizienz und Schock ohne äuß. schw. CC od. ohne Dialyse, ohne kompliz. Diagnose, ohne kompliz. Konst., ohne best. hochaufw. Beh., mehr als 1 Belegungstag, ohne best. akut. Nierenvers. od. ohne äuß. schw. CC. ohne Komplexbeh. des akut. Schlaganf.</t>
  </si>
  <si>
    <t>Angeborene Herzkrankheit, Alter &lt; 6 Jahre oder intensivmedizinische Komplexbehandlung &gt; 196 / - / - Aufwandspunkte oder Alter &lt; 16 Jahre mit äußerst schweren oder schweren CC</t>
  </si>
  <si>
    <t>Angeborene Herzkrankheit ohne intensivmedizinische Komplexbehandlung &gt; 196 / - / - Aufwandspunkte, Alter &gt; 5 Jahre und Alter &lt; 16 Jahre, ohne äußerst schwere oder schwere CC oder Alter &gt; 15 Jahre</t>
  </si>
  <si>
    <t>Andere Krankheiten des Kreislaufsystems ohne äußerst schwere CC oder ein Belegungstag, Alter &lt; 10 Jahre oder Alter &lt; 16 Jahre mit schweren CC</t>
  </si>
  <si>
    <t>Andere Krankheiten des Kreislaufsystems ohne äußerst schwere CC oder ein Belegungstag, Alter &gt; 9 Jahre und Alter &lt; 16 Jahre, ohne schwere CC oder Alter &gt; 15</t>
  </si>
  <si>
    <t>Interventioneller Septumverschluss, Alter &gt; 17 Jahre, ohne Vorhofohrverschluss</t>
  </si>
  <si>
    <t>Komplexe minimalinvasive Operationen an Herzklappen ohne minimalinvasiven Eingriff an mehreren Herzklappen, mit hochkomplexem Eingriff oder komplexer Diagnose oder Alter &lt; 30 Jahre oder Implantation eines Wachstumsstents</t>
  </si>
  <si>
    <t>Komplexe minimalinvasive Operationen an Herzklappen ohne minimalinvasiven Eingriff an mehreren Herzklappen, ohne hochkomplexen Eingriff, ohne komplexe Diagnose, Alter &gt; 29 Jahre, ohne Implantation eines Wachstumsstents, mit sehr komplexem Eingriff</t>
  </si>
  <si>
    <t>Komplexe minimalinvasive Operationen an Herzklappen ohne minimalinvasiven Eingriff an mehreren Herzklappen, ohne hochkomplexen Eingriff, ohne komplexe Diagnose, Alter &gt; 29 Jahre, ohne Implantation eines Wachstumsstents, ohne sehr komplexen Eingriff</t>
  </si>
  <si>
    <t>Große Eingriffe an Magen, Ösophagus und Duodenum oder bestimmte Eingriffe an Dünn- und Dickdarm oder an Magen, Ösophagus und Duodenum mit komplexer Prozedur mit hochkomplexem Eingriff oder intensivmedizinischer Komplexbehandlung &gt; - / 368 / - Aufwandsp.</t>
  </si>
  <si>
    <t>Große Eingriffe an Magen, Ösophagus und Duodenum oder bestimmte Eingriffe an Magen, Ösophagus und Duodenum mit komplexer Prozedur ohne hochkomplexen Eingriff, ohne intensivmedizinische Komplexbehandlung &gt; - / 368 / - Aufwandspkt., mit komplexem Eingriff</t>
  </si>
  <si>
    <t>Große Eingriffe an Magen, Ösophagus und Duodenum oder bestimmte Eingriffe an Magen, Ösophagus und Duodenum mit komplexer Prozedur ohne hochkomplexen Eingriff, ohne intensivmedizinische Komplexbehandlung &gt; - / 368 / - Aufwandspkt., ohne komplexen Eingriff</t>
  </si>
  <si>
    <t>Beidseitige Eingriffe bei Leisten- und Schenkelhernien, Alter &gt; 55 Jahre oder komplexe Herniotomien oder Operation einer Hydrocele testis oder andere kleine Eingriffe an Dünn- und Dickdarm</t>
  </si>
  <si>
    <t>Pyloromyotomie oder Anoproktoplastik und Rekonstruktion von Anus und Sphinkter außer bei Analfissuren und Hämorrhoiden, Alter &lt; 6 Jahre</t>
  </si>
  <si>
    <t>Pyloromyotomie oder Anoproktoplastik und Rekonstruktion von Anus und Sphinkter außer bei Analfissuren und Hämorrhoiden, Alter &gt; 5 Jahre</t>
  </si>
  <si>
    <t>Andere OR-Prozeduren an den Verdauungsorganen ohne komplexe OR-Prozedur, ein Belegungstag oder ohne mäßig komplexe OR-Prozedur, mit bestimmtem Eingriff oder Alter &lt; 14 Jahre oder bei bösartiger Neubildung der Verdauungsorgane</t>
  </si>
  <si>
    <t>Andere OR-Prozeduren an den Verdauungsorganen ohne komplexe OR-Prozedur, ein Belegungstag oder ohne mäßig komplexe OR-Prozedur, ohne bestimmten Eingriff, Alter &gt; 13 Jahre, außer bei bösartiger Neubildung der Verdauungsorgane</t>
  </si>
  <si>
    <t>Bestimmte Eingriffe an Dünn- / Dickdarm od. Anlegen eines Enterostomas od. andere Eingriffe am Darm mit äuß. schw. CC mit hochkompl. Eingr. od. kompliz. Diag. od. mit sehr kompl. Eingr. od. aufwendigem Eingr. mit äuß. schw. CC, mit Komplexbehandlung MRE</t>
  </si>
  <si>
    <t>Bestimmte Eingriffe an Dünn-/ Dickdarm oder Anlegen eines Enterostomas oder anderer Eingriff am Darm mit äußerst schweren CC mit sehr komplexem Eingr. oder aufwendigem Eingriff mit äußerst schweren CC, ohne Komplexbehandlung bei multiresistenten Erregern</t>
  </si>
  <si>
    <t>Bestimmte Eingriffe an Dünn- und Dickdarm ohne hochkomplexen oder sehr komplexen Eingriff, ohne aufwendigen Eingriff oder ohne äußerst schwere CC, ohne komplizierende Diagnose, mit komplexem Eingriff</t>
  </si>
  <si>
    <t>Bestimmte Eingriffe an Dünn- und Dickdarm ohne komplexen Eingriff, ohne komplizierende Diagnose</t>
  </si>
  <si>
    <t>Andere Eingriffe an Magen, Ösophagus und Duodenum außer bei angeborener Fehlbildung oder Alter &gt; 1 Jahr, mit komplizierender Konstellation oder bei bösartiger Neubildung oder Alter &lt; 16 Jahre</t>
  </si>
  <si>
    <t>Andere Eingriffe an Magen, Ösophagus und Duodenum außer bei angeborener Fehlbildung oder Alter &gt; 1 Jahr, ohne komplizierende Konstellation, außer bei bösartiger Neubildung, Alter &gt; 15 Jahre, mit komplexem Eingriff</t>
  </si>
  <si>
    <t>Andere Eingriffe an Magen, Ösophagus und Duodenum außer bei angeborener Fehlbildung oder Alter &gt; 1 Jahr, ohne komplizierende Konstellation, außer bei bösartiger Neubildung, Alter &gt; 15 Jahre, ohne komplexen Eingriff</t>
  </si>
  <si>
    <t>Komplexe Adhäsiolyse am Peritoneum, Alter &gt; 3 Jahre, ohne äußerst schwere oder schwere CC oder andere Eingriffe an Darm und Enterostoma oder bestimmte Eingriffe am Pharynx, Alter &lt; 16 Jahre</t>
  </si>
  <si>
    <t>Komplexe Adhäsiolyse am Peritoneum, Alter &gt; 3 Jahre, ohne äußerst schwere oder schwere CC oder andere Eingriffe an Darm und Enterostoma oder bestimmte Eingriffe am Pharynx, mit äußerst schweren CC oder aufwendigem Eingriff am Darm, Alter &gt; 15 Jahre</t>
  </si>
  <si>
    <t>Andere Eingriffe an Darm und Enterostoma oder bestimmte Eingriffe am Pharynx ohne äußerst schwere CC, ohne aufwendigen Eingriff am Darm</t>
  </si>
  <si>
    <t>Andere Eingriffe am Anus oder Anoproktoplastik und Rekonstruktion von Anus und Sphinkter bei Analfissuren und Hämorrhoiden, Alter &lt; 16 Jahre oder bei bestimmter bösartiger Neubildung oder mit kleinem Eingriff am Rektum</t>
  </si>
  <si>
    <t>Andere Eingriffe am Anus oder Anoproktoplastik und Rekonstruktion von Anus und Sphinkter bei Analfissuren und Hämorrhoiden, Alter &gt; 15 Jahre, außer bei bestimmter bösartiger Neubildung, ohne kleinen Eingriff am Rektum</t>
  </si>
  <si>
    <t>Andere Gastroskopie oder bestimmte koloskopische Eingriffe, Alter &lt; 16 Jahre oder mit endoskopischer submukosaler Dissektion am Dickdarm, ein Belegungstag</t>
  </si>
  <si>
    <t>Andere Gastroskopie oder bestimmte koloskopische Eingriffe, Alter &gt; 15 Jahre, ohne endoskopische submukosale Dissektion am Dickdarm oder mehr als ein Belegungstag</t>
  </si>
  <si>
    <t>Entzündliche Darmerkrankung oder andere schwere Erkrankungen der Verdauungsorgane, mit äußerst schweren CC oder Alter &lt; 16 Jahre mit schweren CC</t>
  </si>
  <si>
    <t>Entzündliche Darmerkrankung oder andere schwere Erkrankungen der Verdauungsorgane, ohne äußerst schwere CC, Alter &gt; 15 Jahre oder ohne schwere CC</t>
  </si>
  <si>
    <t>Ösophagitis, Gastroenteritis, gastrointestinale Blutung, Ulkuserkrankung und verschiedene Erkrankungen der Verdauungsorgane oder Obstruktion des Verdauungstraktes mit bestimmten komplizierenden Faktoren</t>
  </si>
  <si>
    <t>Ösophagitis, Gastroenteritis, gastrointestinale Blutung, Ulkuserkrankung und verschiedene Erkrankungen der Verdauungsorgane oder Obstruktion des Verdauungstraktes mit anderen komplizierenden Faktoren oder mit äußerst schweren CC</t>
  </si>
  <si>
    <t>Hämorrhoiden oder andere wenig schwere Erkrankungen der Verdauungsorgane</t>
  </si>
  <si>
    <t>Komplexe Eingriffe an Gallenblase und Gallenwegen, Alter &gt; 13 Jahre, bei bösartiger Neubildung oder mit bestimmter biliodigestiver Anastomose</t>
  </si>
  <si>
    <t>Komplexe Eingriffe an Gallenblase und Gallenwegen, Alter &gt; 13 Jahre, außer bei bösartiger Neubildung, ohne bestimmte biliodigestive Anastomose</t>
  </si>
  <si>
    <t>Cholezystektomie und wenig komplexe Eingriffe an Gallenblase, Gallenwegen, Leber mit sehr komplexer Diagnose oder komplizierender Konstellation</t>
  </si>
  <si>
    <t>Cholezystektomie und wenig komplexe Eingriffe an Gallenblase, Gallenwegen, Leber ohne sehr komplexe Diagnose, ohne komplizierende Konstellation</t>
  </si>
  <si>
    <t>Laparoskopische Cholezystektomie ohne komplexe Diagnose, ohne komplizierende Konstellation, Alter &lt; 12 Jahre oder mit laparoskopischer Steinentfernung</t>
  </si>
  <si>
    <t>H08C</t>
  </si>
  <si>
    <t>Laparoskopische Cholezystektomie ohne komplexe Diagnose, ohne komplizierende Konstellation, Alter &gt; 11 Jahre, ohne laparoskopische Steinentfernung</t>
  </si>
  <si>
    <t>Implantation oder Wechsel einer inversen Endoprothese am Schultergelenk oder Implantation einer Sprunggelenkendoprothese</t>
  </si>
  <si>
    <t>Anderer großer Gelenkersatz ohne Implantation oder Wechsel einer inversen Endoprothese am Schultergelenk, ohne Implantation einer Sprunggelenkendoprothese</t>
  </si>
  <si>
    <t>And. Eingr. Hüftgel. mit kompl. Proz. od. Eingr. in Komb. Hüftg. und ob. Extr. od. WS od. best. kompl. Fakt. mit best. Eingriffen mit best. Diag. od. best. Beckenrepos. od. kompl. Fakt. od. kompl. Proz. od. Diag. od. äuß. schw. CC bei BNB WS und Becken</t>
  </si>
  <si>
    <t>And. Eingr. Hüftgel. mit mäßig kompl. Eingriff ohne best. kompl. Faktoren, ohne best. kompl. Proz. od. m. kompl. Proz. od. Diagn. od. Alter &lt; 6 J. od. Eingr. in Komb. Hüftgel. und ob. Extr. od. WS od. m. offener Rep. Beckenringfraktur od. m. Komplexbeh.</t>
  </si>
  <si>
    <t>Andere Eingriffe an Hüftgelenk und Femur mit komplexer Diagnose oder mit komplexer Prozedur oder mit äußerst schweren CC, Alter &gt; 5 Jahre, ohne Eingriffe in Kombination Hüftgelenk und obere Extremität oder Wirbelsäule, ohne Komplexbehandlung</t>
  </si>
  <si>
    <t>Andere Eingriffe an Hüftgelenk und Femur ohne Eingriffe in Kombination Hüftgelenk und obere Extremität oder Wirbelsäule, ohne best. komplizierende Faktoren, mit bestimmten Eingriffen Becken und Femur oder bestimmten komplizierenden Diagnosen</t>
  </si>
  <si>
    <t>Andere Eingriffe an Hüftgelenk und Femur ohne Eingr. in Komb. Hüftgel. und obere Extremität oder Wirbelsäule, ohne best. kompliz. Faktoren, mit best. and. Eingr. an Hüftgel. und Femur oder best. kompl. Eingr. Femur und Becken ohne best. Diagn., &gt; 1 BT</t>
  </si>
  <si>
    <t>Andere Eingriffe Hüftgelenk u. Femur oh. best. kompliz. Faktoren, oh. best. andere Eingr. an Hüftgel. u. Femur oder best. Eingr. Femur u. Becken oh. best. Diag. oder komplexe Diag. oder beids. Eingr., oh. best. komplexen Eingr. Femur u. Becken, &gt; 1 BT</t>
  </si>
  <si>
    <t>Andere Eingriffe an Hüftgelenk und Femur oder Ersatz des Hüftgelenkes und Eingriff an oberer Extremität oder Wirbelsäule, mit anderem bestimmten Eingriff, 1 Belegungstag</t>
  </si>
  <si>
    <t>Andere Eingriffe an Hüftgelenk und Femur oder Ersatz des Hüftgelenkes und Eingriff an oberer Extremität oder Wirbelsäule, ohne anderen bestimmten Eingriff, 1 Belegungstag</t>
  </si>
  <si>
    <t>Best. Eingriffe WS und best. kompl. Faktoren od. best. andere Eingriffe WS mit best. anderen kompl. Faktoren od. Alter kl. 16 J., oh. Eingriffe ZNS, oh. transpleuraler Zugang BWS, oh. best. langstreckige Spondylodese/Osteosynthese, oh. Diszitis</t>
  </si>
  <si>
    <t>Best. Eingriffe an der Wirbelsäule m. best. anderen kompl. Faktoren od. m. anderen kompl. Faktoren u. Frakturen Halswirbelsäule oder BNB der Wirbelsäule mit Kyphoplastie, mit Radiofrequenzabl. od. langstreckige ventrale Osteosynthese der WS</t>
  </si>
  <si>
    <t>Best. Eingriffe an der Wirbelsäule m. best. anderen kompl. Faktoren od. mit anderen kompl. Faktoren, oh. Frakturen HWS, oh. BNB der Wirbelsäule od. oh. Kyphoplastie od. oh. Radiofrequenzabl., oh. langstreckige vent. Osteosynthese an der Wirbelsäule</t>
  </si>
  <si>
    <t>Andere Eingriffe WS m. best. kompl. Eingriffen od. Para- / Tetrapl. od. Wirbelfraktur m. best. Eingriffen oh. äuß. schw. CC od. best. andere Operationen WS m. äuß. schw. CC u. &gt; 1 BT od. mäßig kompl. Eingriffe u. Diszitis od. Exzision spin. Tumorgewebe</t>
  </si>
  <si>
    <t>Andere Eingriffe an der Wirbelsäule bei Bandscheibeninfektion oder mit bestimmtem Eingriff an der Wirbelsäule</t>
  </si>
  <si>
    <t>Andere Eingriffe an der Wirbelsäule mit komplexem Eingriff an der Wirbelsäule ohne Bandscheibeninfektion, ohne Diszitis, ohne bestimmten anderen Eingriff an der Wirbelsäule</t>
  </si>
  <si>
    <t>Andere Eingriffe an der Wirbelsäule mit mäßig komplexem Eingriff, ohne komplexen Eingriff, ohne Diszitis, ohne Bandscheibeninfektion, mit bestimmtem kleinen Eingriff oder wenig komplexer Eingriff, mehr als 1 Belegungstag, Alter &lt; 18 Jahre</t>
  </si>
  <si>
    <t>Andere Eingriffe an der Wirbelsäule ohne mäßig komplexen Eingriff an der Wirbelsäule mit bestimmtem kleinen Eingriff oder wenig komplexer Eingriff, mehr als ein Belegungstag, Alter &gt; 17 Jahre</t>
  </si>
  <si>
    <t>Andere Eingriffe an der Wirbelsäule ohne mäßig komplexen Eingriff an der Wirbelsäule, ohne bestimmten kleinen Eingriff, ohne wenig komplexen Eingriff oder ein Belegungstag, mit anderem kleinen Eingriff</t>
  </si>
  <si>
    <t>Bestimmte Eingriffe an den Extremitäten mit komplexem Mehrfacheingriff, mit komplizierendem Eingriff an Humerus und Tibia oder aufwendiger Osteosynthese</t>
  </si>
  <si>
    <t>Bestimmte Eingriffe an den Extremitäten mit best. Mehrfacheingriff oder kompliz. Diagnose oder bei Endoprothese der oberen Extremität oder mit Fixateur ext., mit best. BNB od. mit Einbringen von Abstandshalt od. Alter &lt; 18 J. mit äuß. schw. od. schw. CC</t>
  </si>
  <si>
    <t>Bestimmte Eingriffe an den Extremitäten mit best. Mehrfacheingr. od. kompliz Diag. od. bei Endopr. der oberen Extrem. od. m. Fix. ext., m. kompl. Eingr. od. schw. Weichteilsch., m. best. kompl. Osteot. od. BNB od. Alter &lt; 18 J. m. äuß. schw. od. schw. CC</t>
  </si>
  <si>
    <t>Bestimmte Eingriffe an den Extremitäten od. bei Endoproth. am Knie m. kompl. Eingr. od. schw. Weichteilsch. od. Pseudarthrose od. best. Osteotom. od. best. Eingr. Knieproth. od. Epiphyseodese od. bei BNB od. Alter &gt; 17 J. od. ohne äuß. schw. od. schw. CC</t>
  </si>
  <si>
    <t>Bestimmte Eingriffe an den Extremitäten mit bestimmter offener Reposition oder mit Implantation alloplastischer Knochenersatz oder bei BNB oder mit bestimmter Knochentransplantation oder Alter &lt; 18 Jahre mit äußerst schweren oder schweren CC</t>
  </si>
  <si>
    <t>Bestimmte Eingriffe an den Extremitäten ohne bestimmte offene Reposition, ohne Implantation alloplastischer Knochenersatz, außer bei BNB ohne bestimmte Knochentransplantation oder Alter &gt; 17 Jahre oder ohne äußerst schwere oder schwere CC</t>
  </si>
  <si>
    <t>Andere Eingriffe an der Schulter und bestimmte Eingriffe an der oberen Extremität ohne bestimmten Eingriff an Schulter, Oberarm und Ellenbogen, mit bestimmtem anderem Eingriff an Klavikula, Schulter und Ellenbogen</t>
  </si>
  <si>
    <t>Andere Eingriffe an der Schulter und bestimmte Eingriffe an der oberen Extremität ohne bestimmten Eingriff an Schulter, Oberarm und Ellenbogen, ohne bestimmten anderen Eingriff an Klavikula, Schulter und Oberarm</t>
  </si>
  <si>
    <t>Aufwendige Operationen am Gesichtsschädel oder Alter &lt; 16 Jahre</t>
  </si>
  <si>
    <t>Operationen am Gesichtsschädel ohne aufwendige Operationen, Alter &gt; 15 Jahre</t>
  </si>
  <si>
    <t>Andere Eingriffe am Fuß oder chronische Polyarthritis oder Diabetes Mellitus mit Komplikationen oder Alter &lt; 16 Jahre</t>
  </si>
  <si>
    <t>Eingriffe am Fuß ohne komplexe Eingriffe oder komplizierende Faktoren, Alter &gt; 15 Jahre</t>
  </si>
  <si>
    <t>Lokale Exzision und Entfernung von Osteosynthesematerial außer an Hüftgelenk und Femur und Wirbelsäule ohne komplizierenden Eingriff am Knochen, Alter &gt; 17 Jahre oder ohne äußerst schwere oder schwere CC, mit bestimmtem Eingriff am Knochen</t>
  </si>
  <si>
    <t>Lokale Exzision und Entfernung von Osteosynthesematerial außer an Hüftgelenk und Femur und Wirbelsäule ohne komplizierenden Eingriff am Knochen, Alter &gt; 17 Jahre oder ohne äußerst schwere oder schwere CC, ohne bestimmten Eingriff am Knochen</t>
  </si>
  <si>
    <t>Arthroskopie oder andere Eingriffe an den Extremitäten oder Eingriffe am Weichteilgewebe mit komplexem Eingriff oder Alter &lt; 16 Jahre</t>
  </si>
  <si>
    <t>Arthroskopie oder andere Eingriffe an den Extremitäten oder Eingriffe am Weichteilgewebe ohne komplexen Eingriff, Alter &gt; 15 Jahre</t>
  </si>
  <si>
    <t>Eingriffe am Weichteilgew. od. kleinfl. Gewebe-Tx m. best. Diagn. u. best. Eingr. od. m. äuß. schw. CC od. b. BNB m. schw. CC, m. best. Diagn. u. kompl. Eingr. od. Nephrekt. od. best. BNB m. best. Eingr. Abdomen od. Thorax od. Tx e. Zehe als Fingerersatz</t>
  </si>
  <si>
    <t>Eingriffe am Weichteilgewebe oder kleinflächige Gewebetransplantationen mit äußerst schweren CC oder bei bösartiger Neubildung mit schweren CC, ohne bestimmte Diagnose oder ohne komplexen Eingriff</t>
  </si>
  <si>
    <t>Eingriffe am Weichteilgewebe oder kleinflächige Gewebetransplantationen mit schweren CC oder bei BNB oder mit bestimmtem Eingriff am Weichteilgewebe, mehr als ein Belegungstag oder bestimmter Eingriff an Lunge, Pleura, Peritoneum</t>
  </si>
  <si>
    <t>Andere Eingriffe am Bindegewebe mit bestimmter offen chirurgischer Stabilisierung der Thoraxwand oder bestimmtem Eingriff am Zwerchfell oder Alter &lt; 18 Jahre bei bösartiger Neubildung</t>
  </si>
  <si>
    <t>Andere Eingriffe am Bindegewebe ohne best. offen chirurgische Stabilisierung der Thoraxwand, ohne best. Eingriffe am Zwerchfell, mit komplexem Eingriff an Brustwand und Abdomen od. Impl. / Wechsel best. Medikamentenpumpen, Alter &gt; 17 J. od. außer bei BNB</t>
  </si>
  <si>
    <t>Andere Eingriffe am Bindegewebe mit bestimmter Eingriff an Knochen, Weichteilen oder Bindegewebe, mehr als 1 Belegungstag, Alter &gt; 17 Jahre oder außer bei bösartiger Neubildung oder Alter &lt; 10 Jahre</t>
  </si>
  <si>
    <t>Andere Eingriffe am Bindegewebe mit mäßig komplexem Eingriff am Bindegewebe, mehr als ein Belegungstag, Alter &gt; 9 Jahre</t>
  </si>
  <si>
    <t>And. Eingr. am Bindegew., oh. best. off. chir. Stab. Thorax, oh. Eingr. Zwerchf., oh. kompl. Eingr., oh. mäßig kompl. Eingr. an Brustw./Abd. od. Impl./We. best. Medik.-Pumpe, Alter &gt; 9 J., oh. best. Eingr. an Knochen, Weichteilen od. Bindegew. oder 1 BT</t>
  </si>
  <si>
    <t>Arthroskopischer Eingriff am Hüftgelenk, Alter &lt; 16 Jahre oder sehr komplexe Eingriffe am Kniegelenk oder Alter &lt; 18 Jahre mit äußerst schweren oder schweren CC</t>
  </si>
  <si>
    <t>Arthroskopischer Eingriff am Hüftgelenk, Alter &gt; 15 Jahre oder best. kompl. Eingriffe Kniegelenk ohne bestimmte sehr komplexe Eingriffe am Kniegelenk, Alter &gt; 17 J. oder ohne äußerst schwere oder schwere CC</t>
  </si>
  <si>
    <t>Komplexe Eingriffe am Kniegelenk ohne bestimmte komplexe Eingriffe am Kniegelenk, Alter &gt; 17 Jahre oder ohne äußerst schwere oder schwere CC</t>
  </si>
  <si>
    <t>Eingr. an Handgel. und Hand ohne mehrz. Eingr., oh. Komplexb. Hand, ohne aufw. rekonstr. Eingr., mit kompl. Eingr. od. bei angeb. Anomalie d. Hand od. Pseudarthr., Alter &lt; 6 J. od. mit kompl. Eingr. bei angeb. Fehlb. d. Hand, Alter &lt; 16 J.</t>
  </si>
  <si>
    <t>Eingr. an Handgel. und Hand oh. mehrz. Eingr., oh. Komplexb. Hand, mit kompl. Eingr. od. bei angeb. Anomalie d. Hand od. Pseudarthr., Alter &gt; 5 J. od. mit hochkompl. Eingr. bei angeb. Fehlb. d. Hand, Alter &lt; 16 J. oder mit best. Eingr. od. kompl. Diagn.</t>
  </si>
  <si>
    <t>Bestimmte mäßig komplexe Eingriffe an Handgelenk und Hand, mehr als ein Belegungstag oder Alter &lt; 6 Jahre</t>
  </si>
  <si>
    <t>Beidseitige oder kombinierte Implantation oder Wechsel einer Endoprothese an Hüft-, Kniegelenk und/oder an der oberen Extremität</t>
  </si>
  <si>
    <t>Bestimmte Endoprotheseneingriffe am Kniegelenk ohne äußerst schwere CC, mit bestimmtem Wechsel von Endoprothesen oder Implantation einer patientenindividuell angefertigten Endoprothese am Kniegelenk ohne Defekt oder Deformität der Knochen</t>
  </si>
  <si>
    <t>Bestimmte Endoprotheseneingriffe am Kniegelenk ohne äußerst schwere CC, ohne bestimmten Wechsel von Endoprothesen oder Prothesenkomponenten, ohne Implantation einer patientenindividuell angefertigten Endoprothese am Kniegelenk</t>
  </si>
  <si>
    <t>Revision oder Ersatz des Hüftgelenkes ohne best. kompliz. Faktoren, mit kompl. Diagnose an Becken/Oberschenkel, mit best. endoproth. oder gelenkplast. Eingr. od. m. Impl. od. Wechsel Radiuskopfproth. od. m. kompl. Erstimpl. od. m. Entf. Osteosynthesemat.</t>
  </si>
  <si>
    <t>Revision oder Ersatz des Hüftgelenkes ohne best. kompliz. Faktoren, ohne komplexe Diagnose an Becken/OS, ohne best. endoproth. Eingriff, ohne gelenkpl. Eingriff am Hüftgelenk, ohne Impl. oder Wechsel einer Radiuskopfprothese, ohne Entf. Osteosynthesemat.</t>
  </si>
  <si>
    <t>Strahlentherapie bei Krankheiten und Störungen an Muskel-Skelett-System und Bindegewebe, bei bösartiger Neubildung, Bestrahlungen an mindestens 5 Tagen oder Alter &lt; 18 Jahre</t>
  </si>
  <si>
    <t>Strahlentherapie bei Krankheiten und Störungen an Muskel-Skelett-System und Bindegewebe, bei bösartiger Neubildung, Bestrahlungen an weniger als 5 Tagen, Alter &gt; 17 Jahre</t>
  </si>
  <si>
    <t>Andere Eingriffe an Humerus, Tibia, Fibula und Sprunggelenk oder mäßig kompl. Eingr. Kniegelenk, Ellenbogengelenk und Unterarm od. best. geschl. Reposition einer Gelenkluxation m. Osteosynthese od. Einbringen Osteosynthesemat. bei OP am Weichteilgewebe</t>
  </si>
  <si>
    <t>Bösartige Neubildung des Bindegewebes einschließlich pathologischer Fraktur, Alter &lt; 17 Jahre oder mit äußerst schweren CC, mit hochkomplexer Chemotherapie oder Alter &lt; 16 Jahre mit äußerst schweren oder schweren CC</t>
  </si>
  <si>
    <t>Bösartige Neubildung des Bindegewebes einschließlich pathologischer Fraktur, Alter &lt; 17 Jahre oder mit äußerst schweren CC, ohne hochkomplexe Chemotherapie, Alter &gt; 15 Jahre oder ohne äußerst schwere oder schwere CC</t>
  </si>
  <si>
    <t>Andere Erkrankungen des Bindegewebes oder Frakturen an Becken und Schenkelhals, ein Belegungstag, ohne bestimmte Biopsie am Herzen</t>
  </si>
  <si>
    <t>Nicht operativ behandelte Erkrankungen und Verletzungen im Wirbelsäulenbereich, mehr als 1 BT, mit äuß. schw. oder schw. CC od. bei Para- / Tetraplegie, mit kompl. Diagn. oder ohne äuß. schw. oder schw. CC, ohne Para- / Tetraplegie bei Diszitis</t>
  </si>
  <si>
    <t>Nicht operativ behandelte Erkrankungen und Verletzungen WS, &gt; 1 BT od. and. Femurfraktur, bei Para- / Tetraplegie od. mit äuß. schw. CC od. schw. CC od, Alter &gt; 65 J., oh. kompl. Diagn. od. Kreuzbeinfraktur od. best. mäßig aufw., aufw. od. hochaufw. Beh.</t>
  </si>
  <si>
    <t>Knochenkrankheiten und spez. Arthropathie mit bestimmter Arthropathie oder Muskel- / Sehnenerkrankung bei Para- /Tetraplegie</t>
  </si>
  <si>
    <t>Knochenkrankheiten und spez. Arthropathie ohne bestimmte Arthropathie, ohne Muskel- / Sehnenerkrankung bei Para- /Tetraplegie</t>
  </si>
  <si>
    <t>Verletzungen an Unterarm, Handgelenk, Hand oder Fuß oder leichte bis moderate Verletzungen von Schulter, Arm, Ellenbogen, Knie, Bein und Sprunggelenk mit äußerst schweren oder schweren CC oder unspezifische Arthropathien</t>
  </si>
  <si>
    <t>Verletzungen an Unterarm, Handgelenk, Hand oder Fuß oder leichte bis moderate Verletzungen von Schulter, Arm, Ellenbogen, Knie, Bein und Sprunggelenk ohne äußerst schwere oder schwere CC, Alter &lt; 10 Jahre</t>
  </si>
  <si>
    <t>Verletzungen an Unterarm, Handgelenk, Hand oder Fuß oder leichte bis moderate Verletzungen von Schulter, Arm, Ellenbogen, Knie, Bein und Sprunggelenk ohne äußerst schwere oder schwere CC, Alter &gt; 9 Jahre</t>
  </si>
  <si>
    <t>Implantation einer Tumorendoprothese mit Implantation oder Wechsel einer bestimmten Endoprothese oder Knochentotalersatz am Femur oder Alter &lt; 18 Jahre</t>
  </si>
  <si>
    <t>Implantation einer Tumorendoprothese ohne Implantation oder Wechsel einer bestimmten Endoprothese, ohne Knochentotalersatz am Femur, Alter &gt; 17 Jahre</t>
  </si>
  <si>
    <t>Hauttransplantation oder Lappenplastik an der unteren Extremität bei Ulkus oder Infektion / Entzündung oder ausgedehnte Lymphadenektomie oder Gewebetransplantation mit mikrovaskulärer Anastomose, mit äußerst schweren CC, mit komplexem Eingriff</t>
  </si>
  <si>
    <t>Hauttransplantation oder Lappenplastik an der unteren Extr. bei Ulkus od. Infektion / Entzündung od. ausgedehnte Lymphadenekt. oder Gewebetransplant. mit mikrovask. Anastomose, mit äuß. schw. CC, oh. kompl. Eingr. od. oh. äuß. schw. CC, m. kompl. Eingr.</t>
  </si>
  <si>
    <t>Kleine Eingr. an der Mamma m. best. Lymphkn.-Exz. od. äuß. schw. od. schw. CC b. BNB od. große Eingr. an der Mamma b. BNB oh. kompl. od. best. Eingr. an weibl. Geschl.-Org. b. BNB mit beids. Eingr. od. best. Eingr. Ovar/Plexus brachialis od. an Lymphgef.</t>
  </si>
  <si>
    <t>Kleine Eingriffe an der Mamma mit bestimmter Lymphknotenexzision oder äußerst schweren oder schweren CC bei BNB, ohne beidseitigen Eingriff, ohne Eingriff an Ovar od. Plexus brachialis, ohne Eingriff an Lymphgefäßen, mit brusterhaltendem Eingriff</t>
  </si>
  <si>
    <t>Kleine Eingriffe an der Mamma mit bestimmter Lymphknotenexzision oder äußerst schweren oder schweren CC bei BNB, ohne beidseitigen Eingriff, ohne Eingriff an Ovar od. Plexus brachialis, ohne Eingriff an Lymphgefäßen, ohne brusterhaltenden Eingriff</t>
  </si>
  <si>
    <t>Bestimmte Hauttransplantation oder Debridement mit Eingriff an Kopf und Hals oder mit bestimmtem Eingriff an Haut und Unterhaut oder Eingriffe an der Haut der unteren Extremität bei Ulkus oder Infektion / Entzündung, mit äußerst schweren CC</t>
  </si>
  <si>
    <t>Andere Eingriffe an Haut, Unterhaut und Mamma ohne kompliz. Diag., ohne mäßig kompl. Proz. od. Diagn., Alter &gt; 17 J. od. ohne äuß. schw. oder schw. CC, mit best. Eingr. od. mit Hidradenitis suppurativa od. bei BNB/Pemphigoid od. mit kl. Eingr. an d. Haut</t>
  </si>
  <si>
    <t>Andere Eingriffe an Haut, Unterhaut und Mamma ohne kompliz. Diag., ohne mäßig kompl. Proz. od. Diag., Alter &gt; 17 J. od. ohne äuß. schw. oder schw. CC, ohne best. Eingr., ohne Hidradenitis suppurativa, auß. b. BNB od. Pemphigoid, oh. kl. Eingr. an d. Haut</t>
  </si>
  <si>
    <t>Schwere Erkrankungen der Haut, mehr als ein BT, Alter &gt; 17 Jahre oder mit kompl. Diagn., mit äuß. schw. CC od. Hautulkus bei Para-/Tetraplegie od. hochkompl. Diagn. od. Epid. Bullosa, Alter &lt; 10 Jahre oder mit schwerer Erkr. der Haut, mit aufw. Behandl.</t>
  </si>
  <si>
    <t>Bestimmte Infektion / Entzündung der Haut und Unterhaut oder Hautulkus ohne äußerst schwere CC oder Alter &lt; 6 Jahre</t>
  </si>
  <si>
    <t>J64C</t>
  </si>
  <si>
    <t>Andere Infektion / Entzündung der Haut und Unterhaut, Alter &gt; 5 Jahre</t>
  </si>
  <si>
    <t>Verletzung der Haut, Unterhaut und Mamma, mehr als 1 Belegungstag</t>
  </si>
  <si>
    <t>Verletzung der Haut, Unterhaut und Mamma, ein Belegungstag</t>
  </si>
  <si>
    <t>J67A</t>
  </si>
  <si>
    <t>Bestimmte Erkrankungen der Mamma außer bösartige Neubildung oder moderate Hauterkrankungen</t>
  </si>
  <si>
    <t>J67B</t>
  </si>
  <si>
    <t>Andere Erkrankungen der Mamma außer bösartige Neubildung oder leichte Hauterkrankungen</t>
  </si>
  <si>
    <t>Strahlentherapie bei endokrinen, Ernährungs- und Stoffwechselkrankheiten, mehr als ein Belegungstag, mit mäßig komplexer Radiojodtherapie bei bösartiger Neubildung oder mit bestimmter nuklearmedizinischer Therapie</t>
  </si>
  <si>
    <t>Strahlentherapie bei endokrinen, Ernährungs- und Stoffwechselkrankheiten, mehr als ein Belegungstag, mit mäßig komplexer Radiojodtherapie, außer bei bösartiger Neubildung, ohne bestimmte nuklearmedizinische Therapie</t>
  </si>
  <si>
    <t>Endokrinopathien mit komplexer Diagnose oder äußerst schweren CC, Alter &gt; 5 Jahre oder mit bestimmter komplexer Diagnose oder mit invasiver endokrinologischer Diagnostik oder Alter &lt; 18 Jahre bei bösartiger Neubildung</t>
  </si>
  <si>
    <t>Endokrinopathien ohne komplexe Diagnose, ohne bestimmte Diagnose, ohne äußerst schwere CC, ohne invasive endokrinologische Diagnostik, Alter &gt; 17 Jahre oder außer bei bösartiger Neubildung</t>
  </si>
  <si>
    <t>Bestimmte komplexe Nieren-, Ureter- und große Harnblaseneingriffe außer bei Neubildung, ohne äußerst schwere CC, ohne Kombinationseingriff oder bestimmte Harnblaseneingriffe oder Alter &lt; 16 Jahre</t>
  </si>
  <si>
    <t>Andere kleine Eingriffe an den Harnorganen, Alter &gt; 15 Jahre</t>
  </si>
  <si>
    <t>And. Eingr. bei Erkr. der Harnorg. mit Anl. Dialyseshunt bei akut. Nierenins. od. bei chron. Nierenins. mit Dialyse od. auß. Anl. Dialyseshunt, m. Kalziphylaxie od. best. Laparotomie od. m. kompl. OR-Proz. od. kompl. Eingr., Alt. &lt; 2 J. od. äuß. schw. CC</t>
  </si>
  <si>
    <t>Andere Eingriffe bei Erkrankungen der Harnorgane mit Anlage Dialyseshunt bei akuter Niereninsuffizienz od. bei chronischer Niereninsuff. mit Dialyse od. außer Anlage Dialyseshunt, m. Kalziphylaxie od. best. Laparotomie, Alter &gt; 1 Jahr, ohne äuß. schw. CC</t>
  </si>
  <si>
    <t>Andere Eingriffe bei Erkrankungen der Harnorgane auß. Anlage Dialyseshunt, ohne Kalziphylaxie, ohne best. Laparotomie, ohne best. Eingriff an Präputium od. Nebenschilddrüse, Alter &lt; 2 J. od. mit äuß. schw. CC, ohne kompl. OR-Proz., ohne kompl. Eingriff</t>
  </si>
  <si>
    <t>Andere Eingriffe bei Erkrankungen der Harnorgane ohne Anlage eines Dialyseshunts bei akuter Niereninsuffizienz od. bei chronischer Niereninsuffizienz mit Dialyse, ohne Kalziphylaxie, ohne best. Laparotomie, mit best. anderen Eingriff od. Alter &lt; 18 Jahre</t>
  </si>
  <si>
    <t>Andere Eingriffe bei Erkrankungen der Harnorgane ohne Anlage eines Dialyseshunts bei akuter Niereninsuffizienz oder bei chron. Niereninsuff. mit Dialyse, ohne Kalziphylaxie, ohne best. Laparotomie, ohne bestimmten anderen Eingriff, Alter &gt; 17 Jahre</t>
  </si>
  <si>
    <t>Transurethrale Eingr. außer Prostatares. und kompl. Ureterorenoskop. ohne ESWL, ohne kompl. Eingriff od. andere Eingriffe an der Urethra außer bei Para- / Tetraplegie oder mit ESWL bei Harnsteinen, ohne äuß. schw. CC, Alter &gt; 15 J. und Alter &lt; 90 J.</t>
  </si>
  <si>
    <t>Infektionen der Harnorgane ohne äußerst schwere CC, ohne Komplexbehandlung bei multiresistenten Erregern, Alter &lt; 3 Jahre oder bestimmte schwere Infektionen oder bestimmte mäßig aufwendige Behandlung</t>
  </si>
  <si>
    <t>Infektionen der Harnorgane oh. äuß. schwere CC, oh. bestimmte mäßig aufwendige / aufwendige / hochaufwendige Behandl., oh. Komplexbehandlung MRE, oh. best. schwere Infektionen, Alter &gt; 2 J. und &lt; 6 J. oder Alter &lt; 18 J. mit schweren CC oder Alter &gt; 89 J.</t>
  </si>
  <si>
    <t>Infektionen der Harnorgane ohne äußerst schwere CC, ohne bestimmte mäßig aufwendige / aufwendige / hochaufwendige Behandlung, ohne Komplexbeh. MRE, ohne best. schwere Infektionen, Alter &gt; 5 und &lt; 18 Jahre, ohne schwere CC od. Alter &gt; 17 und &lt; 90 Jahre</t>
  </si>
  <si>
    <t>Bestimmte Eingriffe am Penis, Alter &lt; 6 Jahre oder aufwendige plastische Rekonstruktion des Penis, Alter &lt; 18 Jahre oder totale Amputation des Penis oder Amputation des Penis mit bestimmter Lymphadenektomie</t>
  </si>
  <si>
    <t>Bestimmte Eingriffe am Penis, Alter &gt; 5 J. oder aufwendige plastische Rekonstruktion des Penis, Alter &gt; 17 J., ohne totale Amputation des Penis, ohne Amputation des Penis mit best. Lymphadenektomie, mit mäßig komplexen Eingriffen am Penis, Alter &lt; 18 J.</t>
  </si>
  <si>
    <t>Mäßig komplexe Eingriffe am Penis, Alter &gt; 17 Jahre, ohne bestimmte Eingriffe am Penis, ohne aufwendige plastische Rekonstruktion des Penis, ohne totale Amputation des Penis, ohne Amputation des Penis mit bestimmter Lymphadenektomie</t>
  </si>
  <si>
    <t>Eingriffe am Hoden oder bestimmte Eingriffe an Urethra und Prostata bei bösartiger Neubildung mit äußerst schweren CC oder bei Fournier-Gangrän oder bestimmte radikale Prostatovesikulektomien oder bestimmte Lymphadenektomie</t>
  </si>
  <si>
    <t>Eingriffe am Hoden mit bestimmtem Eingriff bei Orchitis mit Abszess oder bösartiger Neubildung oder bestimmte Eingriffe am Hoden oder bestimmte Eingriffe an Urethra und Prostata bei bösartiger Neubildung</t>
  </si>
  <si>
    <t>Eingriffe am Hoden mit mäßig komplexem Eingriff, Alter &lt; 3 Jahre oder mit schweren CC oder beidseitigem Hodenhochstand, Alter &lt; 14 Jahre</t>
  </si>
  <si>
    <t>Eingriffe am Hoden ohne äußerst schwere CC, ohne bestimmten Eingriff, ohne mäßig komplexen Eingriff oder Alter &gt; 2 Jahre, ohne schwere CC oder ohne beidseitigen Hodenhochstand oder Alter &gt; 13 Jahre</t>
  </si>
  <si>
    <t>Radioligandentherapie mit Lutetium-177-PSMA-Liganden</t>
  </si>
  <si>
    <t>Bösartige Neubildungen der männlichen Geschlechtsorgane, ein Belegungstag oder Alter &gt; 10 Jahre, ohne äußerst schwere CC, mit hochgradig komplexer Chemotherapie</t>
  </si>
  <si>
    <t>Bösartige Neubildungen der männlichen Geschlechtsorgane, ein Belegungstag oder Alter &gt; 10 Jahre, ohne äußerst schwere CC, ohne hochgradig komplexer Chemotherapie</t>
  </si>
  <si>
    <t>Komplexe rekonstruktive Eingriffe an den weiblichen Geschlechtsorganen oder bestimmte Embolisation an viszeralen und anderen abdominalen Gefäßen außer bei bösartiger Neubildung</t>
  </si>
  <si>
    <t>Große Eingriffe an Vagina, Zervix und Vulva auß. bei BNB oder kl. Eingriffe an Vagina/Douglasraum oder best. Eingriff an der Harnblase, Alter &gt; 80 Jahre od. äuß. schw. od. schw. CC od. best. Embolisation an viszeralen und and. abdominalen Gefäßen bei BNB</t>
  </si>
  <si>
    <t>Große Eingr. an Vagina, Zervix u. Vulva auß. bei BNB od. kl. Eingriffe an Vagina/Douglasraum od. best. Eingr. an der Harnblase, Alter &lt; 81 Jahre, ohne äuß. schw. od. schw. CC, mit aufwend. Eingr., ohne best. Embol. an visz. u. and. abdom. Gefäßen bei BNB</t>
  </si>
  <si>
    <t>Hysterektomie auß. bei BNB m. Beckenbodenpl. od. Brachytherapie b. Krankh./Stör. weibl. Geschlechtsorg., &gt; 1 BT, m. äuß. schw. CC od. Ovariektomie u. kompl. Eingriffe an den Tubae uterinae auß. bei BNB, ohne äuß. schwere od. schwere CC, Alter &lt; 16 Jahre</t>
  </si>
  <si>
    <t>Neugeborenes, Aufnahmegewicht 1000 - 1499 g mit signifikanter OR-Prozedur oder Beatmung &gt; 120 Stunden, ohne Beatmung &gt; 479 Stunden oder ohne mehrere schwere Probleme, ohne mehrzeitige OR Prozedur</t>
  </si>
  <si>
    <t>Neugeborenes ohne sign. OR-Prozedur, ohne Beatmung &gt; 95 Std., Aufnahmegew. 2000 - 2499 g mit mehr. schw. Probl. oder Krampfanfall mit best. diag. Maßnahmen oder Beatmung &gt; 48 Std. od. Aufnahmegew. &gt; 2499 g, m. mehr. schw. Probl., m. Hypothermiebehandlung</t>
  </si>
  <si>
    <t>Neugeborenes, Aufnahmegew. &gt; 2499 g oh. sig. OR-Proz., mit schw. Prob., oh. Hypothermiebeh., oh. Krampfanfall mit best. diag. Maßnah., oh. Beatmung &gt; 24 Std. od. mit anderem Prob., mehr als ein Belegungstag od. mit nicht sig. OR-Proz., neugeb. Mehrling</t>
  </si>
  <si>
    <t>Neugeborenes, Aufnahmegew. &gt; 2499 g oh. sig. OR-Proz., oh. Beatmung &gt; 95 Std., ohne schw. Prob., oh. Hypothermiebeh., oh. Krampfanfall mit best. diag. Maßnah., mit anderem Prob., mehr als ein Belegungstag oder mit nicht sig. OR-Proz., neugeb. Einling</t>
  </si>
  <si>
    <t>Verschiedene OR-Prozeduren bei Krankheiten des Blutes, der blutbildenden Organe und des Immunsystems ohne äußerst schwere CC, Alter &gt; 5 Jahre, ohne bestimmte Exzisionen und Resektionen Mediastinum oder Thymus</t>
  </si>
  <si>
    <t>Erkrankungen des retikuloendothelialen Systems, des Immunsystems und Gerinnungsstörungen ohne komplexe Diagnose, ohne äußerst schwere oder schwere CC</t>
  </si>
  <si>
    <t>Lymphom u. nicht akute Leukämie mit Agranuloz., Portimpl., Komplexbeh. MRE od. kompl. Diag. b. Leuk., Alt. &gt; 15 J., m. intens. Chemoth. od. Alt. &lt; 18 J. od. m. äuß. schw. CC od. Tumorlyse-Syndr. od. Blastenkr., oh. kompl. Diag. b. Leuk., oh. schwerste CC</t>
  </si>
  <si>
    <t>Lymphom und nicht akute Leukämie ohne Sepsis, ohne komplizierende Konstellation, mit Agranulozytose oder Portimplant. oder Komplexbehandlung MRE oder komplexer Diagnostik bei Leukämie, ohne äußerst schwere CC, Alter &gt; 17 Jahre, oh. intensive Chemoth.</t>
  </si>
  <si>
    <t>Lymphom und nicht akute Leukämie oh. bestimmte kompliz. Faktoren, oh. äuß. schw. CC, Alter &lt; 16 Jahre od. mit kompl. Diagnose od. kompliz. Prozedur, Alter &gt; 15 Jahre, oh. best. Lymphom mit best. Chemoth., oh. kompl. Diagnose, oh. andere Komplexbeh. MRE</t>
  </si>
  <si>
    <t>Lymphom und nicht akute Leukämie ohne bestimmte komplizierende Faktoren, ohne äußerst schwere CC, ohne komplexe Diagnose, ohne komplizierende Prozedur, Alter &gt; 15 Jahre</t>
  </si>
  <si>
    <t>Andere akute Leukämie mit komplizierender Konstellation oder mit mäßig komplexer Chemotherapie, mit Dialyse oder Sepsis oder mit Agranulozytose oder Portimplantation, Alter &lt; 16 Jahre</t>
  </si>
  <si>
    <t>R65Z</t>
  </si>
  <si>
    <t>Hämatologische und solide Neubildungen, ein Belegungstag</t>
  </si>
  <si>
    <t>Sepsis, verstorben &lt; 5 Tage nach Aufnahme, ohne intensivmedizinische Komplexbehandlung &gt; 196/ 184 / - Aufwandspunkte</t>
  </si>
  <si>
    <t>Schwere virale Erkrankung, außer bei Zustand nach Organtransplantation</t>
  </si>
  <si>
    <t>Mäßig schwere virale Erkrankung, außer bei Zustand nach Organtransplantation</t>
  </si>
  <si>
    <t>T63D</t>
  </si>
  <si>
    <t>Polytrauma mit Beatmung &gt; 72 Stunden oder komplexen Eingriffen oder IntK &gt; 392 / 368 / 552 Aufwandspunkte, ohne Frührehabilitation, mit Beatmung &gt; 263 Stunden oder mit komplexer Vakuumbehandlung oder mit IntK &gt; 588 / 552 / - Aufwandspunkte</t>
  </si>
  <si>
    <t>Polytrauma mit Beatmung &gt; 72 Stunden oder komplexen Eingriffen oder IntK &gt; 392 / 368 / 552 Aufwandspunkte, ohne Frührehabilitation, ohne Beatmung &gt; 263 Stunden, ohne komplexe Vakuumbehandlung, ohne IntK &gt; 588 / 552 / - Aufwandspunkte</t>
  </si>
  <si>
    <t>Polytrauma mit anderen komplexen Eingriffen mit komplizierender Konstellation oder Eingriffen an mehreren Lokalisationen oder mit intensivmedizinischer Komplexbehandlung &gt; 392 / 368 / - Aufwandspunkte</t>
  </si>
  <si>
    <t>Polytrauma mit anderen komplexen Eingriffen ohne komplizierende Konstellation, ohne Eingriffe an mehreren Lokalisationen, ohne intensivmedizinische Komplexbehandlung &gt; 392 / 368 / - Aufwandspunkte</t>
  </si>
  <si>
    <t>Polytrauma mit anderen Eingriffen oder Beatmung &gt; 24 Stunden, mit komplizierender Konstellation oder Eingriffen an mehreren Lokalisationen</t>
  </si>
  <si>
    <t>Polytrauma mit anderen Eingriffen oder Beatmung &gt; 24 Stunden, ohne komplizierende Konstellation, ohne Eingriffe an mehreren Lokalisationen, mit bestimmten anderen Eingriffen oder Beatmung mehr als 24 Stunden</t>
  </si>
  <si>
    <t>Polytrauma mit anderen Eingriffen oder Beatmung &gt; 24 Stunden, ohne komplizierende Konstellation, ohne Eingriffe an mehreren Lokalisationen, ohne bestimmte andere Eingriffe, ohne Beatmung &gt; 24 Stunden</t>
  </si>
  <si>
    <t>Polytrauma, verstorben &lt; 5 Tage nach Aufnahme, ohne komplizierende Konstellationen, ohne Beatmung &gt; 24 Stunden, ohne komplexe oder bestimmte andere Eingriffe</t>
  </si>
  <si>
    <t>Polytrauma ohne signifikante Eingriffe mit komplizierender Diagnose oder mit intensivmedizinischer Komplexbehandlung &gt; 196 / 184 / - Aufwandspunkte</t>
  </si>
  <si>
    <t>Polytrauma ohne signifikante Eingriffe, ohne komplizierende Diagnose, ohne intensivmedizinische Komplexbehandlung &gt; 196 / 184 / - Aufwandspunkte</t>
  </si>
  <si>
    <t>Andere Verbrenn. m. Haut-Tx. od. and. Eingr. auß. b. Sep., oh. kompliz. Konst., oh. hochkompl. Eingr., oh. vierz. best. OR-Proz., oh. IntK &gt; 588 / 552 / 552 Aufwandsp., m. äuß. schw. CC, kompliz. Diagn., kompl. Proz., Dialyse od. Beatm. &gt; 24 Std.</t>
  </si>
  <si>
    <t>Andere Verbrenn. m. Haut-Tx. od. and. Eingr. oh. äuß. schw. CC, oh. kompliz. Diagn., oh. komplexe Proz., oh. Dialyse, oh. Beat. &gt; 24 Std., oh. kompliz. Konst., oh. IntK &gt; 588 / 552 / 552 Aufwandsp., oh. best. Spalthauttranspl., Alter &lt; 18 J.</t>
  </si>
  <si>
    <t>Y03Z</t>
  </si>
  <si>
    <t>Andere Verbrennungen mit anderen Eingriffen</t>
  </si>
  <si>
    <t>Y62Z</t>
  </si>
  <si>
    <t>Andere Verbrennungen</t>
  </si>
  <si>
    <t>Andere Faktoren, die den Gesundheitszustand beeinflussen, Nachbehandlung nach abgeschlossener Behandlung mit komplexer Radiojoddiagnostik oder invasiver kardiologischer Diagnostik bei Zustand nach Herztransplantation, Alter &lt; 18 Jahre</t>
  </si>
  <si>
    <t>Andere Faktoren, die den Gesundheitszustand beeinflussen, Nachbehandlung nach abgeschlossener Behandlung mit bestimmter Radiojoddiagnostik, ohne invasive kardiologische Diagnostik bei Zustand nach Herztransplantation oder Alter &gt; 17 Jahre</t>
  </si>
  <si>
    <t>Andere Faktoren, die den Gesundheitszustand beeinflussen, Nachbehandlung nach abgeschlossener Behandlung ohne Radiojoddiagnostik, ohne inv. kardiol. Diagnostik bei Zustand nach Herztransplantation oder Alter &gt; 17 Jahre, mit bestimmtem Kontaktanlass</t>
  </si>
  <si>
    <t>Andere Faktoren, die den Gesundheitszustand beeinflussen, Nachbehandl. nach abgeschl. Behandl. oh. Radiojoddiagnostik, oh. inv. kard. Diagn. b. Zustand n. Herz-Tx od. Alter &gt; 17 J., oh. best. Kontaktanlass od. allergologische Provokationstestung bis 2 BT</t>
  </si>
  <si>
    <t>Ausgedehnte OR-Proz. oh. Bezug zur Hauptdiagnose mit bestimmter kompl. Konst. oder Strahlenth. oder endovaskulärer Impl. von Stent-Proth. an der Aorta oder intensivmediz. Komplexbehandlung &gt; 392 / 368 / - Aufwandsp. od. Alter &lt; 18 J. mit kompl. Faktoren</t>
  </si>
  <si>
    <t>Ausgedehnte OR-Prozedur ohne Bezug zur Hauptdiagnose mit hochkomplexer OR-Prozedur oder mit komplizierender Konstellation, Alter &gt; 17 Jahre oder ohne komplizierende Faktoren</t>
  </si>
  <si>
    <t>aG-DRG-Version 2020</t>
  </si>
  <si>
    <t>ZE168</t>
  </si>
  <si>
    <t>Bei der Behandlung von Blutern mit Blutgerinnungsfaktoren erfolgt die Abrechnung der Gabe von Prothrombinkomplex über das ZE2020-97 nach Anlage 4 bzw. 6, die gleichzeitige Abrechnung des ZE30 ist ausgeschlossen.</t>
  </si>
  <si>
    <t>OPS Version 2020</t>
  </si>
  <si>
    <t>Siehe weitere Differenzierung ZE51.21 bis ZE51.25</t>
  </si>
  <si>
    <t>ZE51.21</t>
  </si>
  <si>
    <t>8-810.qm</t>
  </si>
  <si>
    <t>64.000 IE bis unter 76.000 IE</t>
  </si>
  <si>
    <t>ZE51.22</t>
  </si>
  <si>
    <t>8-810.qn</t>
  </si>
  <si>
    <t>76.000 IE bis unter 88.000 IE</t>
  </si>
  <si>
    <t>ZE51.23</t>
  </si>
  <si>
    <t>8-810.qp</t>
  </si>
  <si>
    <t>88.000 IE bis unter 100.000 IE</t>
  </si>
  <si>
    <t>ZE51.24</t>
  </si>
  <si>
    <t>8-810.qq</t>
  </si>
  <si>
    <t>100.000 IE bis unter 112.000 IE</t>
  </si>
  <si>
    <t>ZE51.25</t>
  </si>
  <si>
    <t>8-810.qr</t>
  </si>
  <si>
    <t>112.000 IE oder mehr</t>
  </si>
  <si>
    <t>Siehe weitere Differenzierung ZE64.16 bis ZE64.24</t>
  </si>
  <si>
    <t>ZE64.16</t>
  </si>
  <si>
    <t>8-810.sf</t>
  </si>
  <si>
    <t>50,0 g bis unter 60,0 g</t>
  </si>
  <si>
    <t>ZE64.17</t>
  </si>
  <si>
    <t>8-810.sg</t>
  </si>
  <si>
    <t>60,0 g bis unter 70,0 g</t>
  </si>
  <si>
    <t>ZE64.18</t>
  </si>
  <si>
    <t>8-810.sh</t>
  </si>
  <si>
    <t>70,0 g bis unter 80,0 g</t>
  </si>
  <si>
    <t>ZE64.19</t>
  </si>
  <si>
    <t>8-810.sj</t>
  </si>
  <si>
    <t>80,0 g bis unter 90,0 g</t>
  </si>
  <si>
    <t>ZE64.20</t>
  </si>
  <si>
    <t>8-810.sk</t>
  </si>
  <si>
    <t>90,0 g bis unter 100,0 g</t>
  </si>
  <si>
    <t>ZE64.21</t>
  </si>
  <si>
    <t>8-810.sm</t>
  </si>
  <si>
    <t>100,0 g bis unter 120,0 g</t>
  </si>
  <si>
    <t>ZE64.22</t>
  </si>
  <si>
    <t>8-810.sn</t>
  </si>
  <si>
    <t>120,0 g bis unter 140,0 g</t>
  </si>
  <si>
    <t>ZE64.23</t>
  </si>
  <si>
    <t>8-810.sp</t>
  </si>
  <si>
    <t>140,0 g bis unter 160,0 g</t>
  </si>
  <si>
    <t>ZE64.24</t>
  </si>
  <si>
    <t>8-810.sq</t>
  </si>
  <si>
    <t>160,0 g oder mehr</t>
  </si>
  <si>
    <t>Implantation oder Wechsel eines endobronchialen Klappensystems, endoskopisch</t>
  </si>
  <si>
    <t>1 Ventil</t>
  </si>
  <si>
    <t>2 Ventile</t>
  </si>
  <si>
    <t>3 Ventile</t>
  </si>
  <si>
    <t>4 Ventile</t>
  </si>
  <si>
    <t>Siehe weitere Differenzierung ZE100.06 bis ZE100.09</t>
  </si>
  <si>
    <t>ZE100.06</t>
  </si>
  <si>
    <t>5-339.55</t>
  </si>
  <si>
    <t>5 Ventile</t>
  </si>
  <si>
    <t>ZE100.07</t>
  </si>
  <si>
    <t>5-339.56</t>
  </si>
  <si>
    <t>6 Ventile</t>
  </si>
  <si>
    <t>ZE100.08</t>
  </si>
  <si>
    <t>5-339.57</t>
  </si>
  <si>
    <t>7 Ventile</t>
  </si>
  <si>
    <t>ZE100.09</t>
  </si>
  <si>
    <t>5-339.58</t>
  </si>
  <si>
    <t>8 oder mehr Ventile</t>
  </si>
  <si>
    <t>Autogene / Autologe matrixinduzierte Chondrozytentrans-plantation</t>
  </si>
  <si>
    <t>Siehe weitere Differenzierung ZE157.15 bis ZE157.21</t>
  </si>
  <si>
    <t>ZE157.15</t>
  </si>
  <si>
    <t>6-005.me</t>
  </si>
  <si>
    <t>2.080 mg bis unter 2.400 mg</t>
  </si>
  <si>
    <t>ZE157.16</t>
  </si>
  <si>
    <t>6-005.mf</t>
  </si>
  <si>
    <t>2.400 mg bis unter 2.720 mg</t>
  </si>
  <si>
    <t>ZE157.17</t>
  </si>
  <si>
    <t>6-005.mg</t>
  </si>
  <si>
    <t>2.720 mg bis unter 3.040 mg</t>
  </si>
  <si>
    <t>ZE157.18</t>
  </si>
  <si>
    <t>6-005.mh</t>
  </si>
  <si>
    <t>3.040 mg bis unter 3.360 mg</t>
  </si>
  <si>
    <t>ZE157.19</t>
  </si>
  <si>
    <t>6-005.mj</t>
  </si>
  <si>
    <t>3.360 mg bis unter 3.680 mg</t>
  </si>
  <si>
    <t>ZE157.20</t>
  </si>
  <si>
    <t>6-005.mk</t>
  </si>
  <si>
    <t>3.680 mg bis unter 4.000 mg</t>
  </si>
  <si>
    <t>ZE157.21</t>
  </si>
  <si>
    <t>6-005.mm</t>
  </si>
  <si>
    <t>4.000 mg oder mehr</t>
  </si>
  <si>
    <r>
      <t>ZE168.01</t>
    </r>
    <r>
      <rPr>
        <vertAlign val="superscript"/>
        <sz val="10"/>
        <rFont val="Arial"/>
        <family val="2"/>
      </rPr>
      <t>6)</t>
    </r>
  </si>
  <si>
    <t>6-006.j0</t>
  </si>
  <si>
    <t>ZE168.02</t>
  </si>
  <si>
    <t>6-006.j1</t>
  </si>
  <si>
    <t>ZE168.03</t>
  </si>
  <si>
    <t>6-006.j2</t>
  </si>
  <si>
    <t>ZE168.04</t>
  </si>
  <si>
    <t>6-006.j3</t>
  </si>
  <si>
    <t>ZE168.05</t>
  </si>
  <si>
    <t>6-006.j4</t>
  </si>
  <si>
    <t>ZE168.06</t>
  </si>
  <si>
    <t>6-006.j5</t>
  </si>
  <si>
    <t>ZE168.07</t>
  </si>
  <si>
    <t>6-006.j6</t>
  </si>
  <si>
    <t>ZE168.08</t>
  </si>
  <si>
    <t>6-006.j7</t>
  </si>
  <si>
    <t>ZE168.09</t>
  </si>
  <si>
    <t>6-006.j8</t>
  </si>
  <si>
    <t>ZE168.10</t>
  </si>
  <si>
    <t>6-006.j9</t>
  </si>
  <si>
    <t>ZE168.11</t>
  </si>
  <si>
    <t>6-006.ja</t>
  </si>
  <si>
    <t>ZE168.12</t>
  </si>
  <si>
    <t>6-006.jb</t>
  </si>
  <si>
    <t>ZE168.13</t>
  </si>
  <si>
    <t>6-006.jc</t>
  </si>
  <si>
    <t>ZE168.14</t>
  </si>
  <si>
    <t>6-006.jd</t>
  </si>
  <si>
    <t>ZE168.15</t>
  </si>
  <si>
    <t>6-006.je</t>
  </si>
  <si>
    <t>ZE168.16</t>
  </si>
  <si>
    <t>6-006.jf</t>
  </si>
  <si>
    <t>ZE168.17</t>
  </si>
  <si>
    <t>6-006.jg</t>
  </si>
  <si>
    <t>ZE168.18</t>
  </si>
  <si>
    <t>6-006.jh</t>
  </si>
  <si>
    <t>ZE168.19</t>
  </si>
  <si>
    <t>6-006.jj</t>
  </si>
  <si>
    <t>ZE168.20</t>
  </si>
  <si>
    <t>6-006.jk</t>
  </si>
  <si>
    <t>ZE168.21</t>
  </si>
  <si>
    <t>6-006.jm</t>
  </si>
  <si>
    <t>ZE168.22</t>
  </si>
  <si>
    <t>6-006.jn</t>
  </si>
  <si>
    <t>460 mg bis unter 540 mg</t>
  </si>
  <si>
    <t>ZE168.23</t>
  </si>
  <si>
    <t>6-006.jp</t>
  </si>
  <si>
    <t>540 mg bis unter 620 mg</t>
  </si>
  <si>
    <t>ZE168.24</t>
  </si>
  <si>
    <t>6-006.jq</t>
  </si>
  <si>
    <t>620 mg bis unter 700 mg</t>
  </si>
  <si>
    <t>ZE168.25</t>
  </si>
  <si>
    <t>6-006.jr</t>
  </si>
  <si>
    <t>700 mg bis unter 860 mg</t>
  </si>
  <si>
    <t>ZE168.26</t>
  </si>
  <si>
    <t>6-006.js</t>
  </si>
  <si>
    <t>860 mg bis unter 1.020 mg</t>
  </si>
  <si>
    <t>ZE168.27</t>
  </si>
  <si>
    <t>6-006.jt</t>
  </si>
  <si>
    <t>1.020 mg bis unter 1.180 mg</t>
  </si>
  <si>
    <t>ZE168.28</t>
  </si>
  <si>
    <t>6-006.ju</t>
  </si>
  <si>
    <t>1.180 mg bis unter 1.340 mg</t>
  </si>
  <si>
    <t>ZE168.29</t>
  </si>
  <si>
    <t>6-006.jv</t>
  </si>
  <si>
    <t>1.340 mg bis unter 1.500 mg</t>
  </si>
  <si>
    <t>ZE168.30</t>
  </si>
  <si>
    <t>6-006.jw</t>
  </si>
  <si>
    <t>1.500 mg oder mehr</t>
  </si>
  <si>
    <t xml:space="preserve">Pflegeerlös </t>
  </si>
  <si>
    <t>Anzahl der Berechnungs-tage</t>
  </si>
  <si>
    <t xml:space="preserve"> Bewertungs-relation/Tag</t>
  </si>
  <si>
    <t>Summe der Pflegebewertungs-relationen (Sp.18x19)</t>
  </si>
  <si>
    <t>Pflegeerlös</t>
  </si>
  <si>
    <t>Bewertungs-relation/Tag (nach Pflegeerlös-katalog oder vereinbarte Bewertungs-relation)</t>
  </si>
  <si>
    <t>Summe der Pflegebewertungs-relationen (Sp. 22x23)</t>
  </si>
  <si>
    <t>Anzahl der Berechnungstage</t>
  </si>
  <si>
    <t>Bewertungs-relation/Tag  (nach Pflegeerlös-katalog oder vereinbarte Bewertungs-relation)</t>
  </si>
  <si>
    <t>Summe der Pflegebewertungs-relationen 
(Sp. 6x7)</t>
  </si>
  <si>
    <t>Erlössumme
(Sp. 3x4)</t>
  </si>
  <si>
    <t>Entgelt-
höhe</t>
  </si>
  <si>
    <t>Entgelt
nach
§ 6 Abs. 1 KHEntgG</t>
  </si>
  <si>
    <t>E1 Aufstellung der Fallpauschalen für das Krankenhaus (Daten 2019, Katalog 2019)</t>
  </si>
  <si>
    <t>E1 Aufstellung der Fallpauschalen für das Krankenhaus (Daten 2019, Katalog 2020)</t>
  </si>
  <si>
    <t>E1 Aufstellung der Fallpauschalen für das Krankenhaus (Forderung, Katalog 2020)</t>
  </si>
  <si>
    <t>E1 Aufstellung der Fallpauschalen für das Krankenhaus (Vereinbarung, Katalog 2020)</t>
  </si>
  <si>
    <t>E2 Aufstellung der Zusatzentgelte für das Krankenhaus (Katalog 2019)</t>
  </si>
  <si>
    <t>E2 Aufstellung der Zusatzentgelte für das Krankenhaus (Forderung, Katalog 2020)</t>
  </si>
  <si>
    <t>E2 Aufstellung der Zusatzentgelte für das Krankenhaus (Vereinbarung, Katalog 2020)</t>
  </si>
  <si>
    <t>E3 Aufstellung der nach § 6 KHEntgG krankenhausindividuell verhandelten Entgelte (Daten 2018)</t>
  </si>
  <si>
    <t>E3 Aufstellung der nach § 6 KHEntgG krankenhausindividuell verhandelten Entgelte (Daten 2019, ggf. hochgerechnet)</t>
  </si>
  <si>
    <t>E3 Aufstellung der nach § 6 KHEntgG krankenhausindividuell verhandelten Entgelte (Forderung 2020)</t>
  </si>
  <si>
    <t>E3 Aufstellung der nach § 6 KHEntgG krankenhausindividuell verhandelten Entgelte (Vereinbarung 2020)</t>
  </si>
  <si>
    <t>E3.2 Aufstellung der Zusatzentgelte (Daten 2018)</t>
  </si>
  <si>
    <t>E3.2 Aufstellung der Zusatzentgelte (Daten 2019, ggf. hochgerechnet)</t>
  </si>
  <si>
    <t>E3.2 Aufstellung der Zusatzentgelte (Forderung 2020)</t>
  </si>
  <si>
    <t>E3.2 Aufstellung der Zusatzentgelte (Vereinbarung 2020)</t>
  </si>
  <si>
    <t>E3.3 Aufstellung der tagesbezogenen Entgelte (IST-Daten 2018)</t>
  </si>
  <si>
    <t>E3.3 Aufstellung der tagesbezogenen Entgelte (IST-Daten 2019, ggf. hochgerechnet)</t>
  </si>
  <si>
    <t>E3.3 Aufstellung der tagesbezogenen Entgelte (Forderung 2020)</t>
  </si>
  <si>
    <t>E3.3 Aufstellung der tagesbezogenen Entgelte (Vereinbarung 2020)</t>
  </si>
  <si>
    <t>E1 VVJ</t>
  </si>
  <si>
    <t>E1 VJ</t>
  </si>
  <si>
    <t>E1 VJÜ</t>
  </si>
  <si>
    <t>E1 F</t>
  </si>
  <si>
    <t>E1 V</t>
  </si>
  <si>
    <t>E2 VVJ</t>
  </si>
  <si>
    <t>E2 VJ</t>
  </si>
  <si>
    <t>E2 F</t>
  </si>
  <si>
    <t>E2 V</t>
  </si>
  <si>
    <t>E3.1 VVJ</t>
  </si>
  <si>
    <t>E3.1 VJ</t>
  </si>
  <si>
    <t>E3.1 F</t>
  </si>
  <si>
    <t>E3.1 V</t>
  </si>
  <si>
    <t>E3.2 VVJ</t>
  </si>
  <si>
    <t>E3.2 VJ</t>
  </si>
  <si>
    <t>E3.2 F</t>
  </si>
  <si>
    <t>E3.2 V</t>
  </si>
  <si>
    <t>E3.3 VVJ</t>
  </si>
  <si>
    <t>E3.3 VJ</t>
  </si>
  <si>
    <t>E3.3 F</t>
  </si>
  <si>
    <t>E3.3 V</t>
  </si>
  <si>
    <t>Anlage 3a</t>
  </si>
  <si>
    <t>Nicht mit dem Fallpauschalen-Katalog vergütete vollstationäre Leistungen und Pflegeerlöskatalog</t>
  </si>
  <si>
    <t>Für die nachfolgend aufgeführten Leistungen sind krankenhausindividuelle Entgelte nach § 6 Abs. 1 Satz 1 des Krankenhausentgelt-gesetzes zu vereinbaren, soweit diese als Krankenhausleistung erbracht werden dürfen.
Nach § 7 Abs. 4 ist für diese Fallpauschalen die nach § 6 Abs. 1 KHEntgG bisher krankenhausindividuell vereinbarte Entgelthöhe bis zum Beginn des Wirksamwerdens der neuen Budgetvereinbarung weiter zu erheben.</t>
  </si>
  <si>
    <t>A04A</t>
  </si>
  <si>
    <t>Knochenmarktransplantation / Stammzelltransfusion, allogen, mit zweiter Knochenmarktransplantation / Stammzelltransfusion im selben Aufenthalt</t>
  </si>
  <si>
    <t>A15A</t>
  </si>
  <si>
    <t>Knochenmarktransplantation / Stammzelltransfusion, autogen, mit zweiter Knochenmarktransplantation / Stammzelltransfusion im selben Aufenthalt</t>
  </si>
  <si>
    <t>A16A</t>
  </si>
  <si>
    <t>Transplantation von Darm oder Pankreas</t>
  </si>
  <si>
    <t>A16B</t>
  </si>
  <si>
    <t>Injektion von Pankreasgewebe</t>
  </si>
  <si>
    <t>A22Z</t>
  </si>
  <si>
    <t>Korrektureingriff bei Doppelfehlbildung</t>
  </si>
  <si>
    <t>A43Z</t>
  </si>
  <si>
    <t>Frührehabilitation bei Wachkoma und Locked-in-Syndrom</t>
  </si>
  <si>
    <t>B11Z</t>
  </si>
  <si>
    <t>Frührehabilitation mit bestimmter OR-Prozedur</t>
  </si>
  <si>
    <t>B13Z</t>
  </si>
  <si>
    <t>Epilepsiechirurgie mit invasivem präoperativen Video-EEG</t>
  </si>
  <si>
    <t>B43Z</t>
  </si>
  <si>
    <t>Frührehabilitation bei Krankheiten und Störungen des Nervensystems, mehr als 27 Tage</t>
  </si>
  <si>
    <t>B46Z</t>
  </si>
  <si>
    <t>Sozial- und neuropädiatrische und pädiatrisch-psychosomatische Therapie bei Krankheiten und Störungen des Nervensystems</t>
  </si>
  <si>
    <t>B49Z</t>
  </si>
  <si>
    <t>Multimodale Komplexbehandlung bei Morbus Parkinson</t>
  </si>
  <si>
    <t>B61B</t>
  </si>
  <si>
    <t>Bestimmte akute Erkrankungen und Verletzungen des Rückenmarks ohne komplexen Eingriff oder mehr als 13 Belegungstage oder nicht wegverlegt</t>
  </si>
  <si>
    <t>B76A</t>
  </si>
  <si>
    <t>Anfälle, mehr als ein Belegungstag, mit komplexer Diagnostik und Therapie</t>
  </si>
  <si>
    <t>D01A</t>
  </si>
  <si>
    <t>Kochleaimplantation, bilateral</t>
  </si>
  <si>
    <t>D23Z</t>
  </si>
  <si>
    <t>Implantation eines aktiven mechanischen Hörimplantates</t>
  </si>
  <si>
    <t>E37Z</t>
  </si>
  <si>
    <t>Längerer stationärer Aufenthalt vor Transplantation bei hoher Dringlichkeitsstufe bei Krankheiten und Störungen der Atmungsorgane</t>
  </si>
  <si>
    <t>E41Z</t>
  </si>
  <si>
    <t>Frührehabilitation bei Krankheiten und Störungen der Atmungsorgane</t>
  </si>
  <si>
    <t>E76A</t>
  </si>
  <si>
    <t>Tuberkulose, mehr als 14 Belegungstage</t>
  </si>
  <si>
    <t>F29Z</t>
  </si>
  <si>
    <t>Frührehabilitation bei Krankheiten und Störungen des Kreislaufsystems, mit bestimmter OR-Prozedur, außer kardiothorakale Eingriffe</t>
  </si>
  <si>
    <t>F37Z</t>
  </si>
  <si>
    <t>Längerer stationärer Aufenthalt vor Transplantation bei hoher Dringlichkeitsstufe bei Krankheiten und Störungen des Kreislaufsystems</t>
  </si>
  <si>
    <t>F45Z</t>
  </si>
  <si>
    <t>Frührehabilitation bei Krankheiten und Störungen des Kreislaufsystems</t>
  </si>
  <si>
    <t>F96Z</t>
  </si>
  <si>
    <t>Stammzelltransfusion bei Krankheiten und Störungen des Kreislaufsystems</t>
  </si>
  <si>
    <t>G51Z</t>
  </si>
  <si>
    <t>Frührehabilitation bei Krankheiten und Störungen der Verdauungsorgane</t>
  </si>
  <si>
    <t>H37Z</t>
  </si>
  <si>
    <t>Längerer stationärer Aufenthalt vor Transplantation bei hoher Dringlichkeitsstufe bei Krankheiten und Störungen an hepatobiliärem System und Pankreas</t>
  </si>
  <si>
    <t>I40Z</t>
  </si>
  <si>
    <t>Frührehabilitation bei Krankheiten und Störungen an Muskel-Skelett-System und Bindegewebe</t>
  </si>
  <si>
    <t>I96Z</t>
  </si>
  <si>
    <t>Frührehabilitation mit bestimmter OR-Prozedur bei Krankheiten und Störungen an Muskel-Skelett-System und Bindegewebe, mehr als 20 Tage</t>
  </si>
  <si>
    <t>K01Z</t>
  </si>
  <si>
    <t>Verschiedene Eingriffe bei Diabetes mellitus mit Komplikationen, mit Frührehabilitation oder geriatrischer frührehabilitativer Komplexbehandlung</t>
  </si>
  <si>
    <t>K43Z</t>
  </si>
  <si>
    <t>Frührehabilitation bei endokrinen, Ernährungs- und Stoffwechselkrankheiten</t>
  </si>
  <si>
    <t>U01Z</t>
  </si>
  <si>
    <t>Geschlechtsorganumwandelnde Operation</t>
  </si>
  <si>
    <t>U41Z</t>
  </si>
  <si>
    <t>Sozial- und neuropädiatrische und pädiatrisch-psychosomatische Therapie bei psychischen Krankheiten und Störungen</t>
  </si>
  <si>
    <t>U42A</t>
  </si>
  <si>
    <t>Multimodale Schmerztherapie bei psychischen Krankheiten und Störungen, Alter &lt; 19 Jahre</t>
  </si>
  <si>
    <t>U43Z</t>
  </si>
  <si>
    <t>Psychosomatische Therapie, Alter &lt; 18 Jahre</t>
  </si>
  <si>
    <t>W01A</t>
  </si>
  <si>
    <t>Polytrauma mit Beatmung &gt; 72 Stunden oder komplexen Eingriffen oder intensivmedizinische Komplexbehandlung &gt; 392 / 368 / 552 Aufwandspunkte, mit Frührehabilitation</t>
  </si>
  <si>
    <t>W05Z</t>
  </si>
  <si>
    <t>Frührehabilitation bei Polytrauma mit OR-Prozedur</t>
  </si>
  <si>
    <t>W40Z</t>
  </si>
  <si>
    <t>Frührehabilitation bei Polytrauma</t>
  </si>
  <si>
    <t>Y01Z</t>
  </si>
  <si>
    <t>Operative Eingriffe bei schweren Verbrennungen oder Beatmung &gt; 95 Stunden bei Verbrennungen oder intensivmedizinische Komplexbehandlung &gt; 1176 / 1104 / 1104 Aufwandspunkte bei Verbrennungen</t>
  </si>
  <si>
    <t>Y61Z</t>
  </si>
  <si>
    <t>Schwere Verbrennungen</t>
  </si>
  <si>
    <t>Z02Z</t>
  </si>
  <si>
    <t>Leberspende (Lebendspende)</t>
  </si>
  <si>
    <t>Z04Z</t>
  </si>
  <si>
    <t>Lungenspende (Lebendspende)</t>
  </si>
  <si>
    <t>Z41Z</t>
  </si>
  <si>
    <t>Knochenmarkentnahme bei Eigenspender</t>
  </si>
  <si>
    <t>Z42Z</t>
  </si>
  <si>
    <t>Stammzellentnahme bei Fremdspender</t>
  </si>
  <si>
    <t>Z43Z</t>
  </si>
  <si>
    <t>Knochenmarkentnahme bei Fremdspender</t>
  </si>
  <si>
    <t>A90A</t>
  </si>
  <si>
    <t>Teilstationäre geriatrische Komplexbehandlung, umfassende Behandlung</t>
  </si>
  <si>
    <t>A90B</t>
  </si>
  <si>
    <t>Teilstationäre geriatrische Komplexbehandlung, Basisbehandlung</t>
  </si>
  <si>
    <t>L90A</t>
  </si>
  <si>
    <t>Niereninsuffizienz, teilstationär, Alter &lt; 15 Jahre</t>
  </si>
  <si>
    <t>Bewertungs-relation/Tag (nach Pflegeerlös-katalog)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</si>
</sst>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 #,##0.00\ &quot;€&quot;_-;\-* #,##0.00\ &quot;€&quot;_-;_-* &quot;-&quot;??\ &quot;€&quot;_-;_-@_-"/>
    <numFmt numFmtId="164" formatCode="0.0"/>
    <numFmt numFmtId="165" formatCode="#,##0.0"/>
    <numFmt numFmtId="166" formatCode="#,##0.000"/>
    <numFmt numFmtId="167" formatCode="0.000"/>
    <numFmt numFmtId="168" formatCode="#,000.00"/>
    <numFmt numFmtId="169" formatCode="#,##0.00\ &quot;€&quot;"/>
    <numFmt numFmtId="170" formatCode="#,##0.00\ \€"/>
    <numFmt numFmtId="171" formatCode="0.0000"/>
    <numFmt numFmtId="172" formatCode="#,##0.00_ ;\-#,##0.00\ "/>
  </numFmts>
  <fonts count="62" x14ac:knownFonts="1">
    <font>
      <sz val="10"/>
      <name val="Arial"/>
    </font>
    <font>
      <sz val="11"/>
      <color theme="1"/>
      <name val="Arial"/>
      <family val="2"/>
    </font>
    <font>
      <sz val="11"/>
      <color theme="1"/>
      <name val="Arial"/>
      <family val="2"/>
    </font>
    <font>
      <sz val="11"/>
      <color indexed="8"/>
      <name val="Arial"/>
      <family val="2"/>
    </font>
    <font>
      <sz val="10"/>
      <name val="Arial"/>
      <family val="2"/>
    </font>
    <font>
      <b/>
      <sz val="12"/>
      <name val="Arial"/>
      <family val="2"/>
    </font>
    <font>
      <b/>
      <sz val="16"/>
      <name val="Arial"/>
      <family val="2"/>
    </font>
    <font>
      <b/>
      <sz val="10"/>
      <name val="Arial"/>
      <family val="2"/>
    </font>
    <font>
      <sz val="10"/>
      <name val="Symbol"/>
      <family val="1"/>
      <charset val="2"/>
    </font>
    <font>
      <b/>
      <sz val="11"/>
      <name val="Arial"/>
      <family val="2"/>
    </font>
    <font>
      <vertAlign val="superscript"/>
      <sz val="10"/>
      <name val="Arial"/>
      <family val="2"/>
    </font>
    <font>
      <b/>
      <sz val="10"/>
      <name val="Symbol"/>
      <family val="1"/>
      <charset val="2"/>
    </font>
    <font>
      <b/>
      <sz val="9"/>
      <name val="Arial"/>
      <family val="2"/>
    </font>
    <font>
      <sz val="8"/>
      <name val="Arial"/>
      <family val="2"/>
    </font>
    <font>
      <sz val="10"/>
      <name val="Arial"/>
      <family val="2"/>
    </font>
    <font>
      <b/>
      <sz val="8"/>
      <name val="Arial"/>
      <family val="2"/>
    </font>
    <font>
      <b/>
      <vertAlign val="superscript"/>
      <sz val="8"/>
      <name val="Arial"/>
      <family val="2"/>
    </font>
    <font>
      <sz val="8"/>
      <name val="Arial"/>
      <family val="2"/>
    </font>
    <font>
      <sz val="10"/>
      <color indexed="9"/>
      <name val="Arial"/>
      <family val="2"/>
    </font>
    <font>
      <vertAlign val="superscript"/>
      <sz val="8"/>
      <name val="Arial"/>
      <family val="2"/>
    </font>
    <font>
      <sz val="11"/>
      <color indexed="8"/>
      <name val="Arial"/>
      <family val="2"/>
    </font>
    <font>
      <b/>
      <sz val="11"/>
      <color indexed="8"/>
      <name val="Arial"/>
      <family val="2"/>
    </font>
    <font>
      <b/>
      <sz val="9"/>
      <color indexed="8"/>
      <name val="Arial"/>
      <family val="2"/>
    </font>
    <font>
      <b/>
      <vertAlign val="superscript"/>
      <sz val="11"/>
      <name val="Arial"/>
      <family val="2"/>
    </font>
    <font>
      <sz val="10"/>
      <color indexed="8"/>
      <name val="Arial"/>
      <family val="2"/>
    </font>
    <font>
      <sz val="11"/>
      <color indexed="8"/>
      <name val="Calibri"/>
      <family val="2"/>
    </font>
    <font>
      <sz val="11"/>
      <color indexed="9"/>
      <name val="Calibri"/>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60"/>
      <name val="Calibri"/>
      <family val="2"/>
    </font>
    <font>
      <sz val="11"/>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10"/>
      <name val="Calibri"/>
      <family val="2"/>
    </font>
    <font>
      <b/>
      <sz val="11"/>
      <color indexed="9"/>
      <name val="Calibri"/>
      <family val="2"/>
    </font>
    <font>
      <sz val="11"/>
      <color indexed="9"/>
      <name val="Arial"/>
      <family val="2"/>
    </font>
    <font>
      <sz val="9"/>
      <name val="Arial"/>
      <family val="2"/>
    </font>
    <font>
      <b/>
      <sz val="10"/>
      <color indexed="8"/>
      <name val="Arial"/>
      <family val="2"/>
    </font>
    <font>
      <sz val="12"/>
      <color indexed="8"/>
      <name val="Arial"/>
      <family val="2"/>
    </font>
    <font>
      <b/>
      <sz val="12"/>
      <color indexed="8"/>
      <name val="Arial"/>
      <family val="2"/>
    </font>
    <font>
      <u/>
      <sz val="11"/>
      <color indexed="12"/>
      <name val="Arial"/>
      <family val="2"/>
    </font>
    <font>
      <sz val="36"/>
      <color indexed="8"/>
      <name val="Arial"/>
      <family val="2"/>
    </font>
    <font>
      <sz val="14"/>
      <name val="Arial"/>
      <family val="2"/>
    </font>
    <font>
      <sz val="11"/>
      <name val="Arial"/>
      <family val="2"/>
    </font>
    <font>
      <b/>
      <vertAlign val="subscript"/>
      <sz val="11"/>
      <name val="Arial"/>
      <family val="2"/>
    </font>
    <font>
      <sz val="11"/>
      <color theme="1"/>
      <name val="Calibri"/>
      <family val="2"/>
    </font>
    <font>
      <sz val="11"/>
      <color theme="1"/>
      <name val="Arial"/>
      <family val="2"/>
    </font>
    <font>
      <b/>
      <sz val="11"/>
      <color theme="1"/>
      <name val="Arial"/>
      <family val="2"/>
    </font>
    <font>
      <sz val="10"/>
      <color theme="1"/>
      <name val="Arial"/>
      <family val="2"/>
    </font>
    <font>
      <sz val="10"/>
      <name val="Arial"/>
      <family val="2"/>
    </font>
    <font>
      <sz val="10"/>
      <color rgb="FF000000"/>
      <name val="Arial"/>
      <family val="2"/>
    </font>
    <font>
      <b/>
      <sz val="10"/>
      <color theme="8"/>
      <name val="Arial"/>
      <family val="2"/>
    </font>
    <font>
      <sz val="10"/>
      <name val="Arial"/>
      <family val="2"/>
    </font>
    <font>
      <sz val="10"/>
      <color theme="0"/>
      <name val="Arial"/>
      <family val="2"/>
    </font>
    <font>
      <sz val="11"/>
      <color theme="1"/>
      <name val="Calibri"/>
      <family val="2"/>
      <scheme val="minor"/>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indexed="41"/>
        <bgColor indexed="64"/>
      </patternFill>
    </fill>
    <fill>
      <patternFill patternType="solid">
        <fgColor indexed="27"/>
        <bgColor indexed="64"/>
      </patternFill>
    </fill>
    <fill>
      <patternFill patternType="solid">
        <fgColor indexed="47"/>
        <bgColor indexed="64"/>
      </patternFill>
    </fill>
    <fill>
      <patternFill patternType="solid">
        <fgColor theme="9"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6337778862885"/>
        <bgColor indexed="64"/>
      </patternFill>
    </fill>
    <fill>
      <patternFill patternType="solid">
        <fgColor rgb="FFCCFFFF"/>
        <bgColor indexed="64"/>
      </patternFill>
    </fill>
    <fill>
      <patternFill patternType="solid">
        <fgColor theme="6" tint="0.39997558519241921"/>
        <bgColor indexed="64"/>
      </patternFill>
    </fill>
  </fills>
  <borders count="25">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47">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8" borderId="0" applyNumberFormat="0" applyBorder="0" applyAlignment="0" applyProtection="0"/>
    <xf numFmtId="0" fontId="25" fillId="11" borderId="0" applyNumberFormat="0" applyBorder="0" applyAlignment="0" applyProtection="0"/>
    <xf numFmtId="0" fontId="42" fillId="12"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2" fillId="14" borderId="0" applyNumberFormat="0" applyBorder="0" applyAlignment="0" applyProtection="0"/>
    <xf numFmtId="0" fontId="42" fillId="15" borderId="0" applyNumberFormat="0" applyBorder="0" applyAlignment="0" applyProtection="0"/>
    <xf numFmtId="0" fontId="26" fillId="12"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9" borderId="0" applyNumberFormat="0" applyBorder="0" applyAlignment="0" applyProtection="0"/>
    <xf numFmtId="0" fontId="27" fillId="20" borderId="1" applyNumberFormat="0" applyAlignment="0" applyProtection="0"/>
    <xf numFmtId="0" fontId="28" fillId="20" borderId="2" applyNumberFormat="0" applyAlignment="0" applyProtection="0"/>
    <xf numFmtId="0" fontId="29" fillId="7" borderId="2" applyNumberFormat="0" applyAlignment="0" applyProtection="0"/>
    <xf numFmtId="0" fontId="30" fillId="0" borderId="3" applyNumberFormat="0" applyFill="0" applyAlignment="0" applyProtection="0"/>
    <xf numFmtId="0" fontId="31" fillId="0" borderId="0" applyNumberFormat="0" applyFill="0" applyBorder="0" applyAlignment="0" applyProtection="0"/>
    <xf numFmtId="44" fontId="4" fillId="0" borderId="0" applyFont="0" applyFill="0" applyBorder="0" applyAlignment="0" applyProtection="0"/>
    <xf numFmtId="44" fontId="14" fillId="0" borderId="0" applyFont="0" applyFill="0" applyBorder="0" applyAlignment="0" applyProtection="0"/>
    <xf numFmtId="0" fontId="32" fillId="4" borderId="0" applyNumberFormat="0" applyBorder="0" applyAlignment="0" applyProtection="0"/>
    <xf numFmtId="0" fontId="47" fillId="0" borderId="0" applyNumberFormat="0" applyFill="0" applyBorder="0" applyAlignment="0" applyProtection="0">
      <alignment vertical="top"/>
      <protection locked="0"/>
    </xf>
    <xf numFmtId="0" fontId="33" fillId="21" borderId="0" applyNumberFormat="0" applyBorder="0" applyAlignment="0" applyProtection="0"/>
    <xf numFmtId="0" fontId="4" fillId="22" borderId="4" applyNumberFormat="0" applyFont="0" applyAlignment="0" applyProtection="0"/>
    <xf numFmtId="9" fontId="25" fillId="0" borderId="0" applyFont="0" applyFill="0" applyBorder="0" applyAlignment="0" applyProtection="0"/>
    <xf numFmtId="9" fontId="52" fillId="0" borderId="0" applyFont="0" applyFill="0" applyBorder="0" applyAlignment="0" applyProtection="0"/>
    <xf numFmtId="9" fontId="52" fillId="0" borderId="0" applyFont="0" applyFill="0" applyBorder="0" applyAlignment="0" applyProtection="0"/>
    <xf numFmtId="9" fontId="52" fillId="0" borderId="0" applyFont="0" applyFill="0" applyBorder="0" applyAlignment="0" applyProtection="0"/>
    <xf numFmtId="0" fontId="34" fillId="3" borderId="0" applyNumberFormat="0" applyBorder="0" applyAlignment="0" applyProtection="0"/>
    <xf numFmtId="0" fontId="14" fillId="0" borderId="0"/>
    <xf numFmtId="0" fontId="14" fillId="0" borderId="0"/>
    <xf numFmtId="0" fontId="25" fillId="0" borderId="0"/>
    <xf numFmtId="0" fontId="24" fillId="0" borderId="0"/>
    <xf numFmtId="0" fontId="14" fillId="0" borderId="0"/>
    <xf numFmtId="0" fontId="25" fillId="0" borderId="0"/>
    <xf numFmtId="0" fontId="25" fillId="0" borderId="0"/>
    <xf numFmtId="0" fontId="14" fillId="0" borderId="0"/>
    <xf numFmtId="0" fontId="25" fillId="0" borderId="0"/>
    <xf numFmtId="0" fontId="53" fillId="0" borderId="0"/>
    <xf numFmtId="0" fontId="4" fillId="0" borderId="0"/>
    <xf numFmtId="0" fontId="35" fillId="0" borderId="0" applyNumberFormat="0" applyFill="0" applyBorder="0" applyAlignment="0" applyProtection="0"/>
    <xf numFmtId="0" fontId="36" fillId="0" borderId="5" applyNumberFormat="0" applyFill="0" applyAlignment="0" applyProtection="0"/>
    <xf numFmtId="0" fontId="37" fillId="0" borderId="6" applyNumberFormat="0" applyFill="0" applyAlignment="0" applyProtection="0"/>
    <xf numFmtId="0" fontId="38" fillId="0" borderId="7" applyNumberFormat="0" applyFill="0" applyAlignment="0" applyProtection="0"/>
    <xf numFmtId="0" fontId="38" fillId="0" borderId="0" applyNumberFormat="0" applyFill="0" applyBorder="0" applyAlignment="0" applyProtection="0"/>
    <xf numFmtId="0" fontId="39" fillId="0" borderId="8" applyNumberFormat="0" applyFill="0" applyAlignment="0" applyProtection="0"/>
    <xf numFmtId="0" fontId="40" fillId="0" borderId="0" applyNumberFormat="0" applyFill="0" applyBorder="0" applyAlignment="0" applyProtection="0"/>
    <xf numFmtId="0" fontId="41" fillId="23" borderId="9" applyNumberFormat="0" applyAlignment="0" applyProtection="0"/>
    <xf numFmtId="44" fontId="59" fillId="0" borderId="0" applyFont="0" applyFill="0" applyBorder="0" applyAlignment="0" applyProtection="0"/>
    <xf numFmtId="44" fontId="4" fillId="0" borderId="0" applyFon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4" fillId="0" borderId="0"/>
    <xf numFmtId="0" fontId="61" fillId="0" borderId="0"/>
    <xf numFmtId="0" fontId="4"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4" fillId="0" borderId="0"/>
    <xf numFmtId="0" fontId="61" fillId="0" borderId="0"/>
    <xf numFmtId="0" fontId="61" fillId="0" borderId="0"/>
    <xf numFmtId="0" fontId="61" fillId="0" borderId="0"/>
    <xf numFmtId="0" fontId="61" fillId="0" borderId="0"/>
    <xf numFmtId="0" fontId="4" fillId="0" borderId="0"/>
    <xf numFmtId="0" fontId="4" fillId="0" borderId="0"/>
    <xf numFmtId="0" fontId="61" fillId="0" borderId="0"/>
    <xf numFmtId="0" fontId="61" fillId="0" borderId="0"/>
    <xf numFmtId="0" fontId="4" fillId="0" borderId="0"/>
  </cellStyleXfs>
  <cellXfs count="604">
    <xf numFmtId="0" fontId="0" fillId="0" borderId="0" xfId="0"/>
    <xf numFmtId="0" fontId="0" fillId="0" borderId="10" xfId="0" applyBorder="1"/>
    <xf numFmtId="0" fontId="0" fillId="0" borderId="11" xfId="0" applyBorder="1"/>
    <xf numFmtId="0" fontId="5" fillId="0" borderId="12" xfId="0" applyFont="1" applyBorder="1" applyProtection="1">
      <protection hidden="1"/>
    </xf>
    <xf numFmtId="0" fontId="0" fillId="0" borderId="10" xfId="0" applyBorder="1" applyProtection="1">
      <protection hidden="1"/>
    </xf>
    <xf numFmtId="0" fontId="0" fillId="0" borderId="11" xfId="0" applyBorder="1" applyProtection="1">
      <protection hidden="1"/>
    </xf>
    <xf numFmtId="0" fontId="0" fillId="0" borderId="0" xfId="0" applyProtection="1">
      <protection hidden="1"/>
    </xf>
    <xf numFmtId="0" fontId="0" fillId="0" borderId="13" xfId="0" applyBorder="1" applyProtection="1">
      <protection hidden="1"/>
    </xf>
    <xf numFmtId="0" fontId="0" fillId="0" borderId="14" xfId="0" applyBorder="1" applyProtection="1">
      <protection hidden="1"/>
    </xf>
    <xf numFmtId="0" fontId="0" fillId="0" borderId="15" xfId="0" applyBorder="1" applyProtection="1">
      <protection hidden="1"/>
    </xf>
    <xf numFmtId="0" fontId="6" fillId="0" borderId="0" xfId="0" applyFont="1" applyProtection="1">
      <protection hidden="1"/>
    </xf>
    <xf numFmtId="0" fontId="0" fillId="0" borderId="0" xfId="0" applyBorder="1" applyProtection="1">
      <protection hidden="1"/>
    </xf>
    <xf numFmtId="0" fontId="0" fillId="0" borderId="0" xfId="0" applyFill="1" applyProtection="1">
      <protection hidden="1"/>
    </xf>
    <xf numFmtId="0" fontId="12" fillId="0" borderId="12" xfId="0" applyFont="1" applyBorder="1"/>
    <xf numFmtId="0" fontId="12" fillId="0" borderId="13" xfId="0" applyFont="1" applyBorder="1"/>
    <xf numFmtId="14" fontId="0" fillId="0" borderId="15" xfId="0" applyNumberFormat="1" applyBorder="1"/>
    <xf numFmtId="0" fontId="7" fillId="0" borderId="0" xfId="0" applyFont="1"/>
    <xf numFmtId="0" fontId="0" fillId="0" borderId="0" xfId="0" applyAlignment="1"/>
    <xf numFmtId="0" fontId="0" fillId="0" borderId="0" xfId="0" quotePrefix="1" applyProtection="1">
      <protection hidden="1"/>
    </xf>
    <xf numFmtId="164" fontId="0" fillId="24" borderId="0" xfId="0" applyNumberFormat="1" applyFill="1"/>
    <xf numFmtId="0" fontId="0" fillId="24" borderId="0" xfId="0" applyFill="1"/>
    <xf numFmtId="49" fontId="0" fillId="24" borderId="0" xfId="0" applyNumberFormat="1" applyFill="1"/>
    <xf numFmtId="164" fontId="0" fillId="0" borderId="0" xfId="0" applyNumberFormat="1" applyAlignment="1">
      <alignment horizontal="center"/>
    </xf>
    <xf numFmtId="1" fontId="0" fillId="0" borderId="0" xfId="0" applyNumberFormat="1" applyAlignment="1">
      <alignment horizontal="center"/>
    </xf>
    <xf numFmtId="1" fontId="0" fillId="0" borderId="0" xfId="0" applyNumberFormat="1" applyAlignment="1"/>
    <xf numFmtId="164" fontId="0" fillId="0" borderId="0" xfId="0" applyNumberFormat="1" applyAlignment="1">
      <alignment horizontal="left"/>
    </xf>
    <xf numFmtId="49" fontId="0" fillId="0" borderId="0" xfId="0" applyNumberFormat="1" applyAlignment="1">
      <alignment horizontal="left"/>
    </xf>
    <xf numFmtId="0" fontId="9" fillId="24" borderId="0" xfId="0" applyFont="1" applyFill="1" applyAlignment="1">
      <alignment horizontal="right"/>
    </xf>
    <xf numFmtId="164" fontId="9" fillId="24" borderId="0" xfId="0" applyNumberFormat="1" applyFont="1" applyFill="1" applyAlignment="1">
      <alignment horizontal="right"/>
    </xf>
    <xf numFmtId="0" fontId="14" fillId="0" borderId="16" xfId="63" applyBorder="1" applyAlignment="1">
      <alignment horizontal="left" vertical="center"/>
    </xf>
    <xf numFmtId="0" fontId="14" fillId="0" borderId="0" xfId="63"/>
    <xf numFmtId="0" fontId="9" fillId="24" borderId="0" xfId="63" applyFont="1" applyFill="1" applyAlignment="1">
      <alignment horizontal="left"/>
    </xf>
    <xf numFmtId="0" fontId="7" fillId="24" borderId="0" xfId="63" applyFont="1" applyFill="1" applyAlignment="1">
      <alignment horizontal="left"/>
    </xf>
    <xf numFmtId="0" fontId="9" fillId="24" borderId="0" xfId="63" applyFont="1" applyFill="1" applyAlignment="1">
      <alignment horizontal="right"/>
    </xf>
    <xf numFmtId="0" fontId="14" fillId="24" borderId="0" xfId="63" applyFill="1" applyAlignment="1">
      <alignment horizontal="center"/>
    </xf>
    <xf numFmtId="0" fontId="21" fillId="25" borderId="16" xfId="63" applyFont="1" applyFill="1" applyBorder="1" applyAlignment="1">
      <alignment horizontal="center" vertical="center" wrapText="1"/>
    </xf>
    <xf numFmtId="169" fontId="9" fillId="25" borderId="16" xfId="63" applyNumberFormat="1" applyFont="1" applyFill="1" applyBorder="1" applyAlignment="1">
      <alignment horizontal="center" vertical="center"/>
    </xf>
    <xf numFmtId="0" fontId="22" fillId="25" borderId="16" xfId="63" applyFont="1" applyFill="1" applyBorder="1" applyAlignment="1">
      <alignment horizontal="center" vertical="center" wrapText="1"/>
    </xf>
    <xf numFmtId="0" fontId="14" fillId="24" borderId="0" xfId="63" applyFill="1" applyBorder="1" applyAlignment="1">
      <alignment vertical="center"/>
    </xf>
    <xf numFmtId="0" fontId="14" fillId="24" borderId="0" xfId="63" applyFill="1" applyBorder="1" applyAlignment="1">
      <alignment wrapText="1"/>
    </xf>
    <xf numFmtId="4" fontId="14" fillId="24" borderId="0" xfId="63" applyNumberFormat="1" applyFill="1" applyBorder="1" applyAlignment="1">
      <alignment horizontal="center" vertical="center"/>
    </xf>
    <xf numFmtId="0" fontId="7" fillId="24" borderId="0" xfId="63" applyFont="1" applyFill="1" applyBorder="1"/>
    <xf numFmtId="0" fontId="14" fillId="24" borderId="0" xfId="63" applyFill="1" applyBorder="1"/>
    <xf numFmtId="4" fontId="14" fillId="24" borderId="0" xfId="63" applyNumberFormat="1" applyFill="1" applyBorder="1"/>
    <xf numFmtId="0" fontId="10" fillId="0" borderId="0" xfId="63" applyFont="1" applyFill="1" applyBorder="1" applyAlignment="1">
      <alignment horizontal="left" vertical="top"/>
    </xf>
    <xf numFmtId="0" fontId="10" fillId="24" borderId="0" xfId="63" applyFont="1" applyFill="1" applyBorder="1" applyAlignment="1">
      <alignment horizontal="left" vertical="top"/>
    </xf>
    <xf numFmtId="0" fontId="10" fillId="24" borderId="0" xfId="63" applyFont="1" applyFill="1" applyAlignment="1">
      <alignment horizontal="left" vertical="top"/>
    </xf>
    <xf numFmtId="0" fontId="53" fillId="0" borderId="12" xfId="68" applyBorder="1"/>
    <xf numFmtId="0" fontId="24" fillId="0" borderId="10" xfId="68" applyFont="1" applyBorder="1" applyAlignment="1" applyProtection="1">
      <alignment horizontal="right" vertical="center"/>
      <protection locked="0"/>
    </xf>
    <xf numFmtId="0" fontId="54" fillId="0" borderId="10" xfId="68" applyFont="1" applyBorder="1" applyAlignment="1">
      <alignment horizontal="left" vertical="center"/>
    </xf>
    <xf numFmtId="0" fontId="24" fillId="0" borderId="10" xfId="68" applyFont="1" applyBorder="1" applyAlignment="1">
      <alignment horizontal="right" vertical="center" wrapText="1"/>
    </xf>
    <xf numFmtId="0" fontId="44" fillId="0" borderId="11" xfId="68" applyFont="1" applyBorder="1" applyAlignment="1" applyProtection="1">
      <alignment horizontal="left" vertical="center"/>
    </xf>
    <xf numFmtId="0" fontId="53" fillId="0" borderId="0" xfId="68"/>
    <xf numFmtId="0" fontId="24" fillId="0" borderId="13" xfId="68" applyFont="1" applyBorder="1" applyAlignment="1" applyProtection="1">
      <protection hidden="1"/>
    </xf>
    <xf numFmtId="0" fontId="24" fillId="0" borderId="14" xfId="68" applyFont="1" applyBorder="1" applyAlignment="1">
      <alignment horizontal="right" vertical="center" wrapText="1"/>
    </xf>
    <xf numFmtId="3" fontId="44" fillId="26" borderId="14" xfId="68" applyNumberFormat="1" applyFont="1" applyFill="1" applyBorder="1" applyAlignment="1" applyProtection="1">
      <alignment horizontal="left" vertical="center"/>
      <protection locked="0"/>
    </xf>
    <xf numFmtId="0" fontId="53" fillId="0" borderId="14" xfId="68" applyBorder="1" applyAlignment="1"/>
    <xf numFmtId="0" fontId="53" fillId="0" borderId="14" xfId="68" applyBorder="1"/>
    <xf numFmtId="0" fontId="53" fillId="0" borderId="15" xfId="68" applyBorder="1"/>
    <xf numFmtId="0" fontId="24" fillId="0" borderId="0" xfId="68" applyFont="1"/>
    <xf numFmtId="0" fontId="45" fillId="0" borderId="0" xfId="68" applyFont="1"/>
    <xf numFmtId="0" fontId="46" fillId="0" borderId="0" xfId="68" applyFont="1"/>
    <xf numFmtId="0" fontId="21" fillId="0" borderId="0" xfId="68" applyFont="1"/>
    <xf numFmtId="0" fontId="53" fillId="0" borderId="0" xfId="68" applyAlignment="1">
      <alignment horizontal="right" indent="1"/>
    </xf>
    <xf numFmtId="0" fontId="53" fillId="0" borderId="0" xfId="68" applyAlignment="1">
      <alignment horizontal="left" indent="1"/>
    </xf>
    <xf numFmtId="0" fontId="14" fillId="0" borderId="0" xfId="0" applyFont="1"/>
    <xf numFmtId="0" fontId="47" fillId="30" borderId="19" xfId="51" applyFill="1" applyBorder="1" applyAlignment="1" applyProtection="1">
      <alignment horizontal="left" indent="1"/>
    </xf>
    <xf numFmtId="0" fontId="24" fillId="30" borderId="19" xfId="68" applyFont="1" applyFill="1" applyBorder="1" applyAlignment="1">
      <alignment horizontal="right" indent="1"/>
    </xf>
    <xf numFmtId="0" fontId="24" fillId="31" borderId="19" xfId="68" applyFont="1" applyFill="1" applyBorder="1" applyAlignment="1">
      <alignment horizontal="right" indent="1"/>
    </xf>
    <xf numFmtId="0" fontId="47" fillId="31" borderId="19" xfId="51" applyFill="1" applyBorder="1" applyAlignment="1" applyProtection="1">
      <alignment horizontal="left" indent="1"/>
    </xf>
    <xf numFmtId="0" fontId="24" fillId="32" borderId="19" xfId="68" applyFont="1" applyFill="1" applyBorder="1" applyAlignment="1">
      <alignment horizontal="right" indent="1"/>
    </xf>
    <xf numFmtId="0" fontId="47" fillId="32" borderId="19" xfId="51" applyFill="1" applyBorder="1" applyAlignment="1" applyProtection="1">
      <alignment horizontal="left" indent="1"/>
    </xf>
    <xf numFmtId="0" fontId="24" fillId="0" borderId="0" xfId="68" applyFont="1" applyFill="1" applyBorder="1" applyAlignment="1">
      <alignment horizontal="right" indent="1"/>
    </xf>
    <xf numFmtId="0" fontId="47" fillId="0" borderId="0" xfId="51" applyFill="1" applyBorder="1" applyAlignment="1" applyProtection="1">
      <alignment horizontal="left" indent="1"/>
    </xf>
    <xf numFmtId="0" fontId="55" fillId="0" borderId="0" xfId="68" applyFont="1" applyFill="1" applyBorder="1" applyAlignment="1">
      <alignment horizontal="right" indent="1"/>
    </xf>
    <xf numFmtId="0" fontId="15" fillId="24" borderId="21" xfId="0" applyFont="1" applyFill="1" applyBorder="1" applyAlignment="1">
      <alignment horizontal="left" vertical="center"/>
    </xf>
    <xf numFmtId="0" fontId="15" fillId="24" borderId="0" xfId="0" applyFont="1" applyFill="1" applyBorder="1" applyAlignment="1">
      <alignment horizontal="left" vertical="center"/>
    </xf>
    <xf numFmtId="0" fontId="15" fillId="24" borderId="0" xfId="0" applyFont="1" applyFill="1" applyBorder="1" applyAlignment="1">
      <alignment horizontal="left" vertical="center" wrapText="1"/>
    </xf>
    <xf numFmtId="167" fontId="15" fillId="24" borderId="0" xfId="0" applyNumberFormat="1" applyFont="1" applyFill="1" applyBorder="1" applyAlignment="1">
      <alignment horizontal="left" vertical="center"/>
    </xf>
    <xf numFmtId="164" fontId="15" fillId="24" borderId="0" xfId="0" applyNumberFormat="1" applyFont="1" applyFill="1" applyBorder="1" applyAlignment="1">
      <alignment horizontal="left" vertical="center"/>
    </xf>
    <xf numFmtId="0" fontId="15" fillId="24" borderId="22" xfId="0" applyFont="1" applyFill="1" applyBorder="1" applyAlignment="1">
      <alignment horizontal="left" vertical="center"/>
    </xf>
    <xf numFmtId="0" fontId="15" fillId="24" borderId="13" xfId="0" applyFont="1" applyFill="1" applyBorder="1" applyAlignment="1">
      <alignment horizontal="left" vertical="center"/>
    </xf>
    <xf numFmtId="0" fontId="15" fillId="24" borderId="14" xfId="0" applyFont="1" applyFill="1" applyBorder="1" applyAlignment="1">
      <alignment horizontal="left" vertical="center"/>
    </xf>
    <xf numFmtId="0" fontId="15" fillId="24" borderId="14" xfId="0" applyFont="1" applyFill="1" applyBorder="1" applyAlignment="1">
      <alignment horizontal="left" vertical="center" wrapText="1"/>
    </xf>
    <xf numFmtId="167" fontId="15" fillId="24" borderId="14" xfId="0" applyNumberFormat="1" applyFont="1" applyFill="1" applyBorder="1" applyAlignment="1">
      <alignment horizontal="left" vertical="center"/>
    </xf>
    <xf numFmtId="164" fontId="15" fillId="24" borderId="14" xfId="0" applyNumberFormat="1" applyFont="1" applyFill="1" applyBorder="1" applyAlignment="1">
      <alignment horizontal="left" vertical="center"/>
    </xf>
    <xf numFmtId="0" fontId="7" fillId="0" borderId="16" xfId="0" applyFont="1" applyBorder="1" applyAlignment="1">
      <alignment horizontal="center"/>
    </xf>
    <xf numFmtId="0" fontId="3" fillId="24" borderId="0" xfId="63" applyFont="1" applyFill="1" applyAlignment="1">
      <alignment horizontal="center"/>
    </xf>
    <xf numFmtId="0" fontId="0" fillId="0" borderId="16" xfId="63" applyFont="1" applyBorder="1" applyAlignment="1">
      <alignment horizontal="left" vertical="center"/>
    </xf>
    <xf numFmtId="0" fontId="0" fillId="0" borderId="16" xfId="63" applyFont="1" applyBorder="1" applyAlignment="1">
      <alignment horizontal="left" vertical="center" wrapText="1"/>
    </xf>
    <xf numFmtId="0" fontId="9" fillId="24" borderId="0" xfId="60" applyFont="1" applyFill="1" applyAlignment="1">
      <alignment horizontal="left"/>
    </xf>
    <xf numFmtId="0" fontId="7" fillId="24" borderId="0" xfId="60" applyFont="1" applyFill="1" applyAlignment="1">
      <alignment horizontal="right"/>
    </xf>
    <xf numFmtId="0" fontId="9" fillId="24" borderId="0" xfId="60" applyFont="1" applyFill="1" applyAlignment="1">
      <alignment horizontal="right"/>
    </xf>
    <xf numFmtId="169" fontId="9" fillId="24" borderId="0" xfId="60" applyNumberFormat="1" applyFont="1" applyFill="1" applyAlignment="1">
      <alignment horizontal="right" vertical="top"/>
    </xf>
    <xf numFmtId="0" fontId="49" fillId="24" borderId="0" xfId="60" applyFont="1" applyFill="1" applyBorder="1" applyAlignment="1"/>
    <xf numFmtId="0" fontId="49" fillId="24" borderId="0" xfId="60" applyFont="1" applyFill="1" applyBorder="1" applyAlignment="1">
      <alignment horizontal="left"/>
    </xf>
    <xf numFmtId="0" fontId="50" fillId="24" borderId="14" xfId="60" applyFont="1" applyFill="1" applyBorder="1" applyAlignment="1">
      <alignment horizontal="left"/>
    </xf>
    <xf numFmtId="0" fontId="9" fillId="25" borderId="16" xfId="60" applyFont="1" applyFill="1" applyBorder="1" applyAlignment="1">
      <alignment horizontal="center" vertical="center" wrapText="1"/>
    </xf>
    <xf numFmtId="170" fontId="0" fillId="0" borderId="16" xfId="0" applyNumberFormat="1" applyFont="1" applyBorder="1" applyAlignment="1">
      <alignment horizontal="right" vertical="top" wrapText="1"/>
    </xf>
    <xf numFmtId="0" fontId="7" fillId="33" borderId="0" xfId="60" applyFont="1" applyFill="1" applyBorder="1"/>
    <xf numFmtId="0" fontId="10" fillId="33" borderId="0" xfId="60" applyFont="1" applyFill="1" applyBorder="1" applyAlignment="1">
      <alignment horizontal="left" vertical="top"/>
    </xf>
    <xf numFmtId="0" fontId="43" fillId="33" borderId="0" xfId="60" applyFont="1" applyFill="1" applyBorder="1" applyAlignment="1">
      <alignment horizontal="left" vertical="top"/>
    </xf>
    <xf numFmtId="0" fontId="24" fillId="35" borderId="19" xfId="68" applyFont="1" applyFill="1" applyBorder="1" applyAlignment="1">
      <alignment horizontal="right" indent="1"/>
    </xf>
    <xf numFmtId="0" fontId="47" fillId="35" borderId="19" xfId="51" applyFill="1" applyBorder="1" applyAlignment="1" applyProtection="1">
      <alignment horizontal="left" indent="1"/>
    </xf>
    <xf numFmtId="0" fontId="24" fillId="35" borderId="16" xfId="68" applyFont="1" applyFill="1" applyBorder="1" applyAlignment="1">
      <alignment horizontal="right" indent="1"/>
    </xf>
    <xf numFmtId="0" fontId="47" fillId="35" borderId="16" xfId="51" applyFill="1" applyBorder="1" applyAlignment="1" applyProtection="1">
      <alignment horizontal="left" indent="1"/>
    </xf>
    <xf numFmtId="0" fontId="13" fillId="0" borderId="19" xfId="0" applyFont="1" applyBorder="1" applyAlignment="1">
      <alignment horizontal="center" vertical="center"/>
    </xf>
    <xf numFmtId="0" fontId="13" fillId="0" borderId="19" xfId="0" applyFont="1" applyBorder="1" applyAlignment="1">
      <alignment horizontal="left" vertical="center" wrapText="1"/>
    </xf>
    <xf numFmtId="167" fontId="13" fillId="0" borderId="19" xfId="0" applyNumberFormat="1" applyFont="1" applyBorder="1" applyAlignment="1">
      <alignment horizontal="center" vertical="center"/>
    </xf>
    <xf numFmtId="164" fontId="13" fillId="0" borderId="19" xfId="0" applyNumberFormat="1" applyFont="1" applyBorder="1" applyAlignment="1">
      <alignment horizontal="center" vertical="center"/>
    </xf>
    <xf numFmtId="0" fontId="13" fillId="0" borderId="16" xfId="0" applyFont="1" applyBorder="1" applyAlignment="1">
      <alignment horizontal="center" vertical="center"/>
    </xf>
    <xf numFmtId="167" fontId="13" fillId="0" borderId="16" xfId="0" applyNumberFormat="1" applyFont="1" applyBorder="1" applyAlignment="1">
      <alignment horizontal="center" vertical="center"/>
    </xf>
    <xf numFmtId="164" fontId="13" fillId="0" borderId="16" xfId="0" applyNumberFormat="1" applyFont="1" applyBorder="1" applyAlignment="1">
      <alignment horizontal="center" vertical="center"/>
    </xf>
    <xf numFmtId="167" fontId="17" fillId="0" borderId="14" xfId="0" applyNumberFormat="1" applyFont="1" applyBorder="1" applyAlignment="1">
      <alignment horizontal="center" vertical="center"/>
    </xf>
    <xf numFmtId="0" fontId="17" fillId="0" borderId="14" xfId="0" applyFont="1" applyBorder="1" applyAlignment="1">
      <alignment horizontal="center" vertical="center"/>
    </xf>
    <xf numFmtId="0" fontId="17" fillId="0" borderId="15" xfId="0" applyFont="1" applyBorder="1" applyAlignment="1">
      <alignment horizontal="center" vertical="center"/>
    </xf>
    <xf numFmtId="164" fontId="13" fillId="0" borderId="19" xfId="0" applyNumberFormat="1" applyFont="1" applyBorder="1" applyAlignment="1">
      <alignment horizontal="left" vertical="center" wrapText="1"/>
    </xf>
    <xf numFmtId="1" fontId="13" fillId="0" borderId="19" xfId="0" applyNumberFormat="1" applyFont="1" applyBorder="1" applyAlignment="1">
      <alignment horizontal="center" vertical="center"/>
    </xf>
    <xf numFmtId="164" fontId="13" fillId="0" borderId="16" xfId="0" applyNumberFormat="1" applyFont="1" applyBorder="1" applyAlignment="1">
      <alignment horizontal="left" vertical="center" wrapText="1"/>
    </xf>
    <xf numFmtId="1" fontId="13" fillId="0" borderId="16" xfId="0" applyNumberFormat="1" applyFont="1" applyBorder="1" applyAlignment="1">
      <alignment horizontal="center" vertical="center"/>
    </xf>
    <xf numFmtId="0" fontId="43" fillId="24" borderId="0" xfId="63" applyFont="1" applyFill="1" applyAlignment="1">
      <alignment horizontal="left" vertical="top" wrapText="1"/>
    </xf>
    <xf numFmtId="0" fontId="4" fillId="24" borderId="0" xfId="60" applyFont="1" applyFill="1" applyAlignment="1">
      <alignment horizontal="left"/>
    </xf>
    <xf numFmtId="0" fontId="4" fillId="0" borderId="0" xfId="60" applyFont="1"/>
    <xf numFmtId="0" fontId="4" fillId="24" borderId="0" xfId="60" applyFont="1" applyFill="1" applyBorder="1" applyAlignment="1">
      <alignment horizontal="left" vertical="top"/>
    </xf>
    <xf numFmtId="0" fontId="4" fillId="24" borderId="0" xfId="60" applyFont="1" applyFill="1" applyBorder="1" applyAlignment="1">
      <alignment vertical="top"/>
    </xf>
    <xf numFmtId="0" fontId="4" fillId="24" borderId="0" xfId="60" applyFont="1" applyFill="1" applyBorder="1" applyAlignment="1">
      <alignment horizontal="center" vertical="top"/>
    </xf>
    <xf numFmtId="0" fontId="4" fillId="24" borderId="14" xfId="60" applyFont="1" applyFill="1" applyBorder="1" applyAlignment="1">
      <alignment horizontal="left"/>
    </xf>
    <xf numFmtId="0" fontId="4" fillId="24" borderId="14" xfId="60" applyFont="1" applyFill="1" applyBorder="1" applyAlignment="1">
      <alignment horizontal="left" vertical="top"/>
    </xf>
    <xf numFmtId="0" fontId="4" fillId="24" borderId="14" xfId="60" applyFont="1" applyFill="1" applyBorder="1" applyAlignment="1">
      <alignment vertical="top"/>
    </xf>
    <xf numFmtId="0" fontId="4" fillId="24" borderId="14" xfId="60" applyFont="1" applyFill="1" applyBorder="1" applyAlignment="1">
      <alignment horizontal="center" vertical="top"/>
    </xf>
    <xf numFmtId="0" fontId="12" fillId="25" borderId="16" xfId="60" applyFont="1" applyFill="1" applyBorder="1" applyAlignment="1">
      <alignment horizontal="center" vertical="center" wrapText="1"/>
    </xf>
    <xf numFmtId="0" fontId="4" fillId="0" borderId="16" xfId="60" applyNumberFormat="1" applyFont="1" applyFill="1" applyBorder="1" applyAlignment="1">
      <alignment horizontal="left" vertical="top" wrapText="1"/>
    </xf>
    <xf numFmtId="0" fontId="4" fillId="0" borderId="16" xfId="60" applyFont="1" applyFill="1" applyBorder="1" applyAlignment="1">
      <alignment vertical="top" wrapText="1"/>
    </xf>
    <xf numFmtId="169" fontId="4" fillId="0" borderId="16" xfId="60" applyNumberFormat="1" applyFont="1" applyFill="1" applyBorder="1" applyAlignment="1">
      <alignment vertical="top" wrapText="1"/>
    </xf>
    <xf numFmtId="0" fontId="4" fillId="0" borderId="16" xfId="60" applyFont="1" applyFill="1" applyBorder="1" applyAlignment="1">
      <alignment horizontal="left" vertical="top" wrapText="1"/>
    </xf>
    <xf numFmtId="170" fontId="13" fillId="0" borderId="16" xfId="0" applyNumberFormat="1" applyFont="1" applyBorder="1" applyAlignment="1">
      <alignment horizontal="center" vertical="top" wrapText="1"/>
    </xf>
    <xf numFmtId="0" fontId="4" fillId="34" borderId="16" xfId="60" applyNumberFormat="1" applyFont="1" applyFill="1" applyBorder="1" applyAlignment="1">
      <alignment horizontal="left" vertical="top" wrapText="1"/>
    </xf>
    <xf numFmtId="0" fontId="0" fillId="0" borderId="16" xfId="60" applyFont="1" applyFill="1" applyBorder="1" applyAlignment="1">
      <alignment horizontal="left" vertical="top" wrapText="1"/>
    </xf>
    <xf numFmtId="0" fontId="4" fillId="0" borderId="0" xfId="60" applyFont="1" applyFill="1" applyBorder="1"/>
    <xf numFmtId="0" fontId="4" fillId="33" borderId="0" xfId="60" applyFont="1" applyFill="1" applyBorder="1" applyAlignment="1">
      <alignment horizontal="left" vertical="top"/>
    </xf>
    <xf numFmtId="0" fontId="4" fillId="33" borderId="0" xfId="60" applyFont="1" applyFill="1" applyBorder="1" applyAlignment="1">
      <alignment vertical="top"/>
    </xf>
    <xf numFmtId="0" fontId="4" fillId="0" borderId="0" xfId="60" applyFont="1" applyBorder="1" applyAlignment="1">
      <alignment horizontal="right" vertical="top"/>
    </xf>
    <xf numFmtId="0" fontId="4" fillId="33" borderId="0" xfId="60" applyFont="1" applyFill="1" applyBorder="1"/>
    <xf numFmtId="0" fontId="4" fillId="33" borderId="0" xfId="60" applyFont="1" applyFill="1" applyBorder="1" applyAlignment="1"/>
    <xf numFmtId="0" fontId="4" fillId="33" borderId="0" xfId="60" applyFont="1" applyFill="1" applyBorder="1" applyAlignment="1">
      <alignment horizontal="right" vertical="top"/>
    </xf>
    <xf numFmtId="0" fontId="4" fillId="33" borderId="0" xfId="60" applyFont="1" applyFill="1" applyBorder="1" applyAlignment="1">
      <alignment horizontal="left" vertical="top" wrapText="1"/>
    </xf>
    <xf numFmtId="0" fontId="4" fillId="33" borderId="0" xfId="60" applyNumberFormat="1" applyFont="1" applyFill="1" applyBorder="1" applyAlignment="1">
      <alignment horizontal="left" vertical="top" wrapText="1"/>
    </xf>
    <xf numFmtId="0" fontId="4" fillId="33" borderId="0" xfId="60" applyFont="1" applyFill="1" applyBorder="1" applyAlignment="1">
      <alignment vertical="top" wrapText="1"/>
    </xf>
    <xf numFmtId="0" fontId="4" fillId="33" borderId="0" xfId="60" applyFont="1" applyFill="1" applyBorder="1" applyAlignment="1">
      <alignment horizontal="right" vertical="top" wrapText="1"/>
    </xf>
    <xf numFmtId="170" fontId="4" fillId="0" borderId="16" xfId="63" applyNumberFormat="1" applyFont="1" applyFill="1" applyBorder="1" applyAlignment="1">
      <alignment horizontal="right" vertical="center"/>
    </xf>
    <xf numFmtId="0" fontId="4" fillId="0" borderId="16" xfId="63" applyFont="1" applyBorder="1" applyAlignment="1">
      <alignment horizontal="left" vertical="center" wrapText="1"/>
    </xf>
    <xf numFmtId="170" fontId="13" fillId="0" borderId="16" xfId="63" applyNumberFormat="1" applyFont="1" applyFill="1" applyBorder="1" applyAlignment="1">
      <alignment horizontal="center" vertical="center"/>
    </xf>
    <xf numFmtId="0" fontId="14" fillId="24" borderId="0" xfId="59" applyFill="1"/>
    <xf numFmtId="49" fontId="14" fillId="24" borderId="0" xfId="59" applyNumberFormat="1" applyFill="1"/>
    <xf numFmtId="0" fontId="9" fillId="24" borderId="0" xfId="59" applyFont="1" applyFill="1" applyAlignment="1">
      <alignment horizontal="right"/>
    </xf>
    <xf numFmtId="0" fontId="14" fillId="0" borderId="0" xfId="59"/>
    <xf numFmtId="0" fontId="13" fillId="25" borderId="16" xfId="59" applyFont="1" applyFill="1" applyBorder="1" applyAlignment="1">
      <alignment horizontal="center" vertical="center" wrapText="1"/>
    </xf>
    <xf numFmtId="164" fontId="13" fillId="25" borderId="16" xfId="59" applyNumberFormat="1" applyFont="1" applyFill="1" applyBorder="1" applyAlignment="1">
      <alignment horizontal="center" vertical="center" wrapText="1"/>
    </xf>
    <xf numFmtId="0" fontId="13" fillId="0" borderId="0" xfId="59" applyFont="1" applyAlignment="1">
      <alignment horizontal="center" vertical="center" wrapText="1"/>
    </xf>
    <xf numFmtId="3" fontId="13" fillId="25" borderId="16" xfId="59" applyNumberFormat="1" applyFont="1" applyFill="1" applyBorder="1" applyAlignment="1">
      <alignment horizontal="center" vertical="center" wrapText="1"/>
    </xf>
    <xf numFmtId="3" fontId="13" fillId="0" borderId="0" xfId="59" applyNumberFormat="1" applyFont="1" applyAlignment="1">
      <alignment horizontal="center" vertical="center" wrapText="1"/>
    </xf>
    <xf numFmtId="0" fontId="15" fillId="24" borderId="12" xfId="59" applyFont="1" applyFill="1" applyBorder="1" applyAlignment="1">
      <alignment horizontal="left" vertical="center"/>
    </xf>
    <xf numFmtId="0" fontId="13" fillId="24" borderId="10" xfId="59" applyFont="1" applyFill="1" applyBorder="1" applyAlignment="1">
      <alignment horizontal="center" vertical="center"/>
    </xf>
    <xf numFmtId="0" fontId="13" fillId="24" borderId="10" xfId="59" applyFont="1" applyFill="1" applyBorder="1" applyAlignment="1">
      <alignment horizontal="left" vertical="center" wrapText="1"/>
    </xf>
    <xf numFmtId="167" fontId="13" fillId="24" borderId="10" xfId="59" applyNumberFormat="1" applyFont="1" applyFill="1" applyBorder="1" applyAlignment="1">
      <alignment horizontal="center" vertical="center"/>
    </xf>
    <xf numFmtId="1" fontId="13" fillId="24" borderId="10" xfId="59" applyNumberFormat="1" applyFont="1" applyFill="1" applyBorder="1" applyAlignment="1">
      <alignment horizontal="center" vertical="center"/>
    </xf>
    <xf numFmtId="164" fontId="13" fillId="24" borderId="10" xfId="59" applyNumberFormat="1" applyFont="1" applyFill="1" applyBorder="1" applyAlignment="1">
      <alignment horizontal="center" vertical="center"/>
    </xf>
    <xf numFmtId="1" fontId="13" fillId="24" borderId="11" xfId="59" applyNumberFormat="1" applyFont="1" applyFill="1" applyBorder="1" applyAlignment="1">
      <alignment horizontal="center" vertical="center"/>
    </xf>
    <xf numFmtId="0" fontId="13" fillId="0" borderId="16" xfId="59" applyFont="1" applyBorder="1" applyAlignment="1">
      <alignment horizontal="center" vertical="center"/>
    </xf>
    <xf numFmtId="49" fontId="13" fillId="0" borderId="16" xfId="59" applyNumberFormat="1" applyFont="1" applyBorder="1" applyAlignment="1">
      <alignment horizontal="left" vertical="center" wrapText="1"/>
    </xf>
    <xf numFmtId="167" fontId="13" fillId="0" borderId="16" xfId="59" applyNumberFormat="1" applyFont="1" applyBorder="1" applyAlignment="1">
      <alignment horizontal="center" vertical="center"/>
    </xf>
    <xf numFmtId="1" fontId="13" fillId="0" borderId="16" xfId="59" applyNumberFormat="1" applyFont="1" applyBorder="1" applyAlignment="1">
      <alignment horizontal="center" vertical="center"/>
    </xf>
    <xf numFmtId="164" fontId="13" fillId="0" borderId="16" xfId="59" applyNumberFormat="1" applyFont="1" applyBorder="1" applyAlignment="1">
      <alignment horizontal="center" vertical="center"/>
    </xf>
    <xf numFmtId="0" fontId="14" fillId="0" borderId="0" xfId="59" applyAlignment="1"/>
    <xf numFmtId="49" fontId="14" fillId="0" borderId="0" xfId="59" applyNumberFormat="1" applyAlignment="1">
      <alignment horizontal="left"/>
    </xf>
    <xf numFmtId="1" fontId="14" fillId="0" borderId="0" xfId="59" applyNumberFormat="1" applyAlignment="1"/>
    <xf numFmtId="164" fontId="14" fillId="24" borderId="0" xfId="59" applyNumberFormat="1" applyFill="1"/>
    <xf numFmtId="164" fontId="9" fillId="24" borderId="0" xfId="59" applyNumberFormat="1" applyFont="1" applyFill="1" applyAlignment="1">
      <alignment horizontal="right"/>
    </xf>
    <xf numFmtId="0" fontId="15" fillId="24" borderId="10" xfId="59" applyFont="1" applyFill="1" applyBorder="1" applyAlignment="1">
      <alignment horizontal="center" vertical="center"/>
    </xf>
    <xf numFmtId="0" fontId="15" fillId="24" borderId="10" xfId="59" applyFont="1" applyFill="1" applyBorder="1" applyAlignment="1">
      <alignment horizontal="left" vertical="center" wrapText="1"/>
    </xf>
    <xf numFmtId="167" fontId="15" fillId="24" borderId="10" xfId="59" applyNumberFormat="1" applyFont="1" applyFill="1" applyBorder="1" applyAlignment="1">
      <alignment horizontal="center" vertical="center"/>
    </xf>
    <xf numFmtId="164" fontId="15" fillId="24" borderId="10" xfId="59" applyNumberFormat="1" applyFont="1" applyFill="1" applyBorder="1" applyAlignment="1">
      <alignment horizontal="center" vertical="center"/>
    </xf>
    <xf numFmtId="1" fontId="15" fillId="24" borderId="10" xfId="59" applyNumberFormat="1" applyFont="1" applyFill="1" applyBorder="1" applyAlignment="1">
      <alignment horizontal="center" vertical="center"/>
    </xf>
    <xf numFmtId="1" fontId="15" fillId="24" borderId="11" xfId="59" applyNumberFormat="1" applyFont="1" applyFill="1" applyBorder="1" applyAlignment="1">
      <alignment horizontal="center" vertical="center"/>
    </xf>
    <xf numFmtId="164" fontId="13" fillId="0" borderId="16" xfId="59" applyNumberFormat="1" applyFont="1" applyBorder="1" applyAlignment="1">
      <alignment horizontal="left" vertical="center" wrapText="1"/>
    </xf>
    <xf numFmtId="164" fontId="14" fillId="0" borderId="0" xfId="59" applyNumberFormat="1" applyAlignment="1">
      <alignment horizontal="center"/>
    </xf>
    <xf numFmtId="164" fontId="14" fillId="0" borderId="0" xfId="59" applyNumberFormat="1" applyAlignment="1">
      <alignment horizontal="left"/>
    </xf>
    <xf numFmtId="1" fontId="14" fillId="0" borderId="0" xfId="59" applyNumberFormat="1" applyAlignment="1">
      <alignment horizontal="center"/>
    </xf>
    <xf numFmtId="0" fontId="13" fillId="25" borderId="16" xfId="0" applyFont="1" applyFill="1" applyBorder="1" applyAlignment="1">
      <alignment horizontal="center" vertical="center" wrapText="1"/>
    </xf>
    <xf numFmtId="164" fontId="13" fillId="25" borderId="16" xfId="0" applyNumberFormat="1" applyFont="1" applyFill="1" applyBorder="1" applyAlignment="1">
      <alignment horizontal="center" vertical="center" wrapText="1"/>
    </xf>
    <xf numFmtId="0" fontId="13" fillId="0" borderId="0" xfId="0" applyFont="1" applyAlignment="1">
      <alignment horizontal="center" vertical="center" wrapText="1"/>
    </xf>
    <xf numFmtId="3" fontId="13" fillId="25" borderId="16" xfId="0" applyNumberFormat="1" applyFont="1" applyFill="1" applyBorder="1" applyAlignment="1">
      <alignment horizontal="center" vertical="center" wrapText="1"/>
    </xf>
    <xf numFmtId="3" fontId="13" fillId="0" borderId="0" xfId="0" applyNumberFormat="1" applyFont="1" applyAlignment="1">
      <alignment horizontal="center" vertical="center" wrapText="1"/>
    </xf>
    <xf numFmtId="0" fontId="13" fillId="24" borderId="0" xfId="0" applyFont="1" applyFill="1" applyBorder="1" applyAlignment="1">
      <alignment horizontal="center" vertical="center"/>
    </xf>
    <xf numFmtId="0" fontId="13" fillId="24" borderId="0" xfId="0" applyFont="1" applyFill="1" applyBorder="1" applyAlignment="1">
      <alignment horizontal="left" vertical="center" wrapText="1"/>
    </xf>
    <xf numFmtId="167" fontId="13" fillId="24" borderId="0" xfId="0" applyNumberFormat="1" applyFont="1" applyFill="1" applyBorder="1" applyAlignment="1">
      <alignment horizontal="center" vertical="center"/>
    </xf>
    <xf numFmtId="164" fontId="13" fillId="24" borderId="0" xfId="0" applyNumberFormat="1" applyFont="1" applyFill="1" applyBorder="1" applyAlignment="1">
      <alignment horizontal="center" vertical="center"/>
    </xf>
    <xf numFmtId="0" fontId="13" fillId="24" borderId="22" xfId="0" applyFont="1" applyFill="1" applyBorder="1" applyAlignment="1">
      <alignment horizontal="center" vertical="center"/>
    </xf>
    <xf numFmtId="49" fontId="13" fillId="0" borderId="19" xfId="0" applyNumberFormat="1" applyFont="1" applyBorder="1" applyAlignment="1">
      <alignment horizontal="left" vertical="center" wrapText="1"/>
    </xf>
    <xf numFmtId="49" fontId="13" fillId="0" borderId="16" xfId="0" applyNumberFormat="1" applyFont="1" applyBorder="1" applyAlignment="1">
      <alignment horizontal="left" vertical="center" wrapText="1"/>
    </xf>
    <xf numFmtId="0" fontId="13" fillId="0" borderId="11" xfId="0" applyFont="1" applyBorder="1" applyAlignment="1">
      <alignment horizontal="center" vertical="center"/>
    </xf>
    <xf numFmtId="0" fontId="13" fillId="0" borderId="18" xfId="0" applyFont="1" applyBorder="1" applyAlignment="1">
      <alignment horizontal="center" vertical="center"/>
    </xf>
    <xf numFmtId="0" fontId="13" fillId="0" borderId="20" xfId="0" applyFont="1" applyBorder="1" applyAlignment="1">
      <alignment horizontal="center" vertical="center"/>
    </xf>
    <xf numFmtId="49" fontId="13" fillId="0" borderId="20" xfId="0" applyNumberFormat="1" applyFont="1" applyBorder="1" applyAlignment="1">
      <alignment horizontal="left" vertical="center" wrapText="1"/>
    </xf>
    <xf numFmtId="167" fontId="13" fillId="0" borderId="20" xfId="0" applyNumberFormat="1" applyFont="1" applyBorder="1" applyAlignment="1">
      <alignment horizontal="center" vertical="center"/>
    </xf>
    <xf numFmtId="164" fontId="13" fillId="0" borderId="20" xfId="0" applyNumberFormat="1" applyFont="1" applyBorder="1" applyAlignment="1">
      <alignment horizontal="center" vertical="center"/>
    </xf>
    <xf numFmtId="1" fontId="13" fillId="0" borderId="20" xfId="0" applyNumberFormat="1" applyFont="1" applyBorder="1" applyAlignment="1">
      <alignment horizontal="center" vertical="center"/>
    </xf>
    <xf numFmtId="0" fontId="13" fillId="24" borderId="14" xfId="0" applyFont="1" applyFill="1" applyBorder="1" applyAlignment="1">
      <alignment horizontal="center" vertical="center"/>
    </xf>
    <xf numFmtId="49" fontId="13" fillId="24" borderId="14" xfId="0" applyNumberFormat="1" applyFont="1" applyFill="1" applyBorder="1" applyAlignment="1">
      <alignment horizontal="left" vertical="center" wrapText="1"/>
    </xf>
    <xf numFmtId="167" fontId="13" fillId="24" borderId="14" xfId="0" applyNumberFormat="1" applyFont="1" applyFill="1" applyBorder="1" applyAlignment="1">
      <alignment horizontal="center" vertical="center"/>
    </xf>
    <xf numFmtId="164" fontId="13" fillId="24" borderId="14" xfId="0" applyNumberFormat="1" applyFont="1" applyFill="1" applyBorder="1" applyAlignment="1">
      <alignment horizontal="center" vertical="center"/>
    </xf>
    <xf numFmtId="1" fontId="13" fillId="24" borderId="14" xfId="0" applyNumberFormat="1" applyFont="1" applyFill="1" applyBorder="1" applyAlignment="1">
      <alignment horizontal="center" vertical="center"/>
    </xf>
    <xf numFmtId="0" fontId="13" fillId="24" borderId="17" xfId="0" applyFont="1" applyFill="1" applyBorder="1" applyAlignment="1">
      <alignment horizontal="center" vertical="center"/>
    </xf>
    <xf numFmtId="0" fontId="13" fillId="24" borderId="11" xfId="0" applyFont="1" applyFill="1" applyBorder="1" applyAlignment="1">
      <alignment horizontal="center" vertical="center"/>
    </xf>
    <xf numFmtId="164" fontId="13" fillId="0" borderId="20" xfId="0" applyNumberFormat="1" applyFont="1" applyBorder="1" applyAlignment="1">
      <alignment horizontal="left" vertical="center" wrapText="1"/>
    </xf>
    <xf numFmtId="167" fontId="13" fillId="24" borderId="17" xfId="0" applyNumberFormat="1" applyFont="1" applyFill="1" applyBorder="1" applyAlignment="1">
      <alignment horizontal="center" vertical="center"/>
    </xf>
    <xf numFmtId="0" fontId="13" fillId="24" borderId="10" xfId="0" applyFont="1" applyFill="1" applyBorder="1" applyAlignment="1">
      <alignment horizontal="center" vertical="center"/>
    </xf>
    <xf numFmtId="164" fontId="15" fillId="24" borderId="13" xfId="0" applyNumberFormat="1" applyFont="1" applyFill="1" applyBorder="1" applyAlignment="1">
      <alignment horizontal="left" vertical="center"/>
    </xf>
    <xf numFmtId="164" fontId="15" fillId="24" borderId="14" xfId="0" applyNumberFormat="1" applyFont="1" applyFill="1" applyBorder="1" applyAlignment="1">
      <alignment horizontal="left" vertical="center" wrapText="1"/>
    </xf>
    <xf numFmtId="167" fontId="13" fillId="0" borderId="17" xfId="0" applyNumberFormat="1" applyFont="1" applyBorder="1" applyAlignment="1">
      <alignment horizontal="center" vertical="center"/>
    </xf>
    <xf numFmtId="1" fontId="15" fillId="24" borderId="14" xfId="0" applyNumberFormat="1" applyFont="1" applyFill="1" applyBorder="1" applyAlignment="1">
      <alignment horizontal="left" vertical="center"/>
    </xf>
    <xf numFmtId="164" fontId="15" fillId="24" borderId="15" xfId="0" applyNumberFormat="1" applyFont="1" applyFill="1" applyBorder="1" applyAlignment="1">
      <alignment horizontal="left" vertical="center"/>
    </xf>
    <xf numFmtId="0" fontId="14" fillId="0" borderId="16" xfId="0" applyNumberFormat="1" applyFont="1" applyFill="1" applyBorder="1" applyAlignment="1" applyProtection="1">
      <alignment horizontal="center"/>
      <protection hidden="1"/>
    </xf>
    <xf numFmtId="3" fontId="14" fillId="0" borderId="16" xfId="0" applyNumberFormat="1" applyFont="1" applyFill="1" applyBorder="1" applyAlignment="1" applyProtection="1">
      <alignment horizontal="center"/>
      <protection hidden="1"/>
    </xf>
    <xf numFmtId="3" fontId="4" fillId="0" borderId="16" xfId="0" applyNumberFormat="1" applyFont="1" applyFill="1" applyBorder="1" applyAlignment="1" applyProtection="1">
      <alignment horizontal="center"/>
      <protection hidden="1"/>
    </xf>
    <xf numFmtId="0" fontId="4" fillId="0" borderId="0" xfId="69" applyBorder="1"/>
    <xf numFmtId="0" fontId="4" fillId="0" borderId="0" xfId="69"/>
    <xf numFmtId="0" fontId="16" fillId="0" borderId="0" xfId="69" applyFont="1" applyBorder="1" applyAlignment="1">
      <alignment wrapText="1"/>
    </xf>
    <xf numFmtId="0" fontId="16" fillId="0" borderId="0" xfId="69" applyFont="1" applyFill="1" applyBorder="1" applyAlignment="1">
      <alignment wrapText="1"/>
    </xf>
    <xf numFmtId="0" fontId="4" fillId="0" borderId="14" xfId="69" quotePrefix="1" applyFill="1" applyBorder="1"/>
    <xf numFmtId="0" fontId="4" fillId="0" borderId="20" xfId="69" applyBorder="1" applyAlignment="1">
      <alignment horizontal="center"/>
    </xf>
    <xf numFmtId="4" fontId="4" fillId="26" borderId="23" xfId="69" applyNumberFormat="1" applyFill="1" applyBorder="1" applyProtection="1">
      <protection locked="0"/>
    </xf>
    <xf numFmtId="0" fontId="4" fillId="0" borderId="0" xfId="69" quotePrefix="1" applyBorder="1"/>
    <xf numFmtId="0" fontId="4" fillId="0" borderId="23" xfId="69" applyBorder="1" applyAlignment="1">
      <alignment horizontal="center"/>
    </xf>
    <xf numFmtId="0" fontId="4" fillId="0" borderId="14" xfId="69" quotePrefix="1" applyBorder="1"/>
    <xf numFmtId="4" fontId="4" fillId="26" borderId="20" xfId="69" applyNumberFormat="1" applyFill="1" applyBorder="1" applyProtection="1">
      <protection locked="0"/>
    </xf>
    <xf numFmtId="0" fontId="4" fillId="0" borderId="14" xfId="69" applyBorder="1"/>
    <xf numFmtId="0" fontId="4" fillId="0" borderId="23" xfId="69" applyBorder="1"/>
    <xf numFmtId="0" fontId="7" fillId="0" borderId="19" xfId="69" applyFont="1" applyBorder="1"/>
    <xf numFmtId="0" fontId="4" fillId="0" borderId="16" xfId="69" applyBorder="1" applyAlignment="1">
      <alignment horizontal="center"/>
    </xf>
    <xf numFmtId="0" fontId="4" fillId="0" borderId="17" xfId="69" applyBorder="1" applyAlignment="1">
      <alignment horizontal="center"/>
    </xf>
    <xf numFmtId="0" fontId="4" fillId="0" borderId="0" xfId="69" applyBorder="1" applyAlignment="1">
      <alignment horizontal="center"/>
    </xf>
    <xf numFmtId="0" fontId="4" fillId="0" borderId="19" xfId="69" applyBorder="1" applyAlignment="1">
      <alignment horizontal="center"/>
    </xf>
    <xf numFmtId="0" fontId="4" fillId="0" borderId="10" xfId="69" applyBorder="1" applyAlignment="1">
      <alignment horizontal="center"/>
    </xf>
    <xf numFmtId="0" fontId="7" fillId="0" borderId="0" xfId="69" applyFont="1" applyBorder="1"/>
    <xf numFmtId="14" fontId="4" fillId="0" borderId="15" xfId="69" applyNumberFormat="1" applyBorder="1" applyAlignment="1">
      <alignment horizontal="right"/>
    </xf>
    <xf numFmtId="0" fontId="12" fillId="0" borderId="13" xfId="69" applyFont="1" applyBorder="1" applyAlignment="1">
      <alignment horizontal="right"/>
    </xf>
    <xf numFmtId="0" fontId="4" fillId="0" borderId="14" xfId="69" applyBorder="1" applyProtection="1">
      <protection hidden="1"/>
    </xf>
    <xf numFmtId="0" fontId="4" fillId="0" borderId="13" xfId="69" applyBorder="1" applyProtection="1">
      <protection hidden="1"/>
    </xf>
    <xf numFmtId="0" fontId="4" fillId="0" borderId="11" xfId="69" applyBorder="1" applyAlignment="1">
      <alignment horizontal="right"/>
    </xf>
    <xf numFmtId="0" fontId="12" fillId="0" borderId="12" xfId="69" applyFont="1" applyBorder="1" applyAlignment="1">
      <alignment horizontal="right"/>
    </xf>
    <xf numFmtId="0" fontId="4" fillId="0" borderId="10" xfId="69" applyBorder="1" applyProtection="1">
      <protection hidden="1"/>
    </xf>
    <xf numFmtId="0" fontId="5" fillId="0" borderId="12" xfId="69" applyFont="1" applyBorder="1" applyProtection="1">
      <protection hidden="1"/>
    </xf>
    <xf numFmtId="0" fontId="4" fillId="0" borderId="16" xfId="69" applyFill="1" applyBorder="1"/>
    <xf numFmtId="0" fontId="4" fillId="0" borderId="16" xfId="69" applyBorder="1"/>
    <xf numFmtId="0" fontId="7" fillId="0" borderId="0" xfId="69" applyFont="1"/>
    <xf numFmtId="0" fontId="4" fillId="0" borderId="15" xfId="69" applyBorder="1"/>
    <xf numFmtId="0" fontId="4" fillId="0" borderId="11" xfId="69" applyBorder="1"/>
    <xf numFmtId="2" fontId="4" fillId="26" borderId="23" xfId="69" applyNumberFormat="1" applyFill="1" applyBorder="1" applyProtection="1">
      <protection locked="0"/>
    </xf>
    <xf numFmtId="1" fontId="4" fillId="26" borderId="23" xfId="69" applyNumberFormat="1" applyFill="1" applyBorder="1" applyProtection="1">
      <protection locked="0"/>
    </xf>
    <xf numFmtId="0" fontId="4" fillId="26" borderId="23" xfId="69" applyFill="1" applyBorder="1" applyProtection="1">
      <protection locked="0"/>
    </xf>
    <xf numFmtId="0" fontId="4" fillId="0" borderId="16" xfId="69" applyFill="1" applyBorder="1" applyProtection="1"/>
    <xf numFmtId="3" fontId="4" fillId="24" borderId="16" xfId="69" applyNumberFormat="1" applyFill="1" applyBorder="1"/>
    <xf numFmtId="3" fontId="4" fillId="0" borderId="16" xfId="69" applyNumberFormat="1" applyFill="1" applyBorder="1"/>
    <xf numFmtId="3" fontId="4" fillId="26" borderId="23" xfId="69" applyNumberFormat="1" applyFill="1" applyBorder="1" applyProtection="1">
      <protection locked="0"/>
    </xf>
    <xf numFmtId="166" fontId="4" fillId="26" borderId="23" xfId="69" applyNumberFormat="1" applyFill="1" applyBorder="1" applyProtection="1">
      <protection locked="0"/>
    </xf>
    <xf numFmtId="0" fontId="4" fillId="0" borderId="19" xfId="69" applyBorder="1"/>
    <xf numFmtId="0" fontId="4" fillId="0" borderId="0" xfId="69" applyFont="1"/>
    <xf numFmtId="0" fontId="4" fillId="0" borderId="15" xfId="69" applyBorder="1" applyProtection="1">
      <protection hidden="1"/>
    </xf>
    <xf numFmtId="0" fontId="4" fillId="0" borderId="10" xfId="69" applyBorder="1"/>
    <xf numFmtId="0" fontId="4" fillId="0" borderId="11" xfId="69" applyBorder="1" applyProtection="1">
      <protection hidden="1"/>
    </xf>
    <xf numFmtId="1" fontId="4" fillId="24" borderId="16" xfId="69" applyNumberFormat="1" applyFill="1" applyBorder="1"/>
    <xf numFmtId="0" fontId="4" fillId="0" borderId="20" xfId="69" applyBorder="1"/>
    <xf numFmtId="2" fontId="4" fillId="0" borderId="19" xfId="69" applyNumberFormat="1" applyBorder="1"/>
    <xf numFmtId="0" fontId="4" fillId="26" borderId="23" xfId="69" applyFont="1" applyFill="1" applyBorder="1" applyProtection="1">
      <protection locked="0"/>
    </xf>
    <xf numFmtId="0" fontId="4" fillId="0" borderId="0" xfId="69" applyProtection="1">
      <protection hidden="1"/>
    </xf>
    <xf numFmtId="0" fontId="4" fillId="0" borderId="0" xfId="69" applyBorder="1" applyProtection="1">
      <protection hidden="1"/>
    </xf>
    <xf numFmtId="0" fontId="4" fillId="0" borderId="20" xfId="69" applyBorder="1" applyProtection="1">
      <protection hidden="1"/>
    </xf>
    <xf numFmtId="0" fontId="4" fillId="0" borderId="15" xfId="69" applyBorder="1" applyAlignment="1" applyProtection="1">
      <protection hidden="1"/>
    </xf>
    <xf numFmtId="164" fontId="7" fillId="0" borderId="11" xfId="69" applyNumberFormat="1" applyFont="1" applyBorder="1" applyAlignment="1" applyProtection="1">
      <alignment horizontal="center"/>
      <protection hidden="1"/>
    </xf>
    <xf numFmtId="0" fontId="9" fillId="0" borderId="19" xfId="69" applyFont="1" applyBorder="1" applyProtection="1">
      <protection hidden="1"/>
    </xf>
    <xf numFmtId="0" fontId="4" fillId="0" borderId="20" xfId="69" applyBorder="1" applyAlignment="1" applyProtection="1">
      <protection hidden="1"/>
    </xf>
    <xf numFmtId="165" fontId="9" fillId="0" borderId="11" xfId="69" applyNumberFormat="1" applyFont="1" applyBorder="1" applyAlignment="1" applyProtection="1">
      <alignment horizontal="center" vertical="center" wrapText="1"/>
      <protection hidden="1"/>
    </xf>
    <xf numFmtId="0" fontId="7" fillId="0" borderId="19" xfId="69" applyFont="1" applyBorder="1" applyProtection="1">
      <protection hidden="1"/>
    </xf>
    <xf numFmtId="0" fontId="4" fillId="0" borderId="22" xfId="69" applyBorder="1" applyProtection="1">
      <protection hidden="1"/>
    </xf>
    <xf numFmtId="0" fontId="18" fillId="24" borderId="0" xfId="69" applyFont="1" applyFill="1" applyProtection="1">
      <protection hidden="1"/>
    </xf>
    <xf numFmtId="0" fontId="7" fillId="0" borderId="0" xfId="69" applyFont="1" applyProtection="1">
      <protection hidden="1"/>
    </xf>
    <xf numFmtId="166" fontId="7" fillId="29" borderId="16" xfId="69" applyNumberFormat="1" applyFont="1" applyFill="1" applyBorder="1" applyAlignment="1" applyProtection="1">
      <alignment horizontal="center" vertical="center" wrapText="1"/>
      <protection hidden="1"/>
    </xf>
    <xf numFmtId="0" fontId="7" fillId="26" borderId="16" xfId="69" applyFont="1" applyFill="1" applyBorder="1" applyAlignment="1" applyProtection="1">
      <alignment horizontal="center" vertical="center" wrapText="1"/>
      <protection locked="0"/>
    </xf>
    <xf numFmtId="0" fontId="4" fillId="0" borderId="18" xfId="69" applyBorder="1" applyProtection="1">
      <protection hidden="1"/>
    </xf>
    <xf numFmtId="0" fontId="4" fillId="0" borderId="17" xfId="69" applyBorder="1" applyProtection="1">
      <protection hidden="1"/>
    </xf>
    <xf numFmtId="0" fontId="4" fillId="0" borderId="17" xfId="69" applyBorder="1"/>
    <xf numFmtId="168" fontId="4" fillId="0" borderId="17" xfId="69" applyNumberFormat="1" applyBorder="1"/>
    <xf numFmtId="0" fontId="7" fillId="0" borderId="17" xfId="69" applyFont="1" applyBorder="1"/>
    <xf numFmtId="0" fontId="4" fillId="0" borderId="18" xfId="69" applyBorder="1"/>
    <xf numFmtId="0" fontId="4" fillId="0" borderId="19" xfId="69" applyNumberFormat="1" applyBorder="1" applyAlignment="1" applyProtection="1">
      <alignment horizontal="center" vertical="center" wrapText="1"/>
      <protection hidden="1"/>
    </xf>
    <xf numFmtId="0" fontId="8" fillId="0" borderId="19" xfId="69" applyNumberFormat="1" applyFont="1" applyBorder="1" applyAlignment="1" applyProtection="1">
      <alignment horizontal="center" vertical="center" wrapText="1"/>
      <protection hidden="1"/>
    </xf>
    <xf numFmtId="0" fontId="4" fillId="0" borderId="19" xfId="69" applyNumberFormat="1" applyBorder="1" applyAlignment="1" applyProtection="1">
      <alignment horizontal="center" vertical="center"/>
      <protection hidden="1"/>
    </xf>
    <xf numFmtId="0" fontId="8" fillId="0" borderId="15" xfId="69" applyFont="1" applyBorder="1" applyAlignment="1" applyProtection="1">
      <alignment horizontal="center" vertical="center" wrapText="1"/>
      <protection hidden="1"/>
    </xf>
    <xf numFmtId="0" fontId="4" fillId="0" borderId="14" xfId="69" applyBorder="1" applyAlignment="1" applyProtection="1">
      <alignment horizontal="center" vertical="center" wrapText="1"/>
      <protection hidden="1"/>
    </xf>
    <xf numFmtId="0" fontId="4" fillId="0" borderId="13" xfId="69" applyBorder="1" applyAlignment="1" applyProtection="1">
      <alignment horizontal="center" vertical="center" wrapText="1"/>
      <protection hidden="1"/>
    </xf>
    <xf numFmtId="0" fontId="4" fillId="0" borderId="23" xfId="69" applyBorder="1" applyAlignment="1" applyProtection="1">
      <alignment horizontal="center" vertical="center" wrapText="1"/>
      <protection hidden="1"/>
    </xf>
    <xf numFmtId="0" fontId="4" fillId="0" borderId="0" xfId="69" applyAlignment="1" applyProtection="1">
      <alignment horizontal="left"/>
      <protection hidden="1"/>
    </xf>
    <xf numFmtId="0" fontId="11" fillId="0" borderId="19" xfId="69" applyFont="1" applyBorder="1" applyAlignment="1" applyProtection="1">
      <alignment horizontal="left" wrapText="1"/>
      <protection hidden="1"/>
    </xf>
    <xf numFmtId="0" fontId="7" fillId="0" borderId="18" xfId="69" applyFont="1" applyBorder="1" applyAlignment="1" applyProtection="1">
      <alignment horizontal="left"/>
      <protection hidden="1"/>
    </xf>
    <xf numFmtId="0" fontId="7" fillId="0" borderId="17" xfId="69" applyFont="1" applyBorder="1" applyAlignment="1" applyProtection="1">
      <alignment horizontal="left"/>
      <protection hidden="1"/>
    </xf>
    <xf numFmtId="0" fontId="7" fillId="0" borderId="24" xfId="69" applyFont="1" applyBorder="1" applyAlignment="1" applyProtection="1">
      <alignment horizontal="left"/>
      <protection hidden="1"/>
    </xf>
    <xf numFmtId="0" fontId="7" fillId="0" borderId="10" xfId="69" applyFont="1" applyBorder="1" applyAlignment="1" applyProtection="1">
      <alignment horizontal="left"/>
      <protection hidden="1"/>
    </xf>
    <xf numFmtId="0" fontId="7" fillId="0" borderId="12" xfId="69" applyFont="1" applyBorder="1" applyAlignment="1" applyProtection="1">
      <alignment horizontal="left"/>
      <protection hidden="1"/>
    </xf>
    <xf numFmtId="0" fontId="5" fillId="0" borderId="19" xfId="69" applyFont="1" applyBorder="1" applyAlignment="1" applyProtection="1">
      <alignment horizontal="left"/>
      <protection hidden="1"/>
    </xf>
    <xf numFmtId="0" fontId="5" fillId="0" borderId="0" xfId="69" applyFont="1" applyProtection="1">
      <protection hidden="1"/>
    </xf>
    <xf numFmtId="0" fontId="6" fillId="0" borderId="0" xfId="69" applyFont="1" applyProtection="1">
      <protection hidden="1"/>
    </xf>
    <xf numFmtId="0" fontId="4" fillId="0" borderId="0" xfId="69" applyFill="1" applyProtection="1">
      <protection hidden="1"/>
    </xf>
    <xf numFmtId="0" fontId="4" fillId="0" borderId="0" xfId="69" quotePrefix="1" applyProtection="1">
      <protection hidden="1"/>
    </xf>
    <xf numFmtId="0" fontId="4" fillId="0" borderId="0" xfId="69" applyProtection="1">
      <protection locked="0" hidden="1"/>
    </xf>
    <xf numFmtId="3" fontId="4" fillId="0" borderId="0" xfId="69" applyNumberFormat="1" applyProtection="1">
      <protection hidden="1"/>
    </xf>
    <xf numFmtId="0" fontId="4" fillId="0" borderId="17" xfId="69" applyBorder="1" applyProtection="1"/>
    <xf numFmtId="14" fontId="4" fillId="0" borderId="15" xfId="69" applyNumberFormat="1" applyBorder="1"/>
    <xf numFmtId="0" fontId="12" fillId="0" borderId="13" xfId="69" applyFont="1" applyBorder="1"/>
    <xf numFmtId="0" fontId="12" fillId="0" borderId="12" xfId="69" applyFont="1" applyBorder="1"/>
    <xf numFmtId="3" fontId="13" fillId="25" borderId="19" xfId="59" applyNumberFormat="1" applyFont="1" applyFill="1" applyBorder="1" applyAlignment="1">
      <alignment horizontal="center" vertical="center" wrapText="1"/>
    </xf>
    <xf numFmtId="0" fontId="13" fillId="24" borderId="18" xfId="0" applyFont="1" applyFill="1" applyBorder="1" applyAlignment="1">
      <alignment horizontal="center" vertical="center"/>
    </xf>
    <xf numFmtId="0" fontId="15" fillId="24" borderId="24" xfId="0" applyFont="1" applyFill="1" applyBorder="1" applyAlignment="1">
      <alignment horizontal="left" vertical="center"/>
    </xf>
    <xf numFmtId="0" fontId="15" fillId="24" borderId="17" xfId="0" applyFont="1" applyFill="1" applyBorder="1" applyAlignment="1">
      <alignment horizontal="left" vertical="center"/>
    </xf>
    <xf numFmtId="0" fontId="15" fillId="24" borderId="17" xfId="0" applyFont="1" applyFill="1" applyBorder="1" applyAlignment="1">
      <alignment horizontal="left" vertical="center" wrapText="1"/>
    </xf>
    <xf numFmtId="167" fontId="15" fillId="24" borderId="17" xfId="0" applyNumberFormat="1" applyFont="1" applyFill="1" applyBorder="1" applyAlignment="1">
      <alignment horizontal="left" vertical="center"/>
    </xf>
    <xf numFmtId="164" fontId="15" fillId="24" borderId="17" xfId="0" applyNumberFormat="1" applyFont="1" applyFill="1" applyBorder="1" applyAlignment="1">
      <alignment horizontal="left" vertical="center"/>
    </xf>
    <xf numFmtId="0" fontId="15" fillId="24" borderId="18" xfId="0" applyFont="1" applyFill="1" applyBorder="1" applyAlignment="1">
      <alignment horizontal="left" vertical="center"/>
    </xf>
    <xf numFmtId="0" fontId="7" fillId="0" borderId="24" xfId="69" applyFont="1" applyBorder="1"/>
    <xf numFmtId="0" fontId="4" fillId="0" borderId="0" xfId="0" applyFont="1"/>
    <xf numFmtId="0" fontId="7" fillId="37" borderId="0" xfId="0" applyFont="1" applyFill="1" applyAlignment="1">
      <alignment horizontal="center" wrapText="1"/>
    </xf>
    <xf numFmtId="0" fontId="18" fillId="24" borderId="21" xfId="69" applyFont="1" applyFill="1" applyBorder="1" applyProtection="1">
      <protection hidden="1"/>
    </xf>
    <xf numFmtId="0" fontId="4" fillId="0" borderId="21" xfId="69" applyBorder="1"/>
    <xf numFmtId="0" fontId="4" fillId="0" borderId="16" xfId="69" quotePrefix="1" applyBorder="1" applyAlignment="1">
      <alignment horizontal="center"/>
    </xf>
    <xf numFmtId="0" fontId="0" fillId="0" borderId="19" xfId="60" applyFont="1" applyFill="1" applyBorder="1" applyAlignment="1">
      <alignment horizontal="left" vertical="top" wrapText="1"/>
    </xf>
    <xf numFmtId="169" fontId="4" fillId="0" borderId="19" xfId="60" applyNumberFormat="1" applyFont="1" applyFill="1" applyBorder="1" applyAlignment="1">
      <alignment vertical="top" wrapText="1"/>
    </xf>
    <xf numFmtId="0" fontId="4" fillId="0" borderId="20" xfId="0" applyFont="1" applyBorder="1" applyAlignment="1">
      <alignment vertical="top" wrapText="1"/>
    </xf>
    <xf numFmtId="170" fontId="13" fillId="0" borderId="19" xfId="0" applyNumberFormat="1" applyFont="1" applyBorder="1" applyAlignment="1">
      <alignment horizontal="center" vertical="top" wrapText="1"/>
    </xf>
    <xf numFmtId="0" fontId="0" fillId="0" borderId="20" xfId="0" applyFont="1" applyBorder="1" applyAlignment="1">
      <alignment horizontal="center" vertical="top" wrapText="1"/>
    </xf>
    <xf numFmtId="0" fontId="4" fillId="0" borderId="19" xfId="60" applyFont="1" applyFill="1" applyBorder="1" applyAlignment="1">
      <alignment horizontal="left" vertical="top" wrapText="1"/>
    </xf>
    <xf numFmtId="0" fontId="4" fillId="0" borderId="20" xfId="0" applyFont="1" applyBorder="1" applyAlignment="1">
      <alignment horizontal="left" vertical="top" wrapText="1"/>
    </xf>
    <xf numFmtId="0" fontId="9" fillId="25" borderId="19" xfId="60" applyFont="1" applyFill="1" applyBorder="1" applyAlignment="1">
      <alignment horizontal="center" vertical="center" wrapText="1"/>
    </xf>
    <xf numFmtId="0" fontId="9" fillId="25" borderId="20" xfId="60" applyFont="1" applyFill="1" applyBorder="1" applyAlignment="1">
      <alignment horizontal="center" vertical="center" wrapText="1"/>
    </xf>
    <xf numFmtId="3" fontId="7" fillId="26" borderId="19" xfId="69" applyNumberFormat="1" applyFont="1" applyFill="1" applyBorder="1" applyProtection="1">
      <protection locked="0"/>
    </xf>
    <xf numFmtId="3" fontId="4" fillId="26" borderId="19" xfId="69" applyNumberFormat="1" applyFont="1" applyFill="1" applyBorder="1" applyProtection="1">
      <protection locked="0"/>
    </xf>
    <xf numFmtId="0" fontId="4" fillId="33" borderId="23" xfId="0" applyFont="1" applyFill="1" applyBorder="1" applyAlignment="1">
      <alignment horizontal="left" vertical="top" wrapText="1"/>
    </xf>
    <xf numFmtId="0" fontId="4" fillId="33" borderId="20" xfId="0" applyFont="1" applyFill="1" applyBorder="1" applyAlignment="1">
      <alignment horizontal="left" vertical="top" wrapText="1"/>
    </xf>
    <xf numFmtId="0" fontId="56" fillId="33" borderId="23" xfId="60" applyFont="1" applyFill="1" applyBorder="1" applyAlignment="1">
      <alignment horizontal="left" vertical="top" wrapText="1"/>
    </xf>
    <xf numFmtId="0" fontId="4" fillId="33" borderId="23" xfId="0" applyFont="1" applyFill="1" applyBorder="1" applyAlignment="1">
      <alignment vertical="top" wrapText="1"/>
    </xf>
    <xf numFmtId="0" fontId="0" fillId="33" borderId="23" xfId="0" applyFont="1" applyFill="1" applyBorder="1" applyAlignment="1">
      <alignment horizontal="center" vertical="top" wrapText="1"/>
    </xf>
    <xf numFmtId="0" fontId="4" fillId="33" borderId="20" xfId="0" applyFont="1" applyFill="1" applyBorder="1" applyAlignment="1">
      <alignment vertical="top" wrapText="1"/>
    </xf>
    <xf numFmtId="0" fontId="0" fillId="33" borderId="20" xfId="0" applyFont="1" applyFill="1" applyBorder="1" applyAlignment="1">
      <alignment horizontal="center" vertical="top" wrapText="1"/>
    </xf>
    <xf numFmtId="164" fontId="13" fillId="25" borderId="19" xfId="0" applyNumberFormat="1" applyFont="1" applyFill="1" applyBorder="1" applyAlignment="1">
      <alignment horizontal="center" vertical="center" wrapText="1"/>
    </xf>
    <xf numFmtId="167" fontId="15" fillId="24" borderId="15" xfId="0" applyNumberFormat="1" applyFont="1" applyFill="1" applyBorder="1" applyAlignment="1">
      <alignment horizontal="left" vertical="center"/>
    </xf>
    <xf numFmtId="0" fontId="13" fillId="0" borderId="20" xfId="0" applyFont="1" applyBorder="1" applyAlignment="1">
      <alignment horizontal="left" vertical="center" wrapText="1"/>
    </xf>
    <xf numFmtId="171" fontId="13" fillId="0" borderId="20" xfId="0" applyNumberFormat="1" applyFont="1" applyBorder="1" applyAlignment="1">
      <alignment horizontal="center" vertical="center"/>
    </xf>
    <xf numFmtId="171" fontId="15" fillId="24" borderId="15" xfId="0" applyNumberFormat="1" applyFont="1" applyFill="1" applyBorder="1" applyAlignment="1">
      <alignment horizontal="left" vertical="center"/>
    </xf>
    <xf numFmtId="167" fontId="13" fillId="24" borderId="15" xfId="0" applyNumberFormat="1" applyFont="1" applyFill="1" applyBorder="1" applyAlignment="1">
      <alignment horizontal="center" vertical="center"/>
    </xf>
    <xf numFmtId="171" fontId="13" fillId="0" borderId="16" xfId="0" applyNumberFormat="1" applyFont="1" applyBorder="1" applyAlignment="1">
      <alignment horizontal="center" vertical="center"/>
    </xf>
    <xf numFmtId="164" fontId="13" fillId="25" borderId="19" xfId="59" applyNumberFormat="1" applyFont="1" applyFill="1" applyBorder="1" applyAlignment="1">
      <alignment horizontal="center" vertical="center" wrapText="1"/>
    </xf>
    <xf numFmtId="0" fontId="13" fillId="24" borderId="14" xfId="0" applyFont="1" applyFill="1" applyBorder="1" applyAlignment="1">
      <alignment horizontal="left" vertical="center" wrapText="1"/>
    </xf>
    <xf numFmtId="0" fontId="13" fillId="25" borderId="19" xfId="59" applyFont="1" applyFill="1" applyBorder="1" applyAlignment="1">
      <alignment horizontal="center" vertical="center" wrapText="1"/>
    </xf>
    <xf numFmtId="0" fontId="13" fillId="25" borderId="19" xfId="0" applyFont="1" applyFill="1" applyBorder="1" applyAlignment="1">
      <alignment horizontal="center" vertical="center" wrapText="1"/>
    </xf>
    <xf numFmtId="171" fontId="13" fillId="24" borderId="15" xfId="0" applyNumberFormat="1" applyFont="1" applyFill="1" applyBorder="1" applyAlignment="1">
      <alignment horizontal="center" vertical="center"/>
    </xf>
    <xf numFmtId="0" fontId="4" fillId="0" borderId="16" xfId="63" applyFont="1" applyBorder="1" applyAlignment="1">
      <alignment horizontal="left" vertical="center"/>
    </xf>
    <xf numFmtId="0" fontId="0" fillId="0" borderId="16" xfId="60" applyFont="1" applyFill="1" applyBorder="1" applyAlignment="1">
      <alignment vertical="top" wrapText="1"/>
    </xf>
    <xf numFmtId="0" fontId="4" fillId="0" borderId="16" xfId="0" applyFont="1" applyBorder="1" applyAlignment="1">
      <alignment horizontal="center" vertical="center" wrapText="1"/>
    </xf>
    <xf numFmtId="0" fontId="4" fillId="0" borderId="16" xfId="0" applyFont="1" applyBorder="1" applyAlignment="1">
      <alignment horizontal="center"/>
    </xf>
    <xf numFmtId="0" fontId="4" fillId="0" borderId="0" xfId="69" applyBorder="1" applyAlignment="1">
      <alignment horizontal="right"/>
    </xf>
    <xf numFmtId="14" fontId="4" fillId="0" borderId="0" xfId="69" applyNumberFormat="1" applyBorder="1" applyAlignment="1">
      <alignment horizontal="right"/>
    </xf>
    <xf numFmtId="0" fontId="4" fillId="33" borderId="16" xfId="69" applyFont="1" applyFill="1" applyBorder="1" applyAlignment="1">
      <alignment horizontal="center"/>
    </xf>
    <xf numFmtId="0" fontId="4" fillId="33" borderId="0" xfId="69" applyFill="1"/>
    <xf numFmtId="0" fontId="4" fillId="0" borderId="13" xfId="69" applyFont="1" applyBorder="1" applyAlignment="1" applyProtection="1">
      <protection hidden="1"/>
    </xf>
    <xf numFmtId="0" fontId="4" fillId="0" borderId="20" xfId="69" applyFont="1" applyBorder="1" applyAlignment="1" applyProtection="1">
      <protection hidden="1"/>
    </xf>
    <xf numFmtId="0" fontId="4" fillId="0" borderId="15" xfId="69" applyFont="1" applyBorder="1" applyAlignment="1" applyProtection="1">
      <protection hidden="1"/>
    </xf>
    <xf numFmtId="4" fontId="7" fillId="0" borderId="19" xfId="69" applyNumberFormat="1" applyFont="1" applyFill="1" applyBorder="1" applyAlignment="1" applyProtection="1">
      <alignment vertical="center" wrapText="1"/>
      <protection hidden="1"/>
    </xf>
    <xf numFmtId="0" fontId="7" fillId="0" borderId="19" xfId="69" applyFont="1" applyBorder="1" applyAlignment="1" applyProtection="1">
      <alignment vertical="center" wrapText="1"/>
      <protection hidden="1"/>
    </xf>
    <xf numFmtId="3" fontId="7" fillId="26" borderId="19" xfId="69" applyNumberFormat="1" applyFont="1" applyFill="1" applyBorder="1" applyAlignment="1" applyProtection="1">
      <protection locked="0"/>
    </xf>
    <xf numFmtId="2" fontId="7" fillId="0" borderId="19" xfId="69" applyNumberFormat="1" applyFont="1" applyBorder="1" applyAlignment="1" applyProtection="1">
      <protection hidden="1"/>
    </xf>
    <xf numFmtId="166" fontId="7" fillId="26" borderId="19" xfId="69" applyNumberFormat="1" applyFont="1" applyFill="1" applyBorder="1" applyAlignment="1" applyProtection="1">
      <protection locked="0"/>
    </xf>
    <xf numFmtId="0" fontId="7" fillId="0" borderId="11" xfId="69" applyFont="1" applyBorder="1" applyAlignment="1" applyProtection="1">
      <protection hidden="1"/>
    </xf>
    <xf numFmtId="164" fontId="7" fillId="0" borderId="11" xfId="69" applyNumberFormat="1" applyFont="1" applyBorder="1" applyAlignment="1" applyProtection="1">
      <protection hidden="1"/>
    </xf>
    <xf numFmtId="166" fontId="7" fillId="29" borderId="16" xfId="69" applyNumberFormat="1" applyFont="1" applyFill="1" applyBorder="1" applyAlignment="1" applyProtection="1">
      <alignment horizontal="right" vertical="center" wrapText="1"/>
      <protection hidden="1"/>
    </xf>
    <xf numFmtId="165" fontId="7" fillId="0" borderId="19" xfId="69" applyNumberFormat="1" applyFont="1" applyBorder="1" applyAlignment="1" applyProtection="1">
      <alignment horizontal="right" vertical="center" wrapText="1"/>
      <protection hidden="1"/>
    </xf>
    <xf numFmtId="165" fontId="7" fillId="0" borderId="11" xfId="69" applyNumberFormat="1" applyFont="1" applyBorder="1" applyAlignment="1" applyProtection="1">
      <alignment horizontal="right" vertical="center" wrapText="1"/>
      <protection hidden="1"/>
    </xf>
    <xf numFmtId="0" fontId="4" fillId="0" borderId="17" xfId="69" applyBorder="1" applyAlignment="1" applyProtection="1">
      <alignment horizontal="right" vertical="center"/>
    </xf>
    <xf numFmtId="0" fontId="4" fillId="0" borderId="17" xfId="69" applyBorder="1" applyAlignment="1">
      <alignment horizontal="right" vertical="center"/>
    </xf>
    <xf numFmtId="0" fontId="4" fillId="0" borderId="17" xfId="69" applyBorder="1" applyAlignment="1" applyProtection="1">
      <alignment horizontal="right" vertical="center"/>
      <protection hidden="1"/>
    </xf>
    <xf numFmtId="0" fontId="4" fillId="0" borderId="18" xfId="69" applyBorder="1" applyAlignment="1" applyProtection="1">
      <alignment horizontal="right" vertical="center"/>
      <protection hidden="1"/>
    </xf>
    <xf numFmtId="0" fontId="4" fillId="0" borderId="18" xfId="69" applyBorder="1" applyAlignment="1">
      <alignment horizontal="right" vertical="center"/>
    </xf>
    <xf numFmtId="0" fontId="4" fillId="0" borderId="0" xfId="69" applyAlignment="1" applyProtection="1">
      <alignment horizontal="right" vertical="center"/>
      <protection hidden="1"/>
    </xf>
    <xf numFmtId="0" fontId="4" fillId="0" borderId="22" xfId="69" applyBorder="1" applyAlignment="1" applyProtection="1">
      <alignment horizontal="right" vertical="center"/>
      <protection hidden="1"/>
    </xf>
    <xf numFmtId="0" fontId="4" fillId="0" borderId="20" xfId="69" applyFont="1" applyBorder="1" applyAlignment="1" applyProtection="1">
      <alignment horizontal="right" vertical="center"/>
      <protection hidden="1"/>
    </xf>
    <xf numFmtId="0" fontId="4" fillId="0" borderId="15" xfId="69" applyFont="1" applyBorder="1" applyAlignment="1" applyProtection="1">
      <alignment horizontal="right" vertical="center"/>
      <protection hidden="1"/>
    </xf>
    <xf numFmtId="0" fontId="4" fillId="0" borderId="13" xfId="69" applyFont="1" applyBorder="1" applyAlignment="1" applyProtection="1">
      <alignment horizontal="right" vertical="center"/>
      <protection hidden="1"/>
    </xf>
    <xf numFmtId="3" fontId="7" fillId="26" borderId="19" xfId="69" applyNumberFormat="1" applyFont="1" applyFill="1" applyBorder="1" applyAlignment="1" applyProtection="1">
      <alignment horizontal="right" vertical="center"/>
      <protection locked="0"/>
    </xf>
    <xf numFmtId="166" fontId="7" fillId="26" borderId="19" xfId="69" applyNumberFormat="1" applyFont="1" applyFill="1" applyBorder="1" applyAlignment="1" applyProtection="1">
      <alignment horizontal="right" vertical="center"/>
      <protection locked="0"/>
    </xf>
    <xf numFmtId="164" fontId="7" fillId="0" borderId="11" xfId="69" applyNumberFormat="1" applyFont="1" applyBorder="1" applyAlignment="1" applyProtection="1">
      <alignment horizontal="right" vertical="center"/>
      <protection hidden="1"/>
    </xf>
    <xf numFmtId="3" fontId="7" fillId="28" borderId="19" xfId="69" applyNumberFormat="1" applyFont="1" applyFill="1" applyBorder="1" applyAlignment="1" applyProtection="1">
      <alignment vertical="center" wrapText="1"/>
    </xf>
    <xf numFmtId="166" fontId="7" fillId="28" borderId="19" xfId="69" applyNumberFormat="1" applyFont="1" applyFill="1" applyBorder="1" applyAlignment="1" applyProtection="1">
      <alignment vertical="center" wrapText="1"/>
    </xf>
    <xf numFmtId="3" fontId="7" fillId="28" borderId="12" xfId="69" applyNumberFormat="1" applyFont="1" applyFill="1" applyBorder="1" applyAlignment="1" applyProtection="1">
      <alignment vertical="center" wrapText="1"/>
    </xf>
    <xf numFmtId="166" fontId="7" fillId="28" borderId="19" xfId="69" applyNumberFormat="1" applyFont="1" applyFill="1" applyBorder="1" applyAlignment="1" applyProtection="1">
      <alignment horizontal="right" vertical="center" wrapText="1"/>
    </xf>
    <xf numFmtId="3" fontId="7" fillId="28" borderId="19" xfId="69" applyNumberFormat="1" applyFont="1" applyFill="1" applyBorder="1" applyAlignment="1" applyProtection="1">
      <alignment horizontal="right" vertical="center" wrapText="1"/>
    </xf>
    <xf numFmtId="166" fontId="7" fillId="28" borderId="12" xfId="69" applyNumberFormat="1" applyFont="1" applyFill="1" applyBorder="1" applyAlignment="1" applyProtection="1">
      <alignment horizontal="right" vertical="center" wrapText="1"/>
    </xf>
    <xf numFmtId="166" fontId="7" fillId="28" borderId="19" xfId="69" applyNumberFormat="1" applyFont="1" applyFill="1" applyBorder="1" applyAlignment="1" applyProtection="1"/>
    <xf numFmtId="3" fontId="7" fillId="28" borderId="19" xfId="69" applyNumberFormat="1" applyFont="1" applyFill="1" applyBorder="1" applyAlignment="1" applyProtection="1"/>
    <xf numFmtId="44" fontId="4" fillId="26" borderId="19" xfId="78" applyFont="1" applyFill="1" applyBorder="1" applyProtection="1">
      <protection locked="0"/>
    </xf>
    <xf numFmtId="44" fontId="4" fillId="29" borderId="23" xfId="78" applyFont="1" applyFill="1" applyBorder="1" applyProtection="1">
      <protection hidden="1"/>
    </xf>
    <xf numFmtId="44" fontId="4" fillId="0" borderId="19" xfId="78" applyFont="1" applyBorder="1"/>
    <xf numFmtId="44" fontId="4" fillId="0" borderId="23" xfId="78" applyFont="1" applyBorder="1"/>
    <xf numFmtId="44" fontId="4" fillId="0" borderId="20" xfId="78" applyFont="1" applyBorder="1"/>
    <xf numFmtId="172" fontId="4" fillId="26" borderId="23" xfId="78" applyNumberFormat="1" applyFont="1" applyFill="1" applyBorder="1" applyProtection="1">
      <protection locked="0"/>
    </xf>
    <xf numFmtId="0" fontId="4" fillId="26" borderId="23" xfId="69" applyNumberFormat="1" applyFill="1" applyBorder="1" applyProtection="1">
      <protection locked="0"/>
    </xf>
    <xf numFmtId="4" fontId="4" fillId="24" borderId="16" xfId="69" applyNumberFormat="1" applyFill="1" applyBorder="1"/>
    <xf numFmtId="2" fontId="4" fillId="24" borderId="16" xfId="69" applyNumberFormat="1" applyFill="1" applyBorder="1"/>
    <xf numFmtId="2" fontId="4" fillId="0" borderId="16" xfId="69" applyNumberFormat="1" applyFill="1" applyBorder="1" applyProtection="1"/>
    <xf numFmtId="49" fontId="4" fillId="0" borderId="16" xfId="69" applyNumberFormat="1" applyBorder="1" applyAlignment="1">
      <alignment horizontal="center"/>
    </xf>
    <xf numFmtId="167" fontId="4" fillId="26" borderId="23" xfId="69" applyNumberFormat="1" applyFill="1" applyBorder="1" applyProtection="1">
      <protection locked="0"/>
    </xf>
    <xf numFmtId="167" fontId="4" fillId="0" borderId="16" xfId="69" applyNumberFormat="1" applyFill="1" applyBorder="1"/>
    <xf numFmtId="0" fontId="60" fillId="0" borderId="0" xfId="68" applyFont="1"/>
    <xf numFmtId="166" fontId="7" fillId="27" borderId="16" xfId="69" applyNumberFormat="1" applyFont="1" applyFill="1" applyBorder="1" applyAlignment="1" applyProtection="1">
      <alignment horizontal="right" vertical="center" wrapText="1"/>
    </xf>
    <xf numFmtId="3" fontId="4" fillId="26" borderId="16" xfId="0" applyNumberFormat="1" applyFont="1" applyFill="1" applyBorder="1" applyAlignment="1" applyProtection="1">
      <alignment horizontal="center"/>
      <protection locked="0"/>
    </xf>
    <xf numFmtId="0" fontId="7" fillId="26" borderId="16" xfId="69" applyFont="1" applyFill="1" applyBorder="1" applyProtection="1">
      <protection locked="0"/>
    </xf>
    <xf numFmtId="166" fontId="9" fillId="28" borderId="19" xfId="69" applyNumberFormat="1" applyFont="1" applyFill="1" applyBorder="1" applyAlignment="1" applyProtection="1">
      <alignment horizontal="right" vertical="center" wrapText="1"/>
    </xf>
    <xf numFmtId="166" fontId="7" fillId="28" borderId="19" xfId="69" applyNumberFormat="1" applyFont="1" applyFill="1" applyBorder="1" applyAlignment="1" applyProtection="1">
      <alignment horizontal="right"/>
    </xf>
    <xf numFmtId="44" fontId="4" fillId="28" borderId="23" xfId="78" applyFont="1" applyFill="1" applyBorder="1" applyProtection="1"/>
    <xf numFmtId="1" fontId="4" fillId="36" borderId="19" xfId="69" applyNumberFormat="1" applyFill="1" applyBorder="1" applyProtection="1"/>
    <xf numFmtId="44" fontId="4" fillId="36" borderId="19" xfId="78" applyFont="1" applyFill="1" applyBorder="1" applyProtection="1"/>
    <xf numFmtId="1" fontId="4" fillId="28" borderId="19" xfId="69" applyNumberFormat="1" applyFill="1" applyBorder="1" applyProtection="1"/>
    <xf numFmtId="44" fontId="4" fillId="28" borderId="19" xfId="78" applyFont="1" applyFill="1" applyBorder="1" applyProtection="1"/>
    <xf numFmtId="172" fontId="4" fillId="28" borderId="23" xfId="78" applyNumberFormat="1" applyFont="1" applyFill="1" applyBorder="1" applyProtection="1"/>
    <xf numFmtId="4" fontId="4" fillId="28" borderId="23" xfId="69" applyNumberFormat="1" applyFill="1" applyBorder="1" applyProtection="1"/>
    <xf numFmtId="2" fontId="4" fillId="28" borderId="23" xfId="69" applyNumberFormat="1" applyFill="1" applyBorder="1" applyProtection="1"/>
    <xf numFmtId="3" fontId="4" fillId="28" borderId="16" xfId="69" applyNumberFormat="1" applyFill="1" applyBorder="1" applyProtection="1"/>
    <xf numFmtId="166" fontId="4" fillId="28" borderId="16" xfId="69" applyNumberFormat="1" applyFill="1" applyBorder="1" applyProtection="1"/>
    <xf numFmtId="172" fontId="4" fillId="28" borderId="16" xfId="78" applyNumberFormat="1" applyFont="1" applyFill="1" applyBorder="1" applyProtection="1"/>
    <xf numFmtId="4" fontId="4" fillId="28" borderId="16" xfId="69" applyNumberFormat="1" applyFill="1" applyBorder="1" applyProtection="1"/>
    <xf numFmtId="2" fontId="4" fillId="28" borderId="16" xfId="69" applyNumberFormat="1" applyFill="1" applyBorder="1" applyProtection="1"/>
    <xf numFmtId="1" fontId="4" fillId="28" borderId="16" xfId="69" applyNumberFormat="1" applyFill="1" applyBorder="1" applyProtection="1"/>
    <xf numFmtId="167" fontId="4" fillId="28" borderId="23" xfId="69" applyNumberFormat="1" applyFill="1" applyBorder="1" applyProtection="1"/>
    <xf numFmtId="167" fontId="4" fillId="28" borderId="16" xfId="69" applyNumberFormat="1" applyFill="1" applyBorder="1" applyProtection="1"/>
    <xf numFmtId="4" fontId="4" fillId="27" borderId="20" xfId="69" applyNumberFormat="1" applyFill="1" applyBorder="1" applyProtection="1"/>
    <xf numFmtId="4" fontId="4" fillId="27" borderId="16" xfId="69" applyNumberFormat="1" applyFill="1" applyBorder="1" applyProtection="1"/>
    <xf numFmtId="167" fontId="4" fillId="0" borderId="11" xfId="69" applyNumberFormat="1" applyBorder="1" applyAlignment="1">
      <alignment horizontal="right"/>
    </xf>
    <xf numFmtId="166" fontId="4" fillId="28" borderId="23" xfId="69" applyNumberFormat="1" applyFill="1" applyBorder="1" applyProtection="1"/>
    <xf numFmtId="164" fontId="9" fillId="24" borderId="0" xfId="69" applyNumberFormat="1" applyFont="1" applyFill="1"/>
    <xf numFmtId="164" fontId="4" fillId="24" borderId="0" xfId="69" applyNumberFormat="1" applyFill="1"/>
    <xf numFmtId="164" fontId="4" fillId="0" borderId="0" xfId="69" applyNumberFormat="1" applyAlignment="1">
      <alignment horizontal="left"/>
    </xf>
    <xf numFmtId="164" fontId="9" fillId="24" borderId="0" xfId="69" applyNumberFormat="1" applyFont="1" applyFill="1" applyAlignment="1">
      <alignment horizontal="right"/>
    </xf>
    <xf numFmtId="164" fontId="4" fillId="24" borderId="0" xfId="69" applyNumberFormat="1" applyFont="1" applyFill="1" applyAlignment="1">
      <alignment horizontal="left" vertical="center" wrapText="1"/>
    </xf>
    <xf numFmtId="0" fontId="13" fillId="0" borderId="0" xfId="69" applyFont="1" applyAlignment="1">
      <alignment horizontal="center" vertical="center" wrapText="1"/>
    </xf>
    <xf numFmtId="1" fontId="13" fillId="25" borderId="16" xfId="69" applyNumberFormat="1" applyFont="1" applyFill="1" applyBorder="1" applyAlignment="1">
      <alignment horizontal="center" vertical="center" wrapText="1"/>
    </xf>
    <xf numFmtId="0" fontId="15" fillId="24" borderId="13" xfId="69" applyFont="1" applyFill="1" applyBorder="1" applyAlignment="1">
      <alignment horizontal="left" vertical="center"/>
    </xf>
    <xf numFmtId="0" fontId="15" fillId="24" borderId="14" xfId="69" applyFont="1" applyFill="1" applyBorder="1" applyAlignment="1">
      <alignment horizontal="left" vertical="center"/>
    </xf>
    <xf numFmtId="0" fontId="15" fillId="24" borderId="14" xfId="69" applyFont="1" applyFill="1" applyBorder="1" applyAlignment="1">
      <alignment horizontal="left" vertical="center" wrapText="1"/>
    </xf>
    <xf numFmtId="167" fontId="15" fillId="24" borderId="15" xfId="69" applyNumberFormat="1" applyFont="1" applyFill="1" applyBorder="1" applyAlignment="1">
      <alignment horizontal="left" vertical="center"/>
    </xf>
    <xf numFmtId="0" fontId="4" fillId="24" borderId="0" xfId="69" applyFill="1"/>
    <xf numFmtId="164" fontId="13" fillId="0" borderId="19" xfId="69" applyNumberFormat="1" applyFont="1" applyBorder="1" applyAlignment="1">
      <alignment horizontal="center" vertical="center"/>
    </xf>
    <xf numFmtId="0" fontId="13" fillId="0" borderId="20" xfId="69" applyFont="1" applyBorder="1" applyAlignment="1">
      <alignment horizontal="center" vertical="center"/>
    </xf>
    <xf numFmtId="0" fontId="13" fillId="0" borderId="20" xfId="69" applyFont="1" applyBorder="1" applyAlignment="1">
      <alignment horizontal="left" vertical="center" wrapText="1"/>
    </xf>
    <xf numFmtId="171" fontId="13" fillId="0" borderId="20" xfId="69" applyNumberFormat="1" applyFont="1" applyBorder="1" applyAlignment="1">
      <alignment horizontal="center" vertical="center"/>
    </xf>
    <xf numFmtId="164" fontId="13" fillId="0" borderId="16" xfId="69" applyNumberFormat="1" applyFont="1" applyBorder="1" applyAlignment="1">
      <alignment horizontal="center" vertical="center"/>
    </xf>
    <xf numFmtId="164" fontId="13" fillId="0" borderId="20" xfId="69" applyNumberFormat="1" applyFont="1" applyBorder="1" applyAlignment="1">
      <alignment horizontal="center" vertical="center"/>
    </xf>
    <xf numFmtId="164" fontId="4" fillId="0" borderId="0" xfId="69" applyNumberFormat="1" applyAlignment="1">
      <alignment horizontal="center"/>
    </xf>
    <xf numFmtId="0" fontId="4" fillId="0" borderId="16" xfId="69" applyFont="1" applyBorder="1" applyAlignment="1">
      <alignment horizontal="center"/>
    </xf>
    <xf numFmtId="166" fontId="4" fillId="29" borderId="23" xfId="69" applyNumberFormat="1" applyFont="1" applyFill="1" applyBorder="1" applyAlignment="1" applyProtection="1">
      <alignment horizontal="right" vertical="center" wrapText="1"/>
      <protection hidden="1"/>
    </xf>
    <xf numFmtId="3" fontId="4" fillId="24" borderId="16" xfId="69" applyNumberFormat="1" applyFont="1" applyFill="1" applyBorder="1"/>
    <xf numFmtId="0" fontId="24" fillId="35" borderId="16" xfId="68" applyFont="1" applyFill="1" applyBorder="1" applyAlignment="1">
      <alignment horizontal="left"/>
    </xf>
    <xf numFmtId="0" fontId="0" fillId="35" borderId="16" xfId="0" applyFill="1" applyBorder="1" applyAlignment="1">
      <alignment horizontal="left"/>
    </xf>
    <xf numFmtId="0" fontId="24" fillId="0" borderId="0" xfId="68" applyFont="1" applyFill="1" applyBorder="1" applyAlignment="1">
      <alignment horizontal="left"/>
    </xf>
    <xf numFmtId="0" fontId="0" fillId="0" borderId="0" xfId="0" applyFill="1" applyBorder="1" applyAlignment="1">
      <alignment horizontal="left"/>
    </xf>
    <xf numFmtId="0" fontId="24" fillId="32" borderId="19" xfId="68" applyFont="1" applyFill="1" applyBorder="1" applyAlignment="1">
      <alignment horizontal="left"/>
    </xf>
    <xf numFmtId="0" fontId="0" fillId="32" borderId="19" xfId="0" applyFill="1" applyBorder="1" applyAlignment="1">
      <alignment horizontal="left"/>
    </xf>
    <xf numFmtId="0" fontId="24" fillId="31" borderId="19" xfId="68" applyFont="1" applyFill="1" applyBorder="1" applyAlignment="1">
      <alignment horizontal="left"/>
    </xf>
    <xf numFmtId="0" fontId="0" fillId="31" borderId="19" xfId="0" applyFill="1" applyBorder="1" applyAlignment="1">
      <alignment horizontal="left"/>
    </xf>
    <xf numFmtId="0" fontId="24" fillId="30" borderId="19" xfId="68" applyFont="1" applyFill="1" applyBorder="1" applyAlignment="1">
      <alignment horizontal="left"/>
    </xf>
    <xf numFmtId="0" fontId="0" fillId="30" borderId="19" xfId="0" applyFill="1" applyBorder="1" applyAlignment="1">
      <alignment horizontal="left"/>
    </xf>
    <xf numFmtId="3" fontId="44" fillId="26" borderId="10" xfId="68" applyNumberFormat="1" applyFont="1" applyFill="1" applyBorder="1" applyAlignment="1" applyProtection="1">
      <alignment horizontal="left" vertical="center"/>
      <protection locked="0"/>
    </xf>
    <xf numFmtId="0" fontId="53" fillId="0" borderId="10" xfId="68" applyBorder="1" applyAlignment="1" applyProtection="1">
      <alignment horizontal="left" vertical="center"/>
      <protection locked="0"/>
    </xf>
    <xf numFmtId="0" fontId="44" fillId="0" borderId="16" xfId="68" applyFont="1" applyBorder="1" applyAlignment="1">
      <alignment horizontal="left" vertical="center"/>
    </xf>
    <xf numFmtId="0" fontId="53" fillId="0" borderId="19" xfId="68" applyBorder="1" applyAlignment="1">
      <alignment vertical="center"/>
    </xf>
    <xf numFmtId="0" fontId="44" fillId="0" borderId="19" xfId="68" applyFont="1" applyBorder="1" applyAlignment="1">
      <alignment horizontal="center" vertical="center"/>
    </xf>
    <xf numFmtId="0" fontId="53" fillId="0" borderId="23" xfId="68" applyBorder="1" applyAlignment="1">
      <alignment horizontal="center" vertical="center"/>
    </xf>
    <xf numFmtId="0" fontId="44" fillId="0" borderId="12" xfId="68" applyFont="1" applyBorder="1" applyAlignment="1">
      <alignment horizontal="center" vertical="center" wrapText="1"/>
    </xf>
    <xf numFmtId="0" fontId="0" fillId="0" borderId="10" xfId="0" applyBorder="1" applyAlignment="1"/>
    <xf numFmtId="0" fontId="0" fillId="0" borderId="11" xfId="0" applyBorder="1" applyAlignment="1"/>
    <xf numFmtId="0" fontId="44" fillId="0" borderId="21" xfId="68" applyFont="1" applyBorder="1" applyAlignment="1">
      <alignment horizontal="center" vertical="center" wrapText="1"/>
    </xf>
    <xf numFmtId="0" fontId="0" fillId="0" borderId="0" xfId="0" applyBorder="1" applyAlignment="1"/>
    <xf numFmtId="0" fontId="0" fillId="0" borderId="22" xfId="0" applyBorder="1" applyAlignment="1"/>
    <xf numFmtId="0" fontId="24" fillId="35" borderId="19" xfId="68" applyFont="1" applyFill="1" applyBorder="1" applyAlignment="1">
      <alignment horizontal="left"/>
    </xf>
    <xf numFmtId="0" fontId="0" fillId="35" borderId="19" xfId="0" applyFill="1" applyBorder="1" applyAlignment="1">
      <alignment horizontal="left"/>
    </xf>
    <xf numFmtId="0" fontId="48" fillId="0" borderId="0" xfId="68" applyFont="1" applyAlignment="1">
      <alignment horizontal="center" vertical="center" shrinkToFit="1"/>
    </xf>
    <xf numFmtId="0" fontId="4" fillId="0" borderId="0" xfId="0" applyFont="1" applyAlignment="1" applyProtection="1">
      <alignment wrapText="1"/>
      <protection hidden="1"/>
    </xf>
    <xf numFmtId="0" fontId="0" fillId="0" borderId="0" xfId="0" applyAlignment="1" applyProtection="1">
      <alignment wrapText="1"/>
      <protection hidden="1"/>
    </xf>
    <xf numFmtId="0" fontId="4" fillId="0" borderId="2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7" fillId="0" borderId="17" xfId="69" applyFont="1" applyBorder="1" applyAlignment="1">
      <alignment horizontal="center"/>
    </xf>
    <xf numFmtId="0" fontId="7" fillId="0" borderId="18" xfId="69" applyFont="1" applyBorder="1" applyAlignment="1">
      <alignment horizontal="center"/>
    </xf>
    <xf numFmtId="0" fontId="7" fillId="0" borderId="24" xfId="69" applyFont="1" applyBorder="1" applyAlignment="1">
      <alignment horizontal="center"/>
    </xf>
    <xf numFmtId="0" fontId="7" fillId="0" borderId="17" xfId="69" applyFont="1" applyBorder="1" applyAlignment="1"/>
    <xf numFmtId="0" fontId="7" fillId="0" borderId="18" xfId="69" applyFont="1" applyBorder="1" applyAlignment="1"/>
    <xf numFmtId="0" fontId="4" fillId="33" borderId="19" xfId="69" applyFont="1" applyFill="1" applyBorder="1" applyAlignment="1" applyProtection="1">
      <alignment horizontal="center" vertical="center" wrapText="1"/>
      <protection hidden="1"/>
    </xf>
    <xf numFmtId="0" fontId="4" fillId="0" borderId="23" xfId="0" applyFont="1" applyBorder="1" applyAlignment="1">
      <alignment horizontal="center" vertical="center" wrapText="1"/>
    </xf>
    <xf numFmtId="0" fontId="4" fillId="0" borderId="20" xfId="0" applyFont="1" applyBorder="1" applyAlignment="1">
      <alignment horizontal="center" vertical="center" wrapText="1"/>
    </xf>
    <xf numFmtId="0" fontId="0" fillId="0" borderId="23" xfId="0" applyBorder="1" applyAlignment="1">
      <alignment horizontal="center" vertical="center" wrapText="1"/>
    </xf>
    <xf numFmtId="0" fontId="0" fillId="0" borderId="20" xfId="0" applyBorder="1" applyAlignment="1">
      <alignment horizontal="center" vertical="center" wrapText="1"/>
    </xf>
    <xf numFmtId="0" fontId="7" fillId="33" borderId="24" xfId="0" applyFont="1" applyFill="1" applyBorder="1" applyAlignment="1">
      <alignment horizontal="center"/>
    </xf>
    <xf numFmtId="0" fontId="7" fillId="33" borderId="17" xfId="0" applyFont="1" applyFill="1" applyBorder="1" applyAlignment="1">
      <alignment horizontal="center"/>
    </xf>
    <xf numFmtId="0" fontId="7" fillId="33" borderId="18" xfId="0" applyFont="1" applyFill="1" applyBorder="1" applyAlignment="1">
      <alignment horizontal="center"/>
    </xf>
    <xf numFmtId="0" fontId="4" fillId="33" borderId="24" xfId="0" applyFont="1" applyFill="1" applyBorder="1" applyAlignment="1">
      <alignment horizontal="center"/>
    </xf>
    <xf numFmtId="0" fontId="4" fillId="33" borderId="17" xfId="0" applyFont="1" applyFill="1" applyBorder="1" applyAlignment="1">
      <alignment horizontal="center"/>
    </xf>
    <xf numFmtId="0" fontId="4" fillId="33" borderId="18" xfId="0" applyFont="1" applyFill="1" applyBorder="1" applyAlignment="1">
      <alignment horizontal="center"/>
    </xf>
    <xf numFmtId="0" fontId="4" fillId="33" borderId="19" xfId="0" applyFont="1" applyFill="1" applyBorder="1" applyAlignment="1">
      <alignment horizontal="center" vertical="center" wrapText="1"/>
    </xf>
    <xf numFmtId="0" fontId="4" fillId="33" borderId="23" xfId="0" applyFont="1" applyFill="1" applyBorder="1" applyAlignment="1">
      <alignment horizontal="center" vertical="center" wrapText="1"/>
    </xf>
    <xf numFmtId="0" fontId="4" fillId="33" borderId="20" xfId="0" applyFont="1" applyFill="1" applyBorder="1" applyAlignment="1">
      <alignment horizontal="center" vertical="center" wrapText="1"/>
    </xf>
    <xf numFmtId="0" fontId="58" fillId="33" borderId="24" xfId="69" applyFont="1" applyFill="1" applyBorder="1" applyAlignment="1">
      <alignment horizontal="center"/>
    </xf>
    <xf numFmtId="0" fontId="58" fillId="33" borderId="17" xfId="69" applyFont="1" applyFill="1" applyBorder="1" applyAlignment="1">
      <alignment horizontal="center"/>
    </xf>
    <xf numFmtId="0" fontId="58" fillId="33" borderId="18" xfId="69" applyFont="1" applyFill="1" applyBorder="1" applyAlignment="1">
      <alignment horizontal="center"/>
    </xf>
    <xf numFmtId="0" fontId="4" fillId="33" borderId="23" xfId="69" applyFont="1" applyFill="1" applyBorder="1" applyAlignment="1" applyProtection="1">
      <alignment horizontal="center" vertical="center" wrapText="1"/>
      <protection hidden="1"/>
    </xf>
    <xf numFmtId="0" fontId="4" fillId="33" borderId="20" xfId="69" applyFont="1" applyFill="1" applyBorder="1" applyAlignment="1" applyProtection="1">
      <alignment horizontal="center" vertical="center" wrapText="1"/>
      <protection hidden="1"/>
    </xf>
    <xf numFmtId="0" fontId="4" fillId="0" borderId="19" xfId="69" applyFont="1" applyBorder="1" applyAlignment="1">
      <alignment horizontal="center" vertical="top" wrapText="1"/>
    </xf>
    <xf numFmtId="0" fontId="4" fillId="0" borderId="23" xfId="69" applyBorder="1" applyAlignment="1">
      <alignment horizontal="center" vertical="top" wrapText="1"/>
    </xf>
    <xf numFmtId="0" fontId="4" fillId="0" borderId="20" xfId="69" applyBorder="1" applyAlignment="1">
      <alignment horizontal="center" vertical="top" wrapText="1"/>
    </xf>
    <xf numFmtId="164" fontId="7" fillId="24" borderId="10" xfId="0" applyNumberFormat="1" applyFont="1" applyFill="1" applyBorder="1" applyAlignment="1">
      <alignment horizontal="center"/>
    </xf>
    <xf numFmtId="164" fontId="9" fillId="24" borderId="0" xfId="0" applyNumberFormat="1" applyFont="1" applyFill="1" applyAlignment="1">
      <alignment horizontal="center"/>
    </xf>
    <xf numFmtId="164" fontId="0" fillId="24" borderId="0" xfId="0" applyNumberFormat="1" applyFill="1" applyAlignment="1"/>
    <xf numFmtId="164" fontId="7" fillId="24" borderId="0" xfId="0" applyNumberFormat="1" applyFont="1" applyFill="1" applyAlignment="1">
      <alignment horizontal="center"/>
    </xf>
    <xf numFmtId="164" fontId="13" fillId="25" borderId="16" xfId="0" applyNumberFormat="1" applyFont="1" applyFill="1" applyBorder="1" applyAlignment="1">
      <alignment horizontal="center" vertical="center" wrapText="1"/>
    </xf>
    <xf numFmtId="164" fontId="9" fillId="24" borderId="0" xfId="59" applyNumberFormat="1" applyFont="1" applyFill="1" applyAlignment="1">
      <alignment horizontal="center"/>
    </xf>
    <xf numFmtId="164" fontId="14" fillId="24" borderId="0" xfId="59" applyNumberFormat="1" applyFill="1" applyAlignment="1"/>
    <xf numFmtId="164" fontId="7" fillId="24" borderId="0" xfId="59" applyNumberFormat="1" applyFont="1" applyFill="1" applyAlignment="1">
      <alignment horizontal="center"/>
    </xf>
    <xf numFmtId="164" fontId="13" fillId="25" borderId="16" xfId="59" applyNumberFormat="1" applyFont="1" applyFill="1" applyBorder="1" applyAlignment="1">
      <alignment horizontal="center" vertical="center" wrapText="1"/>
    </xf>
    <xf numFmtId="0" fontId="13" fillId="25" borderId="16" xfId="0" applyFont="1" applyFill="1" applyBorder="1" applyAlignment="1">
      <alignment horizontal="center" vertical="center" wrapText="1"/>
    </xf>
    <xf numFmtId="0" fontId="9" fillId="24" borderId="0" xfId="0" applyFont="1" applyFill="1" applyAlignment="1">
      <alignment horizontal="center"/>
    </xf>
    <xf numFmtId="0" fontId="0" fillId="24" borderId="0" xfId="0" applyFill="1" applyAlignment="1"/>
    <xf numFmtId="0" fontId="7" fillId="24" borderId="0" xfId="0" applyFont="1" applyFill="1" applyAlignment="1">
      <alignment horizontal="center"/>
    </xf>
    <xf numFmtId="0" fontId="13" fillId="25" borderId="16" xfId="0" applyFont="1" applyFill="1" applyBorder="1" applyAlignment="1">
      <alignment horizontal="center" vertical="center" textRotation="90" wrapText="1"/>
    </xf>
    <xf numFmtId="0" fontId="13" fillId="25" borderId="19" xfId="0" applyFont="1" applyFill="1" applyBorder="1" applyAlignment="1">
      <alignment horizontal="center" vertical="center" textRotation="90" wrapText="1"/>
    </xf>
    <xf numFmtId="0" fontId="13" fillId="25" borderId="20" xfId="0" applyFont="1" applyFill="1" applyBorder="1" applyAlignment="1">
      <alignment horizontal="center" vertical="center" textRotation="90" wrapText="1"/>
    </xf>
    <xf numFmtId="0" fontId="9" fillId="24" borderId="0" xfId="59" applyFont="1" applyFill="1" applyAlignment="1">
      <alignment horizontal="center"/>
    </xf>
    <xf numFmtId="0" fontId="14" fillId="24" borderId="0" xfId="59" applyFill="1" applyAlignment="1"/>
    <xf numFmtId="0" fontId="7" fillId="24" borderId="0" xfId="59" applyFont="1" applyFill="1" applyAlignment="1">
      <alignment horizontal="center"/>
    </xf>
    <xf numFmtId="0" fontId="13" fillId="25" borderId="16" xfId="59" applyFont="1" applyFill="1" applyBorder="1" applyAlignment="1">
      <alignment horizontal="center" vertical="center" wrapText="1"/>
    </xf>
    <xf numFmtId="0" fontId="13" fillId="25" borderId="16" xfId="59" applyFont="1" applyFill="1" applyBorder="1" applyAlignment="1">
      <alignment horizontal="center" vertical="center" textRotation="90" wrapText="1"/>
    </xf>
    <xf numFmtId="0" fontId="13" fillId="25" borderId="19" xfId="59" applyFont="1" applyFill="1" applyBorder="1" applyAlignment="1">
      <alignment horizontal="center" vertical="center" textRotation="90" wrapText="1"/>
    </xf>
    <xf numFmtId="0" fontId="13" fillId="25" borderId="20" xfId="59" applyFont="1" applyFill="1" applyBorder="1" applyAlignment="1">
      <alignment horizontal="center" vertical="center" textRotation="90" wrapText="1"/>
    </xf>
    <xf numFmtId="0" fontId="43" fillId="24" borderId="0" xfId="63" applyFont="1" applyFill="1" applyAlignment="1">
      <alignment horizontal="left" vertical="top" wrapText="1"/>
    </xf>
    <xf numFmtId="0" fontId="9" fillId="0" borderId="0" xfId="63" applyNumberFormat="1" applyFont="1" applyAlignment="1">
      <alignment horizontal="center"/>
    </xf>
    <xf numFmtId="0" fontId="9" fillId="24" borderId="0" xfId="63" applyFont="1" applyFill="1" applyAlignment="1">
      <alignment horizontal="center" wrapText="1"/>
    </xf>
    <xf numFmtId="0" fontId="43" fillId="33" borderId="0" xfId="63" applyFont="1" applyFill="1" applyBorder="1" applyAlignment="1">
      <alignment horizontal="left" vertical="top" wrapText="1"/>
    </xf>
    <xf numFmtId="0" fontId="43" fillId="0" borderId="0" xfId="63" applyFont="1" applyFill="1" applyBorder="1" applyAlignment="1">
      <alignment horizontal="left" vertical="top" wrapText="1"/>
    </xf>
    <xf numFmtId="0" fontId="14" fillId="0" borderId="0" xfId="63" applyFill="1" applyAlignment="1">
      <alignment horizontal="left" vertical="top" wrapText="1"/>
    </xf>
    <xf numFmtId="0" fontId="4" fillId="0" borderId="19" xfId="60" applyFont="1" applyFill="1" applyBorder="1" applyAlignment="1">
      <alignment horizontal="left" vertical="top" wrapText="1"/>
    </xf>
    <xf numFmtId="0" fontId="4" fillId="0" borderId="23" xfId="0" applyFont="1" applyBorder="1" applyAlignment="1">
      <alignment horizontal="left" vertical="top" wrapText="1"/>
    </xf>
    <xf numFmtId="0" fontId="4" fillId="0" borderId="20" xfId="0" applyFont="1" applyBorder="1" applyAlignment="1">
      <alignment horizontal="left" vertical="top" wrapText="1"/>
    </xf>
    <xf numFmtId="0" fontId="4" fillId="0" borderId="24" xfId="60" applyFont="1" applyFill="1" applyBorder="1" applyAlignment="1">
      <alignment vertical="top" wrapText="1"/>
    </xf>
    <xf numFmtId="0" fontId="4" fillId="0" borderId="18" xfId="0" applyFont="1" applyBorder="1" applyAlignment="1">
      <alignment vertical="top" wrapText="1"/>
    </xf>
    <xf numFmtId="169" fontId="4" fillId="0" borderId="19" xfId="60" applyNumberFormat="1" applyFont="1" applyFill="1" applyBorder="1" applyAlignment="1">
      <alignment vertical="top" wrapText="1"/>
    </xf>
    <xf numFmtId="0" fontId="4" fillId="0" borderId="23" xfId="0" applyFont="1" applyBorder="1" applyAlignment="1">
      <alignment vertical="top" wrapText="1"/>
    </xf>
    <xf numFmtId="0" fontId="4" fillId="0" borderId="20" xfId="0" applyFont="1" applyBorder="1" applyAlignment="1">
      <alignment vertical="top" wrapText="1"/>
    </xf>
    <xf numFmtId="0" fontId="43" fillId="33" borderId="0" xfId="60" applyFont="1" applyFill="1" applyBorder="1" applyAlignment="1">
      <alignment horizontal="left" vertical="top" wrapText="1"/>
    </xf>
    <xf numFmtId="170" fontId="0" fillId="0" borderId="19" xfId="0" applyNumberFormat="1" applyFont="1" applyBorder="1" applyAlignment="1">
      <alignment horizontal="right" vertical="top" wrapText="1"/>
    </xf>
    <xf numFmtId="0" fontId="0" fillId="0" borderId="20" xfId="0" applyFont="1" applyBorder="1" applyAlignment="1">
      <alignment horizontal="right" vertical="top" wrapText="1"/>
    </xf>
    <xf numFmtId="170" fontId="13" fillId="0" borderId="19" xfId="0" applyNumberFormat="1" applyFont="1" applyBorder="1" applyAlignment="1">
      <alignment horizontal="center" vertical="top" wrapText="1"/>
    </xf>
    <xf numFmtId="0" fontId="0" fillId="0" borderId="23" xfId="0" applyFont="1" applyBorder="1" applyAlignment="1">
      <alignment horizontal="center" vertical="top" wrapText="1"/>
    </xf>
    <xf numFmtId="0" fontId="0" fillId="0" borderId="20" xfId="0" applyFont="1" applyBorder="1" applyAlignment="1">
      <alignment horizontal="center" vertical="top" wrapText="1"/>
    </xf>
    <xf numFmtId="0" fontId="0" fillId="0" borderId="23" xfId="0" applyFont="1" applyBorder="1" applyAlignment="1">
      <alignment horizontal="right" vertical="top" wrapText="1"/>
    </xf>
    <xf numFmtId="170" fontId="13" fillId="0" borderId="19" xfId="60" applyNumberFormat="1" applyFont="1" applyFill="1" applyBorder="1" applyAlignment="1">
      <alignment horizontal="center" vertical="top" wrapText="1"/>
    </xf>
    <xf numFmtId="0" fontId="4" fillId="0" borderId="23" xfId="0" applyFont="1" applyBorder="1" applyAlignment="1">
      <alignment horizontal="center" vertical="top" wrapText="1"/>
    </xf>
    <xf numFmtId="0" fontId="4" fillId="0" borderId="20" xfId="0" applyFont="1" applyBorder="1" applyAlignment="1">
      <alignment horizontal="center" vertical="top" wrapText="1"/>
    </xf>
    <xf numFmtId="0" fontId="9" fillId="24" borderId="0" xfId="60" applyFont="1" applyFill="1" applyBorder="1" applyAlignment="1">
      <alignment horizontal="center"/>
    </xf>
    <xf numFmtId="0" fontId="2" fillId="0" borderId="0" xfId="60" applyFont="1" applyAlignment="1">
      <alignment horizontal="center"/>
    </xf>
    <xf numFmtId="0" fontId="9" fillId="25" borderId="19" xfId="60" applyFont="1" applyFill="1" applyBorder="1" applyAlignment="1">
      <alignment horizontal="center" vertical="center" wrapText="1"/>
    </xf>
    <xf numFmtId="0" fontId="9" fillId="25" borderId="20" xfId="60" applyFont="1" applyFill="1" applyBorder="1" applyAlignment="1">
      <alignment horizontal="center" vertical="center" wrapText="1"/>
    </xf>
    <xf numFmtId="0" fontId="9" fillId="25" borderId="24" xfId="60" applyFont="1" applyFill="1" applyBorder="1" applyAlignment="1">
      <alignment horizontal="center" vertical="top" wrapText="1"/>
    </xf>
    <xf numFmtId="0" fontId="9" fillId="25" borderId="18" xfId="60" applyFont="1" applyFill="1" applyBorder="1" applyAlignment="1">
      <alignment horizontal="center" vertical="top" wrapText="1"/>
    </xf>
    <xf numFmtId="169" fontId="0" fillId="0" borderId="19" xfId="60" applyNumberFormat="1" applyFont="1" applyFill="1" applyBorder="1" applyAlignment="1">
      <alignment vertical="top" wrapText="1"/>
    </xf>
    <xf numFmtId="0" fontId="0" fillId="0" borderId="19" xfId="60" applyFont="1" applyFill="1" applyBorder="1" applyAlignment="1">
      <alignment horizontal="left" vertical="top" wrapText="1"/>
    </xf>
    <xf numFmtId="0" fontId="0" fillId="0" borderId="24" xfId="60" applyFont="1" applyFill="1" applyBorder="1" applyAlignment="1">
      <alignment vertical="top" wrapText="1"/>
    </xf>
    <xf numFmtId="0" fontId="53" fillId="0" borderId="0" xfId="60" applyFont="1" applyAlignment="1">
      <alignment horizontal="center"/>
    </xf>
    <xf numFmtId="164" fontId="13" fillId="25" borderId="19" xfId="0" applyNumberFormat="1" applyFont="1" applyFill="1" applyBorder="1" applyAlignment="1">
      <alignment horizontal="center" vertical="center" wrapText="1"/>
    </xf>
    <xf numFmtId="164" fontId="9" fillId="24" borderId="0" xfId="69" applyNumberFormat="1" applyFont="1" applyFill="1" applyAlignment="1">
      <alignment horizontal="left"/>
    </xf>
    <xf numFmtId="164" fontId="7" fillId="24" borderId="0" xfId="69" applyNumberFormat="1" applyFont="1" applyFill="1" applyAlignment="1">
      <alignment horizontal="center"/>
    </xf>
    <xf numFmtId="164" fontId="4" fillId="24" borderId="0" xfId="69" applyNumberFormat="1" applyFont="1" applyFill="1" applyAlignment="1">
      <alignment horizontal="left" vertical="center" wrapText="1"/>
    </xf>
    <xf numFmtId="164" fontId="13" fillId="25" borderId="16" xfId="69" applyNumberFormat="1" applyFont="1" applyFill="1" applyBorder="1" applyAlignment="1">
      <alignment horizontal="center" vertical="center" wrapText="1"/>
    </xf>
    <xf numFmtId="164" fontId="13" fillId="25" borderId="19" xfId="69" applyNumberFormat="1" applyFont="1" applyFill="1" applyBorder="1" applyAlignment="1">
      <alignment horizontal="center" vertical="center" wrapText="1"/>
    </xf>
    <xf numFmtId="164" fontId="13" fillId="25" borderId="19" xfId="59" applyNumberFormat="1" applyFont="1" applyFill="1" applyBorder="1" applyAlignment="1">
      <alignment horizontal="center" vertical="center" wrapText="1"/>
    </xf>
    <xf numFmtId="0" fontId="13" fillId="25" borderId="19" xfId="0" applyFont="1" applyFill="1" applyBorder="1" applyAlignment="1">
      <alignment horizontal="center" vertical="center" wrapText="1"/>
    </xf>
    <xf numFmtId="0" fontId="13" fillId="25" borderId="23" xfId="0" applyFont="1" applyFill="1" applyBorder="1" applyAlignment="1">
      <alignment horizontal="center" vertical="center" textRotation="90" wrapText="1"/>
    </xf>
    <xf numFmtId="0" fontId="13" fillId="25" borderId="19" xfId="59" applyFont="1" applyFill="1" applyBorder="1" applyAlignment="1">
      <alignment horizontal="center" vertical="center" wrapText="1"/>
    </xf>
    <xf numFmtId="0" fontId="13" fillId="25" borderId="23" xfId="59" applyFont="1" applyFill="1" applyBorder="1" applyAlignment="1">
      <alignment horizontal="center" vertical="center" textRotation="90" wrapText="1"/>
    </xf>
    <xf numFmtId="0" fontId="0" fillId="0" borderId="16" xfId="60" applyFont="1" applyFill="1" applyBorder="1" applyAlignment="1">
      <alignment horizontal="left" vertical="top" wrapText="1"/>
    </xf>
    <xf numFmtId="0" fontId="4" fillId="0" borderId="16" xfId="60" applyFont="1" applyFill="1" applyBorder="1" applyAlignment="1">
      <alignment horizontal="left" vertical="top" wrapText="1"/>
    </xf>
    <xf numFmtId="170" fontId="0" fillId="0" borderId="11" xfId="0" applyNumberFormat="1" applyFont="1" applyBorder="1" applyAlignment="1">
      <alignment horizontal="right" vertical="top" wrapText="1"/>
    </xf>
    <xf numFmtId="170" fontId="0" fillId="0" borderId="22" xfId="0" applyNumberFormat="1" applyFont="1" applyBorder="1" applyAlignment="1">
      <alignment horizontal="right" vertical="top" wrapText="1"/>
    </xf>
    <xf numFmtId="170" fontId="0" fillId="0" borderId="15" xfId="0" applyNumberFormat="1" applyFont="1" applyBorder="1" applyAlignment="1">
      <alignment horizontal="right" vertical="top" wrapText="1"/>
    </xf>
    <xf numFmtId="169" fontId="4" fillId="0" borderId="23" xfId="60" applyNumberFormat="1" applyFont="1" applyFill="1" applyBorder="1" applyAlignment="1">
      <alignment vertical="top" wrapText="1"/>
    </xf>
    <xf numFmtId="169" fontId="4" fillId="0" borderId="20" xfId="60" applyNumberFormat="1" applyFont="1" applyFill="1" applyBorder="1" applyAlignment="1">
      <alignment vertical="top" wrapText="1"/>
    </xf>
    <xf numFmtId="0" fontId="4" fillId="0" borderId="19" xfId="60" applyNumberFormat="1" applyFont="1" applyFill="1" applyBorder="1" applyAlignment="1">
      <alignment horizontal="left" vertical="top" wrapText="1"/>
    </xf>
    <xf numFmtId="0" fontId="4" fillId="0" borderId="20" xfId="60" applyNumberFormat="1" applyFont="1" applyFill="1" applyBorder="1" applyAlignment="1">
      <alignment horizontal="left" vertical="top" wrapText="1"/>
    </xf>
    <xf numFmtId="0" fontId="1" fillId="0" borderId="0" xfId="60" applyFont="1" applyAlignment="1">
      <alignment horizontal="center"/>
    </xf>
    <xf numFmtId="0" fontId="4" fillId="0" borderId="23" xfId="60" applyFont="1" applyFill="1" applyBorder="1" applyAlignment="1">
      <alignment horizontal="left" vertical="top" wrapText="1"/>
    </xf>
    <xf numFmtId="0" fontId="4" fillId="0" borderId="20" xfId="60" applyFont="1" applyFill="1" applyBorder="1" applyAlignment="1">
      <alignment horizontal="left" vertical="top" wrapText="1"/>
    </xf>
  </cellXfs>
  <cellStyles count="147">
    <cellStyle name="20 % - Akzent1" xfId="1" builtinId="30" customBuiltin="1"/>
    <cellStyle name="20 % - Akzent2" xfId="2" builtinId="34" customBuiltin="1"/>
    <cellStyle name="20 % - Akzent3" xfId="3" builtinId="38" customBuiltin="1"/>
    <cellStyle name="20 % - Akzent4" xfId="4" builtinId="42" customBuiltin="1"/>
    <cellStyle name="20 % - Akzent5" xfId="5" builtinId="46" customBuiltin="1"/>
    <cellStyle name="20 % - Akzent6" xfId="6" builtinId="50" customBuiltin="1"/>
    <cellStyle name="20% - Akzent1" xfId="7" xr:uid="{00000000-0005-0000-0000-000006000000}"/>
    <cellStyle name="20% - Akzent2" xfId="8" xr:uid="{00000000-0005-0000-0000-000007000000}"/>
    <cellStyle name="20% - Akzent3" xfId="9" xr:uid="{00000000-0005-0000-0000-000008000000}"/>
    <cellStyle name="20% - Akzent4" xfId="10" xr:uid="{00000000-0005-0000-0000-000009000000}"/>
    <cellStyle name="20% - Akzent5" xfId="11" xr:uid="{00000000-0005-0000-0000-00000A000000}"/>
    <cellStyle name="20% - Akzent6" xfId="12" xr:uid="{00000000-0005-0000-0000-00000B000000}"/>
    <cellStyle name="40 % - Akzent1" xfId="13" builtinId="31" customBuiltin="1"/>
    <cellStyle name="40 % - Akzent2" xfId="14" builtinId="35" customBuiltin="1"/>
    <cellStyle name="40 % - Akzent3" xfId="15" builtinId="39" customBuiltin="1"/>
    <cellStyle name="40 % - Akzent4" xfId="16" builtinId="43" customBuiltin="1"/>
    <cellStyle name="40 % - Akzent5" xfId="17" builtinId="47" customBuiltin="1"/>
    <cellStyle name="40 % - Akzent6" xfId="18" builtinId="51" customBuiltin="1"/>
    <cellStyle name="40% - Akzent1" xfId="19" xr:uid="{00000000-0005-0000-0000-000012000000}"/>
    <cellStyle name="40% - Akzent2" xfId="20" xr:uid="{00000000-0005-0000-0000-000013000000}"/>
    <cellStyle name="40% - Akzent3" xfId="21" xr:uid="{00000000-0005-0000-0000-000014000000}"/>
    <cellStyle name="40% - Akzent4" xfId="22" xr:uid="{00000000-0005-0000-0000-000015000000}"/>
    <cellStyle name="40% - Akzent5" xfId="23" xr:uid="{00000000-0005-0000-0000-000016000000}"/>
    <cellStyle name="40% - Akzent6" xfId="24" xr:uid="{00000000-0005-0000-0000-000017000000}"/>
    <cellStyle name="60 % - Akzent1" xfId="25" builtinId="32" customBuiltin="1"/>
    <cellStyle name="60 % - Akzent2" xfId="26" builtinId="36" customBuiltin="1"/>
    <cellStyle name="60 % - Akzent3" xfId="27" builtinId="40" customBuiltin="1"/>
    <cellStyle name="60 % - Akzent4" xfId="28" builtinId="44" customBuiltin="1"/>
    <cellStyle name="60 % - Akzent5" xfId="29" builtinId="48" customBuiltin="1"/>
    <cellStyle name="60 % - Akzent6" xfId="30" builtinId="52" customBuiltin="1"/>
    <cellStyle name="60% - Akzent1" xfId="31" xr:uid="{00000000-0005-0000-0000-00001E000000}"/>
    <cellStyle name="60% - Akzent2" xfId="32" xr:uid="{00000000-0005-0000-0000-00001F000000}"/>
    <cellStyle name="60% - Akzent3" xfId="33" xr:uid="{00000000-0005-0000-0000-000020000000}"/>
    <cellStyle name="60% - Akzent4" xfId="34" xr:uid="{00000000-0005-0000-0000-000021000000}"/>
    <cellStyle name="60% - Akzent5" xfId="35" xr:uid="{00000000-0005-0000-0000-000022000000}"/>
    <cellStyle name="60% - Akzent6" xfId="36" xr:uid="{00000000-0005-0000-0000-000023000000}"/>
    <cellStyle name="Akzent1" xfId="37" builtinId="29" customBuiltin="1"/>
    <cellStyle name="Akzent2" xfId="38" builtinId="33" customBuiltin="1"/>
    <cellStyle name="Akzent3" xfId="39" builtinId="37" customBuiltin="1"/>
    <cellStyle name="Akzent4" xfId="40" builtinId="41" customBuiltin="1"/>
    <cellStyle name="Akzent5" xfId="41" builtinId="45" customBuiltin="1"/>
    <cellStyle name="Akzent6" xfId="42" builtinId="49" customBuiltin="1"/>
    <cellStyle name="Ausgabe" xfId="43" builtinId="21" customBuiltin="1"/>
    <cellStyle name="Berechnung" xfId="44" builtinId="22" customBuiltin="1"/>
    <cellStyle name="Eingabe" xfId="45" builtinId="20" customBuiltin="1"/>
    <cellStyle name="Ergebnis" xfId="46" builtinId="25" customBuiltin="1"/>
    <cellStyle name="Erklärender Text" xfId="47" builtinId="53" customBuiltin="1"/>
    <cellStyle name="Euro" xfId="48" xr:uid="{00000000-0005-0000-0000-00002F000000}"/>
    <cellStyle name="Euro 2" xfId="49" xr:uid="{00000000-0005-0000-0000-000030000000}"/>
    <cellStyle name="Euro 3" xfId="79" xr:uid="{00000000-0005-0000-0000-000031000000}"/>
    <cellStyle name="Gut" xfId="50" builtinId="26" customBuiltin="1"/>
    <cellStyle name="Link" xfId="51" builtinId="8"/>
    <cellStyle name="Neutral" xfId="52" builtinId="28" customBuiltin="1"/>
    <cellStyle name="Notiz" xfId="53" builtinId="10" customBuiltin="1"/>
    <cellStyle name="Prozent 2" xfId="54" xr:uid="{00000000-0005-0000-0000-000036000000}"/>
    <cellStyle name="Prozent 2 2" xfId="55" xr:uid="{00000000-0005-0000-0000-000037000000}"/>
    <cellStyle name="Prozent 3" xfId="56" xr:uid="{00000000-0005-0000-0000-000038000000}"/>
    <cellStyle name="Prozent 4" xfId="57" xr:uid="{00000000-0005-0000-0000-000039000000}"/>
    <cellStyle name="Schlecht" xfId="58" builtinId="27" customBuiltin="1"/>
    <cellStyle name="Standard" xfId="0" builtinId="0"/>
    <cellStyle name="Standard 10" xfId="80" xr:uid="{00000000-0005-0000-0000-00003C000000}"/>
    <cellStyle name="Standard 10 2" xfId="81" xr:uid="{00000000-0005-0000-0000-00003D000000}"/>
    <cellStyle name="Standard 10 2 2" xfId="82" xr:uid="{00000000-0005-0000-0000-00003E000000}"/>
    <cellStyle name="Standard 10 3" xfId="83" xr:uid="{00000000-0005-0000-0000-00003F000000}"/>
    <cellStyle name="Standard 11" xfId="84" xr:uid="{00000000-0005-0000-0000-000040000000}"/>
    <cellStyle name="Standard 11 2" xfId="85" xr:uid="{00000000-0005-0000-0000-000041000000}"/>
    <cellStyle name="Standard 12" xfId="86" xr:uid="{00000000-0005-0000-0000-000042000000}"/>
    <cellStyle name="Standard 13" xfId="87" xr:uid="{00000000-0005-0000-0000-000043000000}"/>
    <cellStyle name="Standard 14" xfId="88" xr:uid="{00000000-0005-0000-0000-000044000000}"/>
    <cellStyle name="Standard 2" xfId="59" xr:uid="{00000000-0005-0000-0000-000045000000}"/>
    <cellStyle name="Standard 2 2" xfId="60" xr:uid="{00000000-0005-0000-0000-000046000000}"/>
    <cellStyle name="Standard 2_2014_12_10_AEB-Formulare_Psych_2015_final" xfId="61" xr:uid="{00000000-0005-0000-0000-000047000000}"/>
    <cellStyle name="Standard 3" xfId="62" xr:uid="{00000000-0005-0000-0000-000048000000}"/>
    <cellStyle name="Standard 4" xfId="63" xr:uid="{00000000-0005-0000-0000-000049000000}"/>
    <cellStyle name="Standard 5" xfId="64" xr:uid="{00000000-0005-0000-0000-00004A000000}"/>
    <cellStyle name="Standard 5 2" xfId="65" xr:uid="{00000000-0005-0000-0000-00004B000000}"/>
    <cellStyle name="Standard 5 2 2" xfId="89" xr:uid="{00000000-0005-0000-0000-00004C000000}"/>
    <cellStyle name="Standard 5 2 2 2" xfId="90" xr:uid="{00000000-0005-0000-0000-00004D000000}"/>
    <cellStyle name="Standard 5 2 2 2 2" xfId="91" xr:uid="{00000000-0005-0000-0000-00004E000000}"/>
    <cellStyle name="Standard 5 2 2 2 2 2" xfId="92" xr:uid="{00000000-0005-0000-0000-00004F000000}"/>
    <cellStyle name="Standard 5 2 2 2 3" xfId="93" xr:uid="{00000000-0005-0000-0000-000050000000}"/>
    <cellStyle name="Standard 5 2 2 3" xfId="94" xr:uid="{00000000-0005-0000-0000-000051000000}"/>
    <cellStyle name="Standard 5 2 2 3 2" xfId="95" xr:uid="{00000000-0005-0000-0000-000052000000}"/>
    <cellStyle name="Standard 5 2 2 4" xfId="96" xr:uid="{00000000-0005-0000-0000-000053000000}"/>
    <cellStyle name="Standard 5 2 3" xfId="97" xr:uid="{00000000-0005-0000-0000-000054000000}"/>
    <cellStyle name="Standard 5 2 3 2" xfId="98" xr:uid="{00000000-0005-0000-0000-000055000000}"/>
    <cellStyle name="Standard 5 2 3 2 2" xfId="99" xr:uid="{00000000-0005-0000-0000-000056000000}"/>
    <cellStyle name="Standard 5 2 3 3" xfId="100" xr:uid="{00000000-0005-0000-0000-000057000000}"/>
    <cellStyle name="Standard 5 2 4" xfId="101" xr:uid="{00000000-0005-0000-0000-000058000000}"/>
    <cellStyle name="Standard 5 2 4 2" xfId="102" xr:uid="{00000000-0005-0000-0000-000059000000}"/>
    <cellStyle name="Standard 5 2 5" xfId="103" xr:uid="{00000000-0005-0000-0000-00005A000000}"/>
    <cellStyle name="Standard 5 2 6" xfId="104" xr:uid="{00000000-0005-0000-0000-00005B000000}"/>
    <cellStyle name="Standard 5 3" xfId="105" xr:uid="{00000000-0005-0000-0000-00005C000000}"/>
    <cellStyle name="Standard 5 3 2" xfId="106" xr:uid="{00000000-0005-0000-0000-00005D000000}"/>
    <cellStyle name="Standard 5 3 2 2" xfId="107" xr:uid="{00000000-0005-0000-0000-00005E000000}"/>
    <cellStyle name="Standard 5 3 2 2 2" xfId="108" xr:uid="{00000000-0005-0000-0000-00005F000000}"/>
    <cellStyle name="Standard 5 3 2 3" xfId="109" xr:uid="{00000000-0005-0000-0000-000060000000}"/>
    <cellStyle name="Standard 5 3 3" xfId="110" xr:uid="{00000000-0005-0000-0000-000061000000}"/>
    <cellStyle name="Standard 5 3 3 2" xfId="111" xr:uid="{00000000-0005-0000-0000-000062000000}"/>
    <cellStyle name="Standard 5 3 4" xfId="112" xr:uid="{00000000-0005-0000-0000-000063000000}"/>
    <cellStyle name="Standard 5 4" xfId="113" xr:uid="{00000000-0005-0000-0000-000064000000}"/>
    <cellStyle name="Standard 5 4 2" xfId="114" xr:uid="{00000000-0005-0000-0000-000065000000}"/>
    <cellStyle name="Standard 5 4 2 2" xfId="115" xr:uid="{00000000-0005-0000-0000-000066000000}"/>
    <cellStyle name="Standard 5 4 3" xfId="116" xr:uid="{00000000-0005-0000-0000-000067000000}"/>
    <cellStyle name="Standard 5 5" xfId="117" xr:uid="{00000000-0005-0000-0000-000068000000}"/>
    <cellStyle name="Standard 5 5 2" xfId="118" xr:uid="{00000000-0005-0000-0000-000069000000}"/>
    <cellStyle name="Standard 5 6" xfId="119" xr:uid="{00000000-0005-0000-0000-00006A000000}"/>
    <cellStyle name="Standard 5 7" xfId="120" xr:uid="{00000000-0005-0000-0000-00006B000000}"/>
    <cellStyle name="Standard 6" xfId="66" xr:uid="{00000000-0005-0000-0000-00006C000000}"/>
    <cellStyle name="Standard 7" xfId="67" xr:uid="{00000000-0005-0000-0000-00006D000000}"/>
    <cellStyle name="Standard 7 2" xfId="121" xr:uid="{00000000-0005-0000-0000-00006E000000}"/>
    <cellStyle name="Standard 7 2 2" xfId="122" xr:uid="{00000000-0005-0000-0000-00006F000000}"/>
    <cellStyle name="Standard 7 2 2 2" xfId="123" xr:uid="{00000000-0005-0000-0000-000070000000}"/>
    <cellStyle name="Standard 7 2 2 2 2" xfId="124" xr:uid="{00000000-0005-0000-0000-000071000000}"/>
    <cellStyle name="Standard 7 2 2 3" xfId="125" xr:uid="{00000000-0005-0000-0000-000072000000}"/>
    <cellStyle name="Standard 7 2 3" xfId="126" xr:uid="{00000000-0005-0000-0000-000073000000}"/>
    <cellStyle name="Standard 7 2 3 2" xfId="127" xr:uid="{00000000-0005-0000-0000-000074000000}"/>
    <cellStyle name="Standard 7 2 4" xfId="128" xr:uid="{00000000-0005-0000-0000-000075000000}"/>
    <cellStyle name="Standard 7 3" xfId="129" xr:uid="{00000000-0005-0000-0000-000076000000}"/>
    <cellStyle name="Standard 7 3 2" xfId="130" xr:uid="{00000000-0005-0000-0000-000077000000}"/>
    <cellStyle name="Standard 7 3 2 2" xfId="131" xr:uid="{00000000-0005-0000-0000-000078000000}"/>
    <cellStyle name="Standard 7 3 3" xfId="132" xr:uid="{00000000-0005-0000-0000-000079000000}"/>
    <cellStyle name="Standard 7 4" xfId="133" xr:uid="{00000000-0005-0000-0000-00007A000000}"/>
    <cellStyle name="Standard 7 4 2" xfId="134" xr:uid="{00000000-0005-0000-0000-00007B000000}"/>
    <cellStyle name="Standard 7 5" xfId="135" xr:uid="{00000000-0005-0000-0000-00007C000000}"/>
    <cellStyle name="Standard 7 6" xfId="136" xr:uid="{00000000-0005-0000-0000-00007D000000}"/>
    <cellStyle name="Standard 8" xfId="68" xr:uid="{00000000-0005-0000-0000-00007E000000}"/>
    <cellStyle name="Standard 8 2" xfId="137" xr:uid="{00000000-0005-0000-0000-00007F000000}"/>
    <cellStyle name="Standard 8 3" xfId="138" xr:uid="{00000000-0005-0000-0000-000080000000}"/>
    <cellStyle name="Standard 8 3 2" xfId="139" xr:uid="{00000000-0005-0000-0000-000081000000}"/>
    <cellStyle name="Standard 8 3 2 2" xfId="140" xr:uid="{00000000-0005-0000-0000-000082000000}"/>
    <cellStyle name="Standard 8 3 3" xfId="141" xr:uid="{00000000-0005-0000-0000-000083000000}"/>
    <cellStyle name="Standard 8 4" xfId="142" xr:uid="{00000000-0005-0000-0000-000084000000}"/>
    <cellStyle name="Standard 8 5" xfId="143" xr:uid="{00000000-0005-0000-0000-000085000000}"/>
    <cellStyle name="Standard 8 6" xfId="144" xr:uid="{00000000-0005-0000-0000-000086000000}"/>
    <cellStyle name="Standard 8 7" xfId="145" xr:uid="{00000000-0005-0000-0000-000087000000}"/>
    <cellStyle name="Standard 9" xfId="69" xr:uid="{00000000-0005-0000-0000-000088000000}"/>
    <cellStyle name="Standard 9 2" xfId="146" xr:uid="{00000000-0005-0000-0000-000089000000}"/>
    <cellStyle name="Überschrift" xfId="70" builtinId="15" customBuiltin="1"/>
    <cellStyle name="Überschrift 1" xfId="71" builtinId="16" customBuiltin="1"/>
    <cellStyle name="Überschrift 2" xfId="72" builtinId="17" customBuiltin="1"/>
    <cellStyle name="Überschrift 3" xfId="73" builtinId="18" customBuiltin="1"/>
    <cellStyle name="Überschrift 4" xfId="74" builtinId="19" customBuiltin="1"/>
    <cellStyle name="Verknüpfte Zelle" xfId="75" builtinId="24" customBuiltin="1"/>
    <cellStyle name="Währung" xfId="78" builtinId="4"/>
    <cellStyle name="Warnender Text" xfId="76" builtinId="11" customBuiltin="1"/>
    <cellStyle name="Zelle überprüfen" xfId="77" builtinId="23" customBuiltin="1"/>
  </cellStyles>
  <dxfs count="1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CCFF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3.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2.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D7053240-CE69-11CD-A777-00DD01143C57}" ax:persistence="persistStreamInit" r:id="rId1"/>
</file>

<file path=xl/activeX/activeX39.xml><?xml version="1.0" encoding="utf-8"?>
<ax:ocx xmlns:ax="http://schemas.microsoft.com/office/2006/activeX" xmlns:r="http://schemas.openxmlformats.org/officeDocument/2006/relationships" ax:classid="{D7053240-CE69-11CD-A777-00DD01143C57}" ax:persistence="persistStreamInit" r:id="rId1"/>
</file>

<file path=xl/activeX/activeX40.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6.emf"/><Relationship Id="rId3" Type="http://schemas.openxmlformats.org/officeDocument/2006/relationships/image" Target="../media/image11.emf"/><Relationship Id="rId7" Type="http://schemas.openxmlformats.org/officeDocument/2006/relationships/image" Target="../media/image15.emf"/><Relationship Id="rId2" Type="http://schemas.openxmlformats.org/officeDocument/2006/relationships/image" Target="../media/image10.emf"/><Relationship Id="rId1" Type="http://schemas.openxmlformats.org/officeDocument/2006/relationships/image" Target="../media/image9.emf"/><Relationship Id="rId6" Type="http://schemas.openxmlformats.org/officeDocument/2006/relationships/image" Target="../media/image14.emf"/><Relationship Id="rId5" Type="http://schemas.openxmlformats.org/officeDocument/2006/relationships/image" Target="../media/image13.emf"/><Relationship Id="rId4" Type="http://schemas.openxmlformats.org/officeDocument/2006/relationships/image" Target="../media/image12.emf"/></Relationships>
</file>

<file path=xl/drawings/_rels/vmlDrawing4.vml.rels><?xml version="1.0" encoding="UTF-8" standalone="yes"?>
<Relationships xmlns="http://schemas.openxmlformats.org/package/2006/relationships"><Relationship Id="rId8" Type="http://schemas.openxmlformats.org/officeDocument/2006/relationships/image" Target="../media/image24.emf"/><Relationship Id="rId3" Type="http://schemas.openxmlformats.org/officeDocument/2006/relationships/image" Target="../media/image19.emf"/><Relationship Id="rId7" Type="http://schemas.openxmlformats.org/officeDocument/2006/relationships/image" Target="../media/image23.emf"/><Relationship Id="rId2" Type="http://schemas.openxmlformats.org/officeDocument/2006/relationships/image" Target="../media/image18.emf"/><Relationship Id="rId1" Type="http://schemas.openxmlformats.org/officeDocument/2006/relationships/image" Target="../media/image17.emf"/><Relationship Id="rId6" Type="http://schemas.openxmlformats.org/officeDocument/2006/relationships/image" Target="../media/image22.emf"/><Relationship Id="rId5" Type="http://schemas.openxmlformats.org/officeDocument/2006/relationships/image" Target="../media/image21.emf"/><Relationship Id="rId4" Type="http://schemas.openxmlformats.org/officeDocument/2006/relationships/image" Target="../media/image20.emf"/></Relationships>
</file>

<file path=xl/drawings/_rels/vmlDrawing5.vml.rels><?xml version="1.0" encoding="UTF-8" standalone="yes"?>
<Relationships xmlns="http://schemas.openxmlformats.org/package/2006/relationships"><Relationship Id="rId8" Type="http://schemas.openxmlformats.org/officeDocument/2006/relationships/image" Target="../media/image32.emf"/><Relationship Id="rId3" Type="http://schemas.openxmlformats.org/officeDocument/2006/relationships/image" Target="../media/image27.emf"/><Relationship Id="rId7" Type="http://schemas.openxmlformats.org/officeDocument/2006/relationships/image" Target="../media/image31.emf"/><Relationship Id="rId2" Type="http://schemas.openxmlformats.org/officeDocument/2006/relationships/image" Target="../media/image26.emf"/><Relationship Id="rId1" Type="http://schemas.openxmlformats.org/officeDocument/2006/relationships/image" Target="../media/image25.emf"/><Relationship Id="rId6" Type="http://schemas.openxmlformats.org/officeDocument/2006/relationships/image" Target="../media/image30.emf"/><Relationship Id="rId5" Type="http://schemas.openxmlformats.org/officeDocument/2006/relationships/image" Target="../media/image29.emf"/><Relationship Id="rId4" Type="http://schemas.openxmlformats.org/officeDocument/2006/relationships/image" Target="../media/image28.emf"/></Relationships>
</file>

<file path=xl/drawings/_rels/vmlDrawing6.vml.rels><?xml version="1.0" encoding="UTF-8" standalone="yes"?>
<Relationships xmlns="http://schemas.openxmlformats.org/package/2006/relationships"><Relationship Id="rId8" Type="http://schemas.openxmlformats.org/officeDocument/2006/relationships/image" Target="../media/image40.emf"/><Relationship Id="rId3" Type="http://schemas.openxmlformats.org/officeDocument/2006/relationships/image" Target="../media/image35.emf"/><Relationship Id="rId7" Type="http://schemas.openxmlformats.org/officeDocument/2006/relationships/image" Target="../media/image39.emf"/><Relationship Id="rId2" Type="http://schemas.openxmlformats.org/officeDocument/2006/relationships/image" Target="../media/image34.emf"/><Relationship Id="rId1" Type="http://schemas.openxmlformats.org/officeDocument/2006/relationships/image" Target="../media/image33.emf"/><Relationship Id="rId6" Type="http://schemas.openxmlformats.org/officeDocument/2006/relationships/image" Target="../media/image38.emf"/><Relationship Id="rId5" Type="http://schemas.openxmlformats.org/officeDocument/2006/relationships/image" Target="../media/image37.emf"/><Relationship Id="rId4" Type="http://schemas.openxmlformats.org/officeDocument/2006/relationships/image" Target="../media/image3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4724400</xdr:colOff>
          <xdr:row>3</xdr:row>
          <xdr:rowOff>180975</xdr:rowOff>
        </xdr:from>
        <xdr:to>
          <xdr:col>4</xdr:col>
          <xdr:colOff>485775</xdr:colOff>
          <xdr:row>5</xdr:row>
          <xdr:rowOff>9525</xdr:rowOff>
        </xdr:to>
        <xdr:sp macro="" textlink="">
          <xdr:nvSpPr>
            <xdr:cNvPr id="176129" name="Button 1" hidden="1">
              <a:extLst>
                <a:ext uri="{63B3BB69-23CF-44E3-9099-C40C66FF867C}">
                  <a14:compatExt spid="_x0000_s176129"/>
                </a:ext>
                <a:ext uri="{FF2B5EF4-FFF2-40B4-BE49-F238E27FC236}">
                  <a16:creationId xmlns:a16="http://schemas.microsoft.com/office/drawing/2014/main" id="{00000000-0008-0000-0000-000001B0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Aktualisieren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561975</xdr:colOff>
          <xdr:row>3</xdr:row>
          <xdr:rowOff>180975</xdr:rowOff>
        </xdr:from>
        <xdr:to>
          <xdr:col>4</xdr:col>
          <xdr:colOff>1552575</xdr:colOff>
          <xdr:row>5</xdr:row>
          <xdr:rowOff>9525</xdr:rowOff>
        </xdr:to>
        <xdr:sp macro="" textlink="">
          <xdr:nvSpPr>
            <xdr:cNvPr id="176130" name="Button 2" hidden="1">
              <a:extLst>
                <a:ext uri="{63B3BB69-23CF-44E3-9099-C40C66FF867C}">
                  <a14:compatExt spid="_x0000_s176130"/>
                </a:ext>
                <a:ext uri="{FF2B5EF4-FFF2-40B4-BE49-F238E27FC236}">
                  <a16:creationId xmlns:a16="http://schemas.microsoft.com/office/drawing/2014/main" id="{00000000-0008-0000-0000-000002B0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523875</xdr:colOff>
          <xdr:row>2</xdr:row>
          <xdr:rowOff>28575</xdr:rowOff>
        </xdr:from>
        <xdr:to>
          <xdr:col>5</xdr:col>
          <xdr:colOff>219075</xdr:colOff>
          <xdr:row>3</xdr:row>
          <xdr:rowOff>104775</xdr:rowOff>
        </xdr:to>
        <xdr:sp macro="" textlink="">
          <xdr:nvSpPr>
            <xdr:cNvPr id="176131" name="Button 3" hidden="1">
              <a:extLst>
                <a:ext uri="{63B3BB69-23CF-44E3-9099-C40C66FF867C}">
                  <a14:compatExt spid="_x0000_s176131"/>
                </a:ext>
                <a:ext uri="{FF2B5EF4-FFF2-40B4-BE49-F238E27FC236}">
                  <a16:creationId xmlns:a16="http://schemas.microsoft.com/office/drawing/2014/main" id="{00000000-0008-0000-0000-000003B0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Export Vereinbarung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xdr:row>
          <xdr:rowOff>38100</xdr:rowOff>
        </xdr:from>
        <xdr:to>
          <xdr:col>2</xdr:col>
          <xdr:colOff>85725</xdr:colOff>
          <xdr:row>10</xdr:row>
          <xdr:rowOff>276225</xdr:rowOff>
        </xdr:to>
        <xdr:sp macro="" textlink="">
          <xdr:nvSpPr>
            <xdr:cNvPr id="147457" name="cmdZeileEinfügen" hidden="1">
              <a:extLst>
                <a:ext uri="{63B3BB69-23CF-44E3-9099-C40C66FF867C}">
                  <a14:compatExt spid="_x0000_s147457"/>
                </a:ext>
                <a:ext uri="{FF2B5EF4-FFF2-40B4-BE49-F238E27FC236}">
                  <a16:creationId xmlns:a16="http://schemas.microsoft.com/office/drawing/2014/main" id="{00000000-0008-0000-0200-0000014002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10</xdr:row>
          <xdr:rowOff>38100</xdr:rowOff>
        </xdr:from>
        <xdr:to>
          <xdr:col>3</xdr:col>
          <xdr:colOff>390525</xdr:colOff>
          <xdr:row>10</xdr:row>
          <xdr:rowOff>276225</xdr:rowOff>
        </xdr:to>
        <xdr:sp macro="" textlink="">
          <xdr:nvSpPr>
            <xdr:cNvPr id="147458" name="cmdZeileLöschen" hidden="1">
              <a:extLst>
                <a:ext uri="{63B3BB69-23CF-44E3-9099-C40C66FF867C}">
                  <a14:compatExt spid="_x0000_s147458"/>
                </a:ext>
                <a:ext uri="{FF2B5EF4-FFF2-40B4-BE49-F238E27FC236}">
                  <a16:creationId xmlns:a16="http://schemas.microsoft.com/office/drawing/2014/main" id="{00000000-0008-0000-0200-0000024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14</xdr:row>
          <xdr:rowOff>76200</xdr:rowOff>
        </xdr:from>
        <xdr:to>
          <xdr:col>18</xdr:col>
          <xdr:colOff>561975</xdr:colOff>
          <xdr:row>15</xdr:row>
          <xdr:rowOff>123825</xdr:rowOff>
        </xdr:to>
        <xdr:sp macro="" textlink="">
          <xdr:nvSpPr>
            <xdr:cNvPr id="147459" name="cmdImport1" hidden="1">
              <a:extLst>
                <a:ext uri="{63B3BB69-23CF-44E3-9099-C40C66FF867C}">
                  <a14:compatExt spid="_x0000_s147459"/>
                </a:ext>
                <a:ext uri="{FF2B5EF4-FFF2-40B4-BE49-F238E27FC236}">
                  <a16:creationId xmlns:a16="http://schemas.microsoft.com/office/drawing/2014/main" id="{00000000-0008-0000-0200-0000034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16</xdr:row>
          <xdr:rowOff>47625</xdr:rowOff>
        </xdr:from>
        <xdr:to>
          <xdr:col>18</xdr:col>
          <xdr:colOff>561975</xdr:colOff>
          <xdr:row>17</xdr:row>
          <xdr:rowOff>123825</xdr:rowOff>
        </xdr:to>
        <xdr:sp macro="" textlink="">
          <xdr:nvSpPr>
            <xdr:cNvPr id="147460" name="cmdImport2" hidden="1">
              <a:extLst>
                <a:ext uri="{63B3BB69-23CF-44E3-9099-C40C66FF867C}">
                  <a14:compatExt spid="_x0000_s147460"/>
                </a:ext>
                <a:ext uri="{FF2B5EF4-FFF2-40B4-BE49-F238E27FC236}">
                  <a16:creationId xmlns:a16="http://schemas.microsoft.com/office/drawing/2014/main" id="{00000000-0008-0000-0200-0000044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18</xdr:row>
          <xdr:rowOff>47625</xdr:rowOff>
        </xdr:from>
        <xdr:to>
          <xdr:col>18</xdr:col>
          <xdr:colOff>561975</xdr:colOff>
          <xdr:row>19</xdr:row>
          <xdr:rowOff>123825</xdr:rowOff>
        </xdr:to>
        <xdr:sp macro="" textlink="">
          <xdr:nvSpPr>
            <xdr:cNvPr id="147461" name="cmdImport3" hidden="1">
              <a:extLst>
                <a:ext uri="{63B3BB69-23CF-44E3-9099-C40C66FF867C}">
                  <a14:compatExt spid="_x0000_s147461"/>
                </a:ext>
                <a:ext uri="{FF2B5EF4-FFF2-40B4-BE49-F238E27FC236}">
                  <a16:creationId xmlns:a16="http://schemas.microsoft.com/office/drawing/2014/main" id="{00000000-0008-0000-0200-0000054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20</xdr:row>
          <xdr:rowOff>47625</xdr:rowOff>
        </xdr:from>
        <xdr:to>
          <xdr:col>18</xdr:col>
          <xdr:colOff>561975</xdr:colOff>
          <xdr:row>21</xdr:row>
          <xdr:rowOff>123825</xdr:rowOff>
        </xdr:to>
        <xdr:sp macro="" textlink="">
          <xdr:nvSpPr>
            <xdr:cNvPr id="147462" name="cmdImport4" hidden="1">
              <a:extLst>
                <a:ext uri="{63B3BB69-23CF-44E3-9099-C40C66FF867C}">
                  <a14:compatExt spid="_x0000_s147462"/>
                </a:ext>
                <a:ext uri="{FF2B5EF4-FFF2-40B4-BE49-F238E27FC236}">
                  <a16:creationId xmlns:a16="http://schemas.microsoft.com/office/drawing/2014/main" id="{00000000-0008-0000-0200-0000064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22</xdr:row>
          <xdr:rowOff>47625</xdr:rowOff>
        </xdr:from>
        <xdr:to>
          <xdr:col>18</xdr:col>
          <xdr:colOff>561975</xdr:colOff>
          <xdr:row>23</xdr:row>
          <xdr:rowOff>123825</xdr:rowOff>
        </xdr:to>
        <xdr:sp macro="" textlink="">
          <xdr:nvSpPr>
            <xdr:cNvPr id="147463" name="cmdImport5" hidden="1">
              <a:extLst>
                <a:ext uri="{63B3BB69-23CF-44E3-9099-C40C66FF867C}">
                  <a14:compatExt spid="_x0000_s147463"/>
                </a:ext>
                <a:ext uri="{FF2B5EF4-FFF2-40B4-BE49-F238E27FC236}">
                  <a16:creationId xmlns:a16="http://schemas.microsoft.com/office/drawing/2014/main" id="{00000000-0008-0000-0200-0000074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24</xdr:row>
          <xdr:rowOff>47625</xdr:rowOff>
        </xdr:from>
        <xdr:to>
          <xdr:col>18</xdr:col>
          <xdr:colOff>561975</xdr:colOff>
          <xdr:row>25</xdr:row>
          <xdr:rowOff>123825</xdr:rowOff>
        </xdr:to>
        <xdr:sp macro="" textlink="">
          <xdr:nvSpPr>
            <xdr:cNvPr id="147464" name="cmdImport6" hidden="1">
              <a:extLst>
                <a:ext uri="{63B3BB69-23CF-44E3-9099-C40C66FF867C}">
                  <a14:compatExt spid="_x0000_s147464"/>
                </a:ext>
                <a:ext uri="{FF2B5EF4-FFF2-40B4-BE49-F238E27FC236}">
                  <a16:creationId xmlns:a16="http://schemas.microsoft.com/office/drawing/2014/main" id="{00000000-0008-0000-0200-0000084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xdr:row>
          <xdr:rowOff>38100</xdr:rowOff>
        </xdr:from>
        <xdr:to>
          <xdr:col>2</xdr:col>
          <xdr:colOff>85725</xdr:colOff>
          <xdr:row>10</xdr:row>
          <xdr:rowOff>276225</xdr:rowOff>
        </xdr:to>
        <xdr:sp macro="" textlink="">
          <xdr:nvSpPr>
            <xdr:cNvPr id="146433" name="cmdZeileEinfügen" hidden="1">
              <a:extLst>
                <a:ext uri="{63B3BB69-23CF-44E3-9099-C40C66FF867C}">
                  <a14:compatExt spid="_x0000_s146433"/>
                </a:ext>
                <a:ext uri="{FF2B5EF4-FFF2-40B4-BE49-F238E27FC236}">
                  <a16:creationId xmlns:a16="http://schemas.microsoft.com/office/drawing/2014/main" id="{00000000-0008-0000-0300-000001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10</xdr:row>
          <xdr:rowOff>38100</xdr:rowOff>
        </xdr:from>
        <xdr:to>
          <xdr:col>3</xdr:col>
          <xdr:colOff>390525</xdr:colOff>
          <xdr:row>10</xdr:row>
          <xdr:rowOff>276225</xdr:rowOff>
        </xdr:to>
        <xdr:sp macro="" textlink="">
          <xdr:nvSpPr>
            <xdr:cNvPr id="146434" name="cmdZeileLöschen" hidden="1">
              <a:extLst>
                <a:ext uri="{63B3BB69-23CF-44E3-9099-C40C66FF867C}">
                  <a14:compatExt spid="_x0000_s146434"/>
                </a:ext>
                <a:ext uri="{FF2B5EF4-FFF2-40B4-BE49-F238E27FC236}">
                  <a16:creationId xmlns:a16="http://schemas.microsoft.com/office/drawing/2014/main" id="{00000000-0008-0000-0300-000002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14</xdr:row>
          <xdr:rowOff>76200</xdr:rowOff>
        </xdr:from>
        <xdr:to>
          <xdr:col>18</xdr:col>
          <xdr:colOff>561975</xdr:colOff>
          <xdr:row>15</xdr:row>
          <xdr:rowOff>123825</xdr:rowOff>
        </xdr:to>
        <xdr:sp macro="" textlink="">
          <xdr:nvSpPr>
            <xdr:cNvPr id="146435" name="cmdImport1" hidden="1">
              <a:extLst>
                <a:ext uri="{63B3BB69-23CF-44E3-9099-C40C66FF867C}">
                  <a14:compatExt spid="_x0000_s146435"/>
                </a:ext>
                <a:ext uri="{FF2B5EF4-FFF2-40B4-BE49-F238E27FC236}">
                  <a16:creationId xmlns:a16="http://schemas.microsoft.com/office/drawing/2014/main" id="{00000000-0008-0000-0300-000003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16</xdr:row>
          <xdr:rowOff>47625</xdr:rowOff>
        </xdr:from>
        <xdr:to>
          <xdr:col>18</xdr:col>
          <xdr:colOff>561975</xdr:colOff>
          <xdr:row>17</xdr:row>
          <xdr:rowOff>123825</xdr:rowOff>
        </xdr:to>
        <xdr:sp macro="" textlink="">
          <xdr:nvSpPr>
            <xdr:cNvPr id="146436" name="cmdImport2" hidden="1">
              <a:extLst>
                <a:ext uri="{63B3BB69-23CF-44E3-9099-C40C66FF867C}">
                  <a14:compatExt spid="_x0000_s146436"/>
                </a:ext>
                <a:ext uri="{FF2B5EF4-FFF2-40B4-BE49-F238E27FC236}">
                  <a16:creationId xmlns:a16="http://schemas.microsoft.com/office/drawing/2014/main" id="{00000000-0008-0000-0300-000004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18</xdr:row>
          <xdr:rowOff>47625</xdr:rowOff>
        </xdr:from>
        <xdr:to>
          <xdr:col>18</xdr:col>
          <xdr:colOff>561975</xdr:colOff>
          <xdr:row>19</xdr:row>
          <xdr:rowOff>123825</xdr:rowOff>
        </xdr:to>
        <xdr:sp macro="" textlink="">
          <xdr:nvSpPr>
            <xdr:cNvPr id="146437" name="cmdImport3" hidden="1">
              <a:extLst>
                <a:ext uri="{63B3BB69-23CF-44E3-9099-C40C66FF867C}">
                  <a14:compatExt spid="_x0000_s146437"/>
                </a:ext>
                <a:ext uri="{FF2B5EF4-FFF2-40B4-BE49-F238E27FC236}">
                  <a16:creationId xmlns:a16="http://schemas.microsoft.com/office/drawing/2014/main" id="{00000000-0008-0000-0300-000005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20</xdr:row>
          <xdr:rowOff>47625</xdr:rowOff>
        </xdr:from>
        <xdr:to>
          <xdr:col>18</xdr:col>
          <xdr:colOff>561975</xdr:colOff>
          <xdr:row>21</xdr:row>
          <xdr:rowOff>123825</xdr:rowOff>
        </xdr:to>
        <xdr:sp macro="" textlink="">
          <xdr:nvSpPr>
            <xdr:cNvPr id="146438" name="cmdImport4" hidden="1">
              <a:extLst>
                <a:ext uri="{63B3BB69-23CF-44E3-9099-C40C66FF867C}">
                  <a14:compatExt spid="_x0000_s146438"/>
                </a:ext>
                <a:ext uri="{FF2B5EF4-FFF2-40B4-BE49-F238E27FC236}">
                  <a16:creationId xmlns:a16="http://schemas.microsoft.com/office/drawing/2014/main" id="{00000000-0008-0000-0300-000006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22</xdr:row>
          <xdr:rowOff>47625</xdr:rowOff>
        </xdr:from>
        <xdr:to>
          <xdr:col>18</xdr:col>
          <xdr:colOff>561975</xdr:colOff>
          <xdr:row>23</xdr:row>
          <xdr:rowOff>123825</xdr:rowOff>
        </xdr:to>
        <xdr:sp macro="" textlink="">
          <xdr:nvSpPr>
            <xdr:cNvPr id="146439" name="cmdImport5" hidden="1">
              <a:extLst>
                <a:ext uri="{63B3BB69-23CF-44E3-9099-C40C66FF867C}">
                  <a14:compatExt spid="_x0000_s146439"/>
                </a:ext>
                <a:ext uri="{FF2B5EF4-FFF2-40B4-BE49-F238E27FC236}">
                  <a16:creationId xmlns:a16="http://schemas.microsoft.com/office/drawing/2014/main" id="{00000000-0008-0000-0300-000007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24</xdr:row>
          <xdr:rowOff>47625</xdr:rowOff>
        </xdr:from>
        <xdr:to>
          <xdr:col>18</xdr:col>
          <xdr:colOff>561975</xdr:colOff>
          <xdr:row>25</xdr:row>
          <xdr:rowOff>123825</xdr:rowOff>
        </xdr:to>
        <xdr:sp macro="" textlink="">
          <xdr:nvSpPr>
            <xdr:cNvPr id="146440" name="cmdImport6" hidden="1">
              <a:extLst>
                <a:ext uri="{63B3BB69-23CF-44E3-9099-C40C66FF867C}">
                  <a14:compatExt spid="_x0000_s146440"/>
                </a:ext>
                <a:ext uri="{FF2B5EF4-FFF2-40B4-BE49-F238E27FC236}">
                  <a16:creationId xmlns:a16="http://schemas.microsoft.com/office/drawing/2014/main" id="{00000000-0008-0000-0300-0000083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xdr:row>
          <xdr:rowOff>38100</xdr:rowOff>
        </xdr:from>
        <xdr:to>
          <xdr:col>2</xdr:col>
          <xdr:colOff>85725</xdr:colOff>
          <xdr:row>10</xdr:row>
          <xdr:rowOff>276225</xdr:rowOff>
        </xdr:to>
        <xdr:sp macro="" textlink="">
          <xdr:nvSpPr>
            <xdr:cNvPr id="145411" name="cmdZeileEinfügen" hidden="1">
              <a:extLst>
                <a:ext uri="{63B3BB69-23CF-44E3-9099-C40C66FF867C}">
                  <a14:compatExt spid="_x0000_s145411"/>
                </a:ext>
                <a:ext uri="{FF2B5EF4-FFF2-40B4-BE49-F238E27FC236}">
                  <a16:creationId xmlns:a16="http://schemas.microsoft.com/office/drawing/2014/main" id="{00000000-0008-0000-0400-000003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10</xdr:row>
          <xdr:rowOff>38100</xdr:rowOff>
        </xdr:from>
        <xdr:to>
          <xdr:col>3</xdr:col>
          <xdr:colOff>390525</xdr:colOff>
          <xdr:row>10</xdr:row>
          <xdr:rowOff>276225</xdr:rowOff>
        </xdr:to>
        <xdr:sp macro="" textlink="">
          <xdr:nvSpPr>
            <xdr:cNvPr id="145412" name="cmdZeileLöschen" hidden="1">
              <a:extLst>
                <a:ext uri="{63B3BB69-23CF-44E3-9099-C40C66FF867C}">
                  <a14:compatExt spid="_x0000_s145412"/>
                </a:ext>
                <a:ext uri="{FF2B5EF4-FFF2-40B4-BE49-F238E27FC236}">
                  <a16:creationId xmlns:a16="http://schemas.microsoft.com/office/drawing/2014/main" id="{00000000-0008-0000-0400-000004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14</xdr:row>
          <xdr:rowOff>76200</xdr:rowOff>
        </xdr:from>
        <xdr:to>
          <xdr:col>21</xdr:col>
          <xdr:colOff>561975</xdr:colOff>
          <xdr:row>15</xdr:row>
          <xdr:rowOff>123825</xdr:rowOff>
        </xdr:to>
        <xdr:sp macro="" textlink="">
          <xdr:nvSpPr>
            <xdr:cNvPr id="145413" name="cmdImport1" hidden="1">
              <a:extLst>
                <a:ext uri="{63B3BB69-23CF-44E3-9099-C40C66FF867C}">
                  <a14:compatExt spid="_x0000_s145413"/>
                </a:ext>
                <a:ext uri="{FF2B5EF4-FFF2-40B4-BE49-F238E27FC236}">
                  <a16:creationId xmlns:a16="http://schemas.microsoft.com/office/drawing/2014/main" id="{00000000-0008-0000-0400-000005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16</xdr:row>
          <xdr:rowOff>0</xdr:rowOff>
        </xdr:from>
        <xdr:to>
          <xdr:col>21</xdr:col>
          <xdr:colOff>561975</xdr:colOff>
          <xdr:row>17</xdr:row>
          <xdr:rowOff>76200</xdr:rowOff>
        </xdr:to>
        <xdr:sp macro="" textlink="">
          <xdr:nvSpPr>
            <xdr:cNvPr id="145414" name="cmdImport2" hidden="1">
              <a:extLst>
                <a:ext uri="{63B3BB69-23CF-44E3-9099-C40C66FF867C}">
                  <a14:compatExt spid="_x0000_s145414"/>
                </a:ext>
                <a:ext uri="{FF2B5EF4-FFF2-40B4-BE49-F238E27FC236}">
                  <a16:creationId xmlns:a16="http://schemas.microsoft.com/office/drawing/2014/main" id="{00000000-0008-0000-0400-000006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16</xdr:row>
          <xdr:rowOff>47625</xdr:rowOff>
        </xdr:from>
        <xdr:to>
          <xdr:col>21</xdr:col>
          <xdr:colOff>561975</xdr:colOff>
          <xdr:row>17</xdr:row>
          <xdr:rowOff>123825</xdr:rowOff>
        </xdr:to>
        <xdr:sp macro="" textlink="">
          <xdr:nvSpPr>
            <xdr:cNvPr id="145415" name="cmdImport3" hidden="1">
              <a:extLst>
                <a:ext uri="{63B3BB69-23CF-44E3-9099-C40C66FF867C}">
                  <a14:compatExt spid="_x0000_s145415"/>
                </a:ext>
                <a:ext uri="{FF2B5EF4-FFF2-40B4-BE49-F238E27FC236}">
                  <a16:creationId xmlns:a16="http://schemas.microsoft.com/office/drawing/2014/main" id="{00000000-0008-0000-0400-000007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18</xdr:row>
          <xdr:rowOff>0</xdr:rowOff>
        </xdr:from>
        <xdr:to>
          <xdr:col>21</xdr:col>
          <xdr:colOff>561975</xdr:colOff>
          <xdr:row>19</xdr:row>
          <xdr:rowOff>76200</xdr:rowOff>
        </xdr:to>
        <xdr:sp macro="" textlink="">
          <xdr:nvSpPr>
            <xdr:cNvPr id="145416" name="cmdImport4" hidden="1">
              <a:extLst>
                <a:ext uri="{63B3BB69-23CF-44E3-9099-C40C66FF867C}">
                  <a14:compatExt spid="_x0000_s145416"/>
                </a:ext>
                <a:ext uri="{FF2B5EF4-FFF2-40B4-BE49-F238E27FC236}">
                  <a16:creationId xmlns:a16="http://schemas.microsoft.com/office/drawing/2014/main" id="{00000000-0008-0000-0400-000008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18</xdr:row>
          <xdr:rowOff>47625</xdr:rowOff>
        </xdr:from>
        <xdr:to>
          <xdr:col>21</xdr:col>
          <xdr:colOff>561975</xdr:colOff>
          <xdr:row>19</xdr:row>
          <xdr:rowOff>123825</xdr:rowOff>
        </xdr:to>
        <xdr:sp macro="" textlink="">
          <xdr:nvSpPr>
            <xdr:cNvPr id="145417" name="cmdImport5" hidden="1">
              <a:extLst>
                <a:ext uri="{63B3BB69-23CF-44E3-9099-C40C66FF867C}">
                  <a14:compatExt spid="_x0000_s145417"/>
                </a:ext>
                <a:ext uri="{FF2B5EF4-FFF2-40B4-BE49-F238E27FC236}">
                  <a16:creationId xmlns:a16="http://schemas.microsoft.com/office/drawing/2014/main" id="{00000000-0008-0000-0400-000009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20</xdr:row>
          <xdr:rowOff>0</xdr:rowOff>
        </xdr:from>
        <xdr:to>
          <xdr:col>21</xdr:col>
          <xdr:colOff>561975</xdr:colOff>
          <xdr:row>21</xdr:row>
          <xdr:rowOff>76200</xdr:rowOff>
        </xdr:to>
        <xdr:sp macro="" textlink="">
          <xdr:nvSpPr>
            <xdr:cNvPr id="145418" name="cmdImport6" hidden="1">
              <a:extLst>
                <a:ext uri="{63B3BB69-23CF-44E3-9099-C40C66FF867C}">
                  <a14:compatExt spid="_x0000_s145418"/>
                </a:ext>
                <a:ext uri="{FF2B5EF4-FFF2-40B4-BE49-F238E27FC236}">
                  <a16:creationId xmlns:a16="http://schemas.microsoft.com/office/drawing/2014/main" id="{00000000-0008-0000-0400-00000A38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xdr:row>
          <xdr:rowOff>38100</xdr:rowOff>
        </xdr:from>
        <xdr:to>
          <xdr:col>2</xdr:col>
          <xdr:colOff>85725</xdr:colOff>
          <xdr:row>10</xdr:row>
          <xdr:rowOff>276225</xdr:rowOff>
        </xdr:to>
        <xdr:sp macro="" textlink="">
          <xdr:nvSpPr>
            <xdr:cNvPr id="144385" name="cmdZeileEinfügen" hidden="1">
              <a:extLst>
                <a:ext uri="{63B3BB69-23CF-44E3-9099-C40C66FF867C}">
                  <a14:compatExt spid="_x0000_s144385"/>
                </a:ext>
                <a:ext uri="{FF2B5EF4-FFF2-40B4-BE49-F238E27FC236}">
                  <a16:creationId xmlns:a16="http://schemas.microsoft.com/office/drawing/2014/main" id="{00000000-0008-0000-0500-000001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10</xdr:row>
          <xdr:rowOff>38100</xdr:rowOff>
        </xdr:from>
        <xdr:to>
          <xdr:col>3</xdr:col>
          <xdr:colOff>390525</xdr:colOff>
          <xdr:row>10</xdr:row>
          <xdr:rowOff>276225</xdr:rowOff>
        </xdr:to>
        <xdr:sp macro="" textlink="">
          <xdr:nvSpPr>
            <xdr:cNvPr id="144386" name="cmdZeileLöschen" hidden="1">
              <a:extLst>
                <a:ext uri="{63B3BB69-23CF-44E3-9099-C40C66FF867C}">
                  <a14:compatExt spid="_x0000_s144386"/>
                </a:ext>
                <a:ext uri="{FF2B5EF4-FFF2-40B4-BE49-F238E27FC236}">
                  <a16:creationId xmlns:a16="http://schemas.microsoft.com/office/drawing/2014/main" id="{00000000-0008-0000-0500-000002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14</xdr:row>
          <xdr:rowOff>76200</xdr:rowOff>
        </xdr:from>
        <xdr:to>
          <xdr:col>21</xdr:col>
          <xdr:colOff>561975</xdr:colOff>
          <xdr:row>15</xdr:row>
          <xdr:rowOff>123825</xdr:rowOff>
        </xdr:to>
        <xdr:sp macro="" textlink="">
          <xdr:nvSpPr>
            <xdr:cNvPr id="144387" name="cmdImport1" hidden="1">
              <a:extLst>
                <a:ext uri="{63B3BB69-23CF-44E3-9099-C40C66FF867C}">
                  <a14:compatExt spid="_x0000_s144387"/>
                </a:ext>
                <a:ext uri="{FF2B5EF4-FFF2-40B4-BE49-F238E27FC236}">
                  <a16:creationId xmlns:a16="http://schemas.microsoft.com/office/drawing/2014/main" id="{00000000-0008-0000-0500-000003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15</xdr:row>
          <xdr:rowOff>47625</xdr:rowOff>
        </xdr:from>
        <xdr:to>
          <xdr:col>21</xdr:col>
          <xdr:colOff>561975</xdr:colOff>
          <xdr:row>16</xdr:row>
          <xdr:rowOff>123825</xdr:rowOff>
        </xdr:to>
        <xdr:sp macro="" textlink="">
          <xdr:nvSpPr>
            <xdr:cNvPr id="144388" name="cmdImport2" hidden="1">
              <a:extLst>
                <a:ext uri="{63B3BB69-23CF-44E3-9099-C40C66FF867C}">
                  <a14:compatExt spid="_x0000_s144388"/>
                </a:ext>
                <a:ext uri="{FF2B5EF4-FFF2-40B4-BE49-F238E27FC236}">
                  <a16:creationId xmlns:a16="http://schemas.microsoft.com/office/drawing/2014/main" id="{00000000-0008-0000-0500-000004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16</xdr:row>
          <xdr:rowOff>47625</xdr:rowOff>
        </xdr:from>
        <xdr:to>
          <xdr:col>21</xdr:col>
          <xdr:colOff>561975</xdr:colOff>
          <xdr:row>17</xdr:row>
          <xdr:rowOff>123825</xdr:rowOff>
        </xdr:to>
        <xdr:sp macro="" textlink="">
          <xdr:nvSpPr>
            <xdr:cNvPr id="144389" name="cmdImport3" hidden="1">
              <a:extLst>
                <a:ext uri="{63B3BB69-23CF-44E3-9099-C40C66FF867C}">
                  <a14:compatExt spid="_x0000_s144389"/>
                </a:ext>
                <a:ext uri="{FF2B5EF4-FFF2-40B4-BE49-F238E27FC236}">
                  <a16:creationId xmlns:a16="http://schemas.microsoft.com/office/drawing/2014/main" id="{00000000-0008-0000-0500-000005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17</xdr:row>
          <xdr:rowOff>47625</xdr:rowOff>
        </xdr:from>
        <xdr:to>
          <xdr:col>21</xdr:col>
          <xdr:colOff>561975</xdr:colOff>
          <xdr:row>18</xdr:row>
          <xdr:rowOff>123825</xdr:rowOff>
        </xdr:to>
        <xdr:sp macro="" textlink="">
          <xdr:nvSpPr>
            <xdr:cNvPr id="144390" name="cmdImport4" hidden="1">
              <a:extLst>
                <a:ext uri="{63B3BB69-23CF-44E3-9099-C40C66FF867C}">
                  <a14:compatExt spid="_x0000_s144390"/>
                </a:ext>
                <a:ext uri="{FF2B5EF4-FFF2-40B4-BE49-F238E27FC236}">
                  <a16:creationId xmlns:a16="http://schemas.microsoft.com/office/drawing/2014/main" id="{00000000-0008-0000-0500-000006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18</xdr:row>
          <xdr:rowOff>47625</xdr:rowOff>
        </xdr:from>
        <xdr:to>
          <xdr:col>21</xdr:col>
          <xdr:colOff>561975</xdr:colOff>
          <xdr:row>19</xdr:row>
          <xdr:rowOff>123825</xdr:rowOff>
        </xdr:to>
        <xdr:sp macro="" textlink="">
          <xdr:nvSpPr>
            <xdr:cNvPr id="144391" name="cmdImport5" hidden="1">
              <a:extLst>
                <a:ext uri="{63B3BB69-23CF-44E3-9099-C40C66FF867C}">
                  <a14:compatExt spid="_x0000_s144391"/>
                </a:ext>
                <a:ext uri="{FF2B5EF4-FFF2-40B4-BE49-F238E27FC236}">
                  <a16:creationId xmlns:a16="http://schemas.microsoft.com/office/drawing/2014/main" id="{00000000-0008-0000-0500-000007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19</xdr:row>
          <xdr:rowOff>47625</xdr:rowOff>
        </xdr:from>
        <xdr:to>
          <xdr:col>21</xdr:col>
          <xdr:colOff>561975</xdr:colOff>
          <xdr:row>20</xdr:row>
          <xdr:rowOff>123825</xdr:rowOff>
        </xdr:to>
        <xdr:sp macro="" textlink="">
          <xdr:nvSpPr>
            <xdr:cNvPr id="144392" name="cmdImport6" hidden="1">
              <a:extLst>
                <a:ext uri="{63B3BB69-23CF-44E3-9099-C40C66FF867C}">
                  <a14:compatExt spid="_x0000_s144392"/>
                </a:ext>
                <a:ext uri="{FF2B5EF4-FFF2-40B4-BE49-F238E27FC236}">
                  <a16:creationId xmlns:a16="http://schemas.microsoft.com/office/drawing/2014/main" id="{00000000-0008-0000-0500-0000083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xdr:row>
          <xdr:rowOff>38100</xdr:rowOff>
        </xdr:from>
        <xdr:to>
          <xdr:col>2</xdr:col>
          <xdr:colOff>85725</xdr:colOff>
          <xdr:row>10</xdr:row>
          <xdr:rowOff>276225</xdr:rowOff>
        </xdr:to>
        <xdr:sp macro="" textlink="">
          <xdr:nvSpPr>
            <xdr:cNvPr id="143361" name="cmdZeileEinfügen" hidden="1">
              <a:extLst>
                <a:ext uri="{63B3BB69-23CF-44E3-9099-C40C66FF867C}">
                  <a14:compatExt spid="_x0000_s143361"/>
                </a:ext>
                <a:ext uri="{FF2B5EF4-FFF2-40B4-BE49-F238E27FC236}">
                  <a16:creationId xmlns:a16="http://schemas.microsoft.com/office/drawing/2014/main" id="{00000000-0008-0000-0600-000001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10</xdr:row>
          <xdr:rowOff>38100</xdr:rowOff>
        </xdr:from>
        <xdr:to>
          <xdr:col>3</xdr:col>
          <xdr:colOff>390525</xdr:colOff>
          <xdr:row>10</xdr:row>
          <xdr:rowOff>276225</xdr:rowOff>
        </xdr:to>
        <xdr:sp macro="" textlink="">
          <xdr:nvSpPr>
            <xdr:cNvPr id="143362" name="cmdZeileLöschen" hidden="1">
              <a:extLst>
                <a:ext uri="{63B3BB69-23CF-44E3-9099-C40C66FF867C}">
                  <a14:compatExt spid="_x0000_s143362"/>
                </a:ext>
                <a:ext uri="{FF2B5EF4-FFF2-40B4-BE49-F238E27FC236}">
                  <a16:creationId xmlns:a16="http://schemas.microsoft.com/office/drawing/2014/main" id="{00000000-0008-0000-0600-000002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14</xdr:row>
          <xdr:rowOff>76200</xdr:rowOff>
        </xdr:from>
        <xdr:to>
          <xdr:col>21</xdr:col>
          <xdr:colOff>561975</xdr:colOff>
          <xdr:row>15</xdr:row>
          <xdr:rowOff>123825</xdr:rowOff>
        </xdr:to>
        <xdr:sp macro="" textlink="">
          <xdr:nvSpPr>
            <xdr:cNvPr id="143363" name="cmdImport1" hidden="1">
              <a:extLst>
                <a:ext uri="{63B3BB69-23CF-44E3-9099-C40C66FF867C}">
                  <a14:compatExt spid="_x0000_s143363"/>
                </a:ext>
                <a:ext uri="{FF2B5EF4-FFF2-40B4-BE49-F238E27FC236}">
                  <a16:creationId xmlns:a16="http://schemas.microsoft.com/office/drawing/2014/main" id="{00000000-0008-0000-0600-000003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16</xdr:row>
          <xdr:rowOff>0</xdr:rowOff>
        </xdr:from>
        <xdr:to>
          <xdr:col>21</xdr:col>
          <xdr:colOff>561975</xdr:colOff>
          <xdr:row>17</xdr:row>
          <xdr:rowOff>76200</xdr:rowOff>
        </xdr:to>
        <xdr:sp macro="" textlink="">
          <xdr:nvSpPr>
            <xdr:cNvPr id="143364" name="cmdImport2" hidden="1">
              <a:extLst>
                <a:ext uri="{63B3BB69-23CF-44E3-9099-C40C66FF867C}">
                  <a14:compatExt spid="_x0000_s143364"/>
                </a:ext>
                <a:ext uri="{FF2B5EF4-FFF2-40B4-BE49-F238E27FC236}">
                  <a16:creationId xmlns:a16="http://schemas.microsoft.com/office/drawing/2014/main" id="{00000000-0008-0000-0600-000004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16</xdr:row>
          <xdr:rowOff>47625</xdr:rowOff>
        </xdr:from>
        <xdr:to>
          <xdr:col>21</xdr:col>
          <xdr:colOff>561975</xdr:colOff>
          <xdr:row>17</xdr:row>
          <xdr:rowOff>123825</xdr:rowOff>
        </xdr:to>
        <xdr:sp macro="" textlink="">
          <xdr:nvSpPr>
            <xdr:cNvPr id="143365" name="cmdImport3" hidden="1">
              <a:extLst>
                <a:ext uri="{63B3BB69-23CF-44E3-9099-C40C66FF867C}">
                  <a14:compatExt spid="_x0000_s143365"/>
                </a:ext>
                <a:ext uri="{FF2B5EF4-FFF2-40B4-BE49-F238E27FC236}">
                  <a16:creationId xmlns:a16="http://schemas.microsoft.com/office/drawing/2014/main" id="{00000000-0008-0000-0600-000005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17</xdr:row>
          <xdr:rowOff>0</xdr:rowOff>
        </xdr:from>
        <xdr:to>
          <xdr:col>21</xdr:col>
          <xdr:colOff>561975</xdr:colOff>
          <xdr:row>18</xdr:row>
          <xdr:rowOff>76200</xdr:rowOff>
        </xdr:to>
        <xdr:sp macro="" textlink="">
          <xdr:nvSpPr>
            <xdr:cNvPr id="143366" name="cmdImport4" hidden="1">
              <a:extLst>
                <a:ext uri="{63B3BB69-23CF-44E3-9099-C40C66FF867C}">
                  <a14:compatExt spid="_x0000_s143366"/>
                </a:ext>
                <a:ext uri="{FF2B5EF4-FFF2-40B4-BE49-F238E27FC236}">
                  <a16:creationId xmlns:a16="http://schemas.microsoft.com/office/drawing/2014/main" id="{00000000-0008-0000-0600-000006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18</xdr:row>
          <xdr:rowOff>47625</xdr:rowOff>
        </xdr:from>
        <xdr:to>
          <xdr:col>21</xdr:col>
          <xdr:colOff>561975</xdr:colOff>
          <xdr:row>19</xdr:row>
          <xdr:rowOff>123825</xdr:rowOff>
        </xdr:to>
        <xdr:sp macro="" textlink="">
          <xdr:nvSpPr>
            <xdr:cNvPr id="143367" name="cmdImport5" hidden="1">
              <a:extLst>
                <a:ext uri="{63B3BB69-23CF-44E3-9099-C40C66FF867C}">
                  <a14:compatExt spid="_x0000_s143367"/>
                </a:ext>
                <a:ext uri="{FF2B5EF4-FFF2-40B4-BE49-F238E27FC236}">
                  <a16:creationId xmlns:a16="http://schemas.microsoft.com/office/drawing/2014/main" id="{00000000-0008-0000-0600-000007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20</xdr:row>
          <xdr:rowOff>0</xdr:rowOff>
        </xdr:from>
        <xdr:to>
          <xdr:col>21</xdr:col>
          <xdr:colOff>561975</xdr:colOff>
          <xdr:row>21</xdr:row>
          <xdr:rowOff>76200</xdr:rowOff>
        </xdr:to>
        <xdr:sp macro="" textlink="">
          <xdr:nvSpPr>
            <xdr:cNvPr id="143368" name="cmdImport6" hidden="1">
              <a:extLst>
                <a:ext uri="{63B3BB69-23CF-44E3-9099-C40C66FF867C}">
                  <a14:compatExt spid="_x0000_s143368"/>
                </a:ext>
                <a:ext uri="{FF2B5EF4-FFF2-40B4-BE49-F238E27FC236}">
                  <a16:creationId xmlns:a16="http://schemas.microsoft.com/office/drawing/2014/main" id="{00000000-0008-0000-0600-00000830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85725</xdr:colOff>
          <xdr:row>7</xdr:row>
          <xdr:rowOff>123825</xdr:rowOff>
        </xdr:from>
        <xdr:to>
          <xdr:col>4</xdr:col>
          <xdr:colOff>752475</xdr:colOff>
          <xdr:row>8</xdr:row>
          <xdr:rowOff>142875</xdr:rowOff>
        </xdr:to>
        <xdr:sp macro="" textlink="">
          <xdr:nvSpPr>
            <xdr:cNvPr id="156673" name="Button 1" descr="Import..." hidden="1">
              <a:extLst>
                <a:ext uri="{63B3BB69-23CF-44E3-9099-C40C66FF867C}">
                  <a14:compatExt spid="_x0000_s156673"/>
                </a:ext>
                <a:ext uri="{FF2B5EF4-FFF2-40B4-BE49-F238E27FC236}">
                  <a16:creationId xmlns:a16="http://schemas.microsoft.com/office/drawing/2014/main" id="{00000000-0008-0000-0700-000001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85725</xdr:colOff>
          <xdr:row>7</xdr:row>
          <xdr:rowOff>123825</xdr:rowOff>
        </xdr:from>
        <xdr:to>
          <xdr:col>4</xdr:col>
          <xdr:colOff>752475</xdr:colOff>
          <xdr:row>8</xdr:row>
          <xdr:rowOff>142875</xdr:rowOff>
        </xdr:to>
        <xdr:sp macro="" textlink="">
          <xdr:nvSpPr>
            <xdr:cNvPr id="157697" name="Button 1" descr="Import..." hidden="1">
              <a:extLst>
                <a:ext uri="{63B3BB69-23CF-44E3-9099-C40C66FF867C}">
                  <a14:compatExt spid="_x0000_s157697"/>
                </a:ext>
                <a:ext uri="{FF2B5EF4-FFF2-40B4-BE49-F238E27FC236}">
                  <a16:creationId xmlns:a16="http://schemas.microsoft.com/office/drawing/2014/main" id="{00000000-0008-0000-0800-00000168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85725</xdr:colOff>
          <xdr:row>7</xdr:row>
          <xdr:rowOff>123825</xdr:rowOff>
        </xdr:from>
        <xdr:to>
          <xdr:col>4</xdr:col>
          <xdr:colOff>752475</xdr:colOff>
          <xdr:row>8</xdr:row>
          <xdr:rowOff>142875</xdr:rowOff>
        </xdr:to>
        <xdr:sp macro="" textlink="">
          <xdr:nvSpPr>
            <xdr:cNvPr id="158721" name="Button 1" descr="Import..." hidden="1">
              <a:extLst>
                <a:ext uri="{63B3BB69-23CF-44E3-9099-C40C66FF867C}">
                  <a14:compatExt spid="_x0000_s158721"/>
                </a:ext>
                <a:ext uri="{FF2B5EF4-FFF2-40B4-BE49-F238E27FC236}">
                  <a16:creationId xmlns:a16="http://schemas.microsoft.com/office/drawing/2014/main" id="{00000000-0008-0000-0900-0000016C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85725</xdr:colOff>
          <xdr:row>7</xdr:row>
          <xdr:rowOff>123825</xdr:rowOff>
        </xdr:from>
        <xdr:to>
          <xdr:col>4</xdr:col>
          <xdr:colOff>752475</xdr:colOff>
          <xdr:row>8</xdr:row>
          <xdr:rowOff>142875</xdr:rowOff>
        </xdr:to>
        <xdr:sp macro="" textlink="">
          <xdr:nvSpPr>
            <xdr:cNvPr id="159745" name="Button 1" descr="Import..." hidden="1">
              <a:extLst>
                <a:ext uri="{63B3BB69-23CF-44E3-9099-C40C66FF867C}">
                  <a14:compatExt spid="_x0000_s159745"/>
                </a:ext>
                <a:ext uri="{FF2B5EF4-FFF2-40B4-BE49-F238E27FC236}">
                  <a16:creationId xmlns:a16="http://schemas.microsoft.com/office/drawing/2014/main" id="{00000000-0008-0000-0A00-00000170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485775</xdr:colOff>
          <xdr:row>3</xdr:row>
          <xdr:rowOff>123825</xdr:rowOff>
        </xdr:from>
        <xdr:to>
          <xdr:col>9</xdr:col>
          <xdr:colOff>419100</xdr:colOff>
          <xdr:row>4</xdr:row>
          <xdr:rowOff>142875</xdr:rowOff>
        </xdr:to>
        <xdr:sp macro="" textlink="">
          <xdr:nvSpPr>
            <xdr:cNvPr id="160769" name="Button 1" descr="Import..." hidden="1">
              <a:extLst>
                <a:ext uri="{63B3BB69-23CF-44E3-9099-C40C66FF867C}">
                  <a14:compatExt spid="_x0000_s160769"/>
                </a:ext>
                <a:ext uri="{FF2B5EF4-FFF2-40B4-BE49-F238E27FC236}">
                  <a16:creationId xmlns:a16="http://schemas.microsoft.com/office/drawing/2014/main" id="{00000000-0008-0000-0B00-0000017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66675</xdr:colOff>
          <xdr:row>3</xdr:row>
          <xdr:rowOff>47625</xdr:rowOff>
        </xdr:from>
        <xdr:to>
          <xdr:col>11</xdr:col>
          <xdr:colOff>0</xdr:colOff>
          <xdr:row>4</xdr:row>
          <xdr:rowOff>66675</xdr:rowOff>
        </xdr:to>
        <xdr:sp macro="" textlink="">
          <xdr:nvSpPr>
            <xdr:cNvPr id="161793" name="Button 1" descr="Import..." hidden="1">
              <a:extLst>
                <a:ext uri="{63B3BB69-23CF-44E3-9099-C40C66FF867C}">
                  <a14:compatExt spid="_x0000_s161793"/>
                </a:ext>
                <a:ext uri="{FF2B5EF4-FFF2-40B4-BE49-F238E27FC236}">
                  <a16:creationId xmlns:a16="http://schemas.microsoft.com/office/drawing/2014/main" id="{00000000-0008-0000-0C00-00000178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38100</xdr:colOff>
          <xdr:row>3</xdr:row>
          <xdr:rowOff>66675</xdr:rowOff>
        </xdr:from>
        <xdr:to>
          <xdr:col>9</xdr:col>
          <xdr:colOff>695325</xdr:colOff>
          <xdr:row>4</xdr:row>
          <xdr:rowOff>76200</xdr:rowOff>
        </xdr:to>
        <xdr:sp macro="" textlink="">
          <xdr:nvSpPr>
            <xdr:cNvPr id="162817" name="Button 1" descr="Import..." hidden="1">
              <a:extLst>
                <a:ext uri="{63B3BB69-23CF-44E3-9099-C40C66FF867C}">
                  <a14:compatExt spid="_x0000_s162817"/>
                </a:ext>
                <a:ext uri="{FF2B5EF4-FFF2-40B4-BE49-F238E27FC236}">
                  <a16:creationId xmlns:a16="http://schemas.microsoft.com/office/drawing/2014/main" id="{00000000-0008-0000-0D00-0000017C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47625</xdr:colOff>
          <xdr:row>3</xdr:row>
          <xdr:rowOff>47625</xdr:rowOff>
        </xdr:from>
        <xdr:to>
          <xdr:col>9</xdr:col>
          <xdr:colOff>714375</xdr:colOff>
          <xdr:row>4</xdr:row>
          <xdr:rowOff>66675</xdr:rowOff>
        </xdr:to>
        <xdr:sp macro="" textlink="">
          <xdr:nvSpPr>
            <xdr:cNvPr id="163841" name="Button 1" descr="Import..." hidden="1">
              <a:extLst>
                <a:ext uri="{63B3BB69-23CF-44E3-9099-C40C66FF867C}">
                  <a14:compatExt spid="_x0000_s163841"/>
                </a:ext>
                <a:ext uri="{FF2B5EF4-FFF2-40B4-BE49-F238E27FC236}">
                  <a16:creationId xmlns:a16="http://schemas.microsoft.com/office/drawing/2014/main" id="{00000000-0008-0000-0E00-00000180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219075</xdr:colOff>
          <xdr:row>7</xdr:row>
          <xdr:rowOff>123825</xdr:rowOff>
        </xdr:from>
        <xdr:to>
          <xdr:col>5</xdr:col>
          <xdr:colOff>85725</xdr:colOff>
          <xdr:row>8</xdr:row>
          <xdr:rowOff>142875</xdr:rowOff>
        </xdr:to>
        <xdr:sp macro="" textlink="">
          <xdr:nvSpPr>
            <xdr:cNvPr id="164865" name="Button 1" descr="Import..." hidden="1">
              <a:extLst>
                <a:ext uri="{63B3BB69-23CF-44E3-9099-C40C66FF867C}">
                  <a14:compatExt spid="_x0000_s164865"/>
                </a:ext>
                <a:ext uri="{FF2B5EF4-FFF2-40B4-BE49-F238E27FC236}">
                  <a16:creationId xmlns:a16="http://schemas.microsoft.com/office/drawing/2014/main" id="{00000000-0008-0000-0F00-0000018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219075</xdr:colOff>
          <xdr:row>7</xdr:row>
          <xdr:rowOff>123825</xdr:rowOff>
        </xdr:from>
        <xdr:to>
          <xdr:col>5</xdr:col>
          <xdr:colOff>85725</xdr:colOff>
          <xdr:row>8</xdr:row>
          <xdr:rowOff>142875</xdr:rowOff>
        </xdr:to>
        <xdr:sp macro="" textlink="">
          <xdr:nvSpPr>
            <xdr:cNvPr id="165889" name="Button 1" descr="Import..." hidden="1">
              <a:extLst>
                <a:ext uri="{63B3BB69-23CF-44E3-9099-C40C66FF867C}">
                  <a14:compatExt spid="_x0000_s165889"/>
                </a:ext>
                <a:ext uri="{FF2B5EF4-FFF2-40B4-BE49-F238E27FC236}">
                  <a16:creationId xmlns:a16="http://schemas.microsoft.com/office/drawing/2014/main" id="{00000000-0008-0000-1000-00000188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219075</xdr:colOff>
          <xdr:row>7</xdr:row>
          <xdr:rowOff>123825</xdr:rowOff>
        </xdr:from>
        <xdr:to>
          <xdr:col>5</xdr:col>
          <xdr:colOff>85725</xdr:colOff>
          <xdr:row>8</xdr:row>
          <xdr:rowOff>142875</xdr:rowOff>
        </xdr:to>
        <xdr:sp macro="" textlink="">
          <xdr:nvSpPr>
            <xdr:cNvPr id="166913" name="Button 1" descr="Import..." hidden="1">
              <a:extLst>
                <a:ext uri="{63B3BB69-23CF-44E3-9099-C40C66FF867C}">
                  <a14:compatExt spid="_x0000_s166913"/>
                </a:ext>
                <a:ext uri="{FF2B5EF4-FFF2-40B4-BE49-F238E27FC236}">
                  <a16:creationId xmlns:a16="http://schemas.microsoft.com/office/drawing/2014/main" id="{00000000-0008-0000-1100-0000018C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219075</xdr:colOff>
          <xdr:row>7</xdr:row>
          <xdr:rowOff>123825</xdr:rowOff>
        </xdr:from>
        <xdr:to>
          <xdr:col>5</xdr:col>
          <xdr:colOff>85725</xdr:colOff>
          <xdr:row>8</xdr:row>
          <xdr:rowOff>142875</xdr:rowOff>
        </xdr:to>
        <xdr:sp macro="" textlink="">
          <xdr:nvSpPr>
            <xdr:cNvPr id="167937" name="Button 1" descr="Import..." hidden="1">
              <a:extLst>
                <a:ext uri="{63B3BB69-23CF-44E3-9099-C40C66FF867C}">
                  <a14:compatExt spid="_x0000_s167937"/>
                </a:ext>
                <a:ext uri="{FF2B5EF4-FFF2-40B4-BE49-F238E27FC236}">
                  <a16:creationId xmlns:a16="http://schemas.microsoft.com/office/drawing/2014/main" id="{00000000-0008-0000-1200-00000190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114300</xdr:colOff>
          <xdr:row>7</xdr:row>
          <xdr:rowOff>114300</xdr:rowOff>
        </xdr:from>
        <xdr:to>
          <xdr:col>5</xdr:col>
          <xdr:colOff>771525</xdr:colOff>
          <xdr:row>8</xdr:row>
          <xdr:rowOff>123825</xdr:rowOff>
        </xdr:to>
        <xdr:sp macro="" textlink="">
          <xdr:nvSpPr>
            <xdr:cNvPr id="168961" name="Button 1" descr="Import..." hidden="1">
              <a:extLst>
                <a:ext uri="{63B3BB69-23CF-44E3-9099-C40C66FF867C}">
                  <a14:compatExt spid="_x0000_s168961"/>
                </a:ext>
                <a:ext uri="{FF2B5EF4-FFF2-40B4-BE49-F238E27FC236}">
                  <a16:creationId xmlns:a16="http://schemas.microsoft.com/office/drawing/2014/main" id="{00000000-0008-0000-1300-0000019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76200</xdr:colOff>
          <xdr:row>7</xdr:row>
          <xdr:rowOff>104775</xdr:rowOff>
        </xdr:from>
        <xdr:to>
          <xdr:col>5</xdr:col>
          <xdr:colOff>733425</xdr:colOff>
          <xdr:row>8</xdr:row>
          <xdr:rowOff>123825</xdr:rowOff>
        </xdr:to>
        <xdr:sp macro="" textlink="">
          <xdr:nvSpPr>
            <xdr:cNvPr id="169985" name="Button 1" descr="Import..." hidden="1">
              <a:extLst>
                <a:ext uri="{63B3BB69-23CF-44E3-9099-C40C66FF867C}">
                  <a14:compatExt spid="_x0000_s169985"/>
                </a:ext>
                <a:ext uri="{FF2B5EF4-FFF2-40B4-BE49-F238E27FC236}">
                  <a16:creationId xmlns:a16="http://schemas.microsoft.com/office/drawing/2014/main" id="{00000000-0008-0000-1400-00000198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2</xdr:row>
          <xdr:rowOff>142875</xdr:rowOff>
        </xdr:from>
        <xdr:to>
          <xdr:col>4</xdr:col>
          <xdr:colOff>676275</xdr:colOff>
          <xdr:row>3</xdr:row>
          <xdr:rowOff>161925</xdr:rowOff>
        </xdr:to>
        <xdr:sp macro="" textlink="">
          <xdr:nvSpPr>
            <xdr:cNvPr id="171009" name="Button 1" descr="Import..." hidden="1">
              <a:extLst>
                <a:ext uri="{63B3BB69-23CF-44E3-9099-C40C66FF867C}">
                  <a14:compatExt spid="_x0000_s171009"/>
                </a:ext>
                <a:ext uri="{FF2B5EF4-FFF2-40B4-BE49-F238E27FC236}">
                  <a16:creationId xmlns:a16="http://schemas.microsoft.com/office/drawing/2014/main" id="{00000000-0008-0000-1500-0000019C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28575</xdr:colOff>
          <xdr:row>2</xdr:row>
          <xdr:rowOff>142875</xdr:rowOff>
        </xdr:from>
        <xdr:to>
          <xdr:col>4</xdr:col>
          <xdr:colOff>695325</xdr:colOff>
          <xdr:row>3</xdr:row>
          <xdr:rowOff>152400</xdr:rowOff>
        </xdr:to>
        <xdr:sp macro="" textlink="">
          <xdr:nvSpPr>
            <xdr:cNvPr id="172033" name="Button 1" descr="Import..." hidden="1">
              <a:extLst>
                <a:ext uri="{63B3BB69-23CF-44E3-9099-C40C66FF867C}">
                  <a14:compatExt spid="_x0000_s172033"/>
                </a:ext>
                <a:ext uri="{FF2B5EF4-FFF2-40B4-BE49-F238E27FC236}">
                  <a16:creationId xmlns:a16="http://schemas.microsoft.com/office/drawing/2014/main" id="{00000000-0008-0000-1600-000001A0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Import...</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0</xdr:col>
      <xdr:colOff>466725</xdr:colOff>
      <xdr:row>8</xdr:row>
      <xdr:rowOff>0</xdr:rowOff>
    </xdr:from>
    <xdr:to>
      <xdr:col>1</xdr:col>
      <xdr:colOff>28575</xdr:colOff>
      <xdr:row>8</xdr:row>
      <xdr:rowOff>0</xdr:rowOff>
    </xdr:to>
    <xdr:sp macro="" textlink="">
      <xdr:nvSpPr>
        <xdr:cNvPr id="66" name="Text Box 1">
          <a:extLst>
            <a:ext uri="{FF2B5EF4-FFF2-40B4-BE49-F238E27FC236}">
              <a16:creationId xmlns:a16="http://schemas.microsoft.com/office/drawing/2014/main" id="{00000000-0008-0000-1E00-000042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7" name="Text Box 2">
          <a:extLst>
            <a:ext uri="{FF2B5EF4-FFF2-40B4-BE49-F238E27FC236}">
              <a16:creationId xmlns:a16="http://schemas.microsoft.com/office/drawing/2014/main" id="{00000000-0008-0000-1E00-000043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68" name="Text Box 3">
          <a:extLst>
            <a:ext uri="{FF2B5EF4-FFF2-40B4-BE49-F238E27FC236}">
              <a16:creationId xmlns:a16="http://schemas.microsoft.com/office/drawing/2014/main" id="{00000000-0008-0000-1E00-000044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9" name="Text Box 4">
          <a:extLst>
            <a:ext uri="{FF2B5EF4-FFF2-40B4-BE49-F238E27FC236}">
              <a16:creationId xmlns:a16="http://schemas.microsoft.com/office/drawing/2014/main" id="{00000000-0008-0000-1E00-000045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0" name="Text Box 5">
          <a:extLst>
            <a:ext uri="{FF2B5EF4-FFF2-40B4-BE49-F238E27FC236}">
              <a16:creationId xmlns:a16="http://schemas.microsoft.com/office/drawing/2014/main" id="{00000000-0008-0000-1E00-000046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1" name="Text Box 6">
          <a:extLst>
            <a:ext uri="{FF2B5EF4-FFF2-40B4-BE49-F238E27FC236}">
              <a16:creationId xmlns:a16="http://schemas.microsoft.com/office/drawing/2014/main" id="{00000000-0008-0000-1E00-000047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2" name="Text Box 7">
          <a:extLst>
            <a:ext uri="{FF2B5EF4-FFF2-40B4-BE49-F238E27FC236}">
              <a16:creationId xmlns:a16="http://schemas.microsoft.com/office/drawing/2014/main" id="{00000000-0008-0000-1E00-000048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3" name="Text Box 8">
          <a:extLst>
            <a:ext uri="{FF2B5EF4-FFF2-40B4-BE49-F238E27FC236}">
              <a16:creationId xmlns:a16="http://schemas.microsoft.com/office/drawing/2014/main" id="{00000000-0008-0000-1E00-000049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4" name="Text Box 9">
          <a:extLst>
            <a:ext uri="{FF2B5EF4-FFF2-40B4-BE49-F238E27FC236}">
              <a16:creationId xmlns:a16="http://schemas.microsoft.com/office/drawing/2014/main" id="{00000000-0008-0000-1E00-00004A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5" name="Text Box 10">
          <a:extLst>
            <a:ext uri="{FF2B5EF4-FFF2-40B4-BE49-F238E27FC236}">
              <a16:creationId xmlns:a16="http://schemas.microsoft.com/office/drawing/2014/main" id="{00000000-0008-0000-1E00-00004B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6" name="Text Box 11">
          <a:extLst>
            <a:ext uri="{FF2B5EF4-FFF2-40B4-BE49-F238E27FC236}">
              <a16:creationId xmlns:a16="http://schemas.microsoft.com/office/drawing/2014/main" id="{00000000-0008-0000-1E00-00004C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7" name="Text Box 12">
          <a:extLst>
            <a:ext uri="{FF2B5EF4-FFF2-40B4-BE49-F238E27FC236}">
              <a16:creationId xmlns:a16="http://schemas.microsoft.com/office/drawing/2014/main" id="{00000000-0008-0000-1E00-00004D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8" name="Text Box 13">
          <a:extLst>
            <a:ext uri="{FF2B5EF4-FFF2-40B4-BE49-F238E27FC236}">
              <a16:creationId xmlns:a16="http://schemas.microsoft.com/office/drawing/2014/main" id="{00000000-0008-0000-1E00-00004E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9" name="Text Box 14">
          <a:extLst>
            <a:ext uri="{FF2B5EF4-FFF2-40B4-BE49-F238E27FC236}">
              <a16:creationId xmlns:a16="http://schemas.microsoft.com/office/drawing/2014/main" id="{00000000-0008-0000-1E00-00004F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0" name="Text Box 15">
          <a:extLst>
            <a:ext uri="{FF2B5EF4-FFF2-40B4-BE49-F238E27FC236}">
              <a16:creationId xmlns:a16="http://schemas.microsoft.com/office/drawing/2014/main" id="{00000000-0008-0000-1E00-000050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1" name="Text Box 16">
          <a:extLst>
            <a:ext uri="{FF2B5EF4-FFF2-40B4-BE49-F238E27FC236}">
              <a16:creationId xmlns:a16="http://schemas.microsoft.com/office/drawing/2014/main" id="{00000000-0008-0000-1E00-000051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2" name="Text Box 17">
          <a:extLst>
            <a:ext uri="{FF2B5EF4-FFF2-40B4-BE49-F238E27FC236}">
              <a16:creationId xmlns:a16="http://schemas.microsoft.com/office/drawing/2014/main" id="{00000000-0008-0000-1E00-000052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3" name="Text Box 18">
          <a:extLst>
            <a:ext uri="{FF2B5EF4-FFF2-40B4-BE49-F238E27FC236}">
              <a16:creationId xmlns:a16="http://schemas.microsoft.com/office/drawing/2014/main" id="{00000000-0008-0000-1E00-000053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4" name="Text Box 19">
          <a:extLst>
            <a:ext uri="{FF2B5EF4-FFF2-40B4-BE49-F238E27FC236}">
              <a16:creationId xmlns:a16="http://schemas.microsoft.com/office/drawing/2014/main" id="{00000000-0008-0000-1E00-000054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5" name="Text Box 20">
          <a:extLst>
            <a:ext uri="{FF2B5EF4-FFF2-40B4-BE49-F238E27FC236}">
              <a16:creationId xmlns:a16="http://schemas.microsoft.com/office/drawing/2014/main" id="{00000000-0008-0000-1E00-000055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6" name="Text Box 21">
          <a:extLst>
            <a:ext uri="{FF2B5EF4-FFF2-40B4-BE49-F238E27FC236}">
              <a16:creationId xmlns:a16="http://schemas.microsoft.com/office/drawing/2014/main" id="{00000000-0008-0000-1E00-000056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7" name="Text Box 22">
          <a:extLst>
            <a:ext uri="{FF2B5EF4-FFF2-40B4-BE49-F238E27FC236}">
              <a16:creationId xmlns:a16="http://schemas.microsoft.com/office/drawing/2014/main" id="{00000000-0008-0000-1E00-000057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8" name="Text Box 23">
          <a:extLst>
            <a:ext uri="{FF2B5EF4-FFF2-40B4-BE49-F238E27FC236}">
              <a16:creationId xmlns:a16="http://schemas.microsoft.com/office/drawing/2014/main" id="{00000000-0008-0000-1E00-000058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9" name="Text Box 24">
          <a:extLst>
            <a:ext uri="{FF2B5EF4-FFF2-40B4-BE49-F238E27FC236}">
              <a16:creationId xmlns:a16="http://schemas.microsoft.com/office/drawing/2014/main" id="{00000000-0008-0000-1E00-000059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0" name="Text Box 3">
          <a:extLst>
            <a:ext uri="{FF2B5EF4-FFF2-40B4-BE49-F238E27FC236}">
              <a16:creationId xmlns:a16="http://schemas.microsoft.com/office/drawing/2014/main" id="{00000000-0008-0000-1E00-00005A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1" name="Text Box 6">
          <a:extLst>
            <a:ext uri="{FF2B5EF4-FFF2-40B4-BE49-F238E27FC236}">
              <a16:creationId xmlns:a16="http://schemas.microsoft.com/office/drawing/2014/main" id="{00000000-0008-0000-1E00-00005B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2" name="Text Box 9">
          <a:extLst>
            <a:ext uri="{FF2B5EF4-FFF2-40B4-BE49-F238E27FC236}">
              <a16:creationId xmlns:a16="http://schemas.microsoft.com/office/drawing/2014/main" id="{00000000-0008-0000-1E00-00005C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3" name="Text Box 12">
          <a:extLst>
            <a:ext uri="{FF2B5EF4-FFF2-40B4-BE49-F238E27FC236}">
              <a16:creationId xmlns:a16="http://schemas.microsoft.com/office/drawing/2014/main" id="{00000000-0008-0000-1E00-00005D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4" name="Text Box 15">
          <a:extLst>
            <a:ext uri="{FF2B5EF4-FFF2-40B4-BE49-F238E27FC236}">
              <a16:creationId xmlns:a16="http://schemas.microsoft.com/office/drawing/2014/main" id="{00000000-0008-0000-1E00-00005E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5" name="Text Box 18">
          <a:extLst>
            <a:ext uri="{FF2B5EF4-FFF2-40B4-BE49-F238E27FC236}">
              <a16:creationId xmlns:a16="http://schemas.microsoft.com/office/drawing/2014/main" id="{00000000-0008-0000-1E00-00005F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6" name="Text Box 21">
          <a:extLst>
            <a:ext uri="{FF2B5EF4-FFF2-40B4-BE49-F238E27FC236}">
              <a16:creationId xmlns:a16="http://schemas.microsoft.com/office/drawing/2014/main" id="{00000000-0008-0000-1E00-000060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7" name="Text Box 24">
          <a:extLst>
            <a:ext uri="{FF2B5EF4-FFF2-40B4-BE49-F238E27FC236}">
              <a16:creationId xmlns:a16="http://schemas.microsoft.com/office/drawing/2014/main" id="{00000000-0008-0000-1E00-000061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466725</xdr:colOff>
      <xdr:row>8</xdr:row>
      <xdr:rowOff>0</xdr:rowOff>
    </xdr:from>
    <xdr:to>
      <xdr:col>1</xdr:col>
      <xdr:colOff>28575</xdr:colOff>
      <xdr:row>8</xdr:row>
      <xdr:rowOff>0</xdr:rowOff>
    </xdr:to>
    <xdr:sp macro="" textlink="">
      <xdr:nvSpPr>
        <xdr:cNvPr id="66" name="Text Box 1">
          <a:extLst>
            <a:ext uri="{FF2B5EF4-FFF2-40B4-BE49-F238E27FC236}">
              <a16:creationId xmlns:a16="http://schemas.microsoft.com/office/drawing/2014/main" id="{00000000-0008-0000-2400-000042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7" name="Text Box 2">
          <a:extLst>
            <a:ext uri="{FF2B5EF4-FFF2-40B4-BE49-F238E27FC236}">
              <a16:creationId xmlns:a16="http://schemas.microsoft.com/office/drawing/2014/main" id="{00000000-0008-0000-2400-000043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68" name="Text Box 3">
          <a:extLst>
            <a:ext uri="{FF2B5EF4-FFF2-40B4-BE49-F238E27FC236}">
              <a16:creationId xmlns:a16="http://schemas.microsoft.com/office/drawing/2014/main" id="{00000000-0008-0000-2400-000044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9" name="Text Box 4">
          <a:extLst>
            <a:ext uri="{FF2B5EF4-FFF2-40B4-BE49-F238E27FC236}">
              <a16:creationId xmlns:a16="http://schemas.microsoft.com/office/drawing/2014/main" id="{00000000-0008-0000-2400-000045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0" name="Text Box 5">
          <a:extLst>
            <a:ext uri="{FF2B5EF4-FFF2-40B4-BE49-F238E27FC236}">
              <a16:creationId xmlns:a16="http://schemas.microsoft.com/office/drawing/2014/main" id="{00000000-0008-0000-2400-000046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1" name="Text Box 6">
          <a:extLst>
            <a:ext uri="{FF2B5EF4-FFF2-40B4-BE49-F238E27FC236}">
              <a16:creationId xmlns:a16="http://schemas.microsoft.com/office/drawing/2014/main" id="{00000000-0008-0000-2400-000047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2" name="Text Box 7">
          <a:extLst>
            <a:ext uri="{FF2B5EF4-FFF2-40B4-BE49-F238E27FC236}">
              <a16:creationId xmlns:a16="http://schemas.microsoft.com/office/drawing/2014/main" id="{00000000-0008-0000-2400-000048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3" name="Text Box 8">
          <a:extLst>
            <a:ext uri="{FF2B5EF4-FFF2-40B4-BE49-F238E27FC236}">
              <a16:creationId xmlns:a16="http://schemas.microsoft.com/office/drawing/2014/main" id="{00000000-0008-0000-2400-000049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4" name="Text Box 9">
          <a:extLst>
            <a:ext uri="{FF2B5EF4-FFF2-40B4-BE49-F238E27FC236}">
              <a16:creationId xmlns:a16="http://schemas.microsoft.com/office/drawing/2014/main" id="{00000000-0008-0000-2400-00004A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5" name="Text Box 10">
          <a:extLst>
            <a:ext uri="{FF2B5EF4-FFF2-40B4-BE49-F238E27FC236}">
              <a16:creationId xmlns:a16="http://schemas.microsoft.com/office/drawing/2014/main" id="{00000000-0008-0000-2400-00004B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6" name="Text Box 11">
          <a:extLst>
            <a:ext uri="{FF2B5EF4-FFF2-40B4-BE49-F238E27FC236}">
              <a16:creationId xmlns:a16="http://schemas.microsoft.com/office/drawing/2014/main" id="{00000000-0008-0000-2400-00004C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7" name="Text Box 12">
          <a:extLst>
            <a:ext uri="{FF2B5EF4-FFF2-40B4-BE49-F238E27FC236}">
              <a16:creationId xmlns:a16="http://schemas.microsoft.com/office/drawing/2014/main" id="{00000000-0008-0000-2400-00004D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8" name="Text Box 13">
          <a:extLst>
            <a:ext uri="{FF2B5EF4-FFF2-40B4-BE49-F238E27FC236}">
              <a16:creationId xmlns:a16="http://schemas.microsoft.com/office/drawing/2014/main" id="{00000000-0008-0000-2400-00004E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9" name="Text Box 14">
          <a:extLst>
            <a:ext uri="{FF2B5EF4-FFF2-40B4-BE49-F238E27FC236}">
              <a16:creationId xmlns:a16="http://schemas.microsoft.com/office/drawing/2014/main" id="{00000000-0008-0000-2400-00004F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0" name="Text Box 15">
          <a:extLst>
            <a:ext uri="{FF2B5EF4-FFF2-40B4-BE49-F238E27FC236}">
              <a16:creationId xmlns:a16="http://schemas.microsoft.com/office/drawing/2014/main" id="{00000000-0008-0000-2400-000050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1" name="Text Box 16">
          <a:extLst>
            <a:ext uri="{FF2B5EF4-FFF2-40B4-BE49-F238E27FC236}">
              <a16:creationId xmlns:a16="http://schemas.microsoft.com/office/drawing/2014/main" id="{00000000-0008-0000-2400-000051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2" name="Text Box 17">
          <a:extLst>
            <a:ext uri="{FF2B5EF4-FFF2-40B4-BE49-F238E27FC236}">
              <a16:creationId xmlns:a16="http://schemas.microsoft.com/office/drawing/2014/main" id="{00000000-0008-0000-2400-000052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3" name="Text Box 18">
          <a:extLst>
            <a:ext uri="{FF2B5EF4-FFF2-40B4-BE49-F238E27FC236}">
              <a16:creationId xmlns:a16="http://schemas.microsoft.com/office/drawing/2014/main" id="{00000000-0008-0000-2400-000053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4" name="Text Box 19">
          <a:extLst>
            <a:ext uri="{FF2B5EF4-FFF2-40B4-BE49-F238E27FC236}">
              <a16:creationId xmlns:a16="http://schemas.microsoft.com/office/drawing/2014/main" id="{00000000-0008-0000-2400-000054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5" name="Text Box 20">
          <a:extLst>
            <a:ext uri="{FF2B5EF4-FFF2-40B4-BE49-F238E27FC236}">
              <a16:creationId xmlns:a16="http://schemas.microsoft.com/office/drawing/2014/main" id="{00000000-0008-0000-2400-000055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6" name="Text Box 21">
          <a:extLst>
            <a:ext uri="{FF2B5EF4-FFF2-40B4-BE49-F238E27FC236}">
              <a16:creationId xmlns:a16="http://schemas.microsoft.com/office/drawing/2014/main" id="{00000000-0008-0000-2400-000056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7" name="Text Box 22">
          <a:extLst>
            <a:ext uri="{FF2B5EF4-FFF2-40B4-BE49-F238E27FC236}">
              <a16:creationId xmlns:a16="http://schemas.microsoft.com/office/drawing/2014/main" id="{00000000-0008-0000-2400-000057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8" name="Text Box 23">
          <a:extLst>
            <a:ext uri="{FF2B5EF4-FFF2-40B4-BE49-F238E27FC236}">
              <a16:creationId xmlns:a16="http://schemas.microsoft.com/office/drawing/2014/main" id="{00000000-0008-0000-2400-000058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9" name="Text Box 24">
          <a:extLst>
            <a:ext uri="{FF2B5EF4-FFF2-40B4-BE49-F238E27FC236}">
              <a16:creationId xmlns:a16="http://schemas.microsoft.com/office/drawing/2014/main" id="{00000000-0008-0000-2400-000059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0" name="Text Box 3">
          <a:extLst>
            <a:ext uri="{FF2B5EF4-FFF2-40B4-BE49-F238E27FC236}">
              <a16:creationId xmlns:a16="http://schemas.microsoft.com/office/drawing/2014/main" id="{00000000-0008-0000-2400-00005A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1" name="Text Box 6">
          <a:extLst>
            <a:ext uri="{FF2B5EF4-FFF2-40B4-BE49-F238E27FC236}">
              <a16:creationId xmlns:a16="http://schemas.microsoft.com/office/drawing/2014/main" id="{00000000-0008-0000-2400-00005B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2" name="Text Box 9">
          <a:extLst>
            <a:ext uri="{FF2B5EF4-FFF2-40B4-BE49-F238E27FC236}">
              <a16:creationId xmlns:a16="http://schemas.microsoft.com/office/drawing/2014/main" id="{00000000-0008-0000-2400-00005C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3" name="Text Box 12">
          <a:extLst>
            <a:ext uri="{FF2B5EF4-FFF2-40B4-BE49-F238E27FC236}">
              <a16:creationId xmlns:a16="http://schemas.microsoft.com/office/drawing/2014/main" id="{00000000-0008-0000-2400-00005D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4" name="Text Box 15">
          <a:extLst>
            <a:ext uri="{FF2B5EF4-FFF2-40B4-BE49-F238E27FC236}">
              <a16:creationId xmlns:a16="http://schemas.microsoft.com/office/drawing/2014/main" id="{00000000-0008-0000-2400-00005E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5" name="Text Box 18">
          <a:extLst>
            <a:ext uri="{FF2B5EF4-FFF2-40B4-BE49-F238E27FC236}">
              <a16:creationId xmlns:a16="http://schemas.microsoft.com/office/drawing/2014/main" id="{00000000-0008-0000-2400-00005F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6" name="Text Box 21">
          <a:extLst>
            <a:ext uri="{FF2B5EF4-FFF2-40B4-BE49-F238E27FC236}">
              <a16:creationId xmlns:a16="http://schemas.microsoft.com/office/drawing/2014/main" id="{00000000-0008-0000-2400-000060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333375</xdr:colOff>
      <xdr:row>10</xdr:row>
      <xdr:rowOff>0</xdr:rowOff>
    </xdr:from>
    <xdr:to>
      <xdr:col>1</xdr:col>
      <xdr:colOff>47625</xdr:colOff>
      <xdr:row>10</xdr:row>
      <xdr:rowOff>0</xdr:rowOff>
    </xdr:to>
    <xdr:sp macro="" textlink="">
      <xdr:nvSpPr>
        <xdr:cNvPr id="97" name="Text Box 24">
          <a:extLst>
            <a:ext uri="{FF2B5EF4-FFF2-40B4-BE49-F238E27FC236}">
              <a16:creationId xmlns:a16="http://schemas.microsoft.com/office/drawing/2014/main" id="{00000000-0008-0000-2400-000061000000}"/>
            </a:ext>
          </a:extLst>
        </xdr:cNvPr>
        <xdr:cNvSpPr txBox="1">
          <a:spLocks noChangeArrowheads="1"/>
        </xdr:cNvSpPr>
      </xdr:nvSpPr>
      <xdr:spPr bwMode="auto">
        <a:xfrm>
          <a:off x="333375" y="212598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466725</xdr:colOff>
      <xdr:row>8</xdr:row>
      <xdr:rowOff>0</xdr:rowOff>
    </xdr:from>
    <xdr:to>
      <xdr:col>1</xdr:col>
      <xdr:colOff>28575</xdr:colOff>
      <xdr:row>8</xdr:row>
      <xdr:rowOff>0</xdr:rowOff>
    </xdr:to>
    <xdr:sp macro="" textlink="">
      <xdr:nvSpPr>
        <xdr:cNvPr id="58" name="Text Box 1">
          <a:extLst>
            <a:ext uri="{FF2B5EF4-FFF2-40B4-BE49-F238E27FC236}">
              <a16:creationId xmlns:a16="http://schemas.microsoft.com/office/drawing/2014/main" id="{00000000-0008-0000-2B00-00003A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9" name="Text Box 2">
          <a:extLst>
            <a:ext uri="{FF2B5EF4-FFF2-40B4-BE49-F238E27FC236}">
              <a16:creationId xmlns:a16="http://schemas.microsoft.com/office/drawing/2014/main" id="{00000000-0008-0000-2B00-00003B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60" name="Text Box 3">
          <a:extLst>
            <a:ext uri="{FF2B5EF4-FFF2-40B4-BE49-F238E27FC236}">
              <a16:creationId xmlns:a16="http://schemas.microsoft.com/office/drawing/2014/main" id="{00000000-0008-0000-2B00-00003C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1" name="Text Box 4">
          <a:extLst>
            <a:ext uri="{FF2B5EF4-FFF2-40B4-BE49-F238E27FC236}">
              <a16:creationId xmlns:a16="http://schemas.microsoft.com/office/drawing/2014/main" id="{00000000-0008-0000-2B00-00003D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2" name="Text Box 5">
          <a:extLst>
            <a:ext uri="{FF2B5EF4-FFF2-40B4-BE49-F238E27FC236}">
              <a16:creationId xmlns:a16="http://schemas.microsoft.com/office/drawing/2014/main" id="{00000000-0008-0000-2B00-00003E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63" name="Text Box 6">
          <a:extLst>
            <a:ext uri="{FF2B5EF4-FFF2-40B4-BE49-F238E27FC236}">
              <a16:creationId xmlns:a16="http://schemas.microsoft.com/office/drawing/2014/main" id="{00000000-0008-0000-2B00-00003F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4" name="Text Box 7">
          <a:extLst>
            <a:ext uri="{FF2B5EF4-FFF2-40B4-BE49-F238E27FC236}">
              <a16:creationId xmlns:a16="http://schemas.microsoft.com/office/drawing/2014/main" id="{00000000-0008-0000-2B00-000040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5" name="Text Box 8">
          <a:extLst>
            <a:ext uri="{FF2B5EF4-FFF2-40B4-BE49-F238E27FC236}">
              <a16:creationId xmlns:a16="http://schemas.microsoft.com/office/drawing/2014/main" id="{00000000-0008-0000-2B00-000041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66" name="Text Box 9">
          <a:extLst>
            <a:ext uri="{FF2B5EF4-FFF2-40B4-BE49-F238E27FC236}">
              <a16:creationId xmlns:a16="http://schemas.microsoft.com/office/drawing/2014/main" id="{00000000-0008-0000-2B00-000042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7" name="Text Box 10">
          <a:extLst>
            <a:ext uri="{FF2B5EF4-FFF2-40B4-BE49-F238E27FC236}">
              <a16:creationId xmlns:a16="http://schemas.microsoft.com/office/drawing/2014/main" id="{00000000-0008-0000-2B00-000043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8" name="Text Box 11">
          <a:extLst>
            <a:ext uri="{FF2B5EF4-FFF2-40B4-BE49-F238E27FC236}">
              <a16:creationId xmlns:a16="http://schemas.microsoft.com/office/drawing/2014/main" id="{00000000-0008-0000-2B00-000044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69" name="Text Box 12">
          <a:extLst>
            <a:ext uri="{FF2B5EF4-FFF2-40B4-BE49-F238E27FC236}">
              <a16:creationId xmlns:a16="http://schemas.microsoft.com/office/drawing/2014/main" id="{00000000-0008-0000-2B00-000045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0" name="Text Box 13">
          <a:extLst>
            <a:ext uri="{FF2B5EF4-FFF2-40B4-BE49-F238E27FC236}">
              <a16:creationId xmlns:a16="http://schemas.microsoft.com/office/drawing/2014/main" id="{00000000-0008-0000-2B00-000046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1" name="Text Box 14">
          <a:extLst>
            <a:ext uri="{FF2B5EF4-FFF2-40B4-BE49-F238E27FC236}">
              <a16:creationId xmlns:a16="http://schemas.microsoft.com/office/drawing/2014/main" id="{00000000-0008-0000-2B00-000047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2" name="Text Box 15">
          <a:extLst>
            <a:ext uri="{FF2B5EF4-FFF2-40B4-BE49-F238E27FC236}">
              <a16:creationId xmlns:a16="http://schemas.microsoft.com/office/drawing/2014/main" id="{00000000-0008-0000-2B00-000048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3" name="Text Box 16">
          <a:extLst>
            <a:ext uri="{FF2B5EF4-FFF2-40B4-BE49-F238E27FC236}">
              <a16:creationId xmlns:a16="http://schemas.microsoft.com/office/drawing/2014/main" id="{00000000-0008-0000-2B00-000049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4" name="Text Box 17">
          <a:extLst>
            <a:ext uri="{FF2B5EF4-FFF2-40B4-BE49-F238E27FC236}">
              <a16:creationId xmlns:a16="http://schemas.microsoft.com/office/drawing/2014/main" id="{00000000-0008-0000-2B00-00004A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5" name="Text Box 18">
          <a:extLst>
            <a:ext uri="{FF2B5EF4-FFF2-40B4-BE49-F238E27FC236}">
              <a16:creationId xmlns:a16="http://schemas.microsoft.com/office/drawing/2014/main" id="{00000000-0008-0000-2B00-00004B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6" name="Text Box 19">
          <a:extLst>
            <a:ext uri="{FF2B5EF4-FFF2-40B4-BE49-F238E27FC236}">
              <a16:creationId xmlns:a16="http://schemas.microsoft.com/office/drawing/2014/main" id="{00000000-0008-0000-2B00-00004C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7" name="Text Box 20">
          <a:extLst>
            <a:ext uri="{FF2B5EF4-FFF2-40B4-BE49-F238E27FC236}">
              <a16:creationId xmlns:a16="http://schemas.microsoft.com/office/drawing/2014/main" id="{00000000-0008-0000-2B00-00004D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8" name="Text Box 21">
          <a:extLst>
            <a:ext uri="{FF2B5EF4-FFF2-40B4-BE49-F238E27FC236}">
              <a16:creationId xmlns:a16="http://schemas.microsoft.com/office/drawing/2014/main" id="{00000000-0008-0000-2B00-00004E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9" name="Text Box 22">
          <a:extLst>
            <a:ext uri="{FF2B5EF4-FFF2-40B4-BE49-F238E27FC236}">
              <a16:creationId xmlns:a16="http://schemas.microsoft.com/office/drawing/2014/main" id="{00000000-0008-0000-2B00-00004F000000}"/>
            </a:ext>
          </a:extLst>
        </xdr:cNvPr>
        <xdr:cNvSpPr txBox="1">
          <a:spLocks noChangeArrowheads="1"/>
        </xdr:cNvSpPr>
      </xdr:nvSpPr>
      <xdr:spPr bwMode="auto">
        <a:xfrm>
          <a:off x="466725" y="14859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0" name="Text Box 23">
          <a:extLst>
            <a:ext uri="{FF2B5EF4-FFF2-40B4-BE49-F238E27FC236}">
              <a16:creationId xmlns:a16="http://schemas.microsoft.com/office/drawing/2014/main" id="{00000000-0008-0000-2B00-000050000000}"/>
            </a:ext>
          </a:extLst>
        </xdr:cNvPr>
        <xdr:cNvSpPr txBox="1">
          <a:spLocks noChangeArrowheads="1"/>
        </xdr:cNvSpPr>
      </xdr:nvSpPr>
      <xdr:spPr bwMode="auto">
        <a:xfrm>
          <a:off x="466725" y="1485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81" name="Text Box 24">
          <a:extLst>
            <a:ext uri="{FF2B5EF4-FFF2-40B4-BE49-F238E27FC236}">
              <a16:creationId xmlns:a16="http://schemas.microsoft.com/office/drawing/2014/main" id="{00000000-0008-0000-2B00-000051000000}"/>
            </a:ext>
          </a:extLst>
        </xdr:cNvPr>
        <xdr:cNvSpPr txBox="1">
          <a:spLocks noChangeArrowheads="1"/>
        </xdr:cNvSpPr>
      </xdr:nvSpPr>
      <xdr:spPr bwMode="auto">
        <a:xfrm>
          <a:off x="333375" y="14859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Kalkulation/EDV/user/RU/Katalog/KatAbrufLogik/DRG/FPK_Abru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allpauschalenkatalog_20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kumente%20und%20Einstellungen/Schumannma/Desktop/Katalogpr&#252;fung/Namen_fuer_Oekonomie_060926_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Hauptabteilungen"/>
      <sheetName val="Belegabteilungen"/>
      <sheetName val="Teilstationär"/>
      <sheetName val="Anlage 1d"/>
      <sheetName val="Anlage 1e"/>
      <sheetName val="Anlage 3a"/>
      <sheetName val="Anlage 3b"/>
      <sheetName val="Abruf"/>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Hauptabteilungen"/>
      <sheetName val="Belegabteilungen"/>
      <sheetName val="Teilstationär"/>
      <sheetName val="Anlage 1d"/>
      <sheetName val="Anlage 1e"/>
      <sheetName val="Anlage 2"/>
      <sheetName val="Anlage 3a"/>
      <sheetName val="Anlage 3b"/>
      <sheetName val="Anlage 4"/>
      <sheetName val="Anlage 5"/>
      <sheetName val="Anlage 6"/>
      <sheetName val="Anlage 7"/>
      <sheetName val="Anhang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rrekturen"/>
      <sheetName val="DRGListe"/>
    </sheetNames>
    <sheetDataSet>
      <sheetData sheetId="0"/>
      <sheetData sheetId="1">
        <row r="1">
          <cell r="A1" t="str">
            <v xml:space="preserve">Prä-MDC </v>
          </cell>
        </row>
        <row r="2">
          <cell r="A2" t="str">
            <v>DRG</v>
          </cell>
          <cell r="B2" t="str">
            <v>Part.</v>
          </cell>
          <cell r="C2" t="str">
            <v>Beschreibung</v>
          </cell>
        </row>
        <row r="4">
          <cell r="A4" t="str">
            <v>A01A</v>
          </cell>
          <cell r="B4" t="str">
            <v>O</v>
          </cell>
          <cell r="C4" t="str">
            <v>Lebertransplantation mit Beatmung &gt; 179 Stunden</v>
          </cell>
        </row>
        <row r="5">
          <cell r="A5" t="str">
            <v>A01B</v>
          </cell>
          <cell r="B5" t="str">
            <v>O</v>
          </cell>
          <cell r="C5" t="str">
            <v>Lebertransplantation mit Beatmung &gt; 59 und &lt; 180 Stunden oder mit Transplantatabstoßung</v>
          </cell>
        </row>
        <row r="6">
          <cell r="A6" t="str">
            <v>A01C</v>
          </cell>
          <cell r="B6" t="str">
            <v>O</v>
          </cell>
          <cell r="C6" t="str">
            <v>Lebertransplantation ohne Beatmung &gt; 59 Stunden, ohne Transplantatabstoßung</v>
          </cell>
        </row>
        <row r="7">
          <cell r="A7" t="str">
            <v>A02A</v>
          </cell>
          <cell r="B7" t="str">
            <v>O</v>
          </cell>
          <cell r="C7" t="str">
            <v>Transplantation von Niere und Pankreas mit Transplantatabstoßung</v>
          </cell>
        </row>
        <row r="8">
          <cell r="A8" t="str">
            <v>A02B</v>
          </cell>
          <cell r="B8" t="str">
            <v>O</v>
          </cell>
          <cell r="C8" t="str">
            <v>Transplantation von Niere und Pankreas ohne Transplantatabstoßung</v>
          </cell>
        </row>
        <row r="9">
          <cell r="A9" t="str">
            <v>A03A</v>
          </cell>
          <cell r="B9" t="str">
            <v>O</v>
          </cell>
          <cell r="C9" t="str">
            <v>Lungentransplantation mit Beatmung &gt; 179 Stunden</v>
          </cell>
        </row>
        <row r="10">
          <cell r="A10" t="str">
            <v>A03B</v>
          </cell>
          <cell r="B10" t="str">
            <v>O</v>
          </cell>
          <cell r="C10" t="str">
            <v>Lungentransplantation mit Beatmung &gt; 47 und &lt; 180 Stunden</v>
          </cell>
        </row>
        <row r="11">
          <cell r="A11" t="str">
            <v>A03C</v>
          </cell>
          <cell r="B11" t="str">
            <v>O</v>
          </cell>
          <cell r="C11" t="str">
            <v>Lungentransplantation ohne Beatmung &gt; 47 Stunden</v>
          </cell>
        </row>
        <row r="12">
          <cell r="A12" t="str">
            <v>A04A</v>
          </cell>
          <cell r="B12" t="str">
            <v>O</v>
          </cell>
          <cell r="C12" t="str">
            <v>Knochenmarktransplantation / Stammzelltransfusion, allogen, mit In-vitro-Aufbereitung, HLA-verschieden</v>
          </cell>
        </row>
        <row r="13">
          <cell r="A13" t="str">
            <v>A04B</v>
          </cell>
          <cell r="B13" t="str">
            <v>O</v>
          </cell>
          <cell r="C13" t="str">
            <v>Knochenmarktransplantation / Stammzelltransfusion, allogen, mit In-vitro-Aufbereitung, HLA-identisch</v>
          </cell>
        </row>
        <row r="14">
          <cell r="A14" t="str">
            <v>A04C</v>
          </cell>
          <cell r="B14" t="str">
            <v>O</v>
          </cell>
          <cell r="C14" t="str">
            <v>Knochenmarktransplantation / Stammzelltransfusion, allogen, ohne In-vitro-Aufbereitung, außer bei Plasmozytom, HLA-verschieden</v>
          </cell>
        </row>
        <row r="15">
          <cell r="A15" t="str">
            <v>A04D</v>
          </cell>
          <cell r="B15" t="str">
            <v>O</v>
          </cell>
          <cell r="C15" t="str">
            <v>Knochenmarktransplantation / Stammzelltransfusion, allogen, ohne In-vitro-Aufbereitung, außer bei Plasmozytom, HLA-identisch</v>
          </cell>
        </row>
        <row r="16">
          <cell r="A16" t="str">
            <v>A04E</v>
          </cell>
          <cell r="B16" t="str">
            <v>O</v>
          </cell>
          <cell r="C16" t="str">
            <v>Knochenmarktransplantation / Stammzelltransfusion, allogen, ohne In-vitro-Aufbereitung, bei Plasmozytom</v>
          </cell>
        </row>
        <row r="17">
          <cell r="A17" t="str">
            <v>A05A</v>
          </cell>
          <cell r="B17" t="str">
            <v>O</v>
          </cell>
          <cell r="C17" t="str">
            <v>Herztransplantation mit Beatmung &gt; 179 Stunden oder Alter &lt; 16 Jahre</v>
          </cell>
        </row>
        <row r="18">
          <cell r="A18" t="str">
            <v>A05B</v>
          </cell>
          <cell r="B18" t="str">
            <v>O</v>
          </cell>
          <cell r="C18" t="str">
            <v>Herztransplantation ohne Beatmung &gt; 179 Stunden, Alter &gt; 15 Jahre</v>
          </cell>
        </row>
        <row r="19">
          <cell r="A19" t="str">
            <v>A06A</v>
          </cell>
          <cell r="B19" t="str">
            <v>O</v>
          </cell>
          <cell r="C19" t="str">
            <v>Beatmung &gt; 1799 Stunden mit komplexer OR-Prozedur oder Polytrauma, mit hochkomplexem Eingriff oder intensivmedizinischer Komplexbehandlung &gt; 3680 Aufwandspunkte</v>
          </cell>
        </row>
        <row r="20">
          <cell r="A20" t="str">
            <v>A06B</v>
          </cell>
          <cell r="B20" t="str">
            <v>O</v>
          </cell>
          <cell r="C20" t="str">
            <v>Beatmung &gt; 1799 Stunden mit komplexer OR-Prozedur oder Polytrauma oder ohne komplexe OR-Prozedur, ohne Polytrauma, mit intensivmedizinischer Komplexbehandlung &gt; 3680 Punkte oder Alter &lt; 16 Jahre</v>
          </cell>
        </row>
        <row r="21">
          <cell r="A21" t="str">
            <v>A06C</v>
          </cell>
          <cell r="B21" t="str">
            <v>O</v>
          </cell>
          <cell r="C21" t="str">
            <v>Beatmung &gt; 1799 Stunden ohne komplexe OR-Prozedur, ohne Polytrauma, ohne intensivmedizinische Komplexbehandlung &gt; 3680 Aufwandspunkte, Alter &gt; 15 Jahre</v>
          </cell>
        </row>
        <row r="22">
          <cell r="A22" t="str">
            <v>A07A</v>
          </cell>
          <cell r="B22" t="str">
            <v>O</v>
          </cell>
          <cell r="C22" t="str">
            <v>Beatmung &gt; 999 und &lt; 1800 Stunden mit komplexer OR-Prozedur oder Polytrauma, mit hochkomplexem oder dreizeitigem komplexen Eingriff oder intensivmedizinischer Komplexbehandlung &gt; 3680 Aufwandspunkte</v>
          </cell>
        </row>
        <row r="23">
          <cell r="A23" t="str">
            <v>A07B</v>
          </cell>
          <cell r="B23" t="str">
            <v>O</v>
          </cell>
          <cell r="C23" t="str">
            <v>Beatmung &gt; 999 und &lt; 1800 Stunden mit komplexer OR-Prozedur, mit Polytrauma oder komplizierenden Prozeduren oder Alter &lt; 16 Jahre oder ohne komplexe OR-Prozedur, ohne Polytrauma, Alter &lt; 16 Jahre</v>
          </cell>
        </row>
        <row r="24">
          <cell r="A24" t="str">
            <v>A07C</v>
          </cell>
          <cell r="B24" t="str">
            <v>O</v>
          </cell>
          <cell r="C24" t="str">
            <v>Beatmung &gt; 999 und &lt; 1800 Stunden mit komplexer OR-Prozedur, ohne Polytrauma, ohne komplizierende Prozeduren, Alter &gt; 15 Jahre oder ohne komplexe OR-Prozedur oder Polytrauma, Alter &gt; 15 Jahre, mit intensivmedizinischer Komplexbehandlung &gt; 2208 Punkte</v>
          </cell>
        </row>
        <row r="25">
          <cell r="A25" t="str">
            <v>A07D</v>
          </cell>
          <cell r="B25" t="str">
            <v>O</v>
          </cell>
          <cell r="C25" t="str">
            <v>Beatmung &gt; 999 und &lt; 1800 Stunden ohne komplexe OR-Prozedur, ohne Polytrauma, ohne intensivmedizinische Komplexbehandlung &gt; 2208 Aufwandspunkte, Alter &gt; 15 Jahre</v>
          </cell>
        </row>
        <row r="26">
          <cell r="A26" t="str">
            <v>A09A</v>
          </cell>
          <cell r="B26" t="str">
            <v>O</v>
          </cell>
          <cell r="C26" t="str">
            <v>Beatmung &gt; 499 und &lt; 1000 Stunden mit komplexer OR-Prozedur oder Polytrauma und hochkomplexem Eingriff oder Alter &lt; 16 Jahre oder ohne komplexe OR-Prozedur, ohne Polytrauma, mit angeborener Fehlbildung oder Tumorerkrankung, Alter &lt; 3 Jahre</v>
          </cell>
        </row>
        <row r="27">
          <cell r="A27" t="str">
            <v>A09B</v>
          </cell>
          <cell r="B27" t="str">
            <v>O</v>
          </cell>
          <cell r="C27" t="str">
            <v>Beatmung &gt; 499 und &lt; 1000 Stunden mit komplexer OR-Prozedur oder Polytrauma, ohne hochkomplexen Eingriff, Alter &gt; 15 Jahre, mit sehr komplexem Eingriff oder komplizierenden Prozeduren</v>
          </cell>
        </row>
        <row r="28">
          <cell r="A28" t="str">
            <v>A09C</v>
          </cell>
          <cell r="B28" t="str">
            <v>O</v>
          </cell>
          <cell r="C28" t="str">
            <v>Beatmung &gt; 499 und &lt; 1000 Stunden mit komplexer OR-Prozedur oder Polytrauma, ohne hochkomplexen Eingriff, Alter &gt; 15 Jahre, ohne komplizierende Prozeduren, ohne sehr komplexen Eingriff</v>
          </cell>
        </row>
        <row r="29">
          <cell r="A29" t="str">
            <v>A09D</v>
          </cell>
          <cell r="B29" t="str">
            <v>O</v>
          </cell>
          <cell r="C29" t="str">
            <v>Beatmung &gt; 499 und &lt; 1000 Stunden ohne komplexe OR-Prozedur oder Polytrauma, ohne angeborene Fehlbildung oder Tumorerkrankung, Alter &lt; 3 Jahre, mit komplizierenden Prozeduren oder Alter &lt; 16 Jahre</v>
          </cell>
        </row>
        <row r="30">
          <cell r="A30" t="str">
            <v>A09E</v>
          </cell>
          <cell r="B30" t="str">
            <v>O</v>
          </cell>
          <cell r="C30" t="str">
            <v>Beatmung &gt; 499 und &lt; 1000 Stunden ohne komplexe OR-Prozedur oder Polytrauma, ohne angeborene Fehlbildung oder Tumorerkrankung, Alter &lt; 3 Jahre, ohne komplizierende Prozeduren, mit intensivmedizinischer Komplexbehandlung &gt; 1656 Punkte</v>
          </cell>
        </row>
        <row r="31">
          <cell r="A31" t="str">
            <v>A09F</v>
          </cell>
          <cell r="B31" t="str">
            <v>O</v>
          </cell>
          <cell r="C31" t="str">
            <v>Beatmung &gt; 499 und &lt; 1000 Stunden ohne komplexe OR-Prozedur oder Polytrauma, ohne komplizierende Prozeduren, ohne intensivmedizinische Komplexbehandlung &gt; 1656 Punkte, Alter &gt; 15 Jahre</v>
          </cell>
        </row>
        <row r="32">
          <cell r="A32" t="str">
            <v>A11A</v>
          </cell>
          <cell r="B32" t="str">
            <v>O</v>
          </cell>
          <cell r="C32" t="str">
            <v>Beatmung &gt; 249 und &lt; 500 Stunden mit komplexer OR-Prozedur, mit hochkomplexem Eingriff oder intensivmedizinischer Komplexbehandlung &gt; 1656 Punkte, oder ohne komplexe OR-Prozedur, mit bestimmter OR-Proz. und kompliz. Proz., mit int. Komp.beh. &gt; 1656 P.</v>
          </cell>
        </row>
        <row r="33">
          <cell r="A33" t="str">
            <v>A11B</v>
          </cell>
          <cell r="B33" t="str">
            <v>O</v>
          </cell>
          <cell r="C33" t="str">
            <v>Beatmung &gt; 249 und &lt; 500 Stunden mit komplexer OR-Prozedur, mit komplizierenden Prozeduren oder sehr komplexem Eingriff, oder ohne komplexe OR-Prozedur, mit Tumorerkrankung oder angeborener Fehlbildung, Alter &lt; 3 Jahre</v>
          </cell>
        </row>
        <row r="34">
          <cell r="A34" t="str">
            <v>A11C</v>
          </cell>
          <cell r="B34" t="str">
            <v>O</v>
          </cell>
          <cell r="C34" t="str">
            <v>Beatmung &gt; 249 und &lt; 500 Stunden ohne komplexe OR-Prozedur, ohne Tumorerkrankung oder angeborene Fehlbildung, Alter &lt; 3 Jahre, mit bestimmter OR-Prozedur und komplizierenden Prozeduren, ohne intensivmedizinische Komplexbehandlung &gt; 1656 Punkte</v>
          </cell>
        </row>
        <row r="35">
          <cell r="A35" t="str">
            <v>A11D</v>
          </cell>
          <cell r="B35" t="str">
            <v>O</v>
          </cell>
          <cell r="C35" t="str">
            <v>Beatmung &gt; 249 und &lt; 500 Stunden mit komplexer OR-Prozedur, ohne hochkomplexen oder sehr komplexen Eingriff, ohne intensivmedizinische Komplexbehandlung &gt; 1656 Punkte, ohne komplizierende Prozeduren</v>
          </cell>
        </row>
        <row r="36">
          <cell r="A36" t="str">
            <v>A11E</v>
          </cell>
          <cell r="B36" t="str">
            <v>O</v>
          </cell>
          <cell r="C36" t="str">
            <v>Beatmung &gt; 249 und &lt; 500 Stunden ohne komplexe OR-Prozedur, mit bestimmter OR-Prozedur oder komplizierenden Prozeduren oder intensivmedizinischer Komplexbehandlung &gt; 1104 Aufwandspunkte oder Alter &lt; 6 Jahre</v>
          </cell>
        </row>
        <row r="37">
          <cell r="A37" t="str">
            <v>A11F</v>
          </cell>
          <cell r="B37" t="str">
            <v>O</v>
          </cell>
          <cell r="C37" t="str">
            <v>Beatmung &gt; 249 und &lt; 500 Stunden ohne komplexe OR-Prozedur, ohne bestimmte OR-Prozedur, ohne komplizierende Prozeduren, ohne intensivmedizinische Komplexbehandlung &gt; 1104 Aufwandspunkte, Alter &gt; 5 Jahre</v>
          </cell>
        </row>
        <row r="38">
          <cell r="A38" t="str">
            <v>A13A</v>
          </cell>
          <cell r="B38" t="str">
            <v>O</v>
          </cell>
          <cell r="C38" t="str">
            <v>Beatmung &gt; 95 und &lt; 250 Stunden mit hochkomplexem Eingriff oder intensivmedizinischer Komplexbehandlung &gt; 1104 Punkte oder mit bestimmter OR-Prozedur und komplizierenden Prozeduren, mit intensivmedizinischer Komplexbehandlung &gt; 1104 Punkte</v>
          </cell>
        </row>
        <row r="39">
          <cell r="A39" t="str">
            <v>A13B</v>
          </cell>
          <cell r="B39" t="str">
            <v>O</v>
          </cell>
          <cell r="C39" t="str">
            <v>Beatmung &gt; 95 und &lt; 250 Stunden mit komplexer OR-Prozedur, ohne hochkomplexen Eingriff, ohne intensivmedizinische Komplexbehandlung &gt; 1104 Aufwandspunkte, mit komplizierenden Prozeduren oder sehr komplexem Eingriff</v>
          </cell>
        </row>
        <row r="40">
          <cell r="A40" t="str">
            <v>A13C</v>
          </cell>
          <cell r="B40" t="str">
            <v>O</v>
          </cell>
          <cell r="C40" t="str">
            <v>Beatmung &gt; 95 und &lt; 250 Stunden ohne komplexe OR-Prozedur, mit bestimmter OR-Prozedur und komplizierenden Prozeduren, ohne intensivmedizinische Komplexbehandlung &gt; 1104 Aufwandspunkte</v>
          </cell>
        </row>
        <row r="41">
          <cell r="A41" t="str">
            <v>A13D</v>
          </cell>
          <cell r="B41" t="str">
            <v>O</v>
          </cell>
          <cell r="C41" t="str">
            <v>Beatmung &gt; 95 und &lt; 250 Stunden mit komplexer OR-Prozedur, ohne hochkomplexen oder sehr komplexen Eingriff, ohne intensivmedizinische Komplexbehandlung &gt; 1104 Aufwandspunkte, ohne komplizierende Prozeduren</v>
          </cell>
        </row>
        <row r="42">
          <cell r="A42" t="str">
            <v>A13E</v>
          </cell>
          <cell r="B42" t="str">
            <v>O</v>
          </cell>
          <cell r="C42" t="str">
            <v>Beatmung &gt; 95 und &lt; 250 Stunden ohne komplexe OR-Prozedur, mit bestimmter OR-Prozedur oder komplizierenden Prozeduren oder intensivmedizinischer Komplexbehandlung &gt; 552 Punkte oder Alter &lt; 16 Jahre</v>
          </cell>
        </row>
        <row r="43">
          <cell r="A43" t="str">
            <v>A13F</v>
          </cell>
          <cell r="B43" t="str">
            <v>O</v>
          </cell>
          <cell r="C43" t="str">
            <v>Beatmung &gt; 95 und &lt; 250 Stunden ohne komplexe OR-Prozedur, verstorben oder verlegt &lt; 9 Tage oder ohne bestimmte OR-Prozedur, ohne komplizierende Prozeduren, ohne intensivmedizinische Komplexbehandlung &gt; 552 Punkte, Alter &gt; 15 Jahre</v>
          </cell>
        </row>
        <row r="44">
          <cell r="A44" t="str">
            <v>A15A</v>
          </cell>
          <cell r="B44" t="str">
            <v>O</v>
          </cell>
          <cell r="C44" t="str">
            <v>Knochenmarktransplantation / Stammzelltransfusion, autogen, außer bei Plasmozytom, Neubildung unsicheren Verhaltens, Lymphom oder bösartiger Neubildung von Hoden und Ovar, Alter &lt; 18 Jahre, mit In-vitro-Aufbereitung</v>
          </cell>
        </row>
        <row r="45">
          <cell r="A45" t="str">
            <v>A15B</v>
          </cell>
          <cell r="B45" t="str">
            <v>O</v>
          </cell>
          <cell r="C45" t="str">
            <v>Knochenmarktransplantation / Stammzelltransfusion, autogen, bei Neubildung unsicheren Verhaltens, Lymphom oder bösartiger Neubildung von Hoden und Ovar, Alter &lt; 16 Jahre, oder mit In-vitro-Aufbereitung oder Alter &lt; 18 Jahre</v>
          </cell>
        </row>
        <row r="46">
          <cell r="A46" t="str">
            <v>A15C</v>
          </cell>
          <cell r="B46" t="str">
            <v>O</v>
          </cell>
          <cell r="C46" t="str">
            <v>Knochenmarktransplantation / Stammzelltransfusion, autogen, außer bei Plasmozytom, Neubildung unsicheren Verhaltens, Lymphom oder bösartiger Neubildung von Hoden und Ovar, Alter &gt; 17 Jahre, ohne In-vitro-Aufbereitung</v>
          </cell>
        </row>
        <row r="47">
          <cell r="A47" t="str">
            <v>A15D</v>
          </cell>
          <cell r="B47" t="str">
            <v>O</v>
          </cell>
          <cell r="C47" t="str">
            <v>Knochenmarktransplantation / Stammzelltransfusion, autogen, bei Neubildung unsicheren Verhaltens, Lymphom oder bösartiger Neubildung von Hoden und Ovar, Alter &gt; 15 Jahre</v>
          </cell>
        </row>
        <row r="48">
          <cell r="A48" t="str">
            <v>A15E</v>
          </cell>
          <cell r="B48" t="str">
            <v>O</v>
          </cell>
          <cell r="C48" t="str">
            <v>Knochenmarktransplantation / Stammzelltransfusion, autogen, bei Plasmozytom</v>
          </cell>
        </row>
        <row r="49">
          <cell r="A49" t="str">
            <v>A16A</v>
          </cell>
          <cell r="B49" t="str">
            <v>O</v>
          </cell>
          <cell r="C49" t="str">
            <v>Transplantation von Darm oder Pankreas</v>
          </cell>
        </row>
        <row r="50">
          <cell r="A50" t="str">
            <v>A16B</v>
          </cell>
          <cell r="B50" t="str">
            <v>O</v>
          </cell>
          <cell r="C50" t="str">
            <v>Injektion von Pankreasgewebe</v>
          </cell>
        </row>
        <row r="51">
          <cell r="A51" t="str">
            <v>A17A</v>
          </cell>
          <cell r="B51" t="str">
            <v>O</v>
          </cell>
          <cell r="C51" t="str">
            <v>Nierentransplantation mit postoperativem Versagen des Nierentransplantates oder Alter &lt; 16 Jahre</v>
          </cell>
        </row>
        <row r="52">
          <cell r="A52" t="str">
            <v>A17B</v>
          </cell>
          <cell r="B52" t="str">
            <v>O</v>
          </cell>
          <cell r="C52" t="str">
            <v>Nierentransplantation ohne postoperatives Versagen des Nierentransplantates, Alter &gt; 15 Jahre</v>
          </cell>
        </row>
        <row r="53">
          <cell r="A53" t="str">
            <v>A18Z</v>
          </cell>
          <cell r="B53" t="str">
            <v>O</v>
          </cell>
          <cell r="C53" t="str">
            <v>Beatmung &gt; 999 Stunden und Transplantation von Leber, Lunge, Herz und Knochenmark oder Stammzelltransfusion</v>
          </cell>
        </row>
        <row r="54">
          <cell r="A54" t="str">
            <v>A42A</v>
          </cell>
          <cell r="B54" t="str">
            <v>A</v>
          </cell>
          <cell r="C54" t="str">
            <v>Stammzellentnahme bei Eigenspender mit Chemotherapie</v>
          </cell>
        </row>
        <row r="55">
          <cell r="A55" t="str">
            <v>A42B</v>
          </cell>
          <cell r="B55" t="str">
            <v>A</v>
          </cell>
          <cell r="C55" t="str">
            <v>Stammzellentnahme bei Eigenspender ohne Chemotherapie</v>
          </cell>
        </row>
        <row r="56">
          <cell r="A56" t="str">
            <v>A43Z</v>
          </cell>
          <cell r="B56" t="str">
            <v>A</v>
          </cell>
          <cell r="C56" t="str">
            <v>Frührehabilitation bei Wachkoma und Locked-in-Syndrom</v>
          </cell>
        </row>
        <row r="57">
          <cell r="A57" t="str">
            <v>A60A</v>
          </cell>
          <cell r="B57" t="str">
            <v>M</v>
          </cell>
          <cell r="C57" t="str">
            <v>Versagen und Abstoßung eines Organtransplantates, mehr als ein Belegungstag, mit äußerst schweren CC</v>
          </cell>
        </row>
        <row r="58">
          <cell r="A58" t="str">
            <v>A60B</v>
          </cell>
          <cell r="B58" t="str">
            <v>M</v>
          </cell>
          <cell r="C58" t="str">
            <v>Versagen und Abstoßung eines Organtransplantates, mehr als ein Belegungstag, ohne äußerst schwere CC</v>
          </cell>
        </row>
        <row r="59">
          <cell r="A59" t="str">
            <v>A60C</v>
          </cell>
          <cell r="B59" t="str">
            <v>M</v>
          </cell>
          <cell r="C59" t="str">
            <v>Versagen und Abstoßung eines Organtransplantates, ein Belegungstag</v>
          </cell>
        </row>
        <row r="60">
          <cell r="A60" t="str">
            <v>A61Z</v>
          </cell>
          <cell r="B60" t="str">
            <v>M</v>
          </cell>
          <cell r="C60" t="str">
            <v>Versagen und Abstoßung eines Transplantates hämatopoetischer Zellen</v>
          </cell>
        </row>
        <row r="61">
          <cell r="A61" t="str">
            <v>A62Z</v>
          </cell>
          <cell r="B61" t="str">
            <v>M</v>
          </cell>
          <cell r="C61" t="str">
            <v>Evaluierungsaufenthalt vor Herztransplantation</v>
          </cell>
        </row>
        <row r="62">
          <cell r="A62" t="str">
            <v>A63Z</v>
          </cell>
          <cell r="B62" t="str">
            <v>M</v>
          </cell>
          <cell r="C62" t="str">
            <v>Evaluierungsaufenthalt vor Lungen- oder Herz-Lungen-Transplantation</v>
          </cell>
        </row>
        <row r="63">
          <cell r="A63" t="str">
            <v>A64Z</v>
          </cell>
          <cell r="B63" t="str">
            <v>M</v>
          </cell>
          <cell r="C63" t="str">
            <v>Evaluierungsaufenthalt vor Leber- oder Nieren-Pankreas-Transplantation</v>
          </cell>
        </row>
        <row r="64">
          <cell r="A64" t="str">
            <v>A66Z</v>
          </cell>
          <cell r="B64" t="str">
            <v>M</v>
          </cell>
          <cell r="C64" t="str">
            <v>Evaluierungsaufenthalt vor anderer Organtransplantation</v>
          </cell>
        </row>
        <row r="65">
          <cell r="A65" t="str">
            <v>A67Z</v>
          </cell>
          <cell r="B65" t="str">
            <v>O</v>
          </cell>
          <cell r="C65" t="str">
            <v>Längerer stationärer Aufenthalt vor Transplantation bei hoher Dringlichkeitsstufe bei verschiedenen Evaluierungsaufenthalten</v>
          </cell>
        </row>
        <row r="66">
          <cell r="A66" t="str">
            <v>A90A</v>
          </cell>
          <cell r="B66" t="str">
            <v>A</v>
          </cell>
          <cell r="C66" t="str">
            <v>Teilstationäre geriatrische Komplexbehandlung, umfassende Behandlung</v>
          </cell>
        </row>
        <row r="67">
          <cell r="A67" t="str">
            <v>A90B</v>
          </cell>
          <cell r="B67" t="str">
            <v>A</v>
          </cell>
          <cell r="C67" t="str">
            <v>Teilstationäre geriatrische Komplexbehandlung, Basisbehandlung</v>
          </cell>
        </row>
        <row r="68">
          <cell r="A68" t="str">
            <v>B61Z</v>
          </cell>
          <cell r="B68" t="str">
            <v>M</v>
          </cell>
          <cell r="C68" t="str">
            <v>Akute Erkrankungen und Verletzungen des Rückenmarks außer bei Transplantation</v>
          </cell>
        </row>
        <row r="70">
          <cell r="A70" t="str">
            <v>MDC 1 Krankheiten und Störungen des Nervensystems</v>
          </cell>
        </row>
        <row r="71">
          <cell r="A71" t="str">
            <v>DRG</v>
          </cell>
          <cell r="B71" t="str">
            <v>Part.</v>
          </cell>
          <cell r="C71" t="str">
            <v>Beschreibung</v>
          </cell>
        </row>
        <row r="73">
          <cell r="A73" t="str">
            <v>B01Z</v>
          </cell>
          <cell r="B73" t="str">
            <v>O</v>
          </cell>
          <cell r="C73" t="str">
            <v>Mehrzeitige komplexe OR-Prozeduren bei Krankheiten und Störungen des Nervensystems</v>
          </cell>
        </row>
        <row r="74">
          <cell r="A74" t="str">
            <v>B02A</v>
          </cell>
          <cell r="B74" t="str">
            <v>O</v>
          </cell>
          <cell r="C74" t="str">
            <v>Komplexe Kraniotomie oder Wirbelsäulen-Operation oder andere aufwändige Operation am Nervensystem mit Beatmung &gt; 95 Stunden, mit Strahlentherapie, mehr als 8 Bestrahlungen</v>
          </cell>
        </row>
        <row r="75">
          <cell r="A75" t="str">
            <v>B02B</v>
          </cell>
          <cell r="B75" t="str">
            <v>O</v>
          </cell>
          <cell r="C75" t="str">
            <v>Komplexe Kraniotomie oder Wirbelsäulen-Operation od. andere aufwändige Operation am Nervensystem mit Beatmung &gt; 95 Std., ohne Strahlenth. mehr als 8 Bestrahl., Alter &lt; 6 J. od. &lt; 18 J. mit großem intrakran. Eingr., m. äußerst schw. CC od. Beatm. &gt; 95 Std.</v>
          </cell>
        </row>
        <row r="76">
          <cell r="A76" t="str">
            <v>B02C</v>
          </cell>
          <cell r="B76" t="str">
            <v>O</v>
          </cell>
          <cell r="C76" t="str">
            <v>Komplexe Kraniotomie oder Wirbelsäulen-Operation oder andere aufwändige Operation am Nervensystem mit Beatmung &gt; 95 Stunden, mit Strahlentherapie, weniger als 9 Bestrahlungen</v>
          </cell>
        </row>
        <row r="77">
          <cell r="A77" t="str">
            <v>B02D</v>
          </cell>
          <cell r="B77" t="str">
            <v>O</v>
          </cell>
          <cell r="C77" t="str">
            <v>Komplexe Kraniotomie oder Wirbelsäulen-Operation oder andere aufwändige Operation am Nervensystem mit Beatmung &gt; 95 Stunden, ohne Strahlentherapie, mit komplizierenden Prozeduren oder großem intrakran. Eingr. ohne äußerst schw. CC, ohne Beatmung &gt; 95 Std.</v>
          </cell>
        </row>
        <row r="78">
          <cell r="A78" t="str">
            <v>B02E</v>
          </cell>
          <cell r="B78" t="str">
            <v>O</v>
          </cell>
          <cell r="C78" t="str">
            <v>Komplexe Kraniotomie oder Wirbelsäulen-Operation oder andere aufwändige Operation am Nervensystem mit Beatmung &gt; 95 Stunden, ohne Strahlentherapie, Alter &gt; 5 Jahre, ohne großen intrakraniellen Eingriff, ohne komplizierende Prozeduren</v>
          </cell>
        </row>
        <row r="79">
          <cell r="A79" t="str">
            <v>B03Z</v>
          </cell>
          <cell r="B79" t="str">
            <v>O</v>
          </cell>
          <cell r="C79" t="str">
            <v>Operative Eingriffe bei nicht akuter Para- / Tetraplegie oder Eingriffe an Wirbelsäule und Rückenmark bei bösartiger Neubildung od. mit äußerst schweren oder schw. CC oder Eingriffe b. zerebraler Lähmung, Muskeldystrophie, Neuropathie mit äußerst schw. CC</v>
          </cell>
        </row>
        <row r="80">
          <cell r="A80" t="str">
            <v>B04A</v>
          </cell>
          <cell r="B80" t="str">
            <v>O</v>
          </cell>
          <cell r="C80" t="str">
            <v>Interventionelle und beidseitige Eingriffe an den extrakraniellen Gefäßen mit äußerst schweren CC</v>
          </cell>
        </row>
        <row r="81">
          <cell r="A81" t="str">
            <v>B04B</v>
          </cell>
          <cell r="B81" t="str">
            <v>O</v>
          </cell>
          <cell r="C81" t="str">
            <v>Eingriffe an den extrakraniellen Gefäßen mit äußerst schweren CC und beidseitige Eingriffe an den extrakraniellen Gefäßen ohne äußerst schwere CC</v>
          </cell>
        </row>
        <row r="82">
          <cell r="A82" t="str">
            <v>B04C</v>
          </cell>
          <cell r="B82" t="str">
            <v>O</v>
          </cell>
          <cell r="C82" t="str">
            <v>Interventionelle Eingriffe an den extrakraniellen Gefäßen ohne äußerst schwere CC</v>
          </cell>
        </row>
        <row r="83">
          <cell r="A83" t="str">
            <v>B04D</v>
          </cell>
          <cell r="B83" t="str">
            <v>O</v>
          </cell>
          <cell r="C83" t="str">
            <v>Eingriffe an den extrakraniellen Gefäßen ohne äußerst schwere CC</v>
          </cell>
        </row>
        <row r="84">
          <cell r="A84" t="str">
            <v>B05Z</v>
          </cell>
          <cell r="B84" t="str">
            <v>O</v>
          </cell>
          <cell r="C84" t="str">
            <v>Dekompression bei Karpaltunnelsyndrom</v>
          </cell>
        </row>
        <row r="85">
          <cell r="A85" t="str">
            <v>B06A</v>
          </cell>
          <cell r="B85" t="str">
            <v>O</v>
          </cell>
          <cell r="C85" t="str">
            <v>Eingriffe bei zerebraler Lähmung, Muskeldystrophie oder Neuropathie, Alter &lt; 19 Jahre oder mit schweren CC, Alter &lt; 16 Jahre</v>
          </cell>
        </row>
        <row r="86">
          <cell r="A86" t="str">
            <v>B06B</v>
          </cell>
          <cell r="B86" t="str">
            <v>O</v>
          </cell>
          <cell r="C86" t="str">
            <v>Eingriffe bei zerebraler Lähmung, Muskeldystrophie oder Neuropathie, Alter &lt; 19 Jahre oder mit schweren CC, Alter &gt; 15 Jahre</v>
          </cell>
        </row>
        <row r="87">
          <cell r="A87" t="str">
            <v>B07Z</v>
          </cell>
          <cell r="B87" t="str">
            <v>O</v>
          </cell>
          <cell r="C87" t="str">
            <v>Eingriffe an peripheren Nerven, Hirnnerven und anderen Teilen des Nervensystems mit äußerst schweren CC oder komplizierender Diagnose</v>
          </cell>
        </row>
        <row r="88">
          <cell r="A88" t="str">
            <v>B09A</v>
          </cell>
          <cell r="B88" t="str">
            <v>O</v>
          </cell>
          <cell r="C88" t="str">
            <v>Andere Eingriffe am Schädel mit äußerst schweren CC</v>
          </cell>
        </row>
        <row r="89">
          <cell r="A89" t="str">
            <v>B09B</v>
          </cell>
          <cell r="B89" t="str">
            <v>O</v>
          </cell>
          <cell r="C89" t="str">
            <v>Andere Eingriffe am Schädel ohne äußerst schwere CC</v>
          </cell>
        </row>
        <row r="90">
          <cell r="A90" t="str">
            <v>B11Z</v>
          </cell>
          <cell r="B90" t="str">
            <v>O</v>
          </cell>
          <cell r="C90" t="str">
            <v>Frührehabilitation mit Kraniotomie, großer Wirbelsäulen-Operation, bestimmter OR-Prozedur oder aufwändiger Operation am Nervensystem mit Beatmung &gt; 95 Stunden</v>
          </cell>
        </row>
        <row r="91">
          <cell r="A91" t="str">
            <v>B12Z</v>
          </cell>
          <cell r="B91" t="str">
            <v>O</v>
          </cell>
          <cell r="C91" t="str">
            <v>Implantation eines Herzschrittmachers bei Krankheiten und Störungen des Nervensystems</v>
          </cell>
        </row>
        <row r="92">
          <cell r="A92" t="str">
            <v>B13Z</v>
          </cell>
          <cell r="B92" t="str">
            <v>O</v>
          </cell>
          <cell r="C92" t="str">
            <v>Epilepsiechirurgie mit invasivem präoperativen Video-EEG</v>
          </cell>
        </row>
        <row r="93">
          <cell r="A93" t="str">
            <v>B15Z</v>
          </cell>
          <cell r="B93" t="str">
            <v>O</v>
          </cell>
          <cell r="C93" t="str">
            <v>Strahlentherapie bei Krankheiten und Störungen des Nervensystems, mehr als ein Belegungstag, mehr als 10 Bestrahlungen</v>
          </cell>
        </row>
        <row r="94">
          <cell r="A94" t="str">
            <v>B16Z</v>
          </cell>
          <cell r="B94" t="str">
            <v>O</v>
          </cell>
          <cell r="C94" t="str">
            <v>Strahlentherapie bei Krankheiten und Störungen des Nervensystems, mehr als ein Belegungstag, weniger als 11 Bestrahlungen</v>
          </cell>
        </row>
        <row r="95">
          <cell r="A95" t="str">
            <v>B17A</v>
          </cell>
          <cell r="B95" t="str">
            <v>O</v>
          </cell>
          <cell r="C95" t="str">
            <v>Eingriffe an peripheren Nerven, Hirnnerven und anderen Teilen des Nervensyst. ohne äußerst schw. CC, ohne kompliz. Diag. oder Eingr. bei zerebr. Lähmung, Muskeldystrophie oder Neuropathie ohne äußerst schw. oder schw. CC, Alter &gt; 18 J. mit komplexer Diag.</v>
          </cell>
        </row>
        <row r="96">
          <cell r="A96" t="str">
            <v>B17B</v>
          </cell>
          <cell r="B96" t="str">
            <v>O</v>
          </cell>
          <cell r="C96" t="str">
            <v>Eingriffe an periph. Nerven, Hirnnerven und anderen Teilen des Nervensyst. ohne äußerst schw. CC, ohne kompliz. Diag. oder Eingr. bei zerebr. Lähmung, Muskeldystrophie oder Neuropathie ohne äußerst schw. oder schw. CC, Alter &gt; 18 J., mit komplexem Eingr.</v>
          </cell>
        </row>
        <row r="97">
          <cell r="A97" t="str">
            <v>B17C</v>
          </cell>
          <cell r="B97" t="str">
            <v>O</v>
          </cell>
          <cell r="C97" t="str">
            <v>Eingriffe an periph. Nerven, Hirnnerven und anderen Teilen des Nervensyst. ohne äußerst schw. CC, ohne kompliz. Diag. oder Eingr. bei zerebr. Lähmung, Muskeldystrophie oder Neuropathie ohne äußerst schw. oder schw. CC, Alter &gt; 18 J., ohne komplexen Eingr.</v>
          </cell>
        </row>
        <row r="98">
          <cell r="A98" t="str">
            <v>B18Z</v>
          </cell>
          <cell r="B98" t="str">
            <v>O</v>
          </cell>
          <cell r="C98" t="str">
            <v>Eingriffe an Wirbelsäule und Rückenmark außer bei bösartiger Neubildung, ohne äußerst schwere oder schwere CC oder Revision eines Ventrikelshuntes</v>
          </cell>
        </row>
        <row r="99">
          <cell r="A99" t="str">
            <v>B20A</v>
          </cell>
          <cell r="B99" t="str">
            <v>O</v>
          </cell>
          <cell r="C99" t="str">
            <v>Kraniotomie oder große Wirbelsäulen-Operation mit komplexer Prozedur, Alter &lt; 16 Jahre</v>
          </cell>
        </row>
        <row r="100">
          <cell r="A100" t="str">
            <v>B20B</v>
          </cell>
          <cell r="B100" t="str">
            <v>O</v>
          </cell>
          <cell r="C100" t="str">
            <v>Kraniotomie oder große Wirbelsäulen-Operation mit komplexer Prozedur, Alter &gt; 15 Jahre, mit komplexer Diagnose</v>
          </cell>
        </row>
        <row r="101">
          <cell r="A101" t="str">
            <v>B20C</v>
          </cell>
          <cell r="B101" t="str">
            <v>O</v>
          </cell>
          <cell r="C101" t="str">
            <v>Kraniotomie oder große Wirbelsäulen-Operation ohne komplexe Prozedur, Alter &lt; 3 Jahre</v>
          </cell>
        </row>
        <row r="102">
          <cell r="A102" t="str">
            <v>B20D</v>
          </cell>
          <cell r="B102" t="str">
            <v>O</v>
          </cell>
          <cell r="C102" t="str">
            <v>Kraniotomie oder große Wirbelsäulen-Operation mit komplexer Prozedur, Alter &gt; 15 Jahre, ohne komplexe Diagnose</v>
          </cell>
        </row>
        <row r="103">
          <cell r="A103" t="str">
            <v>B20E</v>
          </cell>
          <cell r="B103" t="str">
            <v>O</v>
          </cell>
          <cell r="C103" t="str">
            <v>Kraniotomie oder große Wirbelsäulen-Operation ohne komplexe Prozedur, Alter &gt; 2 Jahre, mit komplexer Diagnose</v>
          </cell>
        </row>
        <row r="104">
          <cell r="A104" t="str">
            <v>B20F</v>
          </cell>
          <cell r="B104" t="str">
            <v>O</v>
          </cell>
          <cell r="C104" t="str">
            <v>Kraniotomie oder große Wirbelsäulen-Operation ohne komplexe Prozedur, Alter &gt; 2 Jahre, ohne komplexe Diagnose</v>
          </cell>
        </row>
        <row r="105">
          <cell r="A105" t="str">
            <v>B21Z</v>
          </cell>
          <cell r="B105" t="str">
            <v>O</v>
          </cell>
          <cell r="C105" t="str">
            <v>Implantation eines Neurostimulators zur Hirnstimulation, Mehrelektrodensystem</v>
          </cell>
        </row>
        <row r="106">
          <cell r="A106" t="str">
            <v>B36A</v>
          </cell>
          <cell r="B106" t="str">
            <v>O</v>
          </cell>
          <cell r="C106" t="str">
            <v>Intensivmedizinische Komplexbehandlung &gt; 1656 Aufwandspunkte oder &gt; 1104 Aufwandspunkte mit bestimmter OR-Prozedur bei Krankheiten und Störungen des Nervensystems</v>
          </cell>
        </row>
        <row r="107">
          <cell r="A107" t="str">
            <v>B36B</v>
          </cell>
          <cell r="B107" t="str">
            <v>O</v>
          </cell>
          <cell r="C107" t="str">
            <v>Intensivmedizinische Komplexbehandlung &gt; 1104 Aufwandspunkte und &lt; 1657 Aufwandspunkte ohne bestimmte OR-Prozedur oder &gt; 552 Aufwandspunkte und &lt; 1105 Aufwandspunkte mit bestimmter OR-Prozedur bei Krankheiten und Störungen des Nervensystems</v>
          </cell>
        </row>
        <row r="108">
          <cell r="A108" t="str">
            <v>B39A</v>
          </cell>
          <cell r="B108" t="str">
            <v>O</v>
          </cell>
          <cell r="C108" t="str">
            <v>Neurologische Komplexbehandlung des akuten Schlaganfalls mit bestimmter Prozedur, mehr als 72 Stunden mit komplexem Eingriff</v>
          </cell>
        </row>
        <row r="109">
          <cell r="A109" t="str">
            <v>B39B</v>
          </cell>
          <cell r="B109" t="str">
            <v>O</v>
          </cell>
          <cell r="C109" t="str">
            <v>Neurologische Komplexbehandlung des akuten Schlaganfalls mit bestimmter Prozedur, bis 72 Stunden mit komplexem Eingriff oder mehr als 72 Stunden, ohne komplexen Eingriff</v>
          </cell>
        </row>
        <row r="110">
          <cell r="A110" t="str">
            <v>B39C</v>
          </cell>
          <cell r="B110" t="str">
            <v>O</v>
          </cell>
          <cell r="C110" t="str">
            <v>Neurologische Komplexbehandlung des akuten Schlaganfalls mit bestimmter Prozedur, bis 72 Stunden, ohne komplexen Eingriff</v>
          </cell>
        </row>
        <row r="111">
          <cell r="A111" t="str">
            <v>B42A</v>
          </cell>
          <cell r="B111" t="str">
            <v>A</v>
          </cell>
          <cell r="C111" t="str">
            <v>Frührehabilitation bei Krankheiten und Störungen des Nervensystems bis 27 Tage, ohne Beatmung &gt; 95 Stunden, mit neurologischer Komplexbehandlung des akuten Schlaganfalls</v>
          </cell>
        </row>
        <row r="112">
          <cell r="A112" t="str">
            <v>B42B</v>
          </cell>
          <cell r="B112" t="str">
            <v>A</v>
          </cell>
          <cell r="C112" t="str">
            <v>Frührehabilitation bei Krankheiten und Störungen des Nervensystems bis 27 Tage, ohne Beatmung &gt; 95 Stunden, ohne neurologische Komplexbehandlung des akuten Schlaganfalls</v>
          </cell>
        </row>
        <row r="113">
          <cell r="A113" t="str">
            <v>B43Z</v>
          </cell>
          <cell r="B113" t="str">
            <v>A</v>
          </cell>
          <cell r="C113" t="str">
            <v>Frührehabilitation bei Krankheiten und Störungen des Nervensystems, mehr als 27 Tage oder Beatmung &gt; 95 Stunden</v>
          </cell>
        </row>
        <row r="114">
          <cell r="A114" t="str">
            <v>B44A</v>
          </cell>
          <cell r="B114" t="str">
            <v>A</v>
          </cell>
          <cell r="C114" t="str">
            <v>Geriatrische frührehabilitative Komplexbehandlung bei Krankheiten und Störungen des Nervensystems mit schwerer motorischer Funktionseinschränkung, mit neurologischer Komplexbehandlung des akuten Schlaganfalls</v>
          </cell>
        </row>
        <row r="115">
          <cell r="A115" t="str">
            <v>B44B</v>
          </cell>
          <cell r="B115" t="str">
            <v>A</v>
          </cell>
          <cell r="C115" t="str">
            <v>Geriatrische frührehabilitative Komplexbehandlung bei Krankheiten und Störungen des Nervensystems mit schwerer motorischer Funktionseinschränkung, ohne neurologische Komplexbehandlung des akuten Schlaganfalls</v>
          </cell>
        </row>
        <row r="116">
          <cell r="A116" t="str">
            <v>B44C</v>
          </cell>
          <cell r="B116" t="str">
            <v>A</v>
          </cell>
          <cell r="C116" t="str">
            <v>Geriatrische frührehabilitative Komplexbehandlung bei Krankheiten und Störungen des Nervensystems ohne schwere motorische Funktionseinschränkung, mit neurologischer Komplexbehandlung des akuten Schlaganfalls</v>
          </cell>
        </row>
        <row r="117">
          <cell r="A117" t="str">
            <v>B44D</v>
          </cell>
          <cell r="B117" t="str">
            <v>A</v>
          </cell>
          <cell r="C117" t="str">
            <v>Geriatrische frührehabilitative Komplexbehandlung bei Krankheiten und Störungen des Nervensystems ohne schwere motorische Funktionseinschränkung, ohne neurologische Komplexbehandlung des akuten Schlaganfalls</v>
          </cell>
        </row>
        <row r="118">
          <cell r="A118" t="str">
            <v>B46Z</v>
          </cell>
          <cell r="B118" t="str">
            <v>A</v>
          </cell>
          <cell r="C118" t="str">
            <v>Sozial- und neuropädiatrische und pädiatrisch-psychosomatische Therapie bei Krankheiten und Störungen des Nervensystems</v>
          </cell>
        </row>
        <row r="119">
          <cell r="A119" t="str">
            <v>B47Z</v>
          </cell>
          <cell r="B119" t="str">
            <v>A</v>
          </cell>
          <cell r="C119" t="str">
            <v>Multimodale Schmerztherapie bei Krankheiten und Störungen des Nervensystems</v>
          </cell>
        </row>
        <row r="120">
          <cell r="A120" t="str">
            <v>B48Z</v>
          </cell>
          <cell r="B120" t="str">
            <v>A</v>
          </cell>
          <cell r="C120" t="str">
            <v>Frührehabilitation bei Multipler Sklerose und zerebellarer Ataxie</v>
          </cell>
        </row>
        <row r="121">
          <cell r="A121" t="str">
            <v>B60A</v>
          </cell>
          <cell r="B121" t="str">
            <v>M</v>
          </cell>
          <cell r="C121" t="str">
            <v>Nicht akute Paraplegie / Tetraplegie, mehr als ein Belegungstag</v>
          </cell>
        </row>
        <row r="122">
          <cell r="A122" t="str">
            <v>B60B</v>
          </cell>
          <cell r="B122" t="str">
            <v>M</v>
          </cell>
          <cell r="C122" t="str">
            <v>Nicht akute Paraplegie / Tetraplegie, ein Belegungstag</v>
          </cell>
        </row>
        <row r="123">
          <cell r="A123" t="str">
            <v>B64Z</v>
          </cell>
          <cell r="B123" t="str">
            <v>M</v>
          </cell>
          <cell r="C123" t="str">
            <v>Delirium ohne äußerst schwere CC</v>
          </cell>
        </row>
        <row r="124">
          <cell r="A124" t="str">
            <v>B66A</v>
          </cell>
          <cell r="B124" t="str">
            <v>M</v>
          </cell>
          <cell r="C124" t="str">
            <v>Neubildungen des Nervensystems mit äußerst schweren CC, mehr als ein Belegungstag, Alter &lt; 10 Jahre</v>
          </cell>
        </row>
        <row r="125">
          <cell r="A125" t="str">
            <v>B66B</v>
          </cell>
          <cell r="B125" t="str">
            <v>M</v>
          </cell>
          <cell r="C125" t="str">
            <v>Neubildungen des Nervensystems mit äußerst schweren CC, mehr als ein Belegungstag, Alter &gt; 9 Jahre</v>
          </cell>
        </row>
        <row r="126">
          <cell r="A126" t="str">
            <v>B66C</v>
          </cell>
          <cell r="B126" t="str">
            <v>M</v>
          </cell>
          <cell r="C126" t="str">
            <v>Neubildungen des Nervensystems, ein Belegungstag oder ohne äußerst schwere CC oder Stupor und Koma, nicht traumatisch bedingt, Alter &lt; 1 Jahr</v>
          </cell>
        </row>
        <row r="127">
          <cell r="A127" t="str">
            <v>B66D</v>
          </cell>
          <cell r="B127" t="str">
            <v>M</v>
          </cell>
          <cell r="C127" t="str">
            <v>Neubildungen des Nervensystems, ein Belegungstag oder ohne äußerst schwere CC oder Stupor und Koma, nicht traumatisch bedingt, Alter &gt; 0 Jahre</v>
          </cell>
        </row>
        <row r="128">
          <cell r="A128" t="str">
            <v>B67A</v>
          </cell>
          <cell r="B128" t="str">
            <v>M</v>
          </cell>
          <cell r="C128" t="str">
            <v>Degenerative Krankheiten des Nervensystems außer Morbus Parkinson mit äußerst schweren oder schweren CC, mit komplexer Diagnose</v>
          </cell>
        </row>
        <row r="129">
          <cell r="A129" t="str">
            <v>B67B</v>
          </cell>
          <cell r="B129" t="str">
            <v>M</v>
          </cell>
          <cell r="C129" t="str">
            <v>Degenerative Krankheiten des Nervensystems bei Morbus Parkinson mit äußerst schweren oder schweren CC</v>
          </cell>
        </row>
        <row r="130">
          <cell r="A130" t="str">
            <v>B67C</v>
          </cell>
          <cell r="B130" t="str">
            <v>M</v>
          </cell>
          <cell r="C130" t="str">
            <v>Degenerative Krankheiten des Nervensystems bei Morbus Parkinson ohne äußerst schwere oder schwere CC oder außer Morbus Parkinson mit äußerst schweren oder schweren CC, ohne komplexe Diagnose</v>
          </cell>
        </row>
        <row r="131">
          <cell r="A131" t="str">
            <v>B67D</v>
          </cell>
          <cell r="B131" t="str">
            <v>M</v>
          </cell>
          <cell r="C131" t="str">
            <v>Degenerative Krankheiten des Nervensystems außer Morbus Parkinson, ohne äußerst schwere oder schwere CC, mit komplexer Diagnose oder zerebrale Lähmungen</v>
          </cell>
        </row>
        <row r="132">
          <cell r="A132" t="str">
            <v>B67E</v>
          </cell>
          <cell r="B132" t="str">
            <v>M</v>
          </cell>
          <cell r="C132" t="str">
            <v>Degenerative Krankheiten des Nervensystems außer Morbus Parkinson ohne äußerst schwere oder schwere CC, ohne komplexe Diagnose</v>
          </cell>
        </row>
        <row r="133">
          <cell r="A133" t="str">
            <v>B68A</v>
          </cell>
          <cell r="B133" t="str">
            <v>M</v>
          </cell>
          <cell r="C133" t="str">
            <v>Multiple Sklerose und zerebellare Ataxie mit äußerst schweren oder schweren CC, mehr als ein Belegungstag</v>
          </cell>
        </row>
        <row r="134">
          <cell r="A134" t="str">
            <v>B68B</v>
          </cell>
          <cell r="B134" t="str">
            <v>M</v>
          </cell>
          <cell r="C134" t="str">
            <v>Multiple Sklerose und zerebellare Ataxie, ein Belegungstag oder ohne äußerst schwere oder schwere CC, Alter &lt; 16 Jahre</v>
          </cell>
        </row>
        <row r="135">
          <cell r="A135" t="str">
            <v>B68C</v>
          </cell>
          <cell r="B135" t="str">
            <v>M</v>
          </cell>
          <cell r="C135" t="str">
            <v>Multiple Sklerose und zerebellare Ataxie, ein Belegungstag oder ohne äußerst schwere oder schwere CC, Alter &gt; 15 Jahre</v>
          </cell>
        </row>
        <row r="136">
          <cell r="A136" t="str">
            <v>B69A</v>
          </cell>
          <cell r="B136" t="str">
            <v>M</v>
          </cell>
          <cell r="C136" t="str">
            <v>Transitorische ischämische Attacke (TIA) und extrakranielle Gefäßverschlüsse mit äußerst schweren CC, mit neurologischer Komplexbehandlung des akuten Schlaganfalls</v>
          </cell>
        </row>
        <row r="137">
          <cell r="A137" t="str">
            <v>B69B</v>
          </cell>
          <cell r="B137" t="str">
            <v>M</v>
          </cell>
          <cell r="C137" t="str">
            <v>Transitorische ischämische Attacke (TIA) und extrakranielle Gefäßverschlüsse mit neurologischer Komplexbehandlung des akuten Schlaganfalls, mehr als 72 Stunden, ohne äußerst schwere CC</v>
          </cell>
        </row>
        <row r="138">
          <cell r="A138" t="str">
            <v>B69C</v>
          </cell>
          <cell r="B138" t="str">
            <v>M</v>
          </cell>
          <cell r="C138" t="str">
            <v>Transitorische ischämische Attacke (TIA) und extrakranielle Gefäßverschlüsse mit äußerst schweren CC, ohne neurologische Komplexbehandlung des akuten Schlaganfalls oder Demenz und andere chronische Störungen der Hirnfunktion</v>
          </cell>
        </row>
        <row r="139">
          <cell r="A139" t="str">
            <v>B69D</v>
          </cell>
          <cell r="B139" t="str">
            <v>M</v>
          </cell>
          <cell r="C139" t="str">
            <v>Transitorische ischämische Attacke (TIA) und extrakranielle Gefäßverschlüsse mit neurologischer Komplexbehandlung des akuten Schlaganfalls, bis 72 Stunden, ohne äußerst schwere CC</v>
          </cell>
        </row>
        <row r="140">
          <cell r="A140" t="str">
            <v>B69E</v>
          </cell>
          <cell r="B140" t="str">
            <v>M</v>
          </cell>
          <cell r="C140" t="str">
            <v>Transitorische ischämische Attacke (TIA) und extrakranielle Gefäßverschlüsse ohne neurologische Komplexbehandlung des akuten Schlaganfalls, ohne äußerst schwere CC</v>
          </cell>
        </row>
        <row r="141">
          <cell r="A141" t="str">
            <v>B70A</v>
          </cell>
          <cell r="B141" t="str">
            <v>M</v>
          </cell>
          <cell r="C141" t="str">
            <v>Apoplexie oder Transitorische ischämische Attacke (TIA) und extrakranielle Gefäßverschlüsse mit Beatmung &gt; 95 und &lt; 178 Stunden oder Apoplexie mit intrakranieller Blutung und neurologischer Komplexbehandlung des akuten Schlaganfalls, mehr als 72 Stunden</v>
          </cell>
        </row>
        <row r="142">
          <cell r="A142" t="str">
            <v>B70B</v>
          </cell>
          <cell r="B142" t="str">
            <v>M</v>
          </cell>
          <cell r="C142" t="str">
            <v>Apoplexie mit neurologischer Komplexbehandlung des akuten Schlaganfalls, mehr als 72 Stunden oder systemischer Thrombolyse, ohne intrakranielle Blutung oder mit komplizierter intrakr. Blutung, ohne neurol. Kompl.beh. d. akuten Schlaganf., mehr als 72 Std.</v>
          </cell>
        </row>
        <row r="143">
          <cell r="A143" t="str">
            <v>B70C</v>
          </cell>
          <cell r="B143" t="str">
            <v>M</v>
          </cell>
          <cell r="C143" t="str">
            <v>Apoplexie mit neurologischer Komplexbehandlung des akuten Schlaganfalls, bis 72 Stunden, ohne intrakranielle Blutung, mehr als ein Belegungstag</v>
          </cell>
        </row>
        <row r="144">
          <cell r="A144" t="str">
            <v>B70D</v>
          </cell>
          <cell r="B144" t="str">
            <v>M</v>
          </cell>
          <cell r="C144" t="str">
            <v>Apoplexie mit intrakranieller Blutung, ohne neurologische Komplexbehandlung des akuten Schlaganfalls, mehr als 72 Stunden, ohne komplizierte intrakranielle Blutung, mehr als ein Belegungstag</v>
          </cell>
        </row>
        <row r="145">
          <cell r="A145" t="str">
            <v>B70E</v>
          </cell>
          <cell r="B145" t="str">
            <v>M</v>
          </cell>
          <cell r="C145" t="str">
            <v>Apoplexie ohne neurologische Komplexbehandlung des akuten Schlaganfalls, ohne intrakranielle Blutung, mehr als ein Belegungstag oder Delirium mit äußerst schweren CC</v>
          </cell>
        </row>
        <row r="146">
          <cell r="A146" t="str">
            <v>B70F</v>
          </cell>
          <cell r="B146" t="str">
            <v>M</v>
          </cell>
          <cell r="C146" t="str">
            <v>Apoplexie mit neurologischer Komplexbehandlung des akuten Schlaganfalls, verstorben &lt; 4 Tage nach Aufnahme</v>
          </cell>
        </row>
        <row r="147">
          <cell r="A147" t="str">
            <v>B70G</v>
          </cell>
          <cell r="B147" t="str">
            <v>M</v>
          </cell>
          <cell r="C147" t="str">
            <v>Apoplexie ohne neurologische Komplexbehandlung des akuten Schlaganfalls, verstorben &lt; 4 Tage nach Aufnahme</v>
          </cell>
        </row>
        <row r="148">
          <cell r="A148" t="str">
            <v>B70H</v>
          </cell>
          <cell r="B148" t="str">
            <v>M</v>
          </cell>
          <cell r="C148" t="str">
            <v>Apoplexie, ein Belegungstag</v>
          </cell>
        </row>
        <row r="149">
          <cell r="A149" t="str">
            <v>B71A</v>
          </cell>
          <cell r="B149" t="str">
            <v>M</v>
          </cell>
          <cell r="C149" t="str">
            <v>Erkrankungen an Hirnnerven und peripheren Nerven mit komplexer Diagnose, mit äußerst schweren CC oder bei Para- / Tetraplegie mit äußerst schweren oder schweren CC</v>
          </cell>
        </row>
        <row r="150">
          <cell r="A150" t="str">
            <v>B71B</v>
          </cell>
          <cell r="B150" t="str">
            <v>M</v>
          </cell>
          <cell r="C150" t="str">
            <v>Erkrankungen an Hirnnerven und peripheren Nerven mit komplexer Diagnose, mit schweren CC oder bei Para- / Tetraplegie oder ohne komplexe Diagnose, mit äußerst schweren oder schweren CC bei Para- / Tetraplegie</v>
          </cell>
        </row>
        <row r="151">
          <cell r="A151" t="str">
            <v>B71C</v>
          </cell>
          <cell r="B151" t="str">
            <v>M</v>
          </cell>
          <cell r="C151" t="str">
            <v>Erkrankungen an Hirnnerven und peripheren Nerven mit komplexer Diagnose, außer bei Para- / Tetraplegie, ohne schwere CC oder ohne komplexe Diagnose, mit äußerst schweren oder schweren CC außer bei Para- / Tetrapl. oder ohne schwere CC bei Para- / Tetrapl.</v>
          </cell>
        </row>
        <row r="152">
          <cell r="A152" t="str">
            <v>B71D</v>
          </cell>
          <cell r="B152" t="str">
            <v>M</v>
          </cell>
          <cell r="C152" t="str">
            <v>Erkrankungen an Hirnnerven und peripheren Nerven ohne komplexe Diagnose, ohne äußerst schwere oder schwere CC, außer bei Para- / Tetraplegie</v>
          </cell>
        </row>
        <row r="153">
          <cell r="A153" t="str">
            <v>B72A</v>
          </cell>
          <cell r="B153" t="str">
            <v>M</v>
          </cell>
          <cell r="C153" t="str">
            <v>Infektion des Nervensystems außer Virusmeningitis, Alter &gt; 80 Jahre oder mit äußerst schweren oder schweren CC</v>
          </cell>
        </row>
        <row r="154">
          <cell r="A154" t="str">
            <v>B72B</v>
          </cell>
          <cell r="B154" t="str">
            <v>M</v>
          </cell>
          <cell r="C154" t="str">
            <v>Infektion des Nervensystems außer Virusmeningitis, Alter &lt; 81 Jahre, ohne äußerst schwere oder schwere CC</v>
          </cell>
        </row>
        <row r="155">
          <cell r="A155" t="str">
            <v>B73Z</v>
          </cell>
          <cell r="B155" t="str">
            <v>M</v>
          </cell>
          <cell r="C155" t="str">
            <v>Virusmeningitis</v>
          </cell>
        </row>
        <row r="156">
          <cell r="A156" t="str">
            <v>B75A</v>
          </cell>
          <cell r="B156" t="str">
            <v>M</v>
          </cell>
          <cell r="C156" t="str">
            <v>Fieberkrämpfe, Alter &lt; 1 Jahr</v>
          </cell>
        </row>
        <row r="157">
          <cell r="A157" t="str">
            <v>B75B</v>
          </cell>
          <cell r="B157" t="str">
            <v>M</v>
          </cell>
          <cell r="C157" t="str">
            <v>Fieberkrämpfe, Alter &gt; 0 Jahre</v>
          </cell>
        </row>
        <row r="158">
          <cell r="A158" t="str">
            <v>B76A</v>
          </cell>
          <cell r="B158" t="str">
            <v>M</v>
          </cell>
          <cell r="C158" t="str">
            <v>Anfälle, mehr als 1 Belegungstag, mit komplexer Diagnostik und Therapie</v>
          </cell>
        </row>
        <row r="159">
          <cell r="A159" t="str">
            <v>B76B</v>
          </cell>
          <cell r="B159" t="str">
            <v>M</v>
          </cell>
          <cell r="C159" t="str">
            <v>Anfälle, ein Belegungstag oder ohne komplexe Diagnostik und Therapie, ohne äußerst schwere oder schwere CC, mit komplizierender Diagnose, Alter &lt; 3 Jahre</v>
          </cell>
        </row>
        <row r="160">
          <cell r="A160" t="str">
            <v>B76C</v>
          </cell>
          <cell r="B160" t="str">
            <v>M</v>
          </cell>
          <cell r="C160" t="str">
            <v>Anfälle, mehr als ein Belegungstag, ohne komplexe Diagnostik und Therapie, mit äußerst schweren CC, Alter &lt; 16 Jahre</v>
          </cell>
        </row>
        <row r="161">
          <cell r="A161" t="str">
            <v>B76D</v>
          </cell>
          <cell r="B161" t="str">
            <v>M</v>
          </cell>
          <cell r="C161" t="str">
            <v>Anfälle, mehr als ein Belegungstag, ohne komplexe Diagnostik und Therapie, mit schweren CC, Alter &lt; 3 Jahre</v>
          </cell>
        </row>
        <row r="162">
          <cell r="A162" t="str">
            <v>B76E</v>
          </cell>
          <cell r="B162" t="str">
            <v>M</v>
          </cell>
          <cell r="C162" t="str">
            <v>Anfälle, mehr als ein Belegungstag, ohne komplexe Diagnostik und Therapie, mit äußerst schweren CC, Alter &gt; 15 Jahre</v>
          </cell>
        </row>
        <row r="163">
          <cell r="A163" t="str">
            <v>B76F</v>
          </cell>
          <cell r="B163" t="str">
            <v>M</v>
          </cell>
          <cell r="C163" t="str">
            <v>Anfälle, mehr als ein Belegungstag, ohne komplexe Diagnostik und Therapie, mit schweren CC, Alter &gt; 2 Jahre oder ohne äußerst schwere oder schwere CC, ohne komplizierende Diagnose, mit EEG</v>
          </cell>
        </row>
        <row r="164">
          <cell r="A164" t="str">
            <v>B76G</v>
          </cell>
          <cell r="B164" t="str">
            <v>M</v>
          </cell>
          <cell r="C164" t="str">
            <v>Anfälle, ein Belegungstag oder ohne komplexe Diagnostik und Therapie, ohne äußerst schwere oder schwere CC, mit komplizierender Diagnose, Alter &gt; 2 Jahre oder ohne komplizierende Diagnose, ohne EEG, Alter &lt; 6 Jahre</v>
          </cell>
        </row>
        <row r="165">
          <cell r="A165" t="str">
            <v>B76H</v>
          </cell>
          <cell r="B165" t="str">
            <v>M</v>
          </cell>
          <cell r="C165" t="str">
            <v>Anfälle, ein Belegungstag oder ohne komplexe Diagnostik und Therapie, ohne äußerst schwere oder schwere CC, ohne komplizierende Diagnose, ohne EEG, Alter &gt; 5 Jahre</v>
          </cell>
        </row>
        <row r="166">
          <cell r="A166" t="str">
            <v>B77Z</v>
          </cell>
          <cell r="B166" t="str">
            <v>M</v>
          </cell>
          <cell r="C166" t="str">
            <v>Kopfschmerzen</v>
          </cell>
        </row>
        <row r="167">
          <cell r="A167" t="str">
            <v>B78A</v>
          </cell>
          <cell r="B167" t="str">
            <v>M</v>
          </cell>
          <cell r="C167" t="str">
            <v>Intrakranielle Verletzung, Alter &lt; 1 Jahr</v>
          </cell>
        </row>
        <row r="168">
          <cell r="A168" t="str">
            <v>B78B</v>
          </cell>
          <cell r="B168" t="str">
            <v>M</v>
          </cell>
          <cell r="C168" t="str">
            <v>Intrakranielle Verletzung, Alter &gt; 0 Jahre</v>
          </cell>
        </row>
        <row r="169">
          <cell r="A169" t="str">
            <v>B79Z</v>
          </cell>
          <cell r="B169" t="str">
            <v>M</v>
          </cell>
          <cell r="C169" t="str">
            <v>Schädelfrakturen</v>
          </cell>
        </row>
        <row r="170">
          <cell r="A170" t="str">
            <v>B80Z</v>
          </cell>
          <cell r="B170" t="str">
            <v>M</v>
          </cell>
          <cell r="C170" t="str">
            <v>Andere Kopfverletzungen</v>
          </cell>
        </row>
        <row r="171">
          <cell r="A171" t="str">
            <v>B81Z</v>
          </cell>
          <cell r="B171" t="str">
            <v>M</v>
          </cell>
          <cell r="C171" t="str">
            <v>Andere Erkrankungen des Nervensystems</v>
          </cell>
        </row>
        <row r="172">
          <cell r="A172" t="str">
            <v>B82Z</v>
          </cell>
          <cell r="B172" t="str">
            <v>M</v>
          </cell>
          <cell r="C172" t="str">
            <v>Andere Erkrankungen an peripheren Nerven</v>
          </cell>
        </row>
        <row r="173">
          <cell r="A173" t="str">
            <v>B83A</v>
          </cell>
          <cell r="B173" t="str">
            <v>M</v>
          </cell>
          <cell r="C173" t="str">
            <v>Apoplexie oder Transitorische ischämische Attacke (TIA) und extrakranielle Gefäßverschlüsse mit Beatmung &gt; 499 Stunden</v>
          </cell>
        </row>
        <row r="174">
          <cell r="A174" t="str">
            <v>B83B</v>
          </cell>
          <cell r="B174" t="str">
            <v>M</v>
          </cell>
          <cell r="C174" t="str">
            <v>Apoplexie oder Transitorische ischämische Attacke (TIA) und extrakranielle Gefäßverschlüsse mit Beatmung &gt; 177 und &lt; 500 Stunden</v>
          </cell>
        </row>
        <row r="176">
          <cell r="A176" t="str">
            <v>MDC 2 Krankheiten und Störungen des Auges</v>
          </cell>
        </row>
        <row r="177">
          <cell r="A177" t="str">
            <v>DRG</v>
          </cell>
          <cell r="B177" t="str">
            <v>Part.</v>
          </cell>
          <cell r="C177" t="str">
            <v>Beschreibung</v>
          </cell>
        </row>
        <row r="179">
          <cell r="A179" t="str">
            <v>C01Z</v>
          </cell>
          <cell r="B179" t="str">
            <v>O</v>
          </cell>
          <cell r="C179" t="str">
            <v>Eingriffe bei penetrierenden Augenverletzungen und Amnionmembranaufnähung</v>
          </cell>
        </row>
        <row r="180">
          <cell r="A180" t="str">
            <v>C02A</v>
          </cell>
          <cell r="B180" t="str">
            <v>O</v>
          </cell>
          <cell r="C180" t="str">
            <v>Enukleationen und Eingriffe an der Orbita bei bösartiger Neubildung und Strahlentherapie bei bösartiger Neubildung</v>
          </cell>
        </row>
        <row r="181">
          <cell r="A181" t="str">
            <v>C02B</v>
          </cell>
          <cell r="B181" t="str">
            <v>O</v>
          </cell>
          <cell r="C181" t="str">
            <v>Enukleationen und Eingriffe an der Orbita außer bei bösartiger Neubildung</v>
          </cell>
        </row>
        <row r="182">
          <cell r="A182" t="str">
            <v>C03Z</v>
          </cell>
          <cell r="B182" t="str">
            <v>O</v>
          </cell>
          <cell r="C182" t="str">
            <v>Eingriffe an der Retina mit Pars-plana-Vitrektomie und andere komplexe Prozeduren mit extrakapsulärer Extraktion der Linse (ECCE)</v>
          </cell>
        </row>
        <row r="183">
          <cell r="A183" t="str">
            <v>C04A</v>
          </cell>
          <cell r="B183" t="str">
            <v>O</v>
          </cell>
          <cell r="C183" t="str">
            <v>Hornhauttransplantation mit extrakapsulärer Extraktion der Linse (ECCE), Amnionmembranaufnähung, oder Alter &lt; 16 Jahre</v>
          </cell>
        </row>
        <row r="184">
          <cell r="A184" t="str">
            <v>C04B</v>
          </cell>
          <cell r="B184" t="str">
            <v>O</v>
          </cell>
          <cell r="C184" t="str">
            <v>Hornhauttransplantation ohne extrakapsuläre Extraktion der Linse (ECCE), ohne Amnionmembranaufnähung, Alter &gt; 15 Jahre</v>
          </cell>
        </row>
        <row r="185">
          <cell r="A185" t="str">
            <v>C05Z</v>
          </cell>
          <cell r="B185" t="str">
            <v>O</v>
          </cell>
          <cell r="C185" t="str">
            <v>Dakryozystorhinostomie</v>
          </cell>
        </row>
        <row r="186">
          <cell r="A186" t="str">
            <v>C06Z</v>
          </cell>
          <cell r="B186" t="str">
            <v>O</v>
          </cell>
          <cell r="C186" t="str">
            <v>Komplexe Eingriffe bei Glaukom</v>
          </cell>
        </row>
        <row r="187">
          <cell r="A187" t="str">
            <v>C07Z</v>
          </cell>
          <cell r="B187" t="str">
            <v>O</v>
          </cell>
          <cell r="C187" t="str">
            <v>Andere Eingriffe bei Glaukom mit extrakapsulärer Extraktion der Linse (ECCE) und andere Eingriffe an der Retina</v>
          </cell>
        </row>
        <row r="188">
          <cell r="A188" t="str">
            <v>C08A</v>
          </cell>
          <cell r="B188" t="str">
            <v>O</v>
          </cell>
          <cell r="C188" t="str">
            <v>Beidseitige extrakapsuläre Extraktion der Linse (ECCE)</v>
          </cell>
        </row>
        <row r="189">
          <cell r="A189" t="str">
            <v>C08B</v>
          </cell>
          <cell r="B189" t="str">
            <v>O</v>
          </cell>
          <cell r="C189" t="str">
            <v>Extrakapsuläre Extraktion der Linse (ECCE)</v>
          </cell>
        </row>
        <row r="190">
          <cell r="A190" t="str">
            <v>C10A</v>
          </cell>
          <cell r="B190" t="str">
            <v>O</v>
          </cell>
          <cell r="C190" t="str">
            <v>Eingriffe an den Augenmuskeln mit erhöhtem Aufwand</v>
          </cell>
        </row>
        <row r="191">
          <cell r="A191" t="str">
            <v>C10B</v>
          </cell>
          <cell r="B191" t="str">
            <v>O</v>
          </cell>
          <cell r="C191" t="str">
            <v>Eingriffe an den Augenmuskeln ohne erhöhten Aufwand, Alter &lt; 6 Jahre</v>
          </cell>
        </row>
        <row r="192">
          <cell r="A192" t="str">
            <v>C10C</v>
          </cell>
          <cell r="B192" t="str">
            <v>O</v>
          </cell>
          <cell r="C192" t="str">
            <v>Eingriffe an den Augenmuskeln ohne erhöhten Aufwand, Alter &gt; 5 Jahre</v>
          </cell>
        </row>
        <row r="193">
          <cell r="A193" t="str">
            <v>C12Z</v>
          </cell>
          <cell r="B193" t="str">
            <v>O</v>
          </cell>
          <cell r="C193" t="str">
            <v>Andere Rekonstruktionen der Augenlider</v>
          </cell>
        </row>
        <row r="194">
          <cell r="A194" t="str">
            <v>C13Z</v>
          </cell>
          <cell r="B194" t="str">
            <v>O</v>
          </cell>
          <cell r="C194" t="str">
            <v>Eingriffe an Tränendrüse und Tränenwegen</v>
          </cell>
        </row>
        <row r="195">
          <cell r="A195" t="str">
            <v>C14Z</v>
          </cell>
          <cell r="B195" t="str">
            <v>O</v>
          </cell>
          <cell r="C195" t="str">
            <v>Andere Eingriffe am Auge</v>
          </cell>
        </row>
        <row r="196">
          <cell r="A196" t="str">
            <v>C17Z</v>
          </cell>
          <cell r="B196" t="str">
            <v>O</v>
          </cell>
          <cell r="C196" t="str">
            <v>Eingriffe an der Retina mit Pars-plana-Vitrektomie und andere komplexe Prozeduren ohne extrakapsuläre Extraktion der Linse (ECCE)</v>
          </cell>
        </row>
        <row r="197">
          <cell r="A197" t="str">
            <v>C18Z</v>
          </cell>
          <cell r="B197" t="str">
            <v>O</v>
          </cell>
          <cell r="C197" t="str">
            <v>Große Eingriffe an Kornea, Sklera und Konjunktiva</v>
          </cell>
        </row>
        <row r="198">
          <cell r="A198" t="str">
            <v>C19Z</v>
          </cell>
          <cell r="B198" t="str">
            <v>O</v>
          </cell>
          <cell r="C198" t="str">
            <v>Andere Eingriffe bei Glaukom ohne extrakapsuläre Extraktion der Linse (ECCE)</v>
          </cell>
        </row>
        <row r="199">
          <cell r="A199" t="str">
            <v>C20A</v>
          </cell>
          <cell r="B199" t="str">
            <v>O</v>
          </cell>
          <cell r="C199" t="str">
            <v>Andere Eingriffe an Kornea, Sklera und Konjunktiva, Eingriffe am Augenlid oder verschiedene Eingriffe an der Linse, Alter &lt; 16 Jahre</v>
          </cell>
        </row>
        <row r="200">
          <cell r="A200" t="str">
            <v>C20B</v>
          </cell>
          <cell r="B200" t="str">
            <v>O</v>
          </cell>
          <cell r="C200" t="str">
            <v>Andere Eingriffe an Kornea, Sklera und Konjunktiva, Eingriffe am Augenlid oder verschiedene Eingriffe an der Linse, Alter &gt; 15 Jahre</v>
          </cell>
        </row>
        <row r="201">
          <cell r="A201" t="str">
            <v>C60Z</v>
          </cell>
          <cell r="B201" t="str">
            <v>M</v>
          </cell>
          <cell r="C201" t="str">
            <v>Akute und schwere Augeninfektionen</v>
          </cell>
        </row>
        <row r="202">
          <cell r="A202" t="str">
            <v>C61Z</v>
          </cell>
          <cell r="B202" t="str">
            <v>M</v>
          </cell>
          <cell r="C202" t="str">
            <v>Neuro-ophthalmologische und vaskuläre Erkrankungen des Auges</v>
          </cell>
        </row>
        <row r="203">
          <cell r="A203" t="str">
            <v>C62Z</v>
          </cell>
          <cell r="B203" t="str">
            <v>M</v>
          </cell>
          <cell r="C203" t="str">
            <v>Hyphäma und konservativ behandelte Augenverletzungen</v>
          </cell>
        </row>
        <row r="204">
          <cell r="A204" t="str">
            <v>C63Z</v>
          </cell>
          <cell r="B204" t="str">
            <v>M</v>
          </cell>
          <cell r="C204" t="str">
            <v>Andere Erkrankungen des Auges</v>
          </cell>
        </row>
        <row r="205">
          <cell r="A205" t="str">
            <v>C64Z</v>
          </cell>
          <cell r="B205" t="str">
            <v>M</v>
          </cell>
          <cell r="C205" t="str">
            <v>Glaukom, Katarakt und Erkrankungen des Augenlides</v>
          </cell>
        </row>
        <row r="206">
          <cell r="A206" t="str">
            <v>C65Z</v>
          </cell>
          <cell r="B206" t="str">
            <v>M</v>
          </cell>
          <cell r="C206" t="str">
            <v>Bösartige Neubildungen des Auges und Augenerkrankungen bei Diabetes mellitus</v>
          </cell>
        </row>
        <row r="208">
          <cell r="A208" t="str">
            <v>MDC 3 Krankheiten und Störungen des Ohres, der Nase, des Mundes und des Halses</v>
          </cell>
        </row>
        <row r="209">
          <cell r="A209" t="str">
            <v>DRG</v>
          </cell>
          <cell r="B209" t="str">
            <v>Part.</v>
          </cell>
          <cell r="C209" t="str">
            <v>Beschreibung</v>
          </cell>
        </row>
        <row r="211">
          <cell r="A211" t="str">
            <v>D01A</v>
          </cell>
          <cell r="B211" t="str">
            <v>O</v>
          </cell>
          <cell r="C211" t="str">
            <v>Kochleaimplantation, bilateral</v>
          </cell>
        </row>
        <row r="212">
          <cell r="A212" t="str">
            <v>D01B</v>
          </cell>
          <cell r="B212" t="str">
            <v>O</v>
          </cell>
          <cell r="C212" t="str">
            <v>Kochleaimplantation, unilateral</v>
          </cell>
        </row>
        <row r="213">
          <cell r="A213" t="str">
            <v>D02A</v>
          </cell>
          <cell r="B213" t="str">
            <v>O</v>
          </cell>
          <cell r="C213" t="str">
            <v>Komplexe Resektionen mit Rekonstruktionen an Kopf und Hals mit komplexem Eingriff oder mit Kombinationseingriff mit äußerst schweren CC</v>
          </cell>
        </row>
        <row r="214">
          <cell r="A214" t="str">
            <v>D02B</v>
          </cell>
          <cell r="B214" t="str">
            <v>O</v>
          </cell>
          <cell r="C214" t="str">
            <v>Komplexe Resektionen mit Rekonstruktionen an Kopf und Hals ohne komplexen Eingriff, ohne Kombinationseingriff mit äußerst schweren CC</v>
          </cell>
        </row>
        <row r="215">
          <cell r="A215" t="str">
            <v>D03Z</v>
          </cell>
          <cell r="B215" t="str">
            <v>O</v>
          </cell>
          <cell r="C215" t="str">
            <v>Operative Korrektur einer Lippen­Kiefer­Gaumen­Spalte</v>
          </cell>
        </row>
        <row r="216">
          <cell r="A216" t="str">
            <v>D04Z</v>
          </cell>
          <cell r="B216" t="str">
            <v>O</v>
          </cell>
          <cell r="C216" t="str">
            <v>Bignathe Osteotomie und komplexe Eingriffe am Kiefer</v>
          </cell>
        </row>
        <row r="217">
          <cell r="A217" t="str">
            <v>D05A</v>
          </cell>
          <cell r="B217" t="str">
            <v>O</v>
          </cell>
          <cell r="C217" t="str">
            <v>Komplexe Parotidektomie</v>
          </cell>
        </row>
        <row r="218">
          <cell r="A218" t="str">
            <v>D05B</v>
          </cell>
          <cell r="B218" t="str">
            <v>O</v>
          </cell>
          <cell r="C218" t="str">
            <v>Komplexe Eingriffe an den Speicheldrüsen außer komplexe Parotidektomien</v>
          </cell>
        </row>
        <row r="219">
          <cell r="A219" t="str">
            <v>D06A</v>
          </cell>
          <cell r="B219" t="str">
            <v>O</v>
          </cell>
          <cell r="C219" t="str">
            <v>Eingriffe an Nasennebenhöhlen, Mastoid, komplexe Eingriffe am Mittelohr und andere Eingriffe an den Speicheldrüsen, Alter &lt; 6 Jahre</v>
          </cell>
        </row>
        <row r="220">
          <cell r="A220" t="str">
            <v>D06B</v>
          </cell>
          <cell r="B220" t="str">
            <v>O</v>
          </cell>
          <cell r="C220" t="str">
            <v>Eingriffe an Nasennebenhöhlen, Mastoid, komplexe Eingriffe am Mittelohr und andere Eingriffe an den Speicheldrüsen, Alter &gt; 5 Jahre und Alter &lt; 16 Jahre</v>
          </cell>
        </row>
        <row r="221">
          <cell r="A221" t="str">
            <v>D06C</v>
          </cell>
          <cell r="B221" t="str">
            <v>O</v>
          </cell>
          <cell r="C221" t="str">
            <v>Eingriffe an Nasennebenhöhlen, Mastoid, komplexe Eingriffe am Mittelohr und andere Eingriffe an den Speicheldrüsen, Alter &gt; 15 Jahre</v>
          </cell>
        </row>
        <row r="222">
          <cell r="A222" t="str">
            <v>D08A</v>
          </cell>
          <cell r="B222" t="str">
            <v>O</v>
          </cell>
          <cell r="C222" t="str">
            <v>Eingriffe an Mundhöhle und Mund bei bösartiger Neubildung mit äußerst schweren CC</v>
          </cell>
        </row>
        <row r="223">
          <cell r="A223" t="str">
            <v>D08B</v>
          </cell>
          <cell r="B223" t="str">
            <v>O</v>
          </cell>
          <cell r="C223" t="str">
            <v>Eingriffe an Mundhöhle und Mund bei bösartiger Neubildung ohne äußerst schwere CC</v>
          </cell>
        </row>
        <row r="224">
          <cell r="A224" t="str">
            <v>D09Z</v>
          </cell>
          <cell r="B224" t="str">
            <v>O</v>
          </cell>
          <cell r="C224" t="str">
            <v>Tonsillektomie bei bösartiger Neubildung oder verschiedene Eingriffe an Ohr, Nase, Mund und Hals mit äußerst schweren CC</v>
          </cell>
        </row>
        <row r="225">
          <cell r="A225" t="str">
            <v>D12A</v>
          </cell>
          <cell r="B225" t="str">
            <v>O</v>
          </cell>
          <cell r="C225" t="str">
            <v>Andere aufwändige Eingriffe an Ohr, Nase, Mund und Hals</v>
          </cell>
        </row>
        <row r="226">
          <cell r="A226" t="str">
            <v>D12B</v>
          </cell>
          <cell r="B226" t="str">
            <v>O</v>
          </cell>
          <cell r="C226" t="str">
            <v>Andere Eingriffe an Ohr, Nase, Mund und Hals</v>
          </cell>
        </row>
        <row r="227">
          <cell r="A227" t="str">
            <v>D13Z</v>
          </cell>
          <cell r="B227" t="str">
            <v>O</v>
          </cell>
          <cell r="C227" t="str">
            <v>Kleine Eingriffe an Nase und Ohr</v>
          </cell>
        </row>
        <row r="228">
          <cell r="A228" t="str">
            <v>D15A</v>
          </cell>
          <cell r="B228" t="str">
            <v>O</v>
          </cell>
          <cell r="C228" t="str">
            <v>Tracheostomie mit äußerst schweren CC</v>
          </cell>
        </row>
        <row r="229">
          <cell r="A229" t="str">
            <v>D15B</v>
          </cell>
          <cell r="B229" t="str">
            <v>O</v>
          </cell>
          <cell r="C229" t="str">
            <v>Tracheostomie ohne äußerst schwere CC</v>
          </cell>
        </row>
        <row r="230">
          <cell r="A230" t="str">
            <v>D16Z</v>
          </cell>
          <cell r="B230" t="str">
            <v>O</v>
          </cell>
          <cell r="C230" t="str">
            <v>Materialentfernung an Kiefer und Gesicht</v>
          </cell>
        </row>
        <row r="231">
          <cell r="A231" t="str">
            <v>D17Z</v>
          </cell>
          <cell r="B231" t="str">
            <v>O</v>
          </cell>
          <cell r="C231" t="str">
            <v>Plastische Rekonstruktion der Ohrmuschel</v>
          </cell>
        </row>
        <row r="232">
          <cell r="A232" t="str">
            <v>D18Z</v>
          </cell>
          <cell r="B232" t="str">
            <v>O</v>
          </cell>
          <cell r="C232" t="str">
            <v>Strahlentherapie mit operativem Eingriff bei Krankheiten und Störungen des Ohres, der Nase, des Mundes und des Halses</v>
          </cell>
        </row>
        <row r="233">
          <cell r="A233" t="str">
            <v>D19Z</v>
          </cell>
          <cell r="B233" t="str">
            <v>O</v>
          </cell>
          <cell r="C233" t="str">
            <v>Strahlentherapie bei Krankheiten und Störungen des Ohres, der Nase, des Mundes und des Halses, mehr als ein Belegungstag, mehr als 10 Bestrahlungen</v>
          </cell>
        </row>
        <row r="234">
          <cell r="A234" t="str">
            <v>D20A</v>
          </cell>
          <cell r="B234" t="str">
            <v>O</v>
          </cell>
          <cell r="C234" t="str">
            <v>Andere Strahlentherapie bei Krankheiten und Störungen des Ohres, der Nase, des Mundes und des Halses, mehr als ein Belegungstag, Alter &gt; 70 Jahre oder mit äußerst schweren CC</v>
          </cell>
        </row>
        <row r="235">
          <cell r="A235" t="str">
            <v>D20B</v>
          </cell>
          <cell r="B235" t="str">
            <v>O</v>
          </cell>
          <cell r="C235" t="str">
            <v>Andere Strahlentherapie bei Krankheiten und Störungen des Ohres, der Nase, des Mundes und des Halses, mehr als ein Belegungstag, Alter &lt; 71 Jahre, ohne äußerst schwere CC</v>
          </cell>
        </row>
        <row r="236">
          <cell r="A236" t="str">
            <v>D22A</v>
          </cell>
          <cell r="B236" t="str">
            <v>O</v>
          </cell>
          <cell r="C236" t="str">
            <v>Eingriffe an Mundhöhle und Mund außer bei bösartiger Neubildung mit Mundboden- oder Vestibulumplastik</v>
          </cell>
        </row>
        <row r="237">
          <cell r="A237" t="str">
            <v>D22B</v>
          </cell>
          <cell r="B237" t="str">
            <v>O</v>
          </cell>
          <cell r="C237" t="str">
            <v>Eingriffe an Mundhöhle und Mund außer bei bösartiger Neubildung ohne Mundboden- oder Vestibulumplastik</v>
          </cell>
        </row>
        <row r="238">
          <cell r="A238" t="str">
            <v>D23Z</v>
          </cell>
          <cell r="B238" t="str">
            <v>O</v>
          </cell>
          <cell r="C238" t="str">
            <v>Implantation eines Hörgerätes</v>
          </cell>
        </row>
        <row r="239">
          <cell r="A239" t="str">
            <v>D24A</v>
          </cell>
          <cell r="B239" t="str">
            <v>O</v>
          </cell>
          <cell r="C239" t="str">
            <v>Komplexe Hautplastiken und große Eingriffe an Kopf und Hals mit äußerst schweren CC oder mit Kombinationseingriff ohne äußerst schwere CC</v>
          </cell>
        </row>
        <row r="240">
          <cell r="A240" t="str">
            <v>D24B</v>
          </cell>
          <cell r="B240" t="str">
            <v>O</v>
          </cell>
          <cell r="C240" t="str">
            <v>Komplexe Hautplastiken und große Eingriffe an Kopf und Hals ohne äußerst schwere CC, ohne Kombinationseingriff</v>
          </cell>
        </row>
        <row r="241">
          <cell r="A241" t="str">
            <v>D25A</v>
          </cell>
          <cell r="B241" t="str">
            <v>O</v>
          </cell>
          <cell r="C241" t="str">
            <v>Mäßig komplexe Eingriffe an Kopf und Hals bei bösartiger Neubildung mit äußerst schweren CC</v>
          </cell>
        </row>
        <row r="242">
          <cell r="A242" t="str">
            <v>D25B</v>
          </cell>
          <cell r="B242" t="str">
            <v>O</v>
          </cell>
          <cell r="C242" t="str">
            <v>Mäßig komplexe Eingriffe an Kopf und Hals bei bösartiger Neubildung ohne äußerst schwere CC</v>
          </cell>
        </row>
        <row r="243">
          <cell r="A243" t="str">
            <v>D25C</v>
          </cell>
          <cell r="B243" t="str">
            <v>O</v>
          </cell>
          <cell r="C243" t="str">
            <v>Mäßig komplexe Eingriffe an Kopf und Hals außer bei bösartiger Neubildung mit äußerst schweren CC</v>
          </cell>
        </row>
        <row r="244">
          <cell r="A244" t="str">
            <v>D25D</v>
          </cell>
          <cell r="B244" t="str">
            <v>O</v>
          </cell>
          <cell r="C244" t="str">
            <v>Mäßig komplexe Eingriffe an Kopf und Hals außer bei bösartiger Neubildung ohne äußerst schwere CC</v>
          </cell>
        </row>
        <row r="245">
          <cell r="A245" t="str">
            <v>D28Z</v>
          </cell>
          <cell r="B245" t="str">
            <v>O</v>
          </cell>
          <cell r="C245" t="str">
            <v>Monognathe Osteotomie und komplexe Eingriffe an Kopf und Hals oder andere Eingriffe an Kopf und Hals bei bösartiger Neubildung</v>
          </cell>
        </row>
        <row r="246">
          <cell r="A246" t="str">
            <v>D29Z</v>
          </cell>
          <cell r="B246" t="str">
            <v>O</v>
          </cell>
          <cell r="C246" t="str">
            <v>Operationen am Kiefer und andere Eingriffe an Kopf und Hals außer bei bösartiger Neubildung</v>
          </cell>
        </row>
        <row r="247">
          <cell r="A247" t="str">
            <v>D30A</v>
          </cell>
          <cell r="B247" t="str">
            <v>O</v>
          </cell>
          <cell r="C247" t="str">
            <v>Tonsillektomie außer bei bösartiger Neubildung oder verschiedene Eingriffe an Ohr, Nase, Mund und Hals ohne äußerst schw. CC, mit aufwändigem Eingr. oder Eingr. an Mundhöhle u. Mund außer bei bösart. Neub. ohne Mundboden- oder Vestib.plastik, Alter &lt; 3 J.</v>
          </cell>
        </row>
        <row r="248">
          <cell r="A248" t="str">
            <v>D30B</v>
          </cell>
          <cell r="B248" t="str">
            <v>O</v>
          </cell>
          <cell r="C248" t="str">
            <v>Tonsillektomie außer bei bösartiger Neubildung oder verschiedene Eingriffe an Ohr, Nase, Mund und Hals ohne äußerst schwere CC, ohne aufwändigen Eingriff</v>
          </cell>
        </row>
        <row r="249">
          <cell r="A249" t="str">
            <v>D33Z</v>
          </cell>
          <cell r="B249" t="str">
            <v>O</v>
          </cell>
          <cell r="C249" t="str">
            <v>Mehrzeitige komplexe OR-Prozeduren bei Krankheiten und Störungen des Ohres, der Nase, des Mundes und des Halses</v>
          </cell>
        </row>
        <row r="250">
          <cell r="A250" t="str">
            <v>D35Z</v>
          </cell>
          <cell r="B250" t="str">
            <v>O</v>
          </cell>
          <cell r="C250" t="str">
            <v>Eingriffe an Nase und Nasennebenhöhlen bei bösartiger Neubildung</v>
          </cell>
        </row>
        <row r="251">
          <cell r="A251" t="str">
            <v>D36Z</v>
          </cell>
          <cell r="B251" t="str">
            <v>O</v>
          </cell>
          <cell r="C251" t="str">
            <v>Sehr komplexe Eingriffe an den Nasennebenhöhlen oder sehr komplexe Eingriffe an der Nase, Alter &lt; 16 Jahre</v>
          </cell>
        </row>
        <row r="252">
          <cell r="A252" t="str">
            <v>D37Z</v>
          </cell>
          <cell r="B252" t="str">
            <v>O</v>
          </cell>
          <cell r="C252" t="str">
            <v>Sehr komplexe Eingriffe an der Nase, Alter &gt; 15 Jahre</v>
          </cell>
        </row>
        <row r="253">
          <cell r="A253" t="str">
            <v>D38Z</v>
          </cell>
          <cell r="B253" t="str">
            <v>O</v>
          </cell>
          <cell r="C253" t="str">
            <v>Mäßig komplexe Eingriffe an der Nase</v>
          </cell>
        </row>
        <row r="254">
          <cell r="A254" t="str">
            <v>D39Z</v>
          </cell>
          <cell r="B254" t="str">
            <v>O</v>
          </cell>
          <cell r="C254" t="str">
            <v>Andere Eingriffe an der Nase</v>
          </cell>
        </row>
        <row r="255">
          <cell r="A255" t="str">
            <v>D40Z</v>
          </cell>
          <cell r="B255" t="str">
            <v>A</v>
          </cell>
          <cell r="C255" t="str">
            <v>Zahnextraktion und -wiederherstellung</v>
          </cell>
        </row>
        <row r="256">
          <cell r="A256" t="str">
            <v>D60A</v>
          </cell>
          <cell r="B256" t="str">
            <v>M</v>
          </cell>
          <cell r="C256" t="str">
            <v>Bösartige Neubildungen an Ohr, Nase, Mund und Hals, mehr als ein Belegungstag, mit äußerst schweren oder schweren CC</v>
          </cell>
        </row>
        <row r="257">
          <cell r="A257" t="str">
            <v>D60B</v>
          </cell>
          <cell r="B257" t="str">
            <v>M</v>
          </cell>
          <cell r="C257" t="str">
            <v>Bösartige Neubildungen an Ohr, Nase, Mund und Hals, ein Belegungstag oder ohne äußerst schwere oder schwere CC</v>
          </cell>
        </row>
        <row r="258">
          <cell r="A258" t="str">
            <v>D61A</v>
          </cell>
          <cell r="B258" t="str">
            <v>M</v>
          </cell>
          <cell r="C258" t="str">
            <v>Gleichgewichtsstörungen (Schwindel) mit Hörverlust oder Tinnitus</v>
          </cell>
        </row>
        <row r="259">
          <cell r="A259" t="str">
            <v>D61B</v>
          </cell>
          <cell r="B259" t="str">
            <v>M</v>
          </cell>
          <cell r="C259" t="str">
            <v>Gleichgewichtsstörungen (Schwindel) ohne Hörverlust oder Tinnitus</v>
          </cell>
        </row>
        <row r="260">
          <cell r="A260" t="str">
            <v>D62Z</v>
          </cell>
          <cell r="B260" t="str">
            <v>M</v>
          </cell>
          <cell r="C260" t="str">
            <v>Epistaxis oder Otitis media oder Infektionen der oberen Atemwege, Alter &gt; 2 Jahre</v>
          </cell>
        </row>
        <row r="261">
          <cell r="A261" t="str">
            <v>D63Z</v>
          </cell>
          <cell r="B261" t="str">
            <v>M</v>
          </cell>
          <cell r="C261" t="str">
            <v>Otitis media oder Infektionen der oberen Atemwege, Alter &lt; 3 Jahre</v>
          </cell>
        </row>
        <row r="262">
          <cell r="A262" t="str">
            <v>D64Z</v>
          </cell>
          <cell r="B262" t="str">
            <v>M</v>
          </cell>
          <cell r="C262" t="str">
            <v>Laryngotracheitis und Epiglottitis</v>
          </cell>
        </row>
        <row r="263">
          <cell r="A263" t="str">
            <v>D65Z</v>
          </cell>
          <cell r="B263" t="str">
            <v>M</v>
          </cell>
          <cell r="C263" t="str">
            <v>Verletzung und Deformität der Nase</v>
          </cell>
        </row>
        <row r="264">
          <cell r="A264" t="str">
            <v>D66Z</v>
          </cell>
          <cell r="B264" t="str">
            <v>M</v>
          </cell>
          <cell r="C264" t="str">
            <v>Andere Krankheiten an Ohr, Nase, Mund und Hals</v>
          </cell>
        </row>
        <row r="265">
          <cell r="A265" t="str">
            <v>D67Z</v>
          </cell>
          <cell r="B265" t="str">
            <v>M</v>
          </cell>
          <cell r="C265" t="str">
            <v>Erkrankungen von Zähnen und Mundhöhle ohne Zahnextraktion und -wiederherstellung</v>
          </cell>
        </row>
        <row r="267">
          <cell r="A267" t="str">
            <v>MDC 4 Krankheiten und Störungen der Atmungsorgane</v>
          </cell>
        </row>
        <row r="268">
          <cell r="A268" t="str">
            <v>DRG</v>
          </cell>
          <cell r="B268" t="str">
            <v>Part.</v>
          </cell>
          <cell r="C268" t="str">
            <v>Beschreibung</v>
          </cell>
        </row>
        <row r="270">
          <cell r="A270" t="str">
            <v>E01A</v>
          </cell>
          <cell r="B270" t="str">
            <v>O</v>
          </cell>
          <cell r="C270" t="str">
            <v>Revisionseingriffe, beidseitige Lobektomie, erweiterte Lungenresektionen und andere komplexe Eingriffe am Thorax mit Revisionseingriff, beidseitiger Lobektomie, erweiterter Lungenresektion oder Endarteriektomie der A. pulmonalis</v>
          </cell>
        </row>
        <row r="271">
          <cell r="A271" t="str">
            <v>E01B</v>
          </cell>
          <cell r="B271" t="str">
            <v>O</v>
          </cell>
          <cell r="C271" t="str">
            <v>Revisionseingriffe, beidseitige Lobektomie, erweiterte Lungenresektionen und andere komplexe Eingriffe am Thorax mit anderem komplexen Eingriff am Thorax außer Endarteriektomie der A. pulmonalis</v>
          </cell>
        </row>
        <row r="272">
          <cell r="A272" t="str">
            <v>E02A</v>
          </cell>
          <cell r="B272" t="str">
            <v>O</v>
          </cell>
          <cell r="C272" t="str">
            <v>Andere OR-Prozeduren an den Atmungsorganen mit aufwändigem Eingriff</v>
          </cell>
        </row>
        <row r="273">
          <cell r="A273" t="str">
            <v>E02B</v>
          </cell>
          <cell r="B273" t="str">
            <v>O</v>
          </cell>
          <cell r="C273" t="str">
            <v>Andere OR-Prozeduren an den Atmungsorganen ohne aufwändigen Eingriff, Alter &lt; 10 Jahre</v>
          </cell>
        </row>
        <row r="274">
          <cell r="A274" t="str">
            <v>E02C</v>
          </cell>
          <cell r="B274" t="str">
            <v>O</v>
          </cell>
          <cell r="C274" t="str">
            <v>Andere OR-Prozeduren an den Atmungsorganen ohne aufwändigen Eingriff, Alter &gt; 9 Jahre</v>
          </cell>
        </row>
        <row r="275">
          <cell r="A275" t="str">
            <v>E03Z</v>
          </cell>
          <cell r="B275" t="str">
            <v>O</v>
          </cell>
          <cell r="C275" t="str">
            <v>Brachytherapie oder Therapie mit offenen Nukliden bei Krankheiten und Störungen der Atmungsorgane, mehr als ein Belegungstag</v>
          </cell>
        </row>
        <row r="276">
          <cell r="A276" t="str">
            <v>E05A</v>
          </cell>
          <cell r="B276" t="str">
            <v>O</v>
          </cell>
          <cell r="C276" t="str">
            <v>Andere große Eingriffe am Thorax mit äußerst schweren CC</v>
          </cell>
        </row>
        <row r="277">
          <cell r="A277" t="str">
            <v>E05B</v>
          </cell>
          <cell r="B277" t="str">
            <v>O</v>
          </cell>
          <cell r="C277" t="str">
            <v>Andere große Eingriffe am Thorax ohne äußerst schwere CC, bei bösartiger Neubildung</v>
          </cell>
        </row>
        <row r="278">
          <cell r="A278" t="str">
            <v>E05C</v>
          </cell>
          <cell r="B278" t="str">
            <v>O</v>
          </cell>
          <cell r="C278" t="str">
            <v>Andere große Eingriffe am Thorax ohne äußerst schwere CC, außer bei bösartiger Neubildung</v>
          </cell>
        </row>
        <row r="279">
          <cell r="A279" t="str">
            <v>E06A</v>
          </cell>
          <cell r="B279" t="str">
            <v>O</v>
          </cell>
          <cell r="C279" t="str">
            <v>Andere Lungenresektionen, Biopsie an Thoraxorganen und Eingriffe an der Thoraxwand mit äußerst schweren CC</v>
          </cell>
        </row>
        <row r="280">
          <cell r="A280" t="str">
            <v>E06B</v>
          </cell>
          <cell r="B280" t="str">
            <v>O</v>
          </cell>
          <cell r="C280" t="str">
            <v>Andere Lungenresektionen, Biopsie an Thoraxorganen und Eingriffe an der Thoraxwand ohne äußerst schwere CC</v>
          </cell>
        </row>
        <row r="281">
          <cell r="A281" t="str">
            <v>E07Z</v>
          </cell>
          <cell r="B281" t="str">
            <v>O</v>
          </cell>
          <cell r="C281" t="str">
            <v>Eingriffe bei Schlafapnoesyndrom</v>
          </cell>
        </row>
        <row r="282">
          <cell r="A282" t="str">
            <v>E08A</v>
          </cell>
          <cell r="B282" t="str">
            <v>O</v>
          </cell>
          <cell r="C282" t="str">
            <v>Strahlentherapie bei Krankheiten und Störungen der Atmungsorgane mit operativem Eingriff oder Beatmung &gt; 24 Stunden</v>
          </cell>
        </row>
        <row r="283">
          <cell r="A283" t="str">
            <v>E08B</v>
          </cell>
          <cell r="B283" t="str">
            <v>O</v>
          </cell>
          <cell r="C283" t="str">
            <v>Strahlentherapie bei Krankheiten und Störungen der Atmungsorgane, ohne operativen Eingriff oder Beatmung &gt; 24 Stunden, mehr als ein Belegungstag, mehr als 9 Bestrahlungen</v>
          </cell>
        </row>
        <row r="284">
          <cell r="A284" t="str">
            <v>E09Z</v>
          </cell>
          <cell r="B284" t="str">
            <v>O</v>
          </cell>
          <cell r="C284" t="str">
            <v>Strahlentherapie bei Krankheiten und Störungen der Atmungsorgane, mehr als ein Belegungstag, weniger als 10 Bestrahlungen</v>
          </cell>
        </row>
        <row r="285">
          <cell r="A285" t="str">
            <v>E36A</v>
          </cell>
          <cell r="B285" t="str">
            <v>O</v>
          </cell>
          <cell r="C285" t="str">
            <v>Intensivmedizinische Komplexbehandlung &gt; 1104 Aufwandspunkte bei Krankheiten und Störungen der Atmungsorgane</v>
          </cell>
        </row>
        <row r="286">
          <cell r="A286" t="str">
            <v>E36B</v>
          </cell>
          <cell r="B286" t="str">
            <v>O</v>
          </cell>
          <cell r="C286" t="str">
            <v>Intensivmedizinische Komplexbehandlung &gt; 552 und &lt; 1105 Aufwandspunkte bei Krankheiten und Störungen der Atmungsorgane</v>
          </cell>
        </row>
        <row r="287">
          <cell r="A287" t="str">
            <v>E37Z</v>
          </cell>
          <cell r="B287" t="str">
            <v>O</v>
          </cell>
          <cell r="C287" t="str">
            <v>Längerer stationärer Aufenthalt vor Transplantation bei hoher Dringlichkeitsstufe bei Krankheiten und Störungen der Atmungsorgane</v>
          </cell>
        </row>
        <row r="288">
          <cell r="A288" t="str">
            <v>E40A</v>
          </cell>
          <cell r="B288" t="str">
            <v>A</v>
          </cell>
          <cell r="C288" t="str">
            <v>Krankheiten und Störungen der Atmungsorgane mit Beatmung &gt; 24 Stunden, mit äußerst schweren CC oder ARDS, Alter &lt; 16 Jahre</v>
          </cell>
        </row>
        <row r="289">
          <cell r="A289" t="str">
            <v>E40B</v>
          </cell>
          <cell r="B289" t="str">
            <v>A</v>
          </cell>
          <cell r="C289" t="str">
            <v>Krankheiten und Störungen der Atmungsorgane mit Beatmung &gt; 24 Stunden, mit äußerst schweren CC oder ARDS, Alter &gt; 15 Jahre</v>
          </cell>
        </row>
        <row r="290">
          <cell r="A290" t="str">
            <v>E40C</v>
          </cell>
          <cell r="B290" t="str">
            <v>A</v>
          </cell>
          <cell r="C290" t="str">
            <v>Krankheiten und Störungen der Atmungsorgane mit Beatmung &gt; 24 Stunden, ohne äußerst schwere CC, ohne ARDS</v>
          </cell>
        </row>
        <row r="291">
          <cell r="A291" t="str">
            <v>E41Z</v>
          </cell>
          <cell r="B291" t="str">
            <v>A</v>
          </cell>
          <cell r="C291" t="str">
            <v>Frührehabilitation bei Krankheiten und Störungen der Atmungsorgane</v>
          </cell>
        </row>
        <row r="292">
          <cell r="A292" t="str">
            <v>E42Z</v>
          </cell>
          <cell r="B292" t="str">
            <v>A</v>
          </cell>
          <cell r="C292" t="str">
            <v>Geriatrische frührehabilitative Komplexbehandlung bei Krankheiten und Störungen der Atmungsorgane</v>
          </cell>
        </row>
        <row r="293">
          <cell r="A293" t="str">
            <v>E60A</v>
          </cell>
          <cell r="B293" t="str">
            <v>M</v>
          </cell>
          <cell r="C293" t="str">
            <v>Zystische Fibrose (Mukoviszidose), Alter &lt; 16 Jahre</v>
          </cell>
        </row>
        <row r="294">
          <cell r="A294" t="str">
            <v>E60B</v>
          </cell>
          <cell r="B294" t="str">
            <v>M</v>
          </cell>
          <cell r="C294" t="str">
            <v>Zystische Fibrose (Mukoviszidose), Alter &gt; 15 Jahre</v>
          </cell>
        </row>
        <row r="295">
          <cell r="A295" t="str">
            <v>E62A</v>
          </cell>
          <cell r="B295" t="str">
            <v>M</v>
          </cell>
          <cell r="C295" t="str">
            <v>Komplexe Infektionen und Entzündungen der Atmungsorgane mit komplizierenden Prozeduren oder mit komplexer Diagnose bei Zustand nach Organtransplantation</v>
          </cell>
        </row>
        <row r="296">
          <cell r="A296" t="str">
            <v>E62B</v>
          </cell>
          <cell r="B296" t="str">
            <v>M</v>
          </cell>
          <cell r="C296" t="str">
            <v>Komplexe Infektionen und Entzündungen der Atmungsorgane ohne komplizierende Prozeduren, ohne komplexe Diagnose bei Zustand nach Organtransplantation, mit komplexer Diagnose und äußerst schweren CC</v>
          </cell>
        </row>
        <row r="297">
          <cell r="A297" t="str">
            <v>E63Z</v>
          </cell>
          <cell r="B297" t="str">
            <v>M</v>
          </cell>
          <cell r="C297" t="str">
            <v>Schlafapnoesyndrom</v>
          </cell>
        </row>
        <row r="298">
          <cell r="A298" t="str">
            <v>E64A</v>
          </cell>
          <cell r="B298" t="str">
            <v>M</v>
          </cell>
          <cell r="C298" t="str">
            <v>Respiratorische Insuffizienz, mehr als ein Belegungstag, mit äußerst schweren CC oder Lungenembolie</v>
          </cell>
        </row>
        <row r="299">
          <cell r="A299" t="str">
            <v>E64B</v>
          </cell>
          <cell r="B299" t="str">
            <v>M</v>
          </cell>
          <cell r="C299" t="str">
            <v>Respiratorische Insuffizienz, mehr als ein Belegungstag, ohne äußerst schwere CC, Alter &lt; 10 Jahre</v>
          </cell>
        </row>
        <row r="300">
          <cell r="A300" t="str">
            <v>E64C</v>
          </cell>
          <cell r="B300" t="str">
            <v>M</v>
          </cell>
          <cell r="C300" t="str">
            <v>Respiratorische Insuffizienz, mehr als ein Belegungstag, ohne äußerst schwere CC, Alter &gt; 9 Jahre</v>
          </cell>
        </row>
        <row r="301">
          <cell r="A301" t="str">
            <v>E64D</v>
          </cell>
          <cell r="B301" t="str">
            <v>M</v>
          </cell>
          <cell r="C301" t="str">
            <v>Respiratorische Insuffizienz, ein Belegungstag</v>
          </cell>
        </row>
        <row r="302">
          <cell r="A302" t="str">
            <v>E65A</v>
          </cell>
          <cell r="B302" t="str">
            <v>M</v>
          </cell>
          <cell r="C302" t="str">
            <v>Chronisch­obstruktive Atemwegserkrankung mit äußerst schweren CC oder starrer Bronchoskopie</v>
          </cell>
        </row>
        <row r="303">
          <cell r="A303" t="str">
            <v>E65B</v>
          </cell>
          <cell r="B303" t="str">
            <v>M</v>
          </cell>
          <cell r="C303" t="str">
            <v>Chronisch­obstruktive Atemwegserkrankung ohne äußerst schwere CC, ohne starre Bronchoskopie, mit FEV1 &lt; 35% oder Alter &lt; 1 Jahr</v>
          </cell>
        </row>
        <row r="304">
          <cell r="A304" t="str">
            <v>E65C</v>
          </cell>
          <cell r="B304" t="str">
            <v>M</v>
          </cell>
          <cell r="C304" t="str">
            <v>Chronisch­obstruktive Atemwegserkrankung ohne äußerst schwere CC, ohne starre Bronchoskopie, ohne FEV1 &lt; 35%, Alter &gt; 0 Jahre</v>
          </cell>
        </row>
        <row r="305">
          <cell r="A305" t="str">
            <v>E66Z</v>
          </cell>
          <cell r="B305" t="str">
            <v>M</v>
          </cell>
          <cell r="C305" t="str">
            <v>Schweres Thoraxtrauma</v>
          </cell>
        </row>
        <row r="306">
          <cell r="A306" t="str">
            <v>E69A</v>
          </cell>
          <cell r="B306" t="str">
            <v>M</v>
          </cell>
          <cell r="C306" t="str">
            <v>Bronchitis und Asthma bronchiale, mehr als ein Belegungstag mit äußerst schweren oder schweren CC, Alter &lt; 1 Jahr</v>
          </cell>
        </row>
        <row r="307">
          <cell r="A307" t="str">
            <v>E69B</v>
          </cell>
          <cell r="B307" t="str">
            <v>M</v>
          </cell>
          <cell r="C307" t="str">
            <v>Bronchitis und Asthma bronchiale, mehr als ein Belegungstag und Alter &gt; 55 Jahre oder mit äußerst schweren oder schweren CC, Alter &gt; 0 Jahre</v>
          </cell>
        </row>
        <row r="308">
          <cell r="A308" t="str">
            <v>E69C</v>
          </cell>
          <cell r="B308" t="str">
            <v>M</v>
          </cell>
          <cell r="C308" t="str">
            <v>Bronchitis und Asthma bronchiale, Alter &lt; 1 Jahr und ein Belegungstag oder ohne äußerst schwere oder schwere CC</v>
          </cell>
        </row>
        <row r="309">
          <cell r="A309" t="str">
            <v>E69D</v>
          </cell>
          <cell r="B309" t="str">
            <v>M</v>
          </cell>
          <cell r="C309" t="str">
            <v>Bronchitis und Asthma bronchiale, Alter &gt; 0 Jahre und Alter &lt; 6 Jahre und ein Belegungstag oder ohne äußerst schwere oder schwere CC oder Störungen der Atmung mit Ursache in der Neonatalperiode</v>
          </cell>
        </row>
        <row r="310">
          <cell r="A310" t="str">
            <v>E69E</v>
          </cell>
          <cell r="B310" t="str">
            <v>M</v>
          </cell>
          <cell r="C310" t="str">
            <v>Bronchitis und Asthma bronchiale, Alter &gt; 5 Jahre, ein Belegungstag oder Alter &gt; 5 Jahre und Alter &lt; 56 Jahre, ohne äußerst schwere oder schwere CC oder Beschwerden und Symptome der Atmung ohne komplexe Diagnose</v>
          </cell>
        </row>
        <row r="311">
          <cell r="A311" t="str">
            <v>E70A</v>
          </cell>
          <cell r="B311" t="str">
            <v>M</v>
          </cell>
          <cell r="C311" t="str">
            <v>Keuchhusten und akute Bronchiolitis, Alter &lt; 3 Jahre</v>
          </cell>
        </row>
        <row r="312">
          <cell r="A312" t="str">
            <v>E70B</v>
          </cell>
          <cell r="B312" t="str">
            <v>M</v>
          </cell>
          <cell r="C312" t="str">
            <v>Keuchhusten und akute Bronchiolitis, Alter &gt; 2 Jahre</v>
          </cell>
        </row>
        <row r="313">
          <cell r="A313" t="str">
            <v>E71A</v>
          </cell>
          <cell r="B313" t="str">
            <v>M</v>
          </cell>
          <cell r="C313" t="str">
            <v>Neubildungen der Atmungsorgane, mehr als ein Belegungstag, mit äußerst schweren CC oder starrer Bronchoskopie</v>
          </cell>
        </row>
        <row r="314">
          <cell r="A314" t="str">
            <v>E71B</v>
          </cell>
          <cell r="B314" t="str">
            <v>M</v>
          </cell>
          <cell r="C314" t="str">
            <v>Neubildungen der Atmungsorgane, ein Belegungstag oder ohne äußerst schwere CC und ohne starre Bronchoskopie</v>
          </cell>
        </row>
        <row r="315">
          <cell r="A315" t="str">
            <v>E73A</v>
          </cell>
          <cell r="B315" t="str">
            <v>M</v>
          </cell>
          <cell r="C315" t="str">
            <v>Pleuraerguss mit äußerst schweren CC</v>
          </cell>
        </row>
        <row r="316">
          <cell r="A316" t="str">
            <v>E73B</v>
          </cell>
          <cell r="B316" t="str">
            <v>M</v>
          </cell>
          <cell r="C316" t="str">
            <v>Pleuraerguss ohne äußerst schwere CC</v>
          </cell>
        </row>
        <row r="317">
          <cell r="A317" t="str">
            <v>E74Z</v>
          </cell>
          <cell r="B317" t="str">
            <v>M</v>
          </cell>
          <cell r="C317" t="str">
            <v>Interstitielle Lungenerkrankung</v>
          </cell>
        </row>
        <row r="318">
          <cell r="A318" t="str">
            <v>E75A</v>
          </cell>
          <cell r="B318" t="str">
            <v>M</v>
          </cell>
          <cell r="C318" t="str">
            <v>Andere Krankheiten der Atmungsorgane mit äußerst schweren CC, Alter &lt; 10 Jahre</v>
          </cell>
        </row>
        <row r="319">
          <cell r="A319" t="str">
            <v>E75B</v>
          </cell>
          <cell r="B319" t="str">
            <v>M</v>
          </cell>
          <cell r="C319" t="str">
            <v>Andere Krankheiten der Atmungsorgane mit äußerst schweren CC, Alter &gt; 9 Jahre</v>
          </cell>
        </row>
        <row r="320">
          <cell r="A320" t="str">
            <v>E75C</v>
          </cell>
          <cell r="B320" t="str">
            <v>M</v>
          </cell>
          <cell r="C320" t="str">
            <v>Andere Krankheiten der Atmungsorgane ohne äußerst schwere CC oder Beschwerden und Symptome der Atmung mit komplexer Diagnose</v>
          </cell>
        </row>
        <row r="321">
          <cell r="A321" t="str">
            <v>E76A</v>
          </cell>
          <cell r="B321" t="str">
            <v>M</v>
          </cell>
          <cell r="C321" t="str">
            <v>Tuberkulose, mehr als 14 Belegungstage</v>
          </cell>
        </row>
        <row r="322">
          <cell r="A322" t="str">
            <v>E76B</v>
          </cell>
          <cell r="B322" t="str">
            <v>M</v>
          </cell>
          <cell r="C322" t="str">
            <v>Tuberkulose bis 14 Belegungstage mit äußerst schweren oder schweren CC</v>
          </cell>
        </row>
        <row r="323">
          <cell r="A323" t="str">
            <v>E76C</v>
          </cell>
          <cell r="B323" t="str">
            <v>M</v>
          </cell>
          <cell r="C323" t="str">
            <v>Tuberkulose bis 14 Belegungstage ohne äußerst schwere oder schwere CC oder Pneumothorax</v>
          </cell>
        </row>
        <row r="324">
          <cell r="A324" t="str">
            <v>E77A</v>
          </cell>
          <cell r="B324" t="str">
            <v>M</v>
          </cell>
          <cell r="C324" t="str">
            <v>Andere Infektionen und Entzündungen der Atmungsorgane, mit komplexer Diagnose, äußerst schweren oder schweren CC oder bei Zustand nach Organtransplantation, mit Komplexbehandlung bei multiresistenten Erregern</v>
          </cell>
        </row>
        <row r="325">
          <cell r="A325" t="str">
            <v>E77B</v>
          </cell>
          <cell r="B325" t="str">
            <v>M</v>
          </cell>
          <cell r="C325" t="str">
            <v>Andere Infektionen und Entzündungen der Atmungsorgane bei Zustand nach Organtransplantation oder mit komplexer Diagnose, mit äußerst schweren oder schweren CC, ohne Komplexbehandlung bei multiresistenten Erregern</v>
          </cell>
        </row>
        <row r="326">
          <cell r="A326" t="str">
            <v>E77C</v>
          </cell>
          <cell r="B326" t="str">
            <v>M</v>
          </cell>
          <cell r="C326" t="str">
            <v>Andere Infektionen und Entzündungen der Atmungsorgane außer bei Zustand nach Organtransplantation, mit komplexer Diagnose oder äußerst schweren CC, ohne Komplexbehandlung bei multiresistenten Erregern</v>
          </cell>
        </row>
        <row r="327">
          <cell r="A327" t="str">
            <v>E77D</v>
          </cell>
          <cell r="B327" t="str">
            <v>M</v>
          </cell>
          <cell r="C327" t="str">
            <v>Andere Infektionen und Entzündungen der Atmungsorgane außer bei Zustand nach Organtransplantation, ohne komplexe Diagnose, ohne äußerst schwere CC</v>
          </cell>
        </row>
        <row r="329">
          <cell r="A329" t="str">
            <v>MDC 5 Krankheiten und Störungen des Kreislaufsystems</v>
          </cell>
        </row>
        <row r="330">
          <cell r="A330" t="str">
            <v>DRG</v>
          </cell>
          <cell r="B330" t="str">
            <v>Part.</v>
          </cell>
          <cell r="C330" t="str">
            <v>Beschreibung</v>
          </cell>
        </row>
        <row r="332">
          <cell r="A332" t="str">
            <v>F01A</v>
          </cell>
          <cell r="B332" t="str">
            <v>O</v>
          </cell>
          <cell r="C332" t="str">
            <v>Neuimplantation Kardioverter / Defibrillator (AICD), Drei-Kammer-Stimulation, mit zusätzlichem Herz- oder Gefäßeingriff</v>
          </cell>
        </row>
        <row r="333">
          <cell r="A333" t="str">
            <v>F01B</v>
          </cell>
          <cell r="B333" t="str">
            <v>O</v>
          </cell>
          <cell r="C333" t="str">
            <v>Neuimplantation Kardioverter / Defibrillator (AICD), Zwei-Kammer-Stimulation, mit zusätzlichem Herz- oder Gefäßeingriff</v>
          </cell>
        </row>
        <row r="334">
          <cell r="A334" t="str">
            <v>F01C</v>
          </cell>
          <cell r="B334" t="str">
            <v>O</v>
          </cell>
          <cell r="C334" t="str">
            <v>Neuimplantation Kardioverter / Defibrillator (AICD), Drei-Kammer-Stimulation, ohne zusätzlichen Herz- oder Gefäßeingriff</v>
          </cell>
        </row>
        <row r="335">
          <cell r="A335" t="str">
            <v>F01D</v>
          </cell>
          <cell r="B335" t="str">
            <v>O</v>
          </cell>
          <cell r="C335" t="str">
            <v>Neuimplantation Kardioverter / Defibrillator (AICD), Ein-Kammer-Stimulation, mit zusätzlichem Herz- oder Gefäßeingriff</v>
          </cell>
        </row>
        <row r="336">
          <cell r="A336" t="str">
            <v>F01E</v>
          </cell>
          <cell r="B336" t="str">
            <v>O</v>
          </cell>
          <cell r="C336" t="str">
            <v>Neuimplantation Kardioverter / Defibrillator (AICD), Ein-Kammer-Stimulation, ohne zusätzlichen Herz- oder Gefäßeingriff, mit äußerst schweren CC</v>
          </cell>
        </row>
        <row r="337">
          <cell r="A337" t="str">
            <v>F01F</v>
          </cell>
          <cell r="B337" t="str">
            <v>O</v>
          </cell>
          <cell r="C337" t="str">
            <v>Neuimplantation Kardioverter / Defibrillator (AICD), Zwei-Kammer-Stimulation, ohne zusätzlichen Herz- oder Gefäßeingriff</v>
          </cell>
        </row>
        <row r="338">
          <cell r="A338" t="str">
            <v>F01G</v>
          </cell>
          <cell r="B338" t="str">
            <v>O</v>
          </cell>
          <cell r="C338" t="str">
            <v>Neuimplantation Kardioverter / Defibrillator (AICD), Ein-Kammer-Stimulation, ohne zusätzlichen Herz- oder Gefäßeingriff, ohne äußerst schwere CC</v>
          </cell>
        </row>
        <row r="339">
          <cell r="A339" t="str">
            <v>F02Z</v>
          </cell>
          <cell r="B339" t="str">
            <v>O</v>
          </cell>
          <cell r="C339" t="str">
            <v>Aggregatwechsel eines Kardioverters / Defibrillators (AICD), Zwei- oder Drei-Kammer-Stimulation</v>
          </cell>
        </row>
        <row r="340">
          <cell r="A340" t="str">
            <v>F03Z</v>
          </cell>
          <cell r="B340" t="str">
            <v>O</v>
          </cell>
          <cell r="C340" t="str">
            <v>Herzklappeneingriff mit Herz-Lungen-Maschine, mit komplizierenden Prozeduren</v>
          </cell>
        </row>
        <row r="341">
          <cell r="A341" t="str">
            <v>F04Z</v>
          </cell>
          <cell r="B341" t="str">
            <v>O</v>
          </cell>
          <cell r="C341" t="str">
            <v>Herzklappeneingriff mit Herz-Lungen-Maschine, Dreifacheingriff oder Alter &lt; 1 Jahr oder Eingriff in tiefer Hypothermie</v>
          </cell>
        </row>
        <row r="342">
          <cell r="A342" t="str">
            <v>F05Z</v>
          </cell>
          <cell r="B342" t="str">
            <v>O</v>
          </cell>
          <cell r="C342" t="str">
            <v>Koronare Bypass-Operation mit invasiver kardiologischer Diagnostik oder intraoperativer Ablation, mit komplizierenden Prozeduren oder Karotiseingriff oder bestimmte Eingriffe mit Herz­Lungen­Maschine in tiefer Hypothermie</v>
          </cell>
        </row>
        <row r="343">
          <cell r="A343" t="str">
            <v>F06Z</v>
          </cell>
          <cell r="B343" t="str">
            <v>O</v>
          </cell>
          <cell r="C343" t="str">
            <v>Koronare Bypass-Operation ohne invasive kardiologische Diagnostik, mit komplizierenden Prozeduren oder Karotiseingriff, oder mit Reoperation oder Infarkt, mit intraoperativer Ablation</v>
          </cell>
        </row>
        <row r="344">
          <cell r="A344" t="str">
            <v>F07Z</v>
          </cell>
          <cell r="B344" t="str">
            <v>O</v>
          </cell>
          <cell r="C344" t="str">
            <v>Andere Eingriffe mit Herz­Lungen­Maschine, Alter &lt; 1 Jahr oder mit komplizierenden Prozeduren oder komplexer Operation oder anderer Herzklappeneingriff mit Herz-Lungen-Maschine, Alter &lt; 16 Jahre</v>
          </cell>
        </row>
        <row r="345">
          <cell r="A345" t="str">
            <v>F08Z</v>
          </cell>
          <cell r="B345" t="str">
            <v>O</v>
          </cell>
          <cell r="C345" t="str">
            <v>Große rekonstruktive Gefäßeingriffe ohne Herz­Lungen­Maschine, mit komplizierenden Prozeduren oder thorakoabdominalem Aneurysma</v>
          </cell>
        </row>
        <row r="346">
          <cell r="A346" t="str">
            <v>F09Z</v>
          </cell>
          <cell r="B346" t="str">
            <v>O</v>
          </cell>
          <cell r="C346" t="str">
            <v>Andere kardiothorakale Eingriffe ohne Herz­Lungen­Maschine, mit komplizierenden Prozeduren oder Alter &lt; 3 Jahre</v>
          </cell>
        </row>
        <row r="347">
          <cell r="A347" t="str">
            <v>F10Z</v>
          </cell>
          <cell r="B347" t="str">
            <v>O</v>
          </cell>
          <cell r="C347" t="str">
            <v>Aggregatwechsel eines Kardioverters / Defibrillators (AICD), Ein-Kammer-Stimulation</v>
          </cell>
        </row>
        <row r="348">
          <cell r="A348" t="str">
            <v>F11A</v>
          </cell>
          <cell r="B348" t="str">
            <v>O</v>
          </cell>
          <cell r="C348" t="str">
            <v>Herzklappeneingriff mit Herz-Lungen-Maschine, mit Zweifacheingriff oder bei angeborenem Herzfehler und mit Reoperation, invasiver Diagnostik oder intraoperativer Ablation</v>
          </cell>
        </row>
        <row r="349">
          <cell r="A349" t="str">
            <v>F11B</v>
          </cell>
          <cell r="B349" t="str">
            <v>O</v>
          </cell>
          <cell r="C349" t="str">
            <v>Herzklappeneingriff mit Herz-Lungen-Maschine, mit Zweifacheingriff oder bei angeborenem Herzfehler oder mit Reoperation, invasiver Diagnostik oder intraoperativer Ablation</v>
          </cell>
        </row>
        <row r="350">
          <cell r="A350" t="str">
            <v>F12Z</v>
          </cell>
          <cell r="B350" t="str">
            <v>O</v>
          </cell>
          <cell r="C350" t="str">
            <v>Implantation eines Herzschrittmachers, Ein-Kammersystem</v>
          </cell>
        </row>
        <row r="351">
          <cell r="A351" t="str">
            <v>F13A</v>
          </cell>
          <cell r="B351" t="str">
            <v>O</v>
          </cell>
          <cell r="C351" t="str">
            <v>Amputation bei Kreislauferkrankungen an oberer Extremität und Zehen mit äußerst schweren CC und mehrzeitigen Revisions- oder Rekonstruktionseingriffen</v>
          </cell>
        </row>
        <row r="352">
          <cell r="A352" t="str">
            <v>F13B</v>
          </cell>
          <cell r="B352" t="str">
            <v>O</v>
          </cell>
          <cell r="C352" t="str">
            <v>Amputation bei Kreislauferkrankungen an oberer Extremität und Zehen mit äußerst schweren CC, ohne mehrzeitige Revisions- oder Rekonstruktionseingriffe</v>
          </cell>
        </row>
        <row r="353">
          <cell r="A353" t="str">
            <v>F13C</v>
          </cell>
          <cell r="B353" t="str">
            <v>O</v>
          </cell>
          <cell r="C353" t="str">
            <v>Amputation bei Kreislauferkrankungen an oberer Extremität und Zehen ohne äußerst schwere CC</v>
          </cell>
        </row>
        <row r="354">
          <cell r="A354" t="str">
            <v>F14Z</v>
          </cell>
          <cell r="B354" t="str">
            <v>O</v>
          </cell>
          <cell r="C354" t="str">
            <v>Gefäßeingriffe außer große rekonstruktive Eingriffe, ohne Herz-Lungen-Maschine, mit komplizierenden Prozeduren oder Revision oder komplexer Diagnose oder Alter &lt; 3 Jahre</v>
          </cell>
        </row>
        <row r="355">
          <cell r="A355" t="str">
            <v>F15Z</v>
          </cell>
          <cell r="B355" t="str">
            <v>O</v>
          </cell>
          <cell r="C355" t="str">
            <v>Perkutane Koronarangioplastie mit komplizierenden Prozeduren</v>
          </cell>
        </row>
        <row r="356">
          <cell r="A356" t="str">
            <v>F16Z</v>
          </cell>
          <cell r="B356" t="str">
            <v>O</v>
          </cell>
          <cell r="C356" t="str">
            <v>Koronare Bypass-Operation mit invasiver kardiologischer Diagnostik, ohne komplizierende Prozeduren, ohne Karotiseingriff, mit Reoperation, Infarkt oder intraoperativer Ablation</v>
          </cell>
        </row>
        <row r="357">
          <cell r="A357" t="str">
            <v>F17Z</v>
          </cell>
          <cell r="B357" t="str">
            <v>O</v>
          </cell>
          <cell r="C357" t="str">
            <v>Wechsel eines Herzschrittmachers, Ein-Kammersystem</v>
          </cell>
        </row>
        <row r="358">
          <cell r="A358" t="str">
            <v>F18Z</v>
          </cell>
          <cell r="B358" t="str">
            <v>O</v>
          </cell>
          <cell r="C358" t="str">
            <v>Revision eines Herzschrittmachers oder Kardioverters / Defibrillators (AICD) ohne Aggregatwechsel, Alter &gt; 15 Jahre</v>
          </cell>
        </row>
        <row r="359">
          <cell r="A359" t="str">
            <v>F19A</v>
          </cell>
          <cell r="B359" t="str">
            <v>O</v>
          </cell>
          <cell r="C359" t="str">
            <v>Andere perkutan­transluminale Intervention an Herz, Aorta und Lungengefäßen mit äußerst schweren CC</v>
          </cell>
        </row>
        <row r="360">
          <cell r="A360" t="str">
            <v>F19B</v>
          </cell>
          <cell r="B360" t="str">
            <v>O</v>
          </cell>
          <cell r="C360" t="str">
            <v>Andere perkutan­transluminale Intervention an Herz, Aorta und Lungengefäßen ohne äußerst schwere CC, Alter &lt; 6 Jahre</v>
          </cell>
        </row>
        <row r="361">
          <cell r="A361" t="str">
            <v>F19C</v>
          </cell>
          <cell r="B361" t="str">
            <v>O</v>
          </cell>
          <cell r="C361" t="str">
            <v>Andere perkutan­transluminale Intervention an Herz, Aorta und Lungengefäßen ohne äußerst schwere CC, Alter &gt; 5 Jahre</v>
          </cell>
        </row>
        <row r="362">
          <cell r="A362" t="str">
            <v>F20Z</v>
          </cell>
          <cell r="B362" t="str">
            <v>O</v>
          </cell>
          <cell r="C362" t="str">
            <v>Beidseitige Unterbindung und Stripping von Venen mit Ulzeration oder äußerst schweren oder schweren CC</v>
          </cell>
        </row>
        <row r="363">
          <cell r="A363" t="str">
            <v>F21Z</v>
          </cell>
          <cell r="B363" t="str">
            <v>O</v>
          </cell>
          <cell r="C363" t="str">
            <v>Andere OR-Prozeduren bei Kreislauferkrankungen</v>
          </cell>
        </row>
        <row r="364">
          <cell r="A364" t="str">
            <v>F22Z</v>
          </cell>
          <cell r="B364" t="str">
            <v>O</v>
          </cell>
          <cell r="C364" t="str">
            <v>Anderer Herzklappeneingriff mit Herz-Lungen-Maschine, Alter &gt; 15 Jahre</v>
          </cell>
        </row>
        <row r="365">
          <cell r="A365" t="str">
            <v>F23Z</v>
          </cell>
          <cell r="B365" t="str">
            <v>O</v>
          </cell>
          <cell r="C365" t="str">
            <v>Koronare Bypass-Operation mit invasiver kardiologischer Diagnostik oder intraoperativer Ablation, ohne komplizierende Prozeduren, ohne Karotiseingriff, ohne Reoperation, ohne Infarkt</v>
          </cell>
        </row>
        <row r="366">
          <cell r="A366" t="str">
            <v>F24A</v>
          </cell>
          <cell r="B366" t="str">
            <v>O</v>
          </cell>
          <cell r="C366" t="str">
            <v>Perkutane Koronarangioplastie mit komplexer Diagnose und hochkomplexer Intervention oder mit perkutaner Angioplastie, mit äußerst schweren CC</v>
          </cell>
        </row>
        <row r="367">
          <cell r="A367" t="str">
            <v>F24B</v>
          </cell>
          <cell r="B367" t="str">
            <v>O</v>
          </cell>
          <cell r="C367" t="str">
            <v>Implantation eines Herzschrittmachers, Zwei-Kammersystem oder perkutane Koronarangioplastie mit komplexer Diagnose und hochkomplexer Intervention oder mit perkutaner Angioplastie, ohne äußerst schwere CC, Alter &lt; 16 Jahre</v>
          </cell>
        </row>
        <row r="368">
          <cell r="A368" t="str">
            <v>F24C</v>
          </cell>
          <cell r="B368" t="str">
            <v>O</v>
          </cell>
          <cell r="C368" t="str">
            <v>Impl. Herzschrittmacher, 2-Kammersystem oder PTCA mit kompl. Diagnose und hochkompl. Intervention oder mit PTA, ohne äußerst schw. CC, Alter &gt; 15 J. oder Revision Herzschrittm. oder Kardioverter/Defibrillator (AICD) ohne Aggregatwechsel, Alter &lt; 16 J.</v>
          </cell>
        </row>
        <row r="369">
          <cell r="A369" t="str">
            <v>F25A</v>
          </cell>
          <cell r="B369" t="str">
            <v>O</v>
          </cell>
          <cell r="C369" t="str">
            <v>Implantation eines Herzschrittmachers, Drei-Kammersystem mit äußerst schweren CC</v>
          </cell>
        </row>
        <row r="370">
          <cell r="A370" t="str">
            <v>F25B</v>
          </cell>
          <cell r="B370" t="str">
            <v>O</v>
          </cell>
          <cell r="C370" t="str">
            <v>Implantation eines Herzschrittmachers, Drei-Kammersystem ohne äußerst schwere CC</v>
          </cell>
        </row>
        <row r="371">
          <cell r="A371" t="str">
            <v>F26Z</v>
          </cell>
          <cell r="B371" t="str">
            <v>O</v>
          </cell>
          <cell r="C371" t="str">
            <v>Andere ablative Maßnahmen bei Tachyarrhythmie oder Wechsel eines Herzschrittmachers, Mehrkammersystem</v>
          </cell>
        </row>
        <row r="372">
          <cell r="A372" t="str">
            <v>F27Z</v>
          </cell>
          <cell r="B372" t="str">
            <v>O</v>
          </cell>
          <cell r="C372" t="str">
            <v>Ablative Maßnahmen bei Tachyarrhythmie mit komplexer Ablation</v>
          </cell>
        </row>
        <row r="373">
          <cell r="A373" t="str">
            <v>F28A</v>
          </cell>
          <cell r="B373" t="str">
            <v>O</v>
          </cell>
          <cell r="C373" t="str">
            <v>Amputation mit zusätzlichem Gefäßeingriff</v>
          </cell>
        </row>
        <row r="374">
          <cell r="A374" t="str">
            <v>F28B</v>
          </cell>
          <cell r="B374" t="str">
            <v>O</v>
          </cell>
          <cell r="C374" t="str">
            <v>Amputation bei Kreislauferkrankungen außer an oberer Extremität und Zehen, ohne Gefäßeingriff, mit äußerst schweren oder schweren CC</v>
          </cell>
        </row>
        <row r="375">
          <cell r="A375" t="str">
            <v>F28C</v>
          </cell>
          <cell r="B375" t="str">
            <v>O</v>
          </cell>
          <cell r="C375" t="str">
            <v>Amputation bei Kreislauferkrankungen außer an oberer Extremität und Zehen, ohne Gefäßeingriff, ohne äußerst schwere oder schwere CC</v>
          </cell>
        </row>
        <row r="376">
          <cell r="A376" t="str">
            <v>F29Z</v>
          </cell>
          <cell r="B376" t="str">
            <v>O</v>
          </cell>
          <cell r="C376" t="str">
            <v>Frührehabilitation bei Krankheiten und Störungen des Kreislaufsystems, mit bestimmter OR-Prozedur, außer kardiothorakale Eingriffe</v>
          </cell>
        </row>
        <row r="377">
          <cell r="A377" t="str">
            <v>F30Z</v>
          </cell>
          <cell r="B377" t="str">
            <v>O</v>
          </cell>
          <cell r="C377" t="str">
            <v>Operation bei komplexem angeborenen Herzfehler</v>
          </cell>
        </row>
        <row r="378">
          <cell r="A378" t="str">
            <v>F31Z</v>
          </cell>
          <cell r="B378" t="str">
            <v>O</v>
          </cell>
          <cell r="C378" t="str">
            <v>Andere Eingriffe mit Herz­Lungen­Maschine, Alter &gt; 0 Jahre, ohne komplizierende Prozeduren, ohne komplexe Operation</v>
          </cell>
        </row>
        <row r="379">
          <cell r="A379" t="str">
            <v>F32Z</v>
          </cell>
          <cell r="B379" t="str">
            <v>O</v>
          </cell>
          <cell r="C379" t="str">
            <v>Koronare Bypass-Operation ohne invasive kardiologische Diagnostik, ohne komplizierende Prozeduren, ohne Karotiseingriff, ohne intraoperative Ablation</v>
          </cell>
        </row>
        <row r="380">
          <cell r="A380" t="str">
            <v>F33A</v>
          </cell>
          <cell r="B380" t="str">
            <v>O</v>
          </cell>
          <cell r="C380" t="str">
            <v>Große rekonstruktive Gefäßeingriffe ohne Herz-Lungen-Maschine, mit Mehretagen- oder Aorteneingriff oder Reoperation mit äußerst schweren CC</v>
          </cell>
        </row>
        <row r="381">
          <cell r="A381" t="str">
            <v>F33B</v>
          </cell>
          <cell r="B381" t="str">
            <v>O</v>
          </cell>
          <cell r="C381" t="str">
            <v>Große rekonstruktive Gefäßeingriffe ohne Herz-Lungen-Maschine, mit Mehretagen- oder Aorteneingriff oder Reoperation ohne äußerst schwere CC</v>
          </cell>
        </row>
        <row r="382">
          <cell r="A382" t="str">
            <v>F34A</v>
          </cell>
          <cell r="B382" t="str">
            <v>O</v>
          </cell>
          <cell r="C382" t="str">
            <v>Andere große rekonstruktive Gefäßeingriffe ohne Herz­Lungen­Maschine mit äußerst schweren CC</v>
          </cell>
        </row>
        <row r="383">
          <cell r="A383" t="str">
            <v>F34B</v>
          </cell>
          <cell r="B383" t="str">
            <v>O</v>
          </cell>
          <cell r="C383" t="str">
            <v>Andere große rekonstruktive Gefäßeingriffe ohne Herz­Lungen­Maschine ohne äußerst schwere CC</v>
          </cell>
        </row>
        <row r="384">
          <cell r="A384" t="str">
            <v>F35A</v>
          </cell>
          <cell r="B384" t="str">
            <v>O</v>
          </cell>
          <cell r="C384" t="str">
            <v>Andere kardiothorakale Eingriffe ohne Herz­Lungen­Maschine, ohne komplizierende Prozeduren, Alter &gt; 2 Jahre und &lt; 10 Jahre oder äußerst schwere CC</v>
          </cell>
        </row>
        <row r="385">
          <cell r="A385" t="str">
            <v>F35B</v>
          </cell>
          <cell r="B385" t="str">
            <v>O</v>
          </cell>
          <cell r="C385" t="str">
            <v>Andere kardiothorakale Eingriffe ohne Herz­Lungen­Maschine, ohne komplizierende Prozeduren, Alter &gt; 9 Jahre, ohne äußerst schwere CC</v>
          </cell>
        </row>
        <row r="386">
          <cell r="A386" t="str">
            <v>F36A</v>
          </cell>
          <cell r="B386" t="str">
            <v>O</v>
          </cell>
          <cell r="C386" t="str">
            <v>Intensivmedizinische Komplexbehandlung &gt; 1104 Aufwandspunkte bei Krankheiten und Störungen des Kreislaufsystems, mit bestimmter OR-Prozedur</v>
          </cell>
        </row>
        <row r="387">
          <cell r="A387" t="str">
            <v>F36B</v>
          </cell>
          <cell r="B387" t="str">
            <v>O</v>
          </cell>
          <cell r="C387" t="str">
            <v>Intensivmedizinische Komplexbehandlung &gt; 552 Aufwandspunkte und &lt; 1105 Aufwandspunkte bei Krankheiten und Störungen des Kreislaufsystems, mit bestimmter OR-Prozedur</v>
          </cell>
        </row>
        <row r="388">
          <cell r="A388" t="str">
            <v>F37Z</v>
          </cell>
          <cell r="B388" t="str">
            <v>O</v>
          </cell>
          <cell r="C388" t="str">
            <v>Längerer stationärer Aufenthalt vor Transplantation bei hoher Dringlichkeitsstufe bei Krankheiten und Störungen des Kreislaufsystems</v>
          </cell>
        </row>
        <row r="389">
          <cell r="A389" t="str">
            <v>F38Z</v>
          </cell>
          <cell r="B389" t="str">
            <v>O</v>
          </cell>
          <cell r="C389" t="str">
            <v>Mäßig komplexe rekonstruktive Gefäßeingriffe ohne Herz­Lungen­Maschine</v>
          </cell>
        </row>
        <row r="390">
          <cell r="A390" t="str">
            <v>F39A</v>
          </cell>
          <cell r="B390" t="str">
            <v>O</v>
          </cell>
          <cell r="C390" t="str">
            <v>Unterbindung und Stripping von Venen mit beidseitigem Eingriff oder Ulzeration oder äußerst schweren oder schweren CC</v>
          </cell>
        </row>
        <row r="391">
          <cell r="A391" t="str">
            <v>F39B</v>
          </cell>
          <cell r="B391" t="str">
            <v>O</v>
          </cell>
          <cell r="C391" t="str">
            <v>Unterbindung und Stripping von Venen ohne beidseitigen Eingriff, ohne Ulzeration, ohne äußerst schwere oder schwere CC</v>
          </cell>
        </row>
        <row r="392">
          <cell r="A392" t="str">
            <v>F40Z</v>
          </cell>
          <cell r="B392" t="str">
            <v>O</v>
          </cell>
          <cell r="C392" t="str">
            <v>Implantation eines Herzschrittmachers, Zwei-Kammersystem, mit äußerst schweren CC</v>
          </cell>
        </row>
        <row r="393">
          <cell r="A393" t="str">
            <v>F41A</v>
          </cell>
          <cell r="B393" t="str">
            <v>A</v>
          </cell>
          <cell r="C393" t="str">
            <v>Invasive kardiologische Diagnostik bei akutem Myokardinfarkt mit äußerst schweren CC</v>
          </cell>
        </row>
        <row r="394">
          <cell r="A394" t="str">
            <v>F41B</v>
          </cell>
          <cell r="B394" t="str">
            <v>A</v>
          </cell>
          <cell r="C394" t="str">
            <v>Invasive kardiologische Diagnostik bei akutem Myokardinfarkt ohne äußerst schwere CC</v>
          </cell>
        </row>
        <row r="395">
          <cell r="A395" t="str">
            <v>F43A</v>
          </cell>
          <cell r="B395" t="str">
            <v>A</v>
          </cell>
          <cell r="C395" t="str">
            <v>Beatmung &gt; 24 Stunden bei Krankheiten und Störungen des Kreislaufsystems, Alter &lt; 6 Jahre</v>
          </cell>
        </row>
        <row r="396">
          <cell r="A396" t="str">
            <v>F43B</v>
          </cell>
          <cell r="B396" t="str">
            <v>A</v>
          </cell>
          <cell r="C396" t="str">
            <v>Beatmung &gt; 24 Stunden bei Krankheiten und Störungen des Kreislaufsystems, Alter &gt; 5 Jahre, mit äußerst schweren CC</v>
          </cell>
        </row>
        <row r="397">
          <cell r="A397" t="str">
            <v>F43C</v>
          </cell>
          <cell r="B397" t="str">
            <v>A</v>
          </cell>
          <cell r="C397" t="str">
            <v>Beatmung &gt; 24 Stunden bei Krankheiten und Störungen des Kreislaufsystems, Alter &gt; 5 Jahre, ohne äußerst schwere CC</v>
          </cell>
        </row>
        <row r="398">
          <cell r="A398" t="str">
            <v>F44Z</v>
          </cell>
          <cell r="B398" t="str">
            <v>A</v>
          </cell>
          <cell r="C398" t="str">
            <v>Invasive kardiologische Diagnostik, mehr als 2 Belegungstage, mit komplizierenden Prozeduren oder Endokarditis</v>
          </cell>
        </row>
        <row r="399">
          <cell r="A399" t="str">
            <v>F45Z</v>
          </cell>
          <cell r="B399" t="str">
            <v>A</v>
          </cell>
          <cell r="C399" t="str">
            <v>Frührehabilitation bei Krankheiten und Störungen des Kreislaufsystems</v>
          </cell>
        </row>
        <row r="400">
          <cell r="A400" t="str">
            <v>F46A</v>
          </cell>
          <cell r="B400" t="str">
            <v>A</v>
          </cell>
          <cell r="C400" t="str">
            <v>Invasive kardiologische Diagnostik außer bei akutem Myokardinfarkt, mehr als 2 Belegungstage, mit komplexer Diagnose, Alter &lt; 14 Jahre</v>
          </cell>
        </row>
        <row r="401">
          <cell r="A401" t="str">
            <v>F46B</v>
          </cell>
          <cell r="B401" t="str">
            <v>A</v>
          </cell>
          <cell r="C401" t="str">
            <v>Invasive kardiologische Diagnostik außer bei akutem Myokardinfarkt, mehr als 2 Belegungstage, mit komplexer Diagnose, Alter &gt; 13 Jahre</v>
          </cell>
        </row>
        <row r="402">
          <cell r="A402" t="str">
            <v>F47Z</v>
          </cell>
          <cell r="B402" t="str">
            <v>A</v>
          </cell>
          <cell r="C402" t="str">
            <v>Nichtinvasive elektrophysiologische Untersuchung bei vorhandenem Kardioverter / Defibrillator (AICD)</v>
          </cell>
        </row>
        <row r="403">
          <cell r="A403" t="str">
            <v>F48Z</v>
          </cell>
          <cell r="B403" t="str">
            <v>A</v>
          </cell>
          <cell r="C403" t="str">
            <v>Geriatrische frührehabilitative Komplexbehandlung bei Krankheiten und Störungen des Kreislaufsystems</v>
          </cell>
        </row>
        <row r="404">
          <cell r="A404" t="str">
            <v>F49A</v>
          </cell>
          <cell r="B404" t="str">
            <v>A</v>
          </cell>
          <cell r="C404" t="str">
            <v>Invasive kardiologische Diagnostik außer bei akutem Myokardinfarkt, mehr als 2 Belegungstage, mit komplexem Eingriff, mit äußerst schweren CC</v>
          </cell>
        </row>
        <row r="405">
          <cell r="A405" t="str">
            <v>F49B</v>
          </cell>
          <cell r="B405" t="str">
            <v>A</v>
          </cell>
          <cell r="C405" t="str">
            <v>Invasive kardiologische Diagnostik außer bei akutem Myokardinfarkt, mehr als 2 Belegungstage, ohne komplexen Eingriff, mit äußerst schweren CC</v>
          </cell>
        </row>
        <row r="406">
          <cell r="A406" t="str">
            <v>F49C</v>
          </cell>
          <cell r="B406" t="str">
            <v>A</v>
          </cell>
          <cell r="C406" t="str">
            <v>Invasive kardiologische Diagnostik außer bei akutem Myokardinfarkt, weniger als 3 Belegungstage oder mehr als 2 Belegungstage ohne äußerst schwere CC, Alter &lt; 15 Jahre</v>
          </cell>
        </row>
        <row r="407">
          <cell r="A407" t="str">
            <v>F49D</v>
          </cell>
          <cell r="B407" t="str">
            <v>A</v>
          </cell>
          <cell r="C407" t="str">
            <v>Invasive kardiologische Diagnostik außer bei akutem Myokardinfarkt, mehr als 2 Belegungstage, Alter &gt; 14 Jahre, mit komplexem Eingriff, ohne äußerst schwere CC</v>
          </cell>
        </row>
        <row r="408">
          <cell r="A408" t="str">
            <v>F49E</v>
          </cell>
          <cell r="B408" t="str">
            <v>A</v>
          </cell>
          <cell r="C408" t="str">
            <v>Invasive kardiologische Diagnostik außer bei akutem Myokardinfarkt, mehr als 2 Belegungstage, Alter &gt; 14 Jahre, ohne komplexen Eingriff, ohne äußerst schwere CC</v>
          </cell>
        </row>
        <row r="409">
          <cell r="A409" t="str">
            <v>F49F</v>
          </cell>
          <cell r="B409" t="str">
            <v>A</v>
          </cell>
          <cell r="C409" t="str">
            <v>Invasive kardiologische Diagnostik außer bei akutem Myokardinfarkt, weniger als 3 Belegungstage, Alter &gt; 14 Jahre</v>
          </cell>
        </row>
        <row r="410">
          <cell r="A410" t="str">
            <v>F50A</v>
          </cell>
          <cell r="B410" t="str">
            <v>O</v>
          </cell>
          <cell r="C410" t="str">
            <v>Ablative Maßnahmen bei Tachyarrhythmie mit komplexem Mappingverfahren mit äußerst schweren CC</v>
          </cell>
        </row>
        <row r="411">
          <cell r="A411" t="str">
            <v>F50B</v>
          </cell>
          <cell r="B411" t="str">
            <v>O</v>
          </cell>
          <cell r="C411" t="str">
            <v>Ablative Maßnahmen bei Tachyarrhythmie mit komplexem Mappingverfahren ohne äußerst schwere CC</v>
          </cell>
        </row>
        <row r="412">
          <cell r="A412" t="str">
            <v>F51A</v>
          </cell>
          <cell r="B412" t="str">
            <v>O</v>
          </cell>
          <cell r="C412" t="str">
            <v>Endovaskuläre Implantation von Stent-Prothesen an der Aorta, thorakal</v>
          </cell>
        </row>
        <row r="413">
          <cell r="A413" t="str">
            <v>F51B</v>
          </cell>
          <cell r="B413" t="str">
            <v>O</v>
          </cell>
          <cell r="C413" t="str">
            <v>Endovaskuläre Implantation von Stent-Prothesen an der Aorta, nicht thorakal</v>
          </cell>
        </row>
        <row r="414">
          <cell r="A414" t="str">
            <v>F52A</v>
          </cell>
          <cell r="B414" t="str">
            <v>O</v>
          </cell>
          <cell r="C414" t="str">
            <v>Perkutane Koronarangioplastie mit komplexer Diagnose, mit äußerst schweren CC</v>
          </cell>
        </row>
        <row r="415">
          <cell r="A415" t="str">
            <v>F52B</v>
          </cell>
          <cell r="B415" t="str">
            <v>O</v>
          </cell>
          <cell r="C415" t="str">
            <v>Perkutane Koronarangioplastie mit komplexer Diagnose, ohne äußerst schwere CC oder mit intrakoronarer Brachytherapie</v>
          </cell>
        </row>
        <row r="416">
          <cell r="A416" t="str">
            <v>F53A</v>
          </cell>
          <cell r="B416" t="str">
            <v>O</v>
          </cell>
          <cell r="C416" t="str">
            <v>Bypassoperation mit mehrzeitigen komplexen OR-Prozeduren, mit komplizierenden Prozeduren oder Karotiseingriff</v>
          </cell>
        </row>
        <row r="417">
          <cell r="A417" t="str">
            <v>F53B</v>
          </cell>
          <cell r="B417" t="str">
            <v>O</v>
          </cell>
          <cell r="C417" t="str">
            <v>Bypassoperation mit mehrzeitigen komplexen OR-Prozeduren, ohne komplizierende Prozeduren, ohne Karotiseingriff</v>
          </cell>
        </row>
        <row r="418">
          <cell r="A418" t="str">
            <v>F54Z</v>
          </cell>
          <cell r="B418" t="str">
            <v>O</v>
          </cell>
          <cell r="C418" t="str">
            <v>Gefäßeingriffe außer große rekonstruktive Eingriffe, ohne Herz-Lungen-Maschine, ohne komplizierende Prozeduren, ohne Revision, ohne komplexe Diagnose, Alter &gt; 2 Jahre</v>
          </cell>
        </row>
        <row r="419">
          <cell r="A419" t="str">
            <v>F56Z</v>
          </cell>
          <cell r="B419" t="str">
            <v>O</v>
          </cell>
          <cell r="C419" t="str">
            <v>Perkutane Koronarangioplastie mit hochkomplexer Intervention</v>
          </cell>
        </row>
        <row r="420">
          <cell r="A420" t="str">
            <v>F57A</v>
          </cell>
          <cell r="B420" t="str">
            <v>O</v>
          </cell>
          <cell r="C420" t="str">
            <v>Perkutane Koronarangioplastie mit komplexer Intervention mit äußerst schweren CC</v>
          </cell>
        </row>
        <row r="421">
          <cell r="A421" t="str">
            <v>F57B</v>
          </cell>
          <cell r="B421" t="str">
            <v>O</v>
          </cell>
          <cell r="C421" t="str">
            <v>Perkutane Koronarangioplastie mit komplexer Intervention ohne äußerst schwere CC</v>
          </cell>
        </row>
        <row r="422">
          <cell r="A422" t="str">
            <v>F58A</v>
          </cell>
          <cell r="B422" t="str">
            <v>O</v>
          </cell>
          <cell r="C422" t="str">
            <v>Andere perkutane Koronarangioplastie mit äußerst schweren CC</v>
          </cell>
        </row>
        <row r="423">
          <cell r="A423" t="str">
            <v>F58B</v>
          </cell>
          <cell r="B423" t="str">
            <v>O</v>
          </cell>
          <cell r="C423" t="str">
            <v>Andere perkutane Koronarangioplastie ohne äußerst schwere CC</v>
          </cell>
        </row>
        <row r="424">
          <cell r="A424" t="str">
            <v>F59A</v>
          </cell>
          <cell r="B424" t="str">
            <v>O</v>
          </cell>
          <cell r="C424" t="str">
            <v>Mäßig komplexe Gefäßeingriffe ohne Herz-Lungen-Maschine mit äußerst schweren CC</v>
          </cell>
        </row>
        <row r="425">
          <cell r="A425" t="str">
            <v>F59B</v>
          </cell>
          <cell r="B425" t="str">
            <v>O</v>
          </cell>
          <cell r="C425" t="str">
            <v>Mäßig komplexe Gefäßeingriffe ohne Herz-Lungen-Maschine ohne äußerst schwere CC</v>
          </cell>
        </row>
        <row r="426">
          <cell r="A426" t="str">
            <v>F60A</v>
          </cell>
          <cell r="B426" t="str">
            <v>M</v>
          </cell>
          <cell r="C426" t="str">
            <v>Akuter Myokardinfarkt ohne invasive kardiologische Diagnostik mit äußerst schweren CC oder schwere Arrhythmie und Herzstillstand mit äußerst schweren CC</v>
          </cell>
        </row>
        <row r="427">
          <cell r="A427" t="str">
            <v>F60B</v>
          </cell>
          <cell r="B427" t="str">
            <v>M</v>
          </cell>
          <cell r="C427" t="str">
            <v>Akuter Myokardinfarkt ohne invasive kardiologische Diagnostik ohne äußerst schwere CC</v>
          </cell>
        </row>
        <row r="428">
          <cell r="A428" t="str">
            <v>F61A</v>
          </cell>
          <cell r="B428" t="str">
            <v>M</v>
          </cell>
          <cell r="C428" t="str">
            <v>Infektiöse Endokarditis mit komplizierender Diagnose</v>
          </cell>
        </row>
        <row r="429">
          <cell r="A429" t="str">
            <v>F61B</v>
          </cell>
          <cell r="B429" t="str">
            <v>M</v>
          </cell>
          <cell r="C429" t="str">
            <v>Infektiöse Endokarditis ohne komplizierende Diagnose</v>
          </cell>
        </row>
        <row r="430">
          <cell r="A430" t="str">
            <v>F62A</v>
          </cell>
          <cell r="B430" t="str">
            <v>M</v>
          </cell>
          <cell r="C430" t="str">
            <v>Herzinsuffizienz und Schock mit äußerst schweren CC, mit Dialyse oder Reanimation oder komplizierender Diagnose</v>
          </cell>
        </row>
        <row r="431">
          <cell r="A431" t="str">
            <v>F62B</v>
          </cell>
          <cell r="B431" t="str">
            <v>M</v>
          </cell>
          <cell r="C431" t="str">
            <v>Herzinsuffizienz und Schock mit äußerst schweren CC, ohne Dialyse, ohne Reanimation, ohne komplexe Diagnose</v>
          </cell>
        </row>
        <row r="432">
          <cell r="A432" t="str">
            <v>F62C</v>
          </cell>
          <cell r="B432" t="str">
            <v>M</v>
          </cell>
          <cell r="C432" t="str">
            <v>Herzinsuffizienz und Schock ohne äußerst schwere CC</v>
          </cell>
        </row>
        <row r="433">
          <cell r="A433" t="str">
            <v>F63A</v>
          </cell>
          <cell r="B433" t="str">
            <v>M</v>
          </cell>
          <cell r="C433" t="str">
            <v>Venenthrombose mit äußerst schweren oder schweren CC</v>
          </cell>
        </row>
        <row r="434">
          <cell r="A434" t="str">
            <v>F63B</v>
          </cell>
          <cell r="B434" t="str">
            <v>M</v>
          </cell>
          <cell r="C434" t="str">
            <v>Venenthrombose ohne äußerst schwere oder schwere CC</v>
          </cell>
        </row>
        <row r="435">
          <cell r="A435" t="str">
            <v>F67A</v>
          </cell>
          <cell r="B435" t="str">
            <v>M</v>
          </cell>
          <cell r="C435" t="str">
            <v>Hypertonie mit äußerst schweren CC</v>
          </cell>
        </row>
        <row r="436">
          <cell r="A436" t="str">
            <v>F67B</v>
          </cell>
          <cell r="B436" t="str">
            <v>M</v>
          </cell>
          <cell r="C436" t="str">
            <v>Hypertonie mit schweren CC oder schwere Arrhythmie und Herzstillstand ohne äußerst schwere CC</v>
          </cell>
        </row>
        <row r="437">
          <cell r="A437" t="str">
            <v>F67C</v>
          </cell>
          <cell r="B437" t="str">
            <v>M</v>
          </cell>
          <cell r="C437" t="str">
            <v>Hypertonie ohne äußerst schwere oder schwere CC, Alter &lt; 16 Jahre</v>
          </cell>
        </row>
        <row r="438">
          <cell r="A438" t="str">
            <v>F67D</v>
          </cell>
          <cell r="B438" t="str">
            <v>M</v>
          </cell>
          <cell r="C438" t="str">
            <v>Hypertonie ohne äußerst schwere oder schwere CC, Alter &gt; 15 Jahre oder Koronararteriosklerose ohne äußerst schwere CC</v>
          </cell>
        </row>
        <row r="439">
          <cell r="A439" t="str">
            <v>F68A</v>
          </cell>
          <cell r="B439" t="str">
            <v>M</v>
          </cell>
          <cell r="C439" t="str">
            <v>Angeborene Herzkrankheit, Alter &lt; 6 Jahre</v>
          </cell>
        </row>
        <row r="440">
          <cell r="A440" t="str">
            <v>F68B</v>
          </cell>
          <cell r="B440" t="str">
            <v>M</v>
          </cell>
          <cell r="C440" t="str">
            <v>Angeborene Herzkrankheit, Alter &gt; 5 Jahre</v>
          </cell>
        </row>
        <row r="441">
          <cell r="A441" t="str">
            <v>F69Z</v>
          </cell>
          <cell r="B441" t="str">
            <v>M</v>
          </cell>
          <cell r="C441" t="str">
            <v>Herzklappenerkrankungen mit äußerst schweren oder schweren CC</v>
          </cell>
        </row>
        <row r="442">
          <cell r="A442" t="str">
            <v>F71A</v>
          </cell>
          <cell r="B442" t="str">
            <v>M</v>
          </cell>
          <cell r="C442" t="str">
            <v>Nicht schwere kardiale Arrhythmie und Erregungsleitungsstörungen, Koronararteriosklerose und instabile Angina pectoris, mit äußerst schweren CC</v>
          </cell>
        </row>
        <row r="443">
          <cell r="A443" t="str">
            <v>F71B</v>
          </cell>
          <cell r="B443" t="str">
            <v>M</v>
          </cell>
          <cell r="C443" t="str">
            <v>Nicht schwere kardiale Arrhythmie und Erregungsleitungsstörungen mit schweren CC</v>
          </cell>
        </row>
        <row r="444">
          <cell r="A444" t="str">
            <v>F72A</v>
          </cell>
          <cell r="B444" t="str">
            <v>M</v>
          </cell>
          <cell r="C444" t="str">
            <v>Instabile Angina pectoris mit schweren CC</v>
          </cell>
        </row>
        <row r="445">
          <cell r="A445" t="str">
            <v>F72B</v>
          </cell>
          <cell r="B445" t="str">
            <v>M</v>
          </cell>
          <cell r="C445" t="str">
            <v>Instabile Angina pectoris oder nicht schwere kardiale Arrhythmie und Erregungsleitungsstörungen, ohne äußerst schwere oder schwere CC</v>
          </cell>
        </row>
        <row r="446">
          <cell r="A446" t="str">
            <v>F73Z</v>
          </cell>
          <cell r="B446" t="str">
            <v>M</v>
          </cell>
          <cell r="C446" t="str">
            <v>Synkope und Kollaps oder Herzklappenerkrankungen ohne äußerst schwere oder schwere CC</v>
          </cell>
        </row>
        <row r="447">
          <cell r="A447" t="str">
            <v>F74Z</v>
          </cell>
          <cell r="B447" t="str">
            <v>M</v>
          </cell>
          <cell r="C447" t="str">
            <v>Thoraxschmerz</v>
          </cell>
        </row>
        <row r="448">
          <cell r="A448" t="str">
            <v>F75A</v>
          </cell>
          <cell r="B448" t="str">
            <v>M</v>
          </cell>
          <cell r="C448" t="str">
            <v>Andere Krankheiten des Kreislaufsystems mit äußerst schweren CC oder Hautulkus oder periphere Gefäßkrankheiten mit komplexer Diagnose und äußerst schweren CC</v>
          </cell>
        </row>
        <row r="449">
          <cell r="A449" t="str">
            <v>F75B</v>
          </cell>
          <cell r="B449" t="str">
            <v>M</v>
          </cell>
          <cell r="C449" t="str">
            <v>Andere Krankheiten des Kreislaufsystems ohne äußerst schwere CC, ohne Hautulkus, Alter &lt; 10 Jahre</v>
          </cell>
        </row>
        <row r="450">
          <cell r="A450" t="str">
            <v>F75C</v>
          </cell>
          <cell r="B450" t="str">
            <v>M</v>
          </cell>
          <cell r="C450" t="str">
            <v>Andere Krankheiten des Kreislaufsystems ohne äußerst schwere CC, ohne Hautulkus, Alter &gt; 9 Jahre und Alter &lt; 18 Jahre</v>
          </cell>
        </row>
        <row r="451">
          <cell r="A451" t="str">
            <v>F75D</v>
          </cell>
          <cell r="B451" t="str">
            <v>M</v>
          </cell>
          <cell r="C451" t="str">
            <v>Andere Krankheiten des Kreislaufsystems ohne äußerst schwere CC, ohne Hautulkus, Alter &gt; 17 Jahre oder periphere Gefäßkrankheiten ohne komplexe Diagnose oder ohne äußerst schwere CC</v>
          </cell>
        </row>
        <row r="452">
          <cell r="A452" t="str">
            <v>F77Z</v>
          </cell>
          <cell r="B452" t="str">
            <v>M</v>
          </cell>
          <cell r="C452" t="str">
            <v>Komplexbehandlung bei multiresistenten Erregern bei Krankheiten und Störungen des Kreislaufsystems</v>
          </cell>
        </row>
        <row r="453">
          <cell r="A453" t="str">
            <v>F95A</v>
          </cell>
          <cell r="B453" t="str">
            <v>O</v>
          </cell>
          <cell r="C453" t="str">
            <v>Interventioneller Verschluss eines Atrium- oder Ventrikelseptumdefekts, Alter &lt; 19 Jahre</v>
          </cell>
        </row>
        <row r="454">
          <cell r="A454" t="str">
            <v>F95B</v>
          </cell>
          <cell r="B454" t="str">
            <v>O</v>
          </cell>
          <cell r="C454" t="str">
            <v>Interventioneller Verschluss eines Atrium- oder Ventrikelseptumdefekts, Alter &gt; 18 Jahre</v>
          </cell>
        </row>
        <row r="455">
          <cell r="A455" t="str">
            <v>F96Z</v>
          </cell>
          <cell r="B455" t="str">
            <v>O</v>
          </cell>
          <cell r="C455" t="str">
            <v>Stammzelltransfusion bei Krankheiten und Störungen des Kreislaufsystems</v>
          </cell>
        </row>
        <row r="457">
          <cell r="A457" t="str">
            <v>MDC 6 Krankheiten und Störungen der Verdauungsorgane</v>
          </cell>
        </row>
        <row r="458">
          <cell r="A458" t="str">
            <v>DRG</v>
          </cell>
          <cell r="B458" t="str">
            <v>Part.</v>
          </cell>
          <cell r="C458" t="str">
            <v>Beschreibung</v>
          </cell>
        </row>
        <row r="460">
          <cell r="A460" t="str">
            <v>G01Z</v>
          </cell>
          <cell r="B460" t="str">
            <v>O</v>
          </cell>
          <cell r="C460" t="str">
            <v>Eviszeration des kleinen Beckens</v>
          </cell>
        </row>
        <row r="461">
          <cell r="A461" t="str">
            <v>G02Z</v>
          </cell>
          <cell r="B461" t="str">
            <v>O</v>
          </cell>
          <cell r="C461" t="str">
            <v>Eingriffe an Dünn- und Dickdarm mit komplexem Eingriff oder komplizierender Diagnose</v>
          </cell>
        </row>
        <row r="462">
          <cell r="A462" t="str">
            <v>G03A</v>
          </cell>
          <cell r="B462" t="str">
            <v>O</v>
          </cell>
          <cell r="C462" t="str">
            <v>Große Eingriffe an Magen, Ösophagus und Duodenum mit hochkomplexem Eingriff oder komplizierenden Prozeduren oder bei bestimmter bösartiger Neubildung</v>
          </cell>
        </row>
        <row r="463">
          <cell r="A463" t="str">
            <v>G03B</v>
          </cell>
          <cell r="B463" t="str">
            <v>O</v>
          </cell>
          <cell r="C463" t="str">
            <v>Große Eingriffe an Magen, Ösophagus und Duodenum ohne hochkomplexen Eingriff, ohne komplizierende Prozeduren, außer bei bestimmter bösartiger Neubildung</v>
          </cell>
        </row>
        <row r="464">
          <cell r="A464" t="str">
            <v>G04A</v>
          </cell>
          <cell r="B464" t="str">
            <v>O</v>
          </cell>
          <cell r="C464" t="str">
            <v>Adhäsiolyse am Peritoneum, Alter &lt; 4 Jahre oder mit äußerst schweren oder schweren CC oder kleine Eingriffe an Dünn­ und Dickdarm mit äußerst schweren CC, Alter &lt; 6 Jahre</v>
          </cell>
        </row>
        <row r="465">
          <cell r="A465" t="str">
            <v>G04B</v>
          </cell>
          <cell r="B465" t="str">
            <v>O</v>
          </cell>
          <cell r="C465" t="str">
            <v>Adhäsiolyse am Peritoneum, Alter &lt; 4 Jahre oder mit äußerst schweren oder schweren CC oder kleine Eingriffe an Dünn­ und Dickdarm mit äußerst schweren CC, Alter &gt; 5 Jahre</v>
          </cell>
        </row>
        <row r="466">
          <cell r="A466" t="str">
            <v>G07A</v>
          </cell>
          <cell r="B466" t="str">
            <v>O</v>
          </cell>
          <cell r="C466" t="str">
            <v>Appendektomie bei Peritonitis mit äußerst schweren oder schweren CC oder kleine Eingriffe an Dünn­ und Dickdarm ohne äußerst schwere CC, Alter &lt; 3 Jahre</v>
          </cell>
        </row>
        <row r="467">
          <cell r="A467" t="str">
            <v>G07B</v>
          </cell>
          <cell r="B467" t="str">
            <v>O</v>
          </cell>
          <cell r="C467" t="str">
            <v>Appendektomie bei Peritonitis mit äußerst schweren oder schweren CC oder kleine Eingriffe an Dünn­ und Dickdarm ohne äußerst schwere CC, Alter &gt; 2 Jahre</v>
          </cell>
        </row>
        <row r="468">
          <cell r="A468" t="str">
            <v>G08A</v>
          </cell>
          <cell r="B468" t="str">
            <v>O</v>
          </cell>
          <cell r="C468" t="str">
            <v>Komplexe Rekonstruktion der Bauchwand, Alter &gt; 0 Jahre, mit äußerst schweren CC</v>
          </cell>
        </row>
        <row r="469">
          <cell r="A469" t="str">
            <v>G08B</v>
          </cell>
          <cell r="B469" t="str">
            <v>O</v>
          </cell>
          <cell r="C469" t="str">
            <v>Komplexe Rekonstruktion der Bauchwand, Alter &gt; 0 Jahre, ohne äußerst schwere CC</v>
          </cell>
        </row>
        <row r="470">
          <cell r="A470" t="str">
            <v>G09Z</v>
          </cell>
          <cell r="B470" t="str">
            <v>O</v>
          </cell>
          <cell r="C470" t="str">
            <v>Beidseitige Eingriffe bei Leisten­ und Schenkelhernien, Alter &gt; 55 Jahre</v>
          </cell>
        </row>
        <row r="471">
          <cell r="A471" t="str">
            <v>G11A</v>
          </cell>
          <cell r="B471" t="str">
            <v>O</v>
          </cell>
          <cell r="C471" t="str">
            <v>Pyloromyotomie oder Anoproktoplastik und Rekonstruktion von Anus und Sphinkter, Alter &lt; 10 Jahre</v>
          </cell>
        </row>
        <row r="472">
          <cell r="A472" t="str">
            <v>G11B</v>
          </cell>
          <cell r="B472" t="str">
            <v>O</v>
          </cell>
          <cell r="C472" t="str">
            <v>Pyloromyotomie oder Anoproktoplastik und Rekonstruktion von Anus und Sphinkter, Alter &gt; 9 Jahre</v>
          </cell>
        </row>
        <row r="473">
          <cell r="A473" t="str">
            <v>G12A</v>
          </cell>
          <cell r="B473" t="str">
            <v>O</v>
          </cell>
          <cell r="C473" t="str">
            <v>Andere OR-Prozeduren an den Verdauungsorganen mit komplexer OR-Prozedur</v>
          </cell>
        </row>
        <row r="474">
          <cell r="A474" t="str">
            <v>G12B</v>
          </cell>
          <cell r="B474" t="str">
            <v>O</v>
          </cell>
          <cell r="C474" t="str">
            <v>Andere OR-Prozeduren an den Verdauungsorganen mit mäßig komplexer OR-Prozedur</v>
          </cell>
        </row>
        <row r="475">
          <cell r="A475" t="str">
            <v>G12C</v>
          </cell>
          <cell r="B475" t="str">
            <v>O</v>
          </cell>
          <cell r="C475" t="str">
            <v>Andere OR-Prozeduren an den Verdauungsorganen ohne komplexe oder mäßig komplexe OR-Prozedur</v>
          </cell>
        </row>
        <row r="476">
          <cell r="A476" t="str">
            <v>G13Z</v>
          </cell>
          <cell r="B476" t="str">
            <v>O</v>
          </cell>
          <cell r="C476" t="str">
            <v>Andere Eingriffe an Darm oder Enterostoma mit äußerst schweren CC</v>
          </cell>
        </row>
        <row r="477">
          <cell r="A477" t="str">
            <v>G14Z</v>
          </cell>
          <cell r="B477" t="str">
            <v>O</v>
          </cell>
          <cell r="C477" t="str">
            <v>Geriatrische frührehabilitative Komplexbehandlung mit bestimmter OR-Prozedur bei Krankheiten und Störungen der Verdauungsorgane</v>
          </cell>
        </row>
        <row r="478">
          <cell r="A478" t="str">
            <v>G15Z</v>
          </cell>
          <cell r="B478" t="str">
            <v>O</v>
          </cell>
          <cell r="C478" t="str">
            <v>Strahlentherapie mit großem abdominellen Eingriff</v>
          </cell>
        </row>
        <row r="479">
          <cell r="A479" t="str">
            <v>G16A</v>
          </cell>
          <cell r="B479" t="str">
            <v>O</v>
          </cell>
          <cell r="C479" t="str">
            <v>Komplexe Rektumresektion mit Lebermetastasenchirurgie oder komplizierenden Prozeduren</v>
          </cell>
        </row>
        <row r="480">
          <cell r="A480" t="str">
            <v>G16B</v>
          </cell>
          <cell r="B480" t="str">
            <v>O</v>
          </cell>
          <cell r="C480" t="str">
            <v>Komplexe Rektumresektion ohne Lebermetastasenchirurgie, ohne komplizierende Prozeduren</v>
          </cell>
        </row>
        <row r="481">
          <cell r="A481" t="str">
            <v>G17Z</v>
          </cell>
          <cell r="B481" t="str">
            <v>O</v>
          </cell>
          <cell r="C481" t="str">
            <v>Andere Rektumresektion</v>
          </cell>
        </row>
        <row r="482">
          <cell r="A482" t="str">
            <v>G18A</v>
          </cell>
          <cell r="B482" t="str">
            <v>O</v>
          </cell>
          <cell r="C482" t="str">
            <v>Eingriffe an Dünn- und Dickdarm mit komplizierender Diagnose</v>
          </cell>
        </row>
        <row r="483">
          <cell r="A483" t="str">
            <v>G18B</v>
          </cell>
          <cell r="B483" t="str">
            <v>O</v>
          </cell>
          <cell r="C483" t="str">
            <v>Eingriffe an Dünn- und Dickdarm ohne komplizierende Diagnose oder andere Eingriffe an Magen, Ösophagus und Duodenum ohne komplizierende Prozeduren, außer bei bösartiger Neubildung, Alter &lt; 3 Jahre</v>
          </cell>
        </row>
        <row r="484">
          <cell r="A484" t="str">
            <v>G19A</v>
          </cell>
          <cell r="B484" t="str">
            <v>O</v>
          </cell>
          <cell r="C484" t="str">
            <v>Andere Eingriffe an Magen, Ösophagus und Duodenum mit komplizierenden Prozeduren oder bei bösartiger Neubildung</v>
          </cell>
        </row>
        <row r="485">
          <cell r="A485" t="str">
            <v>G19B</v>
          </cell>
          <cell r="B485" t="str">
            <v>O</v>
          </cell>
          <cell r="C485" t="str">
            <v>Andere Eingriffe an Magen, Ösophagus und Duodenum ohne komplizierende Prozeduren, außer bei bösartiger Neubildung, Alter &gt; 2 Jahre</v>
          </cell>
        </row>
        <row r="486">
          <cell r="A486" t="str">
            <v>G21A</v>
          </cell>
          <cell r="B486" t="str">
            <v>O</v>
          </cell>
          <cell r="C486" t="str">
            <v>Adhäsiolyse am Peritoneum, Alter &gt; 3 Jahre und ohne äußerst schwere oder schwere CC oder andere Eingriffe an Darm oder Enterostoma ohne äußerst schwere CC, Alter &lt; 16 Jahre</v>
          </cell>
        </row>
        <row r="487">
          <cell r="A487" t="str">
            <v>G21B</v>
          </cell>
          <cell r="B487" t="str">
            <v>O</v>
          </cell>
          <cell r="C487" t="str">
            <v>Adhäsiolyse am Peritoneum, Alter &gt; 3 Jahre und ohne äußerst schwere oder schwere CC oder andere Eingriffe an Darm oder Enterostoma ohne äußerst schwere CC, Alter &gt; 15 Jahre</v>
          </cell>
        </row>
        <row r="488">
          <cell r="A488" t="str">
            <v>G22A</v>
          </cell>
          <cell r="B488" t="str">
            <v>O</v>
          </cell>
          <cell r="C488" t="str">
            <v>Appendektomie bei Peritonitis oder mit äußerst schweren oder schweren CC, Alter &lt; 10 Jahre</v>
          </cell>
        </row>
        <row r="489">
          <cell r="A489" t="str">
            <v>G22B</v>
          </cell>
          <cell r="B489" t="str">
            <v>O</v>
          </cell>
          <cell r="C489" t="str">
            <v>Appendektomie bei Peritonitis oder mit äußerst schweren oder schweren CC, Alter &gt; 9 Jahre und Alter &lt; 16 Jahre</v>
          </cell>
        </row>
        <row r="490">
          <cell r="A490" t="str">
            <v>G22C</v>
          </cell>
          <cell r="B490" t="str">
            <v>O</v>
          </cell>
          <cell r="C490" t="str">
            <v>Appendektomie bei Peritonitis oder mit äußerst schweren oder schweren CC, Alter &gt; 15 Jahre</v>
          </cell>
        </row>
        <row r="491">
          <cell r="A491" t="str">
            <v>G23A</v>
          </cell>
          <cell r="B491" t="str">
            <v>O</v>
          </cell>
          <cell r="C491" t="str">
            <v>Appendektomie außer bei Peritonitis, ohne äußerst schwere oder schwere CC, Alter &lt; 10 Jahre</v>
          </cell>
        </row>
        <row r="492">
          <cell r="A492" t="str">
            <v>G23B</v>
          </cell>
          <cell r="B492" t="str">
            <v>O</v>
          </cell>
          <cell r="C492" t="str">
            <v>Appendektomie außer bei Peritonitis, ohne äußerst schwere oder schwere CC, Alter &gt; 9 Jahre und Alter &lt; 14 Jahre</v>
          </cell>
        </row>
        <row r="493">
          <cell r="A493" t="str">
            <v>G23C</v>
          </cell>
          <cell r="B493" t="str">
            <v>O</v>
          </cell>
          <cell r="C493" t="str">
            <v>Appendektomie außer bei Peritonitis, ohne äußerst schwere oder schwere CC, Alter &gt; 13 Jahre</v>
          </cell>
        </row>
        <row r="494">
          <cell r="A494" t="str">
            <v>G24Z</v>
          </cell>
          <cell r="B494" t="str">
            <v>O</v>
          </cell>
          <cell r="C494" t="str">
            <v>Eingriffe bei Bauchwandhernien, Nabelhernien und anderen Hernien, Alter &gt; 0 Jahre oder beidseitige Eingriffe bei Leisten- und Schenkelhernien, Alter &gt; 0 Jahre und &lt; 56 Jahre oder Eingriffe bei Leisten- und Schenkelhernien, Alter &gt; 55 Jahre</v>
          </cell>
        </row>
        <row r="495">
          <cell r="A495" t="str">
            <v>G25Z</v>
          </cell>
          <cell r="B495" t="str">
            <v>O</v>
          </cell>
          <cell r="C495" t="str">
            <v>Eingriffe bei Leisten­ und Schenkelhernien, Alter &gt; 0 Jahre oder Eingriffe bei Hernien, Alter &lt; 1 Jahr</v>
          </cell>
        </row>
        <row r="496">
          <cell r="A496" t="str">
            <v>G26Z</v>
          </cell>
          <cell r="B496" t="str">
            <v>O</v>
          </cell>
          <cell r="C496" t="str">
            <v>Andere Eingriffe am Anus</v>
          </cell>
        </row>
        <row r="497">
          <cell r="A497" t="str">
            <v>G27A</v>
          </cell>
          <cell r="B497" t="str">
            <v>O</v>
          </cell>
          <cell r="C497" t="str">
            <v>Strahlentherapie bei Krankheiten und Störungen der Verdauungsorgane, mehr als ein Belegungstag, mehr als 8 Bestrahlungen, mit äußerst schweren CC</v>
          </cell>
        </row>
        <row r="498">
          <cell r="A498" t="str">
            <v>G27B</v>
          </cell>
          <cell r="B498" t="str">
            <v>O</v>
          </cell>
          <cell r="C498" t="str">
            <v>Strahlentherapie bei Krankheiten und Störungen der Verdauungsorgane, mehr als ein Belegungstag, mehr als 8 Bestrahlungen, ohne äußerst schwere CC</v>
          </cell>
        </row>
        <row r="499">
          <cell r="A499" t="str">
            <v>G29A</v>
          </cell>
          <cell r="B499" t="str">
            <v>O</v>
          </cell>
          <cell r="C499" t="str">
            <v>Andere Strahlentherapie bei Krankheiten und Störungen der Verdauungsorgane, mehr als ein Belegungstag, mit äußerst schweren CC</v>
          </cell>
        </row>
        <row r="500">
          <cell r="A500" t="str">
            <v>G29B</v>
          </cell>
          <cell r="B500" t="str">
            <v>O</v>
          </cell>
          <cell r="C500" t="str">
            <v>Andere Strahlentherapie bei Krankheiten und Störungen der Verdauungsorgane, mehr als ein Belegungstag, ohne äußerst schwere CC</v>
          </cell>
        </row>
        <row r="501">
          <cell r="A501" t="str">
            <v>G35Z</v>
          </cell>
          <cell r="B501" t="str">
            <v>O</v>
          </cell>
          <cell r="C501" t="str">
            <v>Komplexe Vakuumbehandlung bei Krankheiten und Störungen der Verdauungsorgane</v>
          </cell>
        </row>
        <row r="502">
          <cell r="A502" t="str">
            <v>G36Z</v>
          </cell>
          <cell r="B502" t="str">
            <v>O</v>
          </cell>
          <cell r="C502" t="str">
            <v>Intensivmedizinische Komplexbehandlung &gt; 1104 Aufwandspunkte bei Krankheiten und Störungen der Verdauungsorgane</v>
          </cell>
        </row>
        <row r="503">
          <cell r="A503" t="str">
            <v>G46A</v>
          </cell>
          <cell r="B503" t="str">
            <v>A</v>
          </cell>
          <cell r="C503" t="str">
            <v>Gastroskopie bei schweren Krankheiten der Verdauungsorgane mit komplizierenden Prozeduren oder komplexe therapeutische Gastroskopie bei schweren Krankheiten der Verdauungsorgane, mit äußerst schweren CC</v>
          </cell>
        </row>
        <row r="504">
          <cell r="A504" t="str">
            <v>G46B</v>
          </cell>
          <cell r="B504" t="str">
            <v>A</v>
          </cell>
          <cell r="C504" t="str">
            <v>Andere Gastroskopie bei schweren Krankheiten der Verdauungsorgane, mit äußerst schweren CC oder komplexe therapeutische Gastroskopie mit komplizierendem Eingriff oder schweren CC, ohne komplizierende Prozeduren</v>
          </cell>
        </row>
        <row r="505">
          <cell r="A505" t="str">
            <v>G46C</v>
          </cell>
          <cell r="B505" t="str">
            <v>A</v>
          </cell>
          <cell r="C505" t="str">
            <v>Komplexe therapeutische Gastroskopie bei schweren Krankheiten der Verdauungsorgane, ohne komplizierenden Eingr., ohne äußerst schw. od. schw. CC oder andere Gastroskopie b. schw. Krankh. d. Verdauungsorgane, mit schweren CC, ohne komplizierende Prozeduren</v>
          </cell>
        </row>
        <row r="506">
          <cell r="A506" t="str">
            <v>G47Z</v>
          </cell>
          <cell r="B506" t="str">
            <v>A</v>
          </cell>
          <cell r="C506" t="str">
            <v>Andere Gastroskopie bei schweren Krankheiten der Verdauungsorgane, ohne äußerst schwere oder schwere CC</v>
          </cell>
        </row>
        <row r="507">
          <cell r="A507" t="str">
            <v>G48A</v>
          </cell>
          <cell r="B507" t="str">
            <v>A</v>
          </cell>
          <cell r="C507" t="str">
            <v>Koloskopie mit äußerst schweren oder schweren CC oder komplizierendem Eingriff, mit komplizierender Diagnose</v>
          </cell>
        </row>
        <row r="508">
          <cell r="A508" t="str">
            <v>G48B</v>
          </cell>
          <cell r="B508" t="str">
            <v>A</v>
          </cell>
          <cell r="C508" t="str">
            <v>Koloskopie mit äußerst schweren oder schweren CC oder komplizierendem Eingriff, ohne komplizierende Diagnose</v>
          </cell>
        </row>
        <row r="509">
          <cell r="A509" t="str">
            <v>G50Z</v>
          </cell>
          <cell r="B509" t="str">
            <v>A</v>
          </cell>
          <cell r="C509" t="str">
            <v>Gastroskopie bei nicht schweren Krankheiten der Verdauungsorgane, mit äußerst schweren oder schweren CC</v>
          </cell>
        </row>
        <row r="510">
          <cell r="A510" t="str">
            <v>G51Z</v>
          </cell>
          <cell r="B510" t="str">
            <v>A</v>
          </cell>
          <cell r="C510" t="str">
            <v>Frührehabilitation bei Krankheiten und Störungen der Verdauungsorgane</v>
          </cell>
        </row>
        <row r="511">
          <cell r="A511" t="str">
            <v>G52Z</v>
          </cell>
          <cell r="B511" t="str">
            <v>A</v>
          </cell>
          <cell r="C511" t="str">
            <v>Geriatrische frührehabilitative Komplexbehandlung bei Krankheiten und Störungen der Verdauungsorgane</v>
          </cell>
        </row>
        <row r="512">
          <cell r="A512" t="str">
            <v>G60A</v>
          </cell>
          <cell r="B512" t="str">
            <v>M</v>
          </cell>
          <cell r="C512" t="str">
            <v>Bösartige Neubildung der Verdauungsorgane, mehr als ein Belegungstag, mit äußerst schweren CC</v>
          </cell>
        </row>
        <row r="513">
          <cell r="A513" t="str">
            <v>G60B</v>
          </cell>
          <cell r="B513" t="str">
            <v>M</v>
          </cell>
          <cell r="C513" t="str">
            <v>Bösartige Neubildung der Verdauungsorgane, ein Belegungstag oder ohne äußerst schwere CC</v>
          </cell>
        </row>
        <row r="514">
          <cell r="A514" t="str">
            <v>G64A</v>
          </cell>
          <cell r="B514" t="str">
            <v>M</v>
          </cell>
          <cell r="C514" t="str">
            <v>Entzündliche Darmerkrankung oder andere schwere Erkrankungen der Verdauungsorgane, mit äußerst schweren CC</v>
          </cell>
        </row>
        <row r="515">
          <cell r="A515" t="str">
            <v>G64B</v>
          </cell>
          <cell r="B515" t="str">
            <v>M</v>
          </cell>
          <cell r="C515" t="str">
            <v>Entzündliche Darmerkrankung, Alter &lt; 18 Jahre oder Alter &gt; 69 Jahre</v>
          </cell>
        </row>
        <row r="516">
          <cell r="A516" t="str">
            <v>G64C</v>
          </cell>
          <cell r="B516" t="str">
            <v>M</v>
          </cell>
          <cell r="C516" t="str">
            <v>Entzündliche Darmerkrankung, Alter &gt; 17 Jahre und Alter &lt; 70 Jahre</v>
          </cell>
        </row>
        <row r="517">
          <cell r="A517" t="str">
            <v>G65Z</v>
          </cell>
          <cell r="B517" t="str">
            <v>M</v>
          </cell>
          <cell r="C517" t="str">
            <v>Obstruktion des Verdauungstraktes</v>
          </cell>
        </row>
        <row r="518">
          <cell r="A518" t="str">
            <v>G66Z</v>
          </cell>
          <cell r="B518" t="str">
            <v>M</v>
          </cell>
          <cell r="C518" t="str">
            <v>Abdominalschmerz oder mesenteriale Lymphadenitis, Alter &gt; 55 Jahre und mit CC</v>
          </cell>
        </row>
        <row r="519">
          <cell r="A519" t="str">
            <v>G67A</v>
          </cell>
          <cell r="B519" t="str">
            <v>M</v>
          </cell>
          <cell r="C519" t="str">
            <v>Ösophagitis, Gastroenteritis und verschiedene Erkrankungen der Verdauungsorgane mit komplexer Diagnose und komplizierender Diagnose oder Dialyse oder Alter &lt; 1 Jahr</v>
          </cell>
        </row>
        <row r="520">
          <cell r="A520" t="str">
            <v>G67B</v>
          </cell>
          <cell r="B520" t="str">
            <v>M</v>
          </cell>
          <cell r="C520" t="str">
            <v>Ösophagitis, Gastroenteritis und verschiedene Erkrankungen der Verdauungsorgane, Alter &gt; 0 Jahre, mit bestimmter Diagnose oder gastrointestinale Blutung und Ulkuserkrankung, mehr als ein Belegungstag, ohne komplexe Diagnose, mit schw. CC od. Alter &gt; 74 J.</v>
          </cell>
        </row>
        <row r="521">
          <cell r="A521" t="str">
            <v>G67C</v>
          </cell>
          <cell r="B521" t="str">
            <v>M</v>
          </cell>
          <cell r="C521" t="str">
            <v>Ösophagitis, Gastroenteritis und verschiedene Erkrankungen der Verdauungsorgane mit komplexer Diagnose, komplizierender Diagnose oder Dialyse oder Alter &lt; 1 Jahr</v>
          </cell>
        </row>
        <row r="522">
          <cell r="A522" t="str">
            <v>G67D</v>
          </cell>
          <cell r="B522" t="str">
            <v>M</v>
          </cell>
          <cell r="C522" t="str">
            <v>Ösophagitis, Gastroenteritis und verschiedene Erkrankungen der Verdauungsorgane ohne komplexe oder komplizierende Diagnose, ohne Dialyse, ohne bestimmte Diagnose, Alter &gt; 0 Jahre und Alter &lt; 3 Jahre</v>
          </cell>
        </row>
        <row r="523">
          <cell r="A523" t="str">
            <v>G67E</v>
          </cell>
          <cell r="B523" t="str">
            <v>M</v>
          </cell>
          <cell r="C523" t="str">
            <v>Ösophagitis, Gastroenteritis und verschiedene Erkrankungen der Verdauungsorgane, Alter &gt; 2 Jahre oder gastrointestinale Blutung und Ulkuserkrankung, ein Belegungstag oder ohne komplexe Diagnose, Alter &lt; 75 Jahre, ohne äußerst schwere oder schwere CC</v>
          </cell>
        </row>
        <row r="524">
          <cell r="A524" t="str">
            <v>G70Z</v>
          </cell>
          <cell r="B524" t="str">
            <v>M</v>
          </cell>
          <cell r="C524" t="str">
            <v>Andere schwere Erkrankungen der Verdauungsorgane ohne äußerst schwere CC</v>
          </cell>
        </row>
        <row r="525">
          <cell r="A525" t="str">
            <v>G71Z</v>
          </cell>
          <cell r="B525" t="str">
            <v>M</v>
          </cell>
          <cell r="C525" t="str">
            <v>Andere mäßig schwere Erkrankungen der Verdauungsorgane</v>
          </cell>
        </row>
        <row r="526">
          <cell r="A526" t="str">
            <v>G72A</v>
          </cell>
          <cell r="B526" t="str">
            <v>M</v>
          </cell>
          <cell r="C526" t="str">
            <v>Andere leichte bis moderate Erkrankungen der Verdauungsorgane oder Abdominalschmerz oder mesenteriale Lymphadenitis, Alter &lt; 56 Jahre oder ohne CC, Alter &lt; 3 Jahre</v>
          </cell>
        </row>
        <row r="527">
          <cell r="A527" t="str">
            <v>G72B</v>
          </cell>
          <cell r="B527" t="str">
            <v>M</v>
          </cell>
          <cell r="C527" t="str">
            <v>Andere leichte bis moderate Erkrankungen der Verdauungsorgane oder Abdominalschmerz oder mesenteriale Lymphadenitis, Alter &lt; 56 Jahre oder ohne CC, Alter &gt; 2 Jahre</v>
          </cell>
        </row>
        <row r="528">
          <cell r="A528" t="str">
            <v>G73Z</v>
          </cell>
          <cell r="B528" t="str">
            <v>M</v>
          </cell>
          <cell r="C528" t="str">
            <v>Gastrointestinale Blutung und Ulkuserkrankung, mehr als ein Belegungstag, mit komplexer Diagnose oder äußerst schweren CC</v>
          </cell>
        </row>
        <row r="529">
          <cell r="A529" t="str">
            <v>G77Z</v>
          </cell>
          <cell r="B529" t="str">
            <v>A</v>
          </cell>
          <cell r="C529" t="str">
            <v>Komplexbehandlung bei multiresistenten Erregern bei Krankheiten und Störungen der Verdauungsorgane</v>
          </cell>
        </row>
        <row r="531">
          <cell r="A531" t="str">
            <v>MDC 7 Krankheiten und Störungen an hepatobiliärem System und Pankreas</v>
          </cell>
        </row>
        <row r="532">
          <cell r="A532" t="str">
            <v>DRG</v>
          </cell>
          <cell r="B532" t="str">
            <v>Part.</v>
          </cell>
          <cell r="C532" t="str">
            <v>Beschreibung</v>
          </cell>
        </row>
        <row r="534">
          <cell r="A534" t="str">
            <v>H01Z</v>
          </cell>
          <cell r="B534" t="str">
            <v>O</v>
          </cell>
          <cell r="C534" t="str">
            <v>Eingriffe an Pankreas und Leber und portosystemische Shunt-Operationen mit großem Eingriff oder Strahlentherapie</v>
          </cell>
        </row>
        <row r="535">
          <cell r="A535" t="str">
            <v>H02Z</v>
          </cell>
          <cell r="B535" t="str">
            <v>O</v>
          </cell>
          <cell r="C535" t="str">
            <v>Komplexe Eingriffe an Gallenblase und Gallenwegen</v>
          </cell>
        </row>
        <row r="536">
          <cell r="A536" t="str">
            <v>H05Z</v>
          </cell>
          <cell r="B536" t="str">
            <v>O</v>
          </cell>
          <cell r="C536" t="str">
            <v>Laparotomie und mäßig komplexe Eingriffe an Gallenblase und Gallenwegen</v>
          </cell>
        </row>
        <row r="537">
          <cell r="A537" t="str">
            <v>H06Z</v>
          </cell>
          <cell r="B537" t="str">
            <v>O</v>
          </cell>
          <cell r="C537" t="str">
            <v>Andere OR-Prozeduren an hepatobiliärem System und Pankreas</v>
          </cell>
        </row>
        <row r="538">
          <cell r="A538" t="str">
            <v>H07A</v>
          </cell>
          <cell r="B538" t="str">
            <v>O</v>
          </cell>
          <cell r="C538" t="str">
            <v>Cholezystektomie mit sehr komplexer Diagnose oder komplizierenden Prozeduren</v>
          </cell>
        </row>
        <row r="539">
          <cell r="A539" t="str">
            <v>H07B</v>
          </cell>
          <cell r="B539" t="str">
            <v>O</v>
          </cell>
          <cell r="C539" t="str">
            <v>Cholezystektomie ohne sehr komplexe Diagnose, ohne komplizierende Prozeduren</v>
          </cell>
        </row>
        <row r="540">
          <cell r="A540" t="str">
            <v>H08A</v>
          </cell>
          <cell r="B540" t="str">
            <v>O</v>
          </cell>
          <cell r="C540" t="str">
            <v>Laparoskopische Cholezystektomie mit sehr komplexer Diagnose</v>
          </cell>
        </row>
        <row r="541">
          <cell r="A541" t="str">
            <v>H08B</v>
          </cell>
          <cell r="B541" t="str">
            <v>O</v>
          </cell>
          <cell r="C541" t="str">
            <v>Laparoskopische Cholezystektomie ohne sehr komplexe Diagnose</v>
          </cell>
        </row>
        <row r="542">
          <cell r="A542" t="str">
            <v>H09A</v>
          </cell>
          <cell r="B542" t="str">
            <v>O</v>
          </cell>
          <cell r="C542" t="str">
            <v>Eingriffe an Pankreas und Leber und portosystemische Shunt-Operationen, ohne großen Eingriff, ohne Strahlentherapie, mit äußerst schweren CC</v>
          </cell>
        </row>
        <row r="543">
          <cell r="A543" t="str">
            <v>H09B</v>
          </cell>
          <cell r="B543" t="str">
            <v>O</v>
          </cell>
          <cell r="C543" t="str">
            <v>Eingriffe an Pankreas und Leber und portosystemische Shunt-Operationen, ohne großen Eingriff, ohne Strahlentherapie, bei bösartiger Neubildung</v>
          </cell>
        </row>
        <row r="544">
          <cell r="A544" t="str">
            <v>H09C</v>
          </cell>
          <cell r="B544" t="str">
            <v>O</v>
          </cell>
          <cell r="C544" t="str">
            <v>Eingriffe an Pankreas und Leber und portosystemische Shunt-Operationen, ohne großen Eingriff, ohne Strahlentherapie, ohne äußerst schwere CC, außer bei bösartiger Neubildung</v>
          </cell>
        </row>
        <row r="545">
          <cell r="A545" t="str">
            <v>H12A</v>
          </cell>
          <cell r="B545" t="str">
            <v>O</v>
          </cell>
          <cell r="C545" t="str">
            <v>Verschiedene Eingriffe am hepatobiliären System mit äußerst schweren CC</v>
          </cell>
        </row>
        <row r="546">
          <cell r="A546" t="str">
            <v>H12B</v>
          </cell>
          <cell r="B546" t="str">
            <v>O</v>
          </cell>
          <cell r="C546" t="str">
            <v>Verschiedene Eingriffe am hepatobiliären System ohne äußerst schwere CC</v>
          </cell>
        </row>
        <row r="547">
          <cell r="A547" t="str">
            <v>H15Z</v>
          </cell>
          <cell r="B547" t="str">
            <v>O</v>
          </cell>
          <cell r="C547" t="str">
            <v>Strahlentherapie bei Krankheiten und Störungen an hepatobiliärem System und Pankreas, mehr als ein Belegungstag, mehr als 9 Bestrahlungen</v>
          </cell>
        </row>
        <row r="548">
          <cell r="A548" t="str">
            <v>H16Z</v>
          </cell>
          <cell r="B548" t="str">
            <v>O</v>
          </cell>
          <cell r="C548" t="str">
            <v>Andere Strahlentherapie bei Krankheiten und Störungen an hepatobiliärem System und Pankreas, mehr als ein Belegungstag</v>
          </cell>
        </row>
        <row r="549">
          <cell r="A549" t="str">
            <v>H33Z</v>
          </cell>
          <cell r="B549" t="str">
            <v>O</v>
          </cell>
          <cell r="C549" t="str">
            <v>Mehrzeitige komplexe OR-Prozeduren bei Krankheiten und Störungen an hepatobiliärem System und Pankreas</v>
          </cell>
        </row>
        <row r="550">
          <cell r="A550" t="str">
            <v>H36Z</v>
          </cell>
          <cell r="B550" t="str">
            <v>O</v>
          </cell>
          <cell r="C550" t="str">
            <v>Intensivmedizinische Komplexbehandlung &gt; 552 Aufwandspunkte bei Krankheiten und Störungen an hepatobiliärem System und Pankreas</v>
          </cell>
        </row>
        <row r="551">
          <cell r="A551" t="str">
            <v>H37Z</v>
          </cell>
          <cell r="B551" t="str">
            <v>O</v>
          </cell>
          <cell r="C551" t="str">
            <v>Längerer stationärer Aufenthalt vor Transplantation bei hoher Dringlichkeitsstufe bei Krankheiten und Störungen an hepatobiliärem System und Pankreas</v>
          </cell>
        </row>
        <row r="552">
          <cell r="A552" t="str">
            <v>H40Z</v>
          </cell>
          <cell r="B552" t="str">
            <v>A</v>
          </cell>
          <cell r="C552" t="str">
            <v>Endoskopische Eingriffe bei Ösophagusvarizenblutung</v>
          </cell>
        </row>
        <row r="553">
          <cell r="A553" t="str">
            <v>H41A</v>
          </cell>
          <cell r="B553" t="str">
            <v>A</v>
          </cell>
          <cell r="C553" t="str">
            <v>Komplexe therapeutische ERCP mit äußerst schweren CC und photodynamische Therapie</v>
          </cell>
        </row>
        <row r="554">
          <cell r="A554" t="str">
            <v>H41B</v>
          </cell>
          <cell r="B554" t="str">
            <v>A</v>
          </cell>
          <cell r="C554" t="str">
            <v>Komplexe therapeutische ERCP mit schweren CC, ohne photodynamische Therapie, Alter &lt; 3 Jahre</v>
          </cell>
        </row>
        <row r="555">
          <cell r="A555" t="str">
            <v>H41C</v>
          </cell>
          <cell r="B555" t="str">
            <v>A</v>
          </cell>
          <cell r="C555" t="str">
            <v>Komplexe therapeutische ERCP ohne äußerst schwere oder schwere CC, ohne photodynamische Therapie, Alter &gt; 2 Jahre, oder andere ERCP</v>
          </cell>
        </row>
        <row r="556">
          <cell r="A556" t="str">
            <v>H60Z</v>
          </cell>
          <cell r="B556" t="str">
            <v>M</v>
          </cell>
          <cell r="C556" t="str">
            <v>Leberzirrhose und bestimmte nichtinfektiöse Hepatitiden mit äußerst schweren CC</v>
          </cell>
        </row>
        <row r="557">
          <cell r="A557" t="str">
            <v>H61A</v>
          </cell>
          <cell r="B557" t="str">
            <v>M</v>
          </cell>
          <cell r="C557" t="str">
            <v>Bösartige Neubildung an hepatobiliärem System und Pankreas, mehr als ein Belegungstag, mit komplexer Diagnose, mit äußerst schweren CC</v>
          </cell>
        </row>
        <row r="558">
          <cell r="A558" t="str">
            <v>H61B</v>
          </cell>
          <cell r="B558" t="str">
            <v>M</v>
          </cell>
          <cell r="C558" t="str">
            <v>Bösartige Neubildung an hepatobiliärem System und Pankreas, ein Belegungstag oder ohne komplexe Diagnose oder ohne äußerst schwere CC</v>
          </cell>
        </row>
        <row r="559">
          <cell r="A559" t="str">
            <v>H62A</v>
          </cell>
          <cell r="B559" t="str">
            <v>M</v>
          </cell>
          <cell r="C559" t="str">
            <v>Erkrankungen des Pankreas außer bösartige Neubildung mit akuter Pankreatitis, Alter &lt; 16 Jahre</v>
          </cell>
        </row>
        <row r="560">
          <cell r="A560" t="str">
            <v>H62B</v>
          </cell>
          <cell r="B560" t="str">
            <v>M</v>
          </cell>
          <cell r="C560" t="str">
            <v>Erkrankungen des Pankreas außer bösartige Neubildung mit akuter Pankreatitis, Alter &gt; 15 Jahre oder Leberzirrhose und bestimmte nichtinfektiöse Hepatitiden ohne äußerst schwere CC</v>
          </cell>
        </row>
        <row r="561">
          <cell r="A561" t="str">
            <v>H62C</v>
          </cell>
          <cell r="B561" t="str">
            <v>M</v>
          </cell>
          <cell r="C561" t="str">
            <v>Erkrankungen des Pankreas außer bösartige Neubildung ohne akute Pankreatitis</v>
          </cell>
        </row>
        <row r="562">
          <cell r="A562" t="str">
            <v>H63A</v>
          </cell>
          <cell r="B562" t="str">
            <v>M</v>
          </cell>
          <cell r="C562" t="str">
            <v>Erkrankungen der Leber außer bösartige Neubildung, Leberzirrhose und best. nichtinfekt. Hepatitiden, mehr als ein Belegungstag, mit komplexer Diagnose und äußerst schw. oder schw. CC oder mit kompl. Diagnose oder äußerst schw. oder schw. CC, Alter &lt; 1 J.</v>
          </cell>
        </row>
        <row r="563">
          <cell r="A563" t="str">
            <v>H63B</v>
          </cell>
          <cell r="B563" t="str">
            <v>M</v>
          </cell>
          <cell r="C563" t="str">
            <v>Erkrankungen der Leber außer bösartige Neubildung, Leberzirrhose und bestimmte nichtinfektiöse Hepatitiden, mehr als ein Belegungstag, mit komplexer Diagnose oder äußerst schweren oder schweren CC, Alter &gt; 0 Jahre</v>
          </cell>
        </row>
        <row r="564">
          <cell r="A564" t="str">
            <v>H63C</v>
          </cell>
          <cell r="B564" t="str">
            <v>M</v>
          </cell>
          <cell r="C564" t="str">
            <v>Erkrankungen der Leber außer bösartige Neubildung, Leberzirrhose und bestimmte nichtinfektiöse Hepatitiden, ein Belegungstag oder ohne komplexe Diagnose und ohne äußerst schwere oder schwere CC</v>
          </cell>
        </row>
        <row r="565">
          <cell r="A565" t="str">
            <v>H64Z</v>
          </cell>
          <cell r="B565" t="str">
            <v>M</v>
          </cell>
          <cell r="C565" t="str">
            <v>Erkrankungen von Gallenblase und Gallenwegen</v>
          </cell>
        </row>
        <row r="567">
          <cell r="A567" t="str">
            <v>MDC 8 Krankheiten und Störungen an Muskel-Skelett-System und Bindegewebe</v>
          </cell>
        </row>
        <row r="568">
          <cell r="A568" t="str">
            <v>DRG</v>
          </cell>
          <cell r="B568" t="str">
            <v>Part.</v>
          </cell>
          <cell r="C568" t="str">
            <v>Beschreibung</v>
          </cell>
        </row>
        <row r="570">
          <cell r="A570" t="str">
            <v>I01Z</v>
          </cell>
          <cell r="B570" t="str">
            <v>O</v>
          </cell>
          <cell r="C570" t="str">
            <v>Beidseitige Eingriffe oder mehrere große Eingriffe an Gelenken der unteren Extremität mit komplexer Diagnose</v>
          </cell>
        </row>
        <row r="571">
          <cell r="A571" t="str">
            <v>I02A</v>
          </cell>
          <cell r="B571" t="str">
            <v>O</v>
          </cell>
          <cell r="C571" t="str">
            <v>Gewebe- / Hauttransplantation, außer an der Hand, mit komplizierenden Prozeduren, Eingriff an mehreren Lokalisationen oder mit schwerem Weichteilschaden, mit äußerst schweren CC</v>
          </cell>
        </row>
        <row r="572">
          <cell r="A572" t="str">
            <v>I02B</v>
          </cell>
          <cell r="B572" t="str">
            <v>O</v>
          </cell>
          <cell r="C572" t="str">
            <v>Gewebe- / Hauttransplantation, außer an der Hand, mit komplizierenden Prozeduren, Eingriff an mehreren Lokalisationen oder mit schwerem Weichteilschaden, mit schweren CC oder großflächig, mit äußerst schweren CC</v>
          </cell>
        </row>
        <row r="573">
          <cell r="A573" t="str">
            <v>I02C</v>
          </cell>
          <cell r="B573" t="str">
            <v>O</v>
          </cell>
          <cell r="C573" t="str">
            <v>Gewebe- / Hauttransplantation, außer an der Hand, mit äußerst schweren CC</v>
          </cell>
        </row>
        <row r="574">
          <cell r="A574" t="str">
            <v>I03A</v>
          </cell>
          <cell r="B574" t="str">
            <v>O</v>
          </cell>
          <cell r="C574" t="str">
            <v>Revision oder Ersatz des Hüftgelenkes mit komplizierender Diagnose oder Arthrodese oder Alter &lt; 16 Jahre oder beidseitige Eingriffe oder mehrere große Eingriffe an Gelenken der unteren Extremität mit komplexem Eingriff, mit äußerst schweren CC</v>
          </cell>
        </row>
        <row r="575">
          <cell r="A575" t="str">
            <v>I03B</v>
          </cell>
          <cell r="B575" t="str">
            <v>O</v>
          </cell>
          <cell r="C575" t="str">
            <v>Revision oder Ersatz des Hüftgelenkes mit komplizierender Diagnose oder Arthrodese oder Alter &lt; 16 Jahre oder beidseitige Eingriffe oder mehrere große Eingriffe an Gelenken der unteren Extremität mit komplexem Eingriff, ohne äußerst schwere CC</v>
          </cell>
        </row>
        <row r="576">
          <cell r="A576" t="str">
            <v>I04Z</v>
          </cell>
          <cell r="B576" t="str">
            <v>O</v>
          </cell>
          <cell r="C576" t="str">
            <v>Revision oder Ersatz des Kniegelenkes mit komplizierender Diagnose oder Arthrodese</v>
          </cell>
        </row>
        <row r="577">
          <cell r="A577" t="str">
            <v>I05Z</v>
          </cell>
          <cell r="B577" t="str">
            <v>O</v>
          </cell>
          <cell r="C577" t="str">
            <v>Anderer großer Gelenkersatz oder Revision oder Ersatz des Hüftgelenkes ohne komplizierende Diagnose, ohne Arthrodese, ohne komplexen Eingriff, mit äußerst schweren CC</v>
          </cell>
        </row>
        <row r="578">
          <cell r="A578" t="str">
            <v>I06A</v>
          </cell>
          <cell r="B578" t="str">
            <v>O</v>
          </cell>
          <cell r="C578" t="str">
            <v>Komplexe Wirbelkörperfusion mit äußerst schweren CC oder komplexer Eingriff an der Wirbelsäule, mit Korrektur einer Thoraxdeformität, Alter &lt; 16 Jahre</v>
          </cell>
        </row>
        <row r="579">
          <cell r="A579" t="str">
            <v>I06B</v>
          </cell>
          <cell r="B579" t="str">
            <v>O</v>
          </cell>
          <cell r="C579" t="str">
            <v>Komplexe Wirbelkörperfusion mit äußerst schweren CC oder komplexer Eingriff an der Wirbelsäule, ohne Korrektur einer Thoraxdeformität oder komplexer Eingriff an Kopf / Hals, Alter &lt; 16 Jahre</v>
          </cell>
        </row>
        <row r="580">
          <cell r="A580" t="str">
            <v>I06C</v>
          </cell>
          <cell r="B580" t="str">
            <v>O</v>
          </cell>
          <cell r="C580" t="str">
            <v>Komplexe Wirbelkörperfusion mit Korrektur einer Thoraxdeformität</v>
          </cell>
        </row>
        <row r="581">
          <cell r="A581" t="str">
            <v>I06D</v>
          </cell>
          <cell r="B581" t="str">
            <v>O</v>
          </cell>
          <cell r="C581" t="str">
            <v>Komplexe Wirbelkörperfusion mit äußerst schweren CC, ohne Korrektur einer Thoraxdeformität oder komplexer Eingriff an der Wirbelsäule oder komplexer Eingriff an Kopf / Hals, Alter &gt; 15 Jahre</v>
          </cell>
        </row>
        <row r="582">
          <cell r="A582" t="str">
            <v>I07A</v>
          </cell>
          <cell r="B582" t="str">
            <v>O</v>
          </cell>
          <cell r="C582" t="str">
            <v>Amputation mit äußerst schweren CC</v>
          </cell>
        </row>
        <row r="583">
          <cell r="A583" t="str">
            <v>I07B</v>
          </cell>
          <cell r="B583" t="str">
            <v>O</v>
          </cell>
          <cell r="C583" t="str">
            <v>Amputation ohne äußerst schwere CC</v>
          </cell>
        </row>
        <row r="584">
          <cell r="A584" t="str">
            <v>I08A</v>
          </cell>
          <cell r="B584" t="str">
            <v>O</v>
          </cell>
          <cell r="C584" t="str">
            <v>Andere Eingriffe an Hüftgelenk und Femur mit Mehrfacheingriff, komplexer Prozedur oder komplexer Diagnose bei zerebraler Lähmung oder mit äußerst schweren CC oder Ersatz des Hüftgelenkes mit Eingriff an oberer Extremität oder Wirbelsäule</v>
          </cell>
        </row>
        <row r="585">
          <cell r="A585" t="str">
            <v>I08B</v>
          </cell>
          <cell r="B585" t="str">
            <v>O</v>
          </cell>
          <cell r="C585" t="str">
            <v>Andere Eingriffe an Hüftgelenk und Femur mit Mehrfacheingriff, komplexer Prozedur, komplexer Diagnose oder äußerst schweren CC</v>
          </cell>
        </row>
        <row r="586">
          <cell r="A586" t="str">
            <v>I08C</v>
          </cell>
          <cell r="B586" t="str">
            <v>O</v>
          </cell>
          <cell r="C586" t="str">
            <v>Andere Eingriffe an Hüftgelenk und Femur, ohne Mehrfacheingriff, ohne komplexe Prozedur, ohne komplexe Diagnose, ohne äußerst schwere CC</v>
          </cell>
        </row>
        <row r="587">
          <cell r="A587" t="str">
            <v>I09A</v>
          </cell>
          <cell r="B587" t="str">
            <v>O</v>
          </cell>
          <cell r="C587" t="str">
            <v>Wirbelkörperfusion mit äußerst schweren CC, ohne andere Kyphoplastie</v>
          </cell>
        </row>
        <row r="588">
          <cell r="A588" t="str">
            <v>I09B</v>
          </cell>
          <cell r="B588" t="str">
            <v>O</v>
          </cell>
          <cell r="C588" t="str">
            <v>Wirbelkörperfusion mit äußerst schweren CC mit anderer Kyphoplastie oder mit schweren CC, ohne andere Kyphoplastie oder mit komplexer Kyphoplastie</v>
          </cell>
        </row>
        <row r="589">
          <cell r="A589" t="str">
            <v>I09C</v>
          </cell>
          <cell r="B589" t="str">
            <v>O</v>
          </cell>
          <cell r="C589" t="str">
            <v>Wirbelkörperfusion ohne äußerst schwere oder schwere CC oder ohne schwere CC mit anderer Kyphoplastie</v>
          </cell>
        </row>
        <row r="590">
          <cell r="A590" t="str">
            <v>I10A</v>
          </cell>
          <cell r="B590" t="str">
            <v>O</v>
          </cell>
          <cell r="C590" t="str">
            <v>Andere Eingriffe an der Wirbelsäule mit äußerst schweren CC, mit komplexem Eingriff</v>
          </cell>
        </row>
        <row r="591">
          <cell r="A591" t="str">
            <v>I10B</v>
          </cell>
          <cell r="B591" t="str">
            <v>O</v>
          </cell>
          <cell r="C591" t="str">
            <v>Andere Eingriffe an der Wirbelsäule mit äußerst schweren CC, ohne komplexen Eingriff</v>
          </cell>
        </row>
        <row r="592">
          <cell r="A592" t="str">
            <v>I11Z</v>
          </cell>
          <cell r="B592" t="str">
            <v>O</v>
          </cell>
          <cell r="C592" t="str">
            <v>Eingriffe zur Verlängerung einer Extremität</v>
          </cell>
        </row>
        <row r="593">
          <cell r="A593" t="str">
            <v>I12A</v>
          </cell>
          <cell r="B593" t="str">
            <v>O</v>
          </cell>
          <cell r="C593" t="str">
            <v>Knochen­ und Gelenkinfektion / ­entzündung mit verschiedenen Eingriffen am Muskel­Skelett­System und Bindegewebe mit äußerst schweren CC</v>
          </cell>
        </row>
        <row r="594">
          <cell r="A594" t="str">
            <v>I12B</v>
          </cell>
          <cell r="B594" t="str">
            <v>O</v>
          </cell>
          <cell r="C594" t="str">
            <v>Knochen­ und Gelenkinfektion / ­entzündung mit verschiedenen Eingriffen am Muskel­Skelett­System und Bindegewebe mit schweren CC oder Revision des Kniegelenkes</v>
          </cell>
        </row>
        <row r="595">
          <cell r="A595" t="str">
            <v>I12C</v>
          </cell>
          <cell r="B595" t="str">
            <v>O</v>
          </cell>
          <cell r="C595" t="str">
            <v>Knochen­ und Gelenkinfektion / ­entzündung mit verschiedenen Eingriffen am Muskel­Skelett­System und Bindegewebe ohne äußerst schwere oder schwere CC, ohne Revision des Kniegelenkes</v>
          </cell>
        </row>
        <row r="596">
          <cell r="A596" t="str">
            <v>I13A</v>
          </cell>
          <cell r="B596" t="str">
            <v>O</v>
          </cell>
          <cell r="C596" t="str">
            <v>Komplexe Eingriffe an Humerus, Tibia, Fibula und Sprunggelenk, mit Mehrfacheingriff, beidseitigem Eingriff, komplexer Prozedur oder komplexer Diagnose</v>
          </cell>
        </row>
        <row r="597">
          <cell r="A597" t="str">
            <v>I13B</v>
          </cell>
          <cell r="B597" t="str">
            <v>O</v>
          </cell>
          <cell r="C597" t="str">
            <v>Komplexe Eingriffe an Humerus, Tibia, Fibula und Sprunggelenk, ohne Mehrfacheingriff, ohne beidseitigen Eingriff, ohne komplexe Prozedur, ohne komplexe Diagnose</v>
          </cell>
        </row>
        <row r="598">
          <cell r="A598" t="str">
            <v>I14Z</v>
          </cell>
          <cell r="B598" t="str">
            <v>O</v>
          </cell>
          <cell r="C598" t="str">
            <v>Revision eines Amputationsstumpfes</v>
          </cell>
        </row>
        <row r="599">
          <cell r="A599" t="str">
            <v>I15Z</v>
          </cell>
          <cell r="B599" t="str">
            <v>O</v>
          </cell>
          <cell r="C599" t="str">
            <v>Operationen am Hirn­ und Gesichtsschädel</v>
          </cell>
        </row>
        <row r="600">
          <cell r="A600" t="str">
            <v>I16Z</v>
          </cell>
          <cell r="B600" t="str">
            <v>O</v>
          </cell>
          <cell r="C600" t="str">
            <v>Andere Eingriffe am Schultergelenk</v>
          </cell>
        </row>
        <row r="601">
          <cell r="A601" t="str">
            <v>I17Z</v>
          </cell>
          <cell r="B601" t="str">
            <v>O</v>
          </cell>
          <cell r="C601" t="str">
            <v>Operationen am Gesichtsschädel</v>
          </cell>
        </row>
        <row r="602">
          <cell r="A602" t="str">
            <v>I18A</v>
          </cell>
          <cell r="B602" t="str">
            <v>O</v>
          </cell>
          <cell r="C602" t="str">
            <v>Wenig komplexe Eingriffe an Kniegelenk, Ellenbogengelenk und Unterarm, Alter &lt; 16 Jahre</v>
          </cell>
        </row>
        <row r="603">
          <cell r="A603" t="str">
            <v>I18B</v>
          </cell>
          <cell r="B603" t="str">
            <v>O</v>
          </cell>
          <cell r="C603" t="str">
            <v>Wenig komplexe Eingriffe an Kniegelenk, Ellenbogengelenk und Unterarm, Alter &gt; 15 Jahre</v>
          </cell>
        </row>
        <row r="604">
          <cell r="A604" t="str">
            <v>I19A</v>
          </cell>
          <cell r="B604" t="str">
            <v>O</v>
          </cell>
          <cell r="C604" t="str">
            <v>Komplexe Wirbelkörperfusion ohne äußerst schwere CC, Alter &lt; 16 Jahre</v>
          </cell>
        </row>
        <row r="605">
          <cell r="A605" t="str">
            <v>I19B</v>
          </cell>
          <cell r="B605" t="str">
            <v>O</v>
          </cell>
          <cell r="C605" t="str">
            <v>Komplexe Wirbelkörperfusion ohne äußerst schwere CC, Alter &gt; 15 Jahre</v>
          </cell>
        </row>
        <row r="606">
          <cell r="A606" t="str">
            <v>I20A</v>
          </cell>
          <cell r="B606" t="str">
            <v>O</v>
          </cell>
          <cell r="C606" t="str">
            <v>Eingriffe am Fuß mit mehreren hochkomplexen Eingriffen oder mit hochkomplexem Eingriff mit komplexer Diagnose</v>
          </cell>
        </row>
        <row r="607">
          <cell r="A607" t="str">
            <v>I20B</v>
          </cell>
          <cell r="B607" t="str">
            <v>O</v>
          </cell>
          <cell r="C607" t="str">
            <v>Eingriffe am Fuß mit mehreren komplexen Eingriffen oder hochkomplexem Eingriff oder mit komplexem Eingriff mit komplexer Diagnose</v>
          </cell>
        </row>
        <row r="608">
          <cell r="A608" t="str">
            <v>I20C</v>
          </cell>
          <cell r="B608" t="str">
            <v>O</v>
          </cell>
          <cell r="C608" t="str">
            <v>Eingriffe am Fuß mit komplexem Eingriff, ohne komplexe Diagnose oder mit schwerem Weichteilschaden</v>
          </cell>
        </row>
        <row r="609">
          <cell r="A609" t="str">
            <v>I20D</v>
          </cell>
          <cell r="B609" t="str">
            <v>O</v>
          </cell>
          <cell r="C609" t="str">
            <v>Eingriffe am Fuß ohne komplexen Eingriff, ohne schweren Weichteilschaden, Alter &lt; 16 Jahre</v>
          </cell>
        </row>
        <row r="610">
          <cell r="A610" t="str">
            <v>I20E</v>
          </cell>
          <cell r="B610" t="str">
            <v>O</v>
          </cell>
          <cell r="C610" t="str">
            <v>Eingriffe am Fuß ohne komplexen Eingriff, ohne schweren Weichteilschaden, Alter &gt; 15 Jahre</v>
          </cell>
        </row>
        <row r="611">
          <cell r="A611" t="str">
            <v>I21Z</v>
          </cell>
          <cell r="B611" t="str">
            <v>O</v>
          </cell>
          <cell r="C611" t="str">
            <v>Lokale Exzision und Entfernung von Osteosynthesematerial an Hüftgelenk und Femur oder komplexe Eingriffe an Ellenbogengelenk und Unterarm</v>
          </cell>
        </row>
        <row r="612">
          <cell r="A612" t="str">
            <v>I22A</v>
          </cell>
          <cell r="B612" t="str">
            <v>O</v>
          </cell>
          <cell r="C612" t="str">
            <v>Gewebe- / Hauttransplantation, außer an der Hand, mit komplizierenden Prozeduren, Eingriff an mehreren Lokalisationen oder schwerem Weichteilschaden oder großflächig, mit schweren CC</v>
          </cell>
        </row>
        <row r="613">
          <cell r="A613" t="str">
            <v>I22B</v>
          </cell>
          <cell r="B613" t="str">
            <v>O</v>
          </cell>
          <cell r="C613" t="str">
            <v>Gewebe- / Hauttransplantation, außer an der Hand, ohne komplizierende Prozeduren, ohne Eingriff an mehreren Lokalisationen, ohne schweren Weichteilschaden, nicht großflächig, mit schweren CC</v>
          </cell>
        </row>
        <row r="614">
          <cell r="A614" t="str">
            <v>I23A</v>
          </cell>
          <cell r="B614" t="str">
            <v>O</v>
          </cell>
          <cell r="C614" t="str">
            <v>Lokale Exzision und Entfernung von Osteosynthesematerial außer an Hüftgelenk und Femur mit komplexer Entfernung von Osteosynthesematerial</v>
          </cell>
        </row>
        <row r="615">
          <cell r="A615" t="str">
            <v>I23B</v>
          </cell>
          <cell r="B615" t="str">
            <v>O</v>
          </cell>
          <cell r="C615" t="str">
            <v>Lokale Exzision und Entfernung von Osteosynthesematerial außer an Hüftgelenk und Femur ohne komplexe Entfernung von Osteosynthesematerial</v>
          </cell>
        </row>
        <row r="616">
          <cell r="A616" t="str">
            <v>I24Z</v>
          </cell>
          <cell r="B616" t="str">
            <v>O</v>
          </cell>
          <cell r="C616" t="str">
            <v>Arthroskopie einschließlich Biopsie oder andere Eingriffe an Kniegelenk, Ellenbogengelenk und Unterarm</v>
          </cell>
        </row>
        <row r="617">
          <cell r="A617" t="str">
            <v>I25Z</v>
          </cell>
          <cell r="B617" t="str">
            <v>O</v>
          </cell>
          <cell r="C617" t="str">
            <v>Diagnostische Eingriffe an Knochen und Gelenken einschließlich Biopsie</v>
          </cell>
        </row>
        <row r="618">
          <cell r="A618" t="str">
            <v>I27A</v>
          </cell>
          <cell r="B618" t="str">
            <v>O</v>
          </cell>
          <cell r="C618" t="str">
            <v>Eingriffe am Weichteilgewebe mit äußerst schweren CC</v>
          </cell>
        </row>
        <row r="619">
          <cell r="A619" t="str">
            <v>I27B</v>
          </cell>
          <cell r="B619" t="str">
            <v>O</v>
          </cell>
          <cell r="C619" t="str">
            <v>Eingriffe am Weichteilgewebe mit schweren CC</v>
          </cell>
        </row>
        <row r="620">
          <cell r="A620" t="str">
            <v>I27C</v>
          </cell>
          <cell r="B620" t="str">
            <v>O</v>
          </cell>
          <cell r="C620" t="str">
            <v>Eingriffe am Weichteilgewebe ohne äußerst schwere oder schwere CC</v>
          </cell>
        </row>
        <row r="621">
          <cell r="A621" t="str">
            <v>I28A</v>
          </cell>
          <cell r="B621" t="str">
            <v>O</v>
          </cell>
          <cell r="C621" t="str">
            <v>Komplexe Eingriffe am Bindegewebe</v>
          </cell>
        </row>
        <row r="622">
          <cell r="A622" t="str">
            <v>I28B</v>
          </cell>
          <cell r="B622" t="str">
            <v>O</v>
          </cell>
          <cell r="C622" t="str">
            <v>Mäßig komplexe Eingriffe am Bindegewebe</v>
          </cell>
        </row>
        <row r="623">
          <cell r="A623" t="str">
            <v>I28C</v>
          </cell>
          <cell r="B623" t="str">
            <v>O</v>
          </cell>
          <cell r="C623" t="str">
            <v>Andere Eingriffe am Bindegewebe</v>
          </cell>
        </row>
        <row r="624">
          <cell r="A624" t="str">
            <v>I29Z</v>
          </cell>
          <cell r="B624" t="str">
            <v>O</v>
          </cell>
          <cell r="C624" t="str">
            <v>Komplexe Eingriffe am Schultergelenk</v>
          </cell>
        </row>
        <row r="625">
          <cell r="A625" t="str">
            <v>I30Z</v>
          </cell>
          <cell r="B625" t="str">
            <v>O</v>
          </cell>
          <cell r="C625" t="str">
            <v>Komplexe Eingriffe am Kniegelenk</v>
          </cell>
        </row>
        <row r="626">
          <cell r="A626" t="str">
            <v>I31Z</v>
          </cell>
          <cell r="B626" t="str">
            <v>O</v>
          </cell>
          <cell r="C626" t="str">
            <v>Mehrere komplexe Eingriffe an Ellenbogengelenk und Unterarm oder gelenkübergreifende Weichteildistraktion bei angeborenen Anomalien der Hand</v>
          </cell>
        </row>
        <row r="627">
          <cell r="A627" t="str">
            <v>I32A</v>
          </cell>
          <cell r="B627" t="str">
            <v>O</v>
          </cell>
          <cell r="C627" t="str">
            <v>Eingriffe an Handgelenk und Hand mit mehrzeitigem komplexen oder mäßig komplexen Eingriff</v>
          </cell>
        </row>
        <row r="628">
          <cell r="A628" t="str">
            <v>I32B</v>
          </cell>
          <cell r="B628" t="str">
            <v>O</v>
          </cell>
          <cell r="C628" t="str">
            <v>Eingriffe an Handgelenk und Hand ohne mehrzeitigen Eingriff, mit komplexem Eingriff oder bei angeborener Anomalie der Hand, Alter &lt; 6 Jahre</v>
          </cell>
        </row>
        <row r="629">
          <cell r="A629" t="str">
            <v>I32C</v>
          </cell>
          <cell r="B629" t="str">
            <v>O</v>
          </cell>
          <cell r="C629" t="str">
            <v>Eingriffe an Handgelenk und Hand ohne mehrzeitigen Eingriff, mit komplexem Eingriff oder bei angeborener Anomalie der Hand, Alter &gt; 5 Jahre</v>
          </cell>
        </row>
        <row r="630">
          <cell r="A630" t="str">
            <v>I32D</v>
          </cell>
          <cell r="B630" t="str">
            <v>O</v>
          </cell>
          <cell r="C630" t="str">
            <v>Eingriffe an Handgelenk und Hand ohne mehrzeitigen Eingriff, ohne komplexen Eingriff, außer bei angeborener Anomalie der Hand, mit mäßig komplexem Eingriff, Alter &lt; 6 Jahre</v>
          </cell>
        </row>
        <row r="631">
          <cell r="A631" t="str">
            <v>I32E</v>
          </cell>
          <cell r="B631" t="str">
            <v>O</v>
          </cell>
          <cell r="C631" t="str">
            <v>Eingriffe an Handgelenk und Hand ohne mehrzeitigen Eingriff, ohne komplexen Eingriff, außer bei angeborener Anomalie der Hand, mit mäßig komplexem Eingriff, Alter &gt; 5 Jahre</v>
          </cell>
        </row>
        <row r="632">
          <cell r="A632" t="str">
            <v>I32F</v>
          </cell>
          <cell r="B632" t="str">
            <v>O</v>
          </cell>
          <cell r="C632" t="str">
            <v>Eingriffe an Handgelenk und Hand ohne komplexe oder mäßig komplexe Eingriffe</v>
          </cell>
        </row>
        <row r="633">
          <cell r="A633" t="str">
            <v>I33Z</v>
          </cell>
          <cell r="B633" t="str">
            <v>O</v>
          </cell>
          <cell r="C633" t="str">
            <v>Rekonstruktion von Extremitätenfehlbildungen</v>
          </cell>
        </row>
        <row r="634">
          <cell r="A634" t="str">
            <v>I34Z</v>
          </cell>
          <cell r="B634" t="str">
            <v>O</v>
          </cell>
          <cell r="C634" t="str">
            <v>Geriatrische frührehabilitative Komplexbehandlung mit bestimmter OR-Prozedur bei Krankheiten und Störungen an Muskel-Skelett-System und Bindegewebe</v>
          </cell>
        </row>
        <row r="635">
          <cell r="A635" t="str">
            <v>I36Z</v>
          </cell>
          <cell r="B635" t="str">
            <v>O</v>
          </cell>
          <cell r="C635" t="str">
            <v>Beidseitige Implantation einer Endoprothese an Hüft- oder Kniegelenk</v>
          </cell>
        </row>
        <row r="636">
          <cell r="A636" t="str">
            <v>I39Z</v>
          </cell>
          <cell r="B636" t="str">
            <v>O</v>
          </cell>
          <cell r="C636" t="str">
            <v>Strahlentherapie bei Krankheiten und Störungen an Muskel-Skelett-System und Bindegewebe, mehr als 8 Bestrahlungen</v>
          </cell>
        </row>
        <row r="637">
          <cell r="A637" t="str">
            <v>I40Z</v>
          </cell>
          <cell r="B637" t="str">
            <v>A</v>
          </cell>
          <cell r="C637" t="str">
            <v>Frührehabilitation bei Krankheiten und Störungen an Muskel-Skelett-System und Bindegewebe</v>
          </cell>
        </row>
        <row r="638">
          <cell r="A638" t="str">
            <v>I41Z</v>
          </cell>
          <cell r="B638" t="str">
            <v>A</v>
          </cell>
          <cell r="C638" t="str">
            <v>Geriatrische frührehabilitative Komplexbehandlung bei Krankheiten und Störungen an Muskel-Skelett-System und Bindegewebe</v>
          </cell>
        </row>
        <row r="639">
          <cell r="A639" t="str">
            <v>I42Z</v>
          </cell>
          <cell r="B639" t="str">
            <v>A</v>
          </cell>
          <cell r="C639" t="str">
            <v>Multimodale Schmerztherapie bei Krankheiten und Störungen an Muskel-Skelett-System und Bindegewebe</v>
          </cell>
        </row>
        <row r="640">
          <cell r="A640" t="str">
            <v>I43A</v>
          </cell>
          <cell r="B640" t="str">
            <v>O</v>
          </cell>
          <cell r="C640" t="str">
            <v>Prothesenwechsel oder Implantation einer Scharnierprothese oder Sonderprothese am Kniegelenk mit äußerst schweren CC</v>
          </cell>
        </row>
        <row r="641">
          <cell r="A641" t="str">
            <v>I43B</v>
          </cell>
          <cell r="B641" t="str">
            <v>O</v>
          </cell>
          <cell r="C641" t="str">
            <v>Prothesenwechsel oder Implantation einer Scharnierprothese oder Sonderprothese am Kniegelenk ohne äußerst schwere CC</v>
          </cell>
        </row>
        <row r="642">
          <cell r="A642" t="str">
            <v>I44A</v>
          </cell>
          <cell r="B642" t="str">
            <v>O</v>
          </cell>
          <cell r="C642" t="str">
            <v>Implantation einer bikondylären Endoprothese oder andere Endoprothesenimplantation / -revision am Kniegelenk, mit äußerst schweren CC</v>
          </cell>
        </row>
        <row r="643">
          <cell r="A643" t="str">
            <v>I44B</v>
          </cell>
          <cell r="B643" t="str">
            <v>O</v>
          </cell>
          <cell r="C643" t="str">
            <v>Implantation einer bikondylären Endoprothese oder andere Endoprothesenimplantation / -revision am Kniegelenk, ohne äußerst schwere CC</v>
          </cell>
        </row>
        <row r="644">
          <cell r="A644" t="str">
            <v>I44C</v>
          </cell>
          <cell r="B644" t="str">
            <v>O</v>
          </cell>
          <cell r="C644" t="str">
            <v>Verschiedene Endoprotheseneingriffe am Kniegelenk</v>
          </cell>
        </row>
        <row r="645">
          <cell r="A645" t="str">
            <v>I45A</v>
          </cell>
          <cell r="B645" t="str">
            <v>O</v>
          </cell>
          <cell r="C645" t="str">
            <v>Implantation und Ersatz einer Bandscheibenendoprothese, mehr als ein Segment</v>
          </cell>
        </row>
        <row r="646">
          <cell r="A646" t="str">
            <v>I45B</v>
          </cell>
          <cell r="B646" t="str">
            <v>O</v>
          </cell>
          <cell r="C646" t="str">
            <v>Implantation und Ersatz einer Bandscheibenendoprothese, weniger als 2 Segmente</v>
          </cell>
        </row>
        <row r="647">
          <cell r="A647" t="str">
            <v>I46A</v>
          </cell>
          <cell r="B647" t="str">
            <v>O</v>
          </cell>
          <cell r="C647" t="str">
            <v>Prothesenwechsel am Hüftgelenk mit äußerst schweren CC</v>
          </cell>
        </row>
        <row r="648">
          <cell r="A648" t="str">
            <v>I46B</v>
          </cell>
          <cell r="B648" t="str">
            <v>O</v>
          </cell>
          <cell r="C648" t="str">
            <v>Prothesenwechsel am Hüftgelenk ohne äußerst schwere CC</v>
          </cell>
        </row>
        <row r="649">
          <cell r="A649" t="str">
            <v>I47A</v>
          </cell>
          <cell r="B649" t="str">
            <v>O</v>
          </cell>
          <cell r="C649" t="str">
            <v>Revision oder Ersatz des Hüftgelenkes ohne komplizierende Diagnose, ohne Arthrodese, ohne äußerst schwere CC, Alter &gt; 15 Jahre, mit komplizierendem Eingriff</v>
          </cell>
        </row>
        <row r="650">
          <cell r="A650" t="str">
            <v>I47B</v>
          </cell>
          <cell r="B650" t="str">
            <v>O</v>
          </cell>
          <cell r="C650" t="str">
            <v>Revision oder Ersatz des Hüftgelenkes ohne komplizierende Diagnose, ohne Arthrodese, ohne äußerst schwere CC, Alter &gt; 15 Jahre, ohne komplizierenden Eingriff</v>
          </cell>
        </row>
        <row r="651">
          <cell r="A651" t="str">
            <v>I50A</v>
          </cell>
          <cell r="B651" t="str">
            <v>O</v>
          </cell>
          <cell r="C651" t="str">
            <v>Gewebe- / Hauttransplantation, außer an der Hand, ohne komplizierende Prozeduren, ohne Eingriff an mehreren Lokalisationen, ohne schweren Weichteilschaden, ohne äußerst schwere oder schwere CC, großflächig</v>
          </cell>
        </row>
        <row r="652">
          <cell r="A652" t="str">
            <v>I50B</v>
          </cell>
          <cell r="B652" t="str">
            <v>O</v>
          </cell>
          <cell r="C652" t="str">
            <v>Gewebe- / Hauttransplantation, außer an der Hand, ohne komplizierende Prozeduren, ohne Eingriff an mehreren Lokalisationen, ohne schweren Weichteilschaden, ohne äußerst schwere oder schwere CC, nicht großflächig</v>
          </cell>
        </row>
        <row r="653">
          <cell r="A653" t="str">
            <v>I53Z</v>
          </cell>
          <cell r="B653" t="str">
            <v>O</v>
          </cell>
          <cell r="C653" t="str">
            <v>Andere Eingriffe an der Wirbelsäule ohne äußerst schwere CC, mit komplexem Eingriff</v>
          </cell>
        </row>
        <row r="654">
          <cell r="A654" t="str">
            <v>I54Z</v>
          </cell>
          <cell r="B654" t="str">
            <v>O</v>
          </cell>
          <cell r="C654" t="str">
            <v>Strahlentherapie bei Krankheiten und Störungen an Muskel-Skelett-System und Bindegewebe, weniger als 9 Bestrahlungen</v>
          </cell>
        </row>
        <row r="655">
          <cell r="A655" t="str">
            <v>I56A</v>
          </cell>
          <cell r="B655" t="str">
            <v>O</v>
          </cell>
          <cell r="C655" t="str">
            <v>Andere Eingriffe an der Wirbelsäule ohne äußerst schwere CC, ohne komplexen Eingriff, mit mäßig komplexem Eingriff</v>
          </cell>
        </row>
        <row r="656">
          <cell r="A656" t="str">
            <v>I56B</v>
          </cell>
          <cell r="B656" t="str">
            <v>O</v>
          </cell>
          <cell r="C656" t="str">
            <v>Andere Eingriffe an der Wirbelsäule ohne äußerst schwere CC, ohne komplexen Eingriff, ohne mäßig komplexen Eingriff oder Implantation eines interspinösen Spreizers</v>
          </cell>
        </row>
        <row r="657">
          <cell r="A657" t="str">
            <v>I57A</v>
          </cell>
          <cell r="B657" t="str">
            <v>O</v>
          </cell>
          <cell r="C657" t="str">
            <v>Mäßig komplexe Eingriffe an Humerus, Tibia, Fibula und Sprunggelenk mit Mehrfacheingriff</v>
          </cell>
        </row>
        <row r="658">
          <cell r="A658" t="str">
            <v>I57B</v>
          </cell>
          <cell r="B658" t="str">
            <v>O</v>
          </cell>
          <cell r="C658" t="str">
            <v>Mäßig komplexe Eingriffe an Humerus, Tibia, Fibula und Sprunggelenk mit komplizierendem Eingriff</v>
          </cell>
        </row>
        <row r="659">
          <cell r="A659" t="str">
            <v>I57C</v>
          </cell>
          <cell r="B659" t="str">
            <v>O</v>
          </cell>
          <cell r="C659" t="str">
            <v>Mäßig komplexe Eingriffe an Humerus, Tibia, Fibula und Sprunggelenk ohne Mehrfacheingriff, ohne komplizierenden Eingriff</v>
          </cell>
        </row>
        <row r="660">
          <cell r="A660" t="str">
            <v>I59Z</v>
          </cell>
          <cell r="B660" t="str">
            <v>O</v>
          </cell>
          <cell r="C660" t="str">
            <v>Andere Eingriffe an Humerus, Tibia, Fibula und Sprunggelenk oder mäßig komplexe Eingriffe an Kniegelenk, Ellenbogengelenk und Unterarm</v>
          </cell>
        </row>
        <row r="661">
          <cell r="A661" t="str">
            <v>I60Z</v>
          </cell>
          <cell r="B661" t="str">
            <v>M</v>
          </cell>
          <cell r="C661" t="str">
            <v>Frakturen am Femurschaft, Alter &lt; 3 Jahre</v>
          </cell>
        </row>
        <row r="662">
          <cell r="A662" t="str">
            <v>I64A</v>
          </cell>
          <cell r="B662" t="str">
            <v>M</v>
          </cell>
          <cell r="C662" t="str">
            <v>Osteomyelitis, Alter &lt; 16 Jahre</v>
          </cell>
        </row>
        <row r="663">
          <cell r="A663" t="str">
            <v>I64B</v>
          </cell>
          <cell r="B663" t="str">
            <v>M</v>
          </cell>
          <cell r="C663" t="str">
            <v>Osteomyelitis, Alter &gt; 15 Jahre, mit äußerst schweren oder schweren CC oder Alter &gt; 74 Jahre</v>
          </cell>
        </row>
        <row r="664">
          <cell r="A664" t="str">
            <v>I64C</v>
          </cell>
          <cell r="B664" t="str">
            <v>M</v>
          </cell>
          <cell r="C664" t="str">
            <v>Osteomyelitis, ohne äußerst schwere oder schwere CC, Alter &gt; 15 Jahre und Alter &lt; 75 Jahre</v>
          </cell>
        </row>
        <row r="665">
          <cell r="A665" t="str">
            <v>I65A</v>
          </cell>
          <cell r="B665" t="str">
            <v>M</v>
          </cell>
          <cell r="C665" t="str">
            <v>Bösartige Neubildung des Bindegewebes einschließlich pathologischer Fraktur, Alter &lt; 17 Jahre oder äußerst schwere CC</v>
          </cell>
        </row>
        <row r="666">
          <cell r="A666" t="str">
            <v>I65B</v>
          </cell>
          <cell r="B666" t="str">
            <v>M</v>
          </cell>
          <cell r="C666" t="str">
            <v>Bösartige Neubildung des Bindegewebes einschließlich pathologischer Fraktur, Alter &gt; 16 Jahre, ohne äußerst schwere CC</v>
          </cell>
        </row>
        <row r="667">
          <cell r="A667" t="str">
            <v>I66A</v>
          </cell>
          <cell r="B667" t="str">
            <v>M</v>
          </cell>
          <cell r="C667" t="str">
            <v>Andere Erkrankungen des Bindegewebes, mehr als ein Belegungstag, mit hochkomplexer Diagnose, mit mehreren komplexen Diagnosen oder mit komplexer Diagnose und Dialyse, mit äußerst schweren CC</v>
          </cell>
        </row>
        <row r="668">
          <cell r="A668" t="str">
            <v>I66B</v>
          </cell>
          <cell r="B668" t="str">
            <v>M</v>
          </cell>
          <cell r="C668" t="str">
            <v>Andere Erkrankungen des Bindegewebes, mehr als ein Belegungstag, ohne hochkomplexe Diagnose, ohne mehrere komplexe Diagnosen, ohne komplexe Diagnose oder ohne Dialyse, mit äußerst schweren CC</v>
          </cell>
        </row>
        <row r="669">
          <cell r="A669" t="str">
            <v>I66C</v>
          </cell>
          <cell r="B669" t="str">
            <v>M</v>
          </cell>
          <cell r="C669" t="str">
            <v>Andere Erkrankungen des Bindegewebes, mehr als ein Belegungstag, mit hochkomplexer Diagnose, mit mehreren komplexen Diagnosen oder mit komplexer Diagnose und Dialyse, ohne äußerst schwere CC</v>
          </cell>
        </row>
        <row r="670">
          <cell r="A670" t="str">
            <v>I66D</v>
          </cell>
          <cell r="B670" t="str">
            <v>M</v>
          </cell>
          <cell r="C670" t="str">
            <v>Andere Erkrankungen des Bindegewebes, mehr als ein Belegungstag, ohne hochkomplexe Diagnose, ohne mehrere komplexe Diagnosen, ohne komplexe Diagnose oder ohne Dialyse, ohne äußerst schwere CC oder Frakturen an Becken und Schenkelhals oder Fibromyalgie</v>
          </cell>
        </row>
        <row r="671">
          <cell r="A671" t="str">
            <v>I66E</v>
          </cell>
          <cell r="B671" t="str">
            <v>M</v>
          </cell>
          <cell r="C671" t="str">
            <v>Andere Erkrankungen des Bindegewebes, ein Belegungstag</v>
          </cell>
        </row>
        <row r="672">
          <cell r="A672" t="str">
            <v>I68A</v>
          </cell>
          <cell r="B672" t="str">
            <v>M</v>
          </cell>
          <cell r="C672" t="str">
            <v>Nicht operativ behandelte Erkrankungen und Verletzungen im Wirbelsäulenbereich, mehr als ein Belegungstag, Alter &gt; 55 Jahre oder mit äußerst schweren oder schweren CC, mit komplexer Diagnose, mit Diszitis oder infektiöser Spondylopathie</v>
          </cell>
        </row>
        <row r="673">
          <cell r="A673" t="str">
            <v>I68B</v>
          </cell>
          <cell r="B673" t="str">
            <v>M</v>
          </cell>
          <cell r="C673" t="str">
            <v>Nicht operativ behandelte Erkrankungen und Verletzungen im Wirbelsäulenbereich, mehr als ein Belegungstag, Alter &gt; 55 Jahre oder äußerst schwere oder schwere CC, mit komplexer Diagnose, ohne Diszitis, ohne infektiöse Spondylopathie</v>
          </cell>
        </row>
        <row r="674">
          <cell r="A674" t="str">
            <v>I68C</v>
          </cell>
          <cell r="B674" t="str">
            <v>M</v>
          </cell>
          <cell r="C674" t="str">
            <v>Nicht operativ behandelte Erkrankungen und Verletzungen im Wirbelsäulenbereich, mehr als ein Belegungstag, Alter &gt; 55 Jahre oder äußerst schwere oder schwere CC, ohne komplexe Diagnose oder andere Frakturen am Femur</v>
          </cell>
        </row>
        <row r="675">
          <cell r="A675" t="str">
            <v>I68D</v>
          </cell>
          <cell r="B675" t="str">
            <v>M</v>
          </cell>
          <cell r="C675" t="str">
            <v>Nicht operativ behandelte Erkrankungen und Verletzungen im Wirbelsäulenbereich, mehr als ein Belegungstag, Alter &lt; 56 Jahre, ohne äußerst schwere oder schwere CC</v>
          </cell>
        </row>
        <row r="676">
          <cell r="A676" t="str">
            <v>I68E</v>
          </cell>
          <cell r="B676" t="str">
            <v>M</v>
          </cell>
          <cell r="C676" t="str">
            <v>Nicht operativ behandelte Erkrankungen und Verletzungen im Wirbelsäulenbereich, ein Belegungstag</v>
          </cell>
        </row>
        <row r="677">
          <cell r="A677" t="str">
            <v>I69Z</v>
          </cell>
          <cell r="B677" t="str">
            <v>M</v>
          </cell>
          <cell r="C677" t="str">
            <v>Knochenkrankheiten und spezifische Arthropathien</v>
          </cell>
        </row>
        <row r="678">
          <cell r="A678" t="str">
            <v>I71Z</v>
          </cell>
          <cell r="B678" t="str">
            <v>M</v>
          </cell>
          <cell r="C678" t="str">
            <v>Muskel­ und Sehnenerkrankungen oder Verstauchung, Zerrung und Luxation an Hüftgelenk, Becken und Oberschenkel</v>
          </cell>
        </row>
        <row r="679">
          <cell r="A679" t="str">
            <v>I72Z</v>
          </cell>
          <cell r="B679" t="str">
            <v>M</v>
          </cell>
          <cell r="C679" t="str">
            <v>Entzündung von Sehnen, Muskeln und Schleimbeuteln mit äußerst schweren oder schweren CC oder Frakturen am Femurschaft, Alter &gt; 2 Jahre</v>
          </cell>
        </row>
        <row r="680">
          <cell r="A680" t="str">
            <v>I73Z</v>
          </cell>
          <cell r="B680" t="str">
            <v>M</v>
          </cell>
          <cell r="C680" t="str">
            <v>Nachbehandlung bei Erkrankungen des Bindegewebes</v>
          </cell>
        </row>
        <row r="681">
          <cell r="A681" t="str">
            <v>I74A</v>
          </cell>
          <cell r="B681" t="str">
            <v>M</v>
          </cell>
          <cell r="C681" t="str">
            <v>Verletzungen an Unterarm, Handgelenk, Hand oder Fuß mit äußerst schweren oder schweren CC oder unspezifische Arthropathien</v>
          </cell>
        </row>
        <row r="682">
          <cell r="A682" t="str">
            <v>I74B</v>
          </cell>
          <cell r="B682" t="str">
            <v>M</v>
          </cell>
          <cell r="C682" t="str">
            <v>Verletzungen an Unterarm, Handgelenk, Hand oder Fuß ohne äußerst schwere oder schwere CC</v>
          </cell>
        </row>
        <row r="683">
          <cell r="A683" t="str">
            <v>I75A</v>
          </cell>
          <cell r="B683" t="str">
            <v>M</v>
          </cell>
          <cell r="C683" t="str">
            <v>Schwere Verletzungen von Schulter, Arm, Ellenbogen, Knie, Bein und Sprunggelenk mit CC</v>
          </cell>
        </row>
        <row r="684">
          <cell r="A684" t="str">
            <v>I75B</v>
          </cell>
          <cell r="B684" t="str">
            <v>M</v>
          </cell>
          <cell r="C684" t="str">
            <v>Schwere Verletzungen von Schulter, Arm, Ellenbogen, Knie, Bein und Sprunggelenk ohne CC oder Entzündungen von Sehnen, Muskeln und Schleimbeuteln ohne äußerst schwere oder schwere CC</v>
          </cell>
        </row>
        <row r="685">
          <cell r="A685" t="str">
            <v>I76A</v>
          </cell>
          <cell r="B685" t="str">
            <v>M</v>
          </cell>
          <cell r="C685" t="str">
            <v>Andere Erkrankungen des Bindegewebes mit komplexer Diagnose oder äußerst schweren CC</v>
          </cell>
        </row>
        <row r="686">
          <cell r="A686" t="str">
            <v>I76B</v>
          </cell>
          <cell r="B686" t="str">
            <v>M</v>
          </cell>
          <cell r="C686" t="str">
            <v>Andere Erkrankungen des Bindegewebes ohne komplexe Diagnose, ohne äußerst schwere CC oder septische Arthritis</v>
          </cell>
        </row>
        <row r="687">
          <cell r="A687" t="str">
            <v>I77Z</v>
          </cell>
          <cell r="B687" t="str">
            <v>M</v>
          </cell>
          <cell r="C687" t="str">
            <v>Mäßig schwere Verletzungen von Schulter, Arm, Ellenbogen, Knie, Bein und Sprunggelenk</v>
          </cell>
        </row>
        <row r="688">
          <cell r="A688" t="str">
            <v>I78Z</v>
          </cell>
          <cell r="B688" t="str">
            <v>M</v>
          </cell>
          <cell r="C688" t="str">
            <v>Leichte bis moderate Verletzungen von Schulter, Arm, Ellenbogen, Knie, Bein und Sprunggelenk</v>
          </cell>
        </row>
        <row r="689">
          <cell r="A689" t="str">
            <v>I95Z</v>
          </cell>
          <cell r="B689" t="str">
            <v>O</v>
          </cell>
          <cell r="C689" t="str">
            <v>Implantation einer Tumorendoprothese</v>
          </cell>
        </row>
        <row r="690">
          <cell r="A690" t="str">
            <v>I96Z</v>
          </cell>
          <cell r="B690" t="str">
            <v>O</v>
          </cell>
          <cell r="C690" t="str">
            <v>Frührehabilitation mit bestimmter OR-Prozedur bei Krankheiten und Störungen an Muskel-Skelett-System und Bindegewebe, mehr als 20 Tage</v>
          </cell>
        </row>
        <row r="691">
          <cell r="A691" t="str">
            <v>I97Z</v>
          </cell>
          <cell r="B691" t="str">
            <v>A</v>
          </cell>
          <cell r="C691" t="str">
            <v>Rheumatologische Komplexbehandlung bei Krankheiten und Störungen an Muskel-Skelett-System und Bindegewebe</v>
          </cell>
        </row>
        <row r="692">
          <cell r="A692" t="str">
            <v>I98Z</v>
          </cell>
          <cell r="B692" t="str">
            <v>O</v>
          </cell>
          <cell r="C692" t="str">
            <v>Komplexe Vakuumbehandlung bei Krankheiten und Störungen an Muskel-Skelett-System und Bindegewebe</v>
          </cell>
        </row>
        <row r="694">
          <cell r="A694" t="str">
            <v>MDC 9 Krankheiten und Störungen an Haut, Unterhaut und Mamma</v>
          </cell>
        </row>
        <row r="695">
          <cell r="A695" t="str">
            <v>DRG</v>
          </cell>
          <cell r="B695" t="str">
            <v>Part.</v>
          </cell>
          <cell r="C695" t="str">
            <v>Beschreibung</v>
          </cell>
        </row>
        <row r="697">
          <cell r="A697" t="str">
            <v>J01Z</v>
          </cell>
          <cell r="B697" t="str">
            <v>O</v>
          </cell>
          <cell r="C697" t="str">
            <v>Gewebetransplantation mit mikrovaskulärer Anastomosierung bei Erkrankungen der Haut, Unterhaut und Mamma</v>
          </cell>
        </row>
        <row r="698">
          <cell r="A698" t="str">
            <v>J02A</v>
          </cell>
          <cell r="B698" t="str">
            <v>O</v>
          </cell>
          <cell r="C698" t="str">
            <v>Hauttransplantation oder Lappenplastik an der unteren Extremität bei Ulkus oder Infektion / Entzündung und ausgedehnte Lymphadenektomie, mit äußerst schweren CC</v>
          </cell>
        </row>
        <row r="699">
          <cell r="A699" t="str">
            <v>J02B</v>
          </cell>
          <cell r="B699" t="str">
            <v>O</v>
          </cell>
          <cell r="C699" t="str">
            <v>Hauttransplantation oder Lappenplastik an der unteren Extremität bei Ulkus oder Infektion / Entzündung und ausgedehnte Lymphadenektomie, ohne äußerst schwere CC</v>
          </cell>
        </row>
        <row r="700">
          <cell r="A700" t="str">
            <v>J03A</v>
          </cell>
          <cell r="B700" t="str">
            <v>O</v>
          </cell>
          <cell r="C700" t="str">
            <v>Eingriffe an der Haut der unteren Extremität bei Ulkus oder Infektion / Entzündung mit äußerst schweren CC</v>
          </cell>
        </row>
        <row r="701">
          <cell r="A701" t="str">
            <v>J03B</v>
          </cell>
          <cell r="B701" t="str">
            <v>O</v>
          </cell>
          <cell r="C701" t="str">
            <v>Eingriffe an der Haut der unteren Extremität bei Ulkus oder Infektion / Entzündung ohne äußerst schwere CC</v>
          </cell>
        </row>
        <row r="702">
          <cell r="A702" t="str">
            <v>J04A</v>
          </cell>
          <cell r="B702" t="str">
            <v>O</v>
          </cell>
          <cell r="C702" t="str">
            <v>Eingriffe an der Haut der unteren Extremität außer bei Ulkus oder Infektion / Entzündung, Alter &gt; 69 Jahre oder CC</v>
          </cell>
        </row>
        <row r="703">
          <cell r="A703" t="str">
            <v>J04B</v>
          </cell>
          <cell r="B703" t="str">
            <v>O</v>
          </cell>
          <cell r="C703" t="str">
            <v>Eingriffe an der Haut der unteren Extremität außer bei Ulkus oder Infektion / Entzündung, Alter &lt; 70 Jahre ohne CC</v>
          </cell>
        </row>
        <row r="704">
          <cell r="A704" t="str">
            <v>J06Z</v>
          </cell>
          <cell r="B704" t="str">
            <v>O</v>
          </cell>
          <cell r="C704" t="str">
            <v>Mastektomie mit Prothesenimplantation und plastischer Operation bei bösartiger Neubildung</v>
          </cell>
        </row>
        <row r="705">
          <cell r="A705" t="str">
            <v>J07Z</v>
          </cell>
          <cell r="B705" t="str">
            <v>O</v>
          </cell>
          <cell r="C705" t="str">
            <v>Kleine Eingriffe an der Mamma mit axillärer Lymphknotenexzision oder äußerst schweren oder schweren CC bei bösartiger Neubildung</v>
          </cell>
        </row>
        <row r="706">
          <cell r="A706" t="str">
            <v>J08A</v>
          </cell>
          <cell r="B706" t="str">
            <v>O</v>
          </cell>
          <cell r="C706" t="str">
            <v>Andere Hauttransplantation oder Debridement mit komplexer Diagnose, mit zusätzlichem Eingriff an Kopf und Hals oder äußerst schweren CC, mit komplexer Prozedur</v>
          </cell>
        </row>
        <row r="707">
          <cell r="A707" t="str">
            <v>J08B</v>
          </cell>
          <cell r="B707" t="str">
            <v>O</v>
          </cell>
          <cell r="C707" t="str">
            <v>Andere Hauttransplantation oder Debridement mit komplexer Diagnose, mit zusätzlichem Eingriff an Kopf und Hals oder äußerst schweren CC, ohne komplexe Prozedur</v>
          </cell>
        </row>
        <row r="708">
          <cell r="A708" t="str">
            <v>J09A</v>
          </cell>
          <cell r="B708" t="str">
            <v>O</v>
          </cell>
          <cell r="C708" t="str">
            <v>Eingriffe bei Sinus pilonidalis und perianal, Alter &lt; 16 Jahre</v>
          </cell>
        </row>
        <row r="709">
          <cell r="A709" t="str">
            <v>J09B</v>
          </cell>
          <cell r="B709" t="str">
            <v>O</v>
          </cell>
          <cell r="C709" t="str">
            <v>Eingriffe bei Sinus pilonidalis und perianal, Alter &gt; 15 Jahre</v>
          </cell>
        </row>
        <row r="710">
          <cell r="A710" t="str">
            <v>J10A</v>
          </cell>
          <cell r="B710" t="str">
            <v>O</v>
          </cell>
          <cell r="C710" t="str">
            <v>Plastische Operationen an Haut, Unterhaut und Mamma bei bösartiger Neubildung</v>
          </cell>
        </row>
        <row r="711">
          <cell r="A711" t="str">
            <v>J10B</v>
          </cell>
          <cell r="B711" t="str">
            <v>O</v>
          </cell>
          <cell r="C711" t="str">
            <v>Plastische Operationen an Haut, Unterhaut und Mamma außer bei bösartiger Neubildung</v>
          </cell>
        </row>
        <row r="712">
          <cell r="A712" t="str">
            <v>J11A</v>
          </cell>
          <cell r="B712" t="str">
            <v>O</v>
          </cell>
          <cell r="C712" t="str">
            <v>Andere Eingriffe an Haut, Unterhaut und Mamma mit mäßig komplexer Prozedur</v>
          </cell>
        </row>
        <row r="713">
          <cell r="A713" t="str">
            <v>J11B</v>
          </cell>
          <cell r="B713" t="str">
            <v>O</v>
          </cell>
          <cell r="C713" t="str">
            <v>Andere Eingriffe an Haut, Unterhaut und Mamma ohne mäßig komplexe Prozedur</v>
          </cell>
        </row>
        <row r="714">
          <cell r="A714" t="str">
            <v>J14A</v>
          </cell>
          <cell r="B714" t="str">
            <v>O</v>
          </cell>
          <cell r="C714" t="str">
            <v>Plastische Rekonstruktion der Mamma bei bösartiger Neubildung mit aufwändiger Rekonstruktion</v>
          </cell>
        </row>
        <row r="715">
          <cell r="A715" t="str">
            <v>J14B</v>
          </cell>
          <cell r="B715" t="str">
            <v>O</v>
          </cell>
          <cell r="C715" t="str">
            <v>Plastische Rekonstruktion der Mamma bei bösartiger Neubildung ohne aufwändige Rekonstruktion</v>
          </cell>
        </row>
        <row r="716">
          <cell r="A716" t="str">
            <v>J16Z</v>
          </cell>
          <cell r="B716" t="str">
            <v>O</v>
          </cell>
          <cell r="C716" t="str">
            <v>Beidseitige Mastektomie bei bösartiger Neubildung oder Strahlentherapie mit operativer Prozedur bei Krankheiten und Störungen an Haut, Unterhaut und Mamma</v>
          </cell>
        </row>
        <row r="717">
          <cell r="A717" t="str">
            <v>J17Z</v>
          </cell>
          <cell r="B717" t="str">
            <v>O</v>
          </cell>
          <cell r="C717" t="str">
            <v>Strahlentherapie bei Krankheiten und Störungen an Haut, Unterhaut und Mamma, mehr als ein Belegungstag, mehr als 9 Bestrahlungen</v>
          </cell>
        </row>
        <row r="718">
          <cell r="A718" t="str">
            <v>J18Z</v>
          </cell>
          <cell r="B718" t="str">
            <v>O</v>
          </cell>
          <cell r="C718" t="str">
            <v>Andere Strahlentherapie bei Krankheiten und Störungen an Haut, Unterhaut und Mamma, mehr als ein Belegungstag</v>
          </cell>
        </row>
        <row r="719">
          <cell r="A719" t="str">
            <v>J21Z</v>
          </cell>
          <cell r="B719" t="str">
            <v>O</v>
          </cell>
          <cell r="C719" t="str">
            <v>Andere Hauttransplantation oder Debridement mit Lymphknotenexzision oder schweren CC</v>
          </cell>
        </row>
        <row r="720">
          <cell r="A720" t="str">
            <v>J22A</v>
          </cell>
          <cell r="B720" t="str">
            <v>O</v>
          </cell>
          <cell r="C720" t="str">
            <v>Andere Hauttransplantation oder Debridement ohne komplexen Eingriff, ohne komplexe Diagnose, ohne äußerst schwere oder schwere CC, mit Weichteildeckung</v>
          </cell>
        </row>
        <row r="721">
          <cell r="A721" t="str">
            <v>J22B</v>
          </cell>
          <cell r="B721" t="str">
            <v>O</v>
          </cell>
          <cell r="C721" t="str">
            <v>Andere Hauttransplantation oder Debridement ohne komplexen Eingriff, ohne komplexe Diagnose, ohne äußerst schwere oder schwere CC, ohne Weichteildeckung</v>
          </cell>
        </row>
        <row r="722">
          <cell r="A722" t="str">
            <v>J23Z</v>
          </cell>
          <cell r="B722" t="str">
            <v>O</v>
          </cell>
          <cell r="C722" t="str">
            <v>Große Eingriffe an der Mamma bei bösartiger Neubildung</v>
          </cell>
        </row>
        <row r="723">
          <cell r="A723" t="str">
            <v>J24A</v>
          </cell>
          <cell r="B723" t="str">
            <v>O</v>
          </cell>
          <cell r="C723" t="str">
            <v>Eingriffe an der Mamma außer bei bösartiger Neubildung mit ausgedehntem Eingriff, mit Prothesenimplantation</v>
          </cell>
        </row>
        <row r="724">
          <cell r="A724" t="str">
            <v>J24B</v>
          </cell>
          <cell r="B724" t="str">
            <v>O</v>
          </cell>
          <cell r="C724" t="str">
            <v>Eingriffe an der Mamma außer bei bösartiger Neubildung mit ausgedehntem Eingriff, ohne Prothesenimplantation</v>
          </cell>
        </row>
        <row r="725">
          <cell r="A725" t="str">
            <v>J24C</v>
          </cell>
          <cell r="B725" t="str">
            <v>O</v>
          </cell>
          <cell r="C725" t="str">
            <v>Eingriffe an der Mamma außer bei bösartiger Neubildung ohne ausgedehnten Eingriff, mit komplexem Eingriff</v>
          </cell>
        </row>
        <row r="726">
          <cell r="A726" t="str">
            <v>J24D</v>
          </cell>
          <cell r="B726" t="str">
            <v>O</v>
          </cell>
          <cell r="C726" t="str">
            <v>Eingriffe an der Mamma außer bei bösartiger Neubildung ohne ausgedehnten Eingriff, ohne komplexen Eingriff</v>
          </cell>
        </row>
        <row r="727">
          <cell r="A727" t="str">
            <v>J25Z</v>
          </cell>
          <cell r="B727" t="str">
            <v>O</v>
          </cell>
          <cell r="C727" t="str">
            <v>Kleine Eingriffe an der Mamma bei bösartiger Neubildung ohne äußerst schwere oder schwere CC</v>
          </cell>
        </row>
        <row r="728">
          <cell r="A728" t="str">
            <v>J26Z</v>
          </cell>
          <cell r="B728" t="str">
            <v>O</v>
          </cell>
          <cell r="C728" t="str">
            <v>Plastische Rekonstruktion der Mamma mit freiem Haut-Muskel-Transplantat</v>
          </cell>
        </row>
        <row r="729">
          <cell r="A729" t="str">
            <v>J60Z</v>
          </cell>
          <cell r="B729" t="str">
            <v>M</v>
          </cell>
          <cell r="C729" t="str">
            <v>Hautulkus</v>
          </cell>
        </row>
        <row r="730">
          <cell r="A730" t="str">
            <v>J61A</v>
          </cell>
          <cell r="B730" t="str">
            <v>M</v>
          </cell>
          <cell r="C730" t="str">
            <v>Schwere Erkrankungen der Haut, mehr als ein Belegungstag, Alter &gt; 17 Jahre oder mit komplexer Diagnose, mit äußerst schweren CC oder Hautulkus bei Para- / Tetraplegie</v>
          </cell>
        </row>
        <row r="731">
          <cell r="A731" t="str">
            <v>J61B</v>
          </cell>
          <cell r="B731" t="str">
            <v>M</v>
          </cell>
          <cell r="C731" t="str">
            <v>Schwere Erkrankungen der Haut, mehr als ein Belegungstag, Alter &gt; 17 Jahre oder mit komplexer Diagnose, ohne äußerst schwere CC</v>
          </cell>
        </row>
        <row r="732">
          <cell r="A732" t="str">
            <v>J61C</v>
          </cell>
          <cell r="B732" t="str">
            <v>M</v>
          </cell>
          <cell r="C732" t="str">
            <v>Schwere Erkrankungen der Haut, mehr als ein Belegungstag, Alter &lt; 18 Jahre ohne komplexe Diagnose oder mäßig schwere Hauterkrankungen, mehr als ein Belegungstag</v>
          </cell>
        </row>
        <row r="733">
          <cell r="A733" t="str">
            <v>J62A</v>
          </cell>
          <cell r="B733" t="str">
            <v>M</v>
          </cell>
          <cell r="C733" t="str">
            <v>Bösartige Neubildungen der Mamma, mehr als ein Belegungstag, mit äußerst schweren CC</v>
          </cell>
        </row>
        <row r="734">
          <cell r="A734" t="str">
            <v>J62B</v>
          </cell>
          <cell r="B734" t="str">
            <v>M</v>
          </cell>
          <cell r="C734" t="str">
            <v>Bösartige Neubildungen der Mamma, ein Belegungstag oder ohne äußerst schwere CC</v>
          </cell>
        </row>
        <row r="735">
          <cell r="A735" t="str">
            <v>J64A</v>
          </cell>
          <cell r="B735" t="str">
            <v>M</v>
          </cell>
          <cell r="C735" t="str">
            <v>Infektion / Entzündung der Haut und Unterhaut mit äußerst schweren CC</v>
          </cell>
        </row>
        <row r="736">
          <cell r="A736" t="str">
            <v>J64B</v>
          </cell>
          <cell r="B736" t="str">
            <v>M</v>
          </cell>
          <cell r="C736" t="str">
            <v>Infektion / Entzündung der Haut und Unterhaut ohne äußerst schwere CC</v>
          </cell>
        </row>
        <row r="737">
          <cell r="A737" t="str">
            <v>J65A</v>
          </cell>
          <cell r="B737" t="str">
            <v>M</v>
          </cell>
          <cell r="C737" t="str">
            <v>Verletzung der Haut, Unterhaut und Mamma, Alter &gt; 70 Jahre oder schwere CC</v>
          </cell>
        </row>
        <row r="738">
          <cell r="A738" t="str">
            <v>J65B</v>
          </cell>
          <cell r="B738" t="str">
            <v>M</v>
          </cell>
          <cell r="C738" t="str">
            <v>Verletzung der Haut, Unterhaut und Mamma, Alter &lt; 71 Jahre, ohne schwere CC</v>
          </cell>
        </row>
        <row r="739">
          <cell r="A739" t="str">
            <v>J67A</v>
          </cell>
          <cell r="B739" t="str">
            <v>M</v>
          </cell>
          <cell r="C739" t="str">
            <v>Leichte bis moderate Hauterkrankungen mit CC</v>
          </cell>
        </row>
        <row r="740">
          <cell r="A740" t="str">
            <v>J67B</v>
          </cell>
          <cell r="B740" t="str">
            <v>M</v>
          </cell>
          <cell r="C740" t="str">
            <v>Leichte bis moderate Hauterkrankungen ohne CC oder Erkrankungen der Mamma außer bösartige Neubildung</v>
          </cell>
        </row>
        <row r="741">
          <cell r="A741" t="str">
            <v>J68Z</v>
          </cell>
          <cell r="B741" t="str">
            <v>M</v>
          </cell>
          <cell r="C741" t="str">
            <v>Erkrankungen der Haut, ein Belegungstag</v>
          </cell>
        </row>
        <row r="743">
          <cell r="A743" t="str">
            <v>MDC 10 Endokrine, Ernährungs- und Stoffwechselkrankheiten</v>
          </cell>
        </row>
        <row r="744">
          <cell r="A744" t="str">
            <v>DRG</v>
          </cell>
          <cell r="B744" t="str">
            <v>Part.</v>
          </cell>
          <cell r="C744" t="str">
            <v>Beschreibung</v>
          </cell>
        </row>
        <row r="746">
          <cell r="A746" t="str">
            <v>K01A</v>
          </cell>
          <cell r="B746" t="str">
            <v>O</v>
          </cell>
          <cell r="C746" t="str">
            <v>Verschiedene Eingriffe bei Diabetes mellitus mit Komplikationen, mit Frührehabilitation oder geriatrischer frührehabilitativer Komplexbehandlung</v>
          </cell>
        </row>
        <row r="747">
          <cell r="A747" t="str">
            <v>K01B</v>
          </cell>
          <cell r="B747" t="str">
            <v>O</v>
          </cell>
          <cell r="C747" t="str">
            <v>Verschiedene Eingriffe bei Diabetes mellitus mit Komplikationen, ohne Frührehabilitation und ohne geriatrische frührehabilitative Komplexbehandlung, mit Gefäßeingriff</v>
          </cell>
        </row>
        <row r="748">
          <cell r="A748" t="str">
            <v>K01C</v>
          </cell>
          <cell r="B748" t="str">
            <v>O</v>
          </cell>
          <cell r="C748" t="str">
            <v>Verschiedene Eingriffe bei Diabetes mellitus mit Komplikationen, ohne Frührehabilitation und ohne geriatrische frührehabilitative Komplexbehandlung, ohne Gefäßeingriff, mit äußerst schweren CC</v>
          </cell>
        </row>
        <row r="749">
          <cell r="A749" t="str">
            <v>K03Z</v>
          </cell>
          <cell r="B749" t="str">
            <v>O</v>
          </cell>
          <cell r="C749" t="str">
            <v>Eingriffe an der Nebenniere bei bösartiger Neubildung oder Eingriffe an der Hypophyse</v>
          </cell>
        </row>
        <row r="750">
          <cell r="A750" t="str">
            <v>K04Z</v>
          </cell>
          <cell r="B750" t="str">
            <v>O</v>
          </cell>
          <cell r="C750" t="str">
            <v>Große Eingriffe bei Adipositas</v>
          </cell>
        </row>
        <row r="751">
          <cell r="A751" t="str">
            <v>K07Z</v>
          </cell>
          <cell r="B751" t="str">
            <v>O</v>
          </cell>
          <cell r="C751" t="str">
            <v>Andere Eingriffe bei Adipositas</v>
          </cell>
        </row>
        <row r="752">
          <cell r="A752" t="str">
            <v>K09A</v>
          </cell>
          <cell r="B752" t="str">
            <v>O</v>
          </cell>
          <cell r="C752" t="str">
            <v>Andere Prozeduren bei endokrinen, Ernährungs- und Stoffwechselkrankheiten, Alter &lt; 7 Jahre oder äußerst schwere CC</v>
          </cell>
        </row>
        <row r="753">
          <cell r="A753" t="str">
            <v>K09B</v>
          </cell>
          <cell r="B753" t="str">
            <v>O</v>
          </cell>
          <cell r="C753" t="str">
            <v>Andere Prozeduren bei endokrinen, Ernährungs- und Stoffwechselkrankheiten, Alter &gt; 6 Jahre, ohne äußerst schwere CC</v>
          </cell>
        </row>
        <row r="754">
          <cell r="A754" t="str">
            <v>K10A</v>
          </cell>
          <cell r="B754" t="str">
            <v>O</v>
          </cell>
          <cell r="C754" t="str">
            <v>Eingriffe an Schilddrüse, Nebenschilddrüse und Ductus thyreoglossus bei bösartiger Neubildung mit äußerst schweren CC</v>
          </cell>
        </row>
        <row r="755">
          <cell r="A755" t="str">
            <v>K10B</v>
          </cell>
          <cell r="B755" t="str">
            <v>O</v>
          </cell>
          <cell r="C755" t="str">
            <v>Eingriffe an Schilddrüse, Nebenschilddrüse und Ductus thyreoglossus bei bösartiger Neubildung ohne äußerst schwere CC</v>
          </cell>
        </row>
        <row r="756">
          <cell r="A756" t="str">
            <v>K11Z</v>
          </cell>
          <cell r="B756" t="str">
            <v>O</v>
          </cell>
          <cell r="C756" t="str">
            <v>Eingriffe an Schilddrüse, Nebenschilddrüse und Ductus thyreoglossus, außer bei bösartiger Neubildung, mit zusätzlicher Parathyreoidektomie oder äußerst schweren oder schweren CC</v>
          </cell>
        </row>
        <row r="757">
          <cell r="A757" t="str">
            <v>K12Z</v>
          </cell>
          <cell r="B757" t="str">
            <v>O</v>
          </cell>
          <cell r="C757" t="str">
            <v>Eingriffe an Schilddrüse, Nebenschilddrüse und Ductus thyreoglossus, außer bei bösartiger Neubildung, ohne zusätzliche Parathyreoidektomie, äußerst schwere oder schwere CC</v>
          </cell>
        </row>
        <row r="758">
          <cell r="A758" t="str">
            <v>K13Z</v>
          </cell>
          <cell r="B758" t="str">
            <v>O</v>
          </cell>
          <cell r="C758" t="str">
            <v>Verschiedene Eingriffe bei Diabetes mellitus mit Komplikationen, ohne Frührehabilitation, ohne geriatrische frührehabilitative Komplexbehandlung, ohne Gefäßeingriff, ohne äußerst schwere CC</v>
          </cell>
        </row>
        <row r="759">
          <cell r="A759" t="str">
            <v>K14Z</v>
          </cell>
          <cell r="B759" t="str">
            <v>O</v>
          </cell>
          <cell r="C759" t="str">
            <v>Eingriffe an der Nebenniere außer bei bösartiger Neubildung und ausgedehnte Lymphadenektomie</v>
          </cell>
        </row>
        <row r="760">
          <cell r="A760" t="str">
            <v>K15A</v>
          </cell>
          <cell r="B760" t="str">
            <v>O</v>
          </cell>
          <cell r="C760" t="str">
            <v>Strahlentherapie bei endokrinen, Ernährungs- und Stoffwechselkrankheiten, mehr als ein Belegungstag, außer Radiojodtherapie</v>
          </cell>
        </row>
        <row r="761">
          <cell r="A761" t="str">
            <v>K15B</v>
          </cell>
          <cell r="B761" t="str">
            <v>O</v>
          </cell>
          <cell r="C761" t="str">
            <v>Strahlentherapie bei endokrinen, Ernährungs- und Stoffwechselkrankheiten, mehr als ein Belegungstag, mit hoch komplexer Radiojodtherapie</v>
          </cell>
        </row>
        <row r="762">
          <cell r="A762" t="str">
            <v>K15C</v>
          </cell>
          <cell r="B762" t="str">
            <v>O</v>
          </cell>
          <cell r="C762" t="str">
            <v>Strahlentherapie bei endokrinen, Ernährungs- und Stoffwechselkrankheiten, mehr als ein Belegungstag, mit mäßig komplexer Radiojodtherapie</v>
          </cell>
        </row>
        <row r="763">
          <cell r="A763" t="str">
            <v>K15D</v>
          </cell>
          <cell r="B763" t="str">
            <v>O</v>
          </cell>
          <cell r="C763" t="str">
            <v>Strahlentherapie bei endokrinen, Ernährungs- und Stoffwechselkrankheiten, mehr als ein Belegungstag, mit anderer Radiojodtherapie</v>
          </cell>
        </row>
        <row r="764">
          <cell r="A764" t="str">
            <v>K25Z</v>
          </cell>
          <cell r="B764" t="str">
            <v>O</v>
          </cell>
          <cell r="C764" t="str">
            <v>Komplexbehandlung bei multiresistenten Erregern mit OR-Prozedur bei endokrinen, Ernährungs- und Stoffwechselkrankheiten</v>
          </cell>
        </row>
        <row r="765">
          <cell r="A765" t="str">
            <v>K33Z</v>
          </cell>
          <cell r="B765" t="str">
            <v>O</v>
          </cell>
          <cell r="C765" t="str">
            <v>Mehrzeitige komplexe OR-Prozeduren bei endokrinen, Ernährungs- und Stoffwechselkrankheiten</v>
          </cell>
        </row>
        <row r="766">
          <cell r="A766" t="str">
            <v>K38Z</v>
          </cell>
          <cell r="B766" t="str">
            <v>O</v>
          </cell>
          <cell r="C766" t="str">
            <v>Hämophagozytäre Erkrankungen</v>
          </cell>
        </row>
        <row r="767">
          <cell r="A767" t="str">
            <v>K40Z</v>
          </cell>
          <cell r="B767" t="str">
            <v>A</v>
          </cell>
          <cell r="C767" t="str">
            <v>Endoskopische oder diagnostische Eingriffe bei Stoffwechselerkrankungen ohne CC</v>
          </cell>
        </row>
        <row r="768">
          <cell r="A768" t="str">
            <v>K43Z</v>
          </cell>
          <cell r="B768" t="str">
            <v>A</v>
          </cell>
          <cell r="C768" t="str">
            <v>Frührehabilitation bei endokrinen, Ernährungs- und Stoffwechselkrankheiten</v>
          </cell>
        </row>
        <row r="769">
          <cell r="A769" t="str">
            <v>K44Z</v>
          </cell>
          <cell r="B769" t="str">
            <v>A</v>
          </cell>
          <cell r="C769" t="str">
            <v>Geriatrische frührehabilitative Komplexbehandlung bei endokrinen, Ernährungs- und Stoffwechselkrankheiten</v>
          </cell>
        </row>
        <row r="770">
          <cell r="A770" t="str">
            <v>K60A</v>
          </cell>
          <cell r="B770" t="str">
            <v>M</v>
          </cell>
          <cell r="C770" t="str">
            <v>Diabetes mellitus und schwere Ernährungsstörungen, Alter &lt; 11 Jahre oder Diabetes mellitus mit schweren CC, Alter &gt; 10 Jahre und Alter &lt; 16 Jahre</v>
          </cell>
        </row>
        <row r="771">
          <cell r="A771" t="str">
            <v>K60B</v>
          </cell>
          <cell r="B771" t="str">
            <v>M</v>
          </cell>
          <cell r="C771" t="str">
            <v>Diabetes mellitus mit komplizierenden Diagnosen oder äußerst schweren CC oder schwere Ernährungsstörungen, Alter &gt; 10 Jahre</v>
          </cell>
        </row>
        <row r="772">
          <cell r="A772" t="str">
            <v>K60C</v>
          </cell>
          <cell r="B772" t="str">
            <v>M</v>
          </cell>
          <cell r="C772" t="str">
            <v>Diabetes mellitus ohne äußerst schwere oder schwere CC, mit multiplen Komplikationen oder Ketoazidose, Alter &gt; 10 Jahre und Alter &lt; 16 Jahre</v>
          </cell>
        </row>
        <row r="773">
          <cell r="A773" t="str">
            <v>K60D</v>
          </cell>
          <cell r="B773" t="str">
            <v>M</v>
          </cell>
          <cell r="C773" t="str">
            <v>Diabetes mellitus mit schweren CC oder mit multiplen Komplikationen oder Ketoazidose, Alter &gt; 15 Jahre</v>
          </cell>
        </row>
        <row r="774">
          <cell r="A774" t="str">
            <v>K60E</v>
          </cell>
          <cell r="B774" t="str">
            <v>M</v>
          </cell>
          <cell r="C774" t="str">
            <v>Diabetes mellitus, Alter &gt; 10 Jahre, ohne äußerst schwere oder schwere CC, ohne multiple Komplikationen oder Ketoazidose</v>
          </cell>
        </row>
        <row r="775">
          <cell r="A775" t="str">
            <v>K62Z</v>
          </cell>
          <cell r="B775" t="str">
            <v>M</v>
          </cell>
          <cell r="C775" t="str">
            <v>Verschiedene Stoffwechselerkrankungen</v>
          </cell>
        </row>
        <row r="776">
          <cell r="A776" t="str">
            <v>K63A</v>
          </cell>
          <cell r="B776" t="str">
            <v>M</v>
          </cell>
          <cell r="C776" t="str">
            <v>Angeborene Stoffwechselstörungen, mehr als ein Belegungstag, Alter &gt; 5 Jahre mit komplexer Diagnose</v>
          </cell>
        </row>
        <row r="777">
          <cell r="A777" t="str">
            <v>K63B</v>
          </cell>
          <cell r="B777" t="str">
            <v>M</v>
          </cell>
          <cell r="C777" t="str">
            <v>Angeborene Stoffwechselstörungen, mehr als ein Belegungstag, Alter &lt; 6 Jahre mit komplexer Diagnose</v>
          </cell>
        </row>
        <row r="778">
          <cell r="A778" t="str">
            <v>K63C</v>
          </cell>
          <cell r="B778" t="str">
            <v>M</v>
          </cell>
          <cell r="C778" t="str">
            <v>Angeborene Stoffwechselstörungen, mehr als ein Belegungstag, Alter &lt; 6 Jahre, ohne komplexe Diagnose</v>
          </cell>
        </row>
        <row r="779">
          <cell r="A779" t="str">
            <v>K63D</v>
          </cell>
          <cell r="B779" t="str">
            <v>M</v>
          </cell>
          <cell r="C779" t="str">
            <v>Angeborene Stoffwechselstörungen, mehr als ein Belegungstag, Alter &gt; 5 Jahre, ohne komplexe Diagnose</v>
          </cell>
        </row>
        <row r="780">
          <cell r="A780" t="str">
            <v>K63E</v>
          </cell>
          <cell r="B780" t="str">
            <v>M</v>
          </cell>
          <cell r="C780" t="str">
            <v>Angeborene Stoffwechselstörungen, ein Belegungstag</v>
          </cell>
        </row>
        <row r="781">
          <cell r="A781" t="str">
            <v>K64A</v>
          </cell>
          <cell r="B781" t="str">
            <v>M</v>
          </cell>
          <cell r="C781" t="str">
            <v>Endokrinopathien, mit komplexer Diagnose und äußerst schweren CC</v>
          </cell>
        </row>
        <row r="782">
          <cell r="A782" t="str">
            <v>K64B</v>
          </cell>
          <cell r="B782" t="str">
            <v>M</v>
          </cell>
          <cell r="C782" t="str">
            <v>Endokrinopathien, Alter &lt; 6 Jahre mit komplexer Diagnose oder äußerst schweren CC</v>
          </cell>
        </row>
        <row r="783">
          <cell r="A783" t="str">
            <v>K64C</v>
          </cell>
          <cell r="B783" t="str">
            <v>M</v>
          </cell>
          <cell r="C783" t="str">
            <v>Endokrinopathien, Alter &gt; 5 Jahre mit komplexer Diagnose, äußerst schweren CC oder komplexer Radiojoddiagnostik</v>
          </cell>
        </row>
        <row r="784">
          <cell r="A784" t="str">
            <v>K64D</v>
          </cell>
          <cell r="B784" t="str">
            <v>M</v>
          </cell>
          <cell r="C784" t="str">
            <v>Endokrinopathien, Alter &gt; 5 Jahre, ohne komplexe Diagnose, ohne äußerst schwere CC, ohne komplexe Radiojoddiagnostik</v>
          </cell>
        </row>
        <row r="785">
          <cell r="A785" t="str">
            <v>K77Z</v>
          </cell>
          <cell r="B785" t="str">
            <v>M</v>
          </cell>
          <cell r="C785" t="str">
            <v>Komplexbehandlung bei multiresistenten Erregern bei endokrinen, Ernährungs- und Stoffwechselkrankheiten</v>
          </cell>
        </row>
        <row r="787">
          <cell r="A787" t="str">
            <v>MDC 11 Krankheiten und Störungen der Harnorgane</v>
          </cell>
        </row>
        <row r="788">
          <cell r="A788" t="str">
            <v>DRG</v>
          </cell>
          <cell r="B788" t="str">
            <v>Part.</v>
          </cell>
          <cell r="C788" t="str">
            <v>Beschreibung</v>
          </cell>
        </row>
        <row r="790">
          <cell r="A790" t="str">
            <v>L02A</v>
          </cell>
          <cell r="B790" t="str">
            <v>O</v>
          </cell>
          <cell r="C790" t="str">
            <v>Operatives Einbringen eines Peritonealdialysekatheters, Alter &lt; 10 Jahre</v>
          </cell>
        </row>
        <row r="791">
          <cell r="A791" t="str">
            <v>L02B</v>
          </cell>
          <cell r="B791" t="str">
            <v>O</v>
          </cell>
          <cell r="C791" t="str">
            <v>Operatives Einbringen eines Peritonealdialysekatheters, Alter &gt; 9 Jahre mit akuter Niereninsuffizienz oder mit chronischer Niereninsuffizienz mit Dialyse</v>
          </cell>
        </row>
        <row r="792">
          <cell r="A792" t="str">
            <v>L02C</v>
          </cell>
          <cell r="B792" t="str">
            <v>O</v>
          </cell>
          <cell r="C792" t="str">
            <v>Operatives Einbringen eines Peritonealdialysekatheters, Alter &gt; 9 Jahre, ohne akute Niereninsuffizienz, ohne chronische Niereninsuffizienz mit Dialyse</v>
          </cell>
        </row>
        <row r="793">
          <cell r="A793" t="str">
            <v>L03Z</v>
          </cell>
          <cell r="B793" t="str">
            <v>O</v>
          </cell>
          <cell r="C793" t="str">
            <v>Nieren-, Ureter- und große Harnblaseneingriffe bei Neubildung, Alter &lt; 19 Jahre oder mit äußerst schweren CC oder außer bei Neubildung, mit äußerst schweren CC</v>
          </cell>
        </row>
        <row r="794">
          <cell r="A794" t="str">
            <v>L04A</v>
          </cell>
          <cell r="B794" t="str">
            <v>O</v>
          </cell>
          <cell r="C794" t="str">
            <v>Nieren-, Ureter- und große Harnblaseneingriffe außer bei Neubildung, ohne äußerst schwere CC, Alter &lt; 3 Jahre</v>
          </cell>
        </row>
        <row r="795">
          <cell r="A795" t="str">
            <v>L04B</v>
          </cell>
          <cell r="B795" t="str">
            <v>O</v>
          </cell>
          <cell r="C795" t="str">
            <v>Nieren-, Ureter- und große Harnblaseneingriffe außer bei Neubildung, ohne äußerst schwere CC, Alter &gt; 2 Jahre</v>
          </cell>
        </row>
        <row r="796">
          <cell r="A796" t="str">
            <v>L05A</v>
          </cell>
          <cell r="B796" t="str">
            <v>O</v>
          </cell>
          <cell r="C796" t="str">
            <v>Transurethrale Prostataresektion mit äußerst schweren CC</v>
          </cell>
        </row>
        <row r="797">
          <cell r="A797" t="str">
            <v>L05B</v>
          </cell>
          <cell r="B797" t="str">
            <v>O</v>
          </cell>
          <cell r="C797" t="str">
            <v>Transurethrale Prostataresektion ohne äußerst schwere CC</v>
          </cell>
        </row>
        <row r="798">
          <cell r="A798" t="str">
            <v>L06A</v>
          </cell>
          <cell r="B798" t="str">
            <v>O</v>
          </cell>
          <cell r="C798" t="str">
            <v>Kleine Eingriffe an der Harnblase mit äußerst schweren CC</v>
          </cell>
        </row>
        <row r="799">
          <cell r="A799" t="str">
            <v>L06B</v>
          </cell>
          <cell r="B799" t="str">
            <v>O</v>
          </cell>
          <cell r="C799" t="str">
            <v>Kleine Eingriffe an der Harnblase ohne äußerst schwere CC</v>
          </cell>
        </row>
        <row r="800">
          <cell r="A800" t="str">
            <v>L08Z</v>
          </cell>
          <cell r="B800" t="str">
            <v>O</v>
          </cell>
          <cell r="C800" t="str">
            <v>Komplexe Eingriffe an der Urethra</v>
          </cell>
        </row>
        <row r="801">
          <cell r="A801" t="str">
            <v>L09A</v>
          </cell>
          <cell r="B801" t="str">
            <v>O</v>
          </cell>
          <cell r="C801" t="str">
            <v>Andere Eingriffe bei Erkrankungen der Harnorgane, Alter &lt; 2 Jahre oder mit äußerst schweren CC, mit akuter Niereninsuffizienz oder mit chronischer Niereninsuffizienz mit Dialyse, mit Anlage eines Dialyseshunts</v>
          </cell>
        </row>
        <row r="802">
          <cell r="A802" t="str">
            <v>L09B</v>
          </cell>
          <cell r="B802" t="str">
            <v>O</v>
          </cell>
          <cell r="C802" t="str">
            <v>Andere Eingriffe bei Erkrankungen der Harnorgane, Alter &gt; 1 Jahr, ohne äußerst schwere CC, mit akuter Niereninsuffizienz oder mit chronischer Niereninsuffizienz mit Dialyse, mit Anlage eines Dialyseshunts</v>
          </cell>
        </row>
        <row r="803">
          <cell r="A803" t="str">
            <v>L09C</v>
          </cell>
          <cell r="B803" t="str">
            <v>O</v>
          </cell>
          <cell r="C803" t="str">
            <v>Andere Eingriffe bei Erkrankungen der Harnorgane, Alter &lt; 2 Jahre oder mit äußerst schweren CC, außer Anlage eines Dialyseshunts</v>
          </cell>
        </row>
        <row r="804">
          <cell r="A804" t="str">
            <v>L09D</v>
          </cell>
          <cell r="B804" t="str">
            <v>O</v>
          </cell>
          <cell r="C804" t="str">
            <v>Andere Eingriffe bei Erkrankungen d. Harnorgane, Alter &lt; 2 J. od. mit äußerst schw. CC, mit Anlage eines Dialyseshunts oder Alter &gt; 1 J., ohne äußerst schw. CC, ohne Anl. eines Dialyseshunts bei akuter Niereninsuff. od. bei chron. Niereninsuff. m. Dialyse</v>
          </cell>
        </row>
        <row r="805">
          <cell r="A805" t="str">
            <v>L10Z</v>
          </cell>
          <cell r="B805" t="str">
            <v>O</v>
          </cell>
          <cell r="C805" t="str">
            <v>Blasenrekonstruktion und kontinenter Pouch bei Neubildung</v>
          </cell>
        </row>
        <row r="806">
          <cell r="A806" t="str">
            <v>L11Z</v>
          </cell>
          <cell r="B806" t="str">
            <v>O</v>
          </cell>
          <cell r="C806" t="str">
            <v>Komplexe transurethrale, perkutan-transrenale und andere retroperitoneale Eingriffe mit extrakorporaler Stoßwellenlithotripsie (ESWL)</v>
          </cell>
        </row>
        <row r="807">
          <cell r="A807" t="str">
            <v>L12Z</v>
          </cell>
          <cell r="B807" t="str">
            <v>O</v>
          </cell>
          <cell r="C807" t="str">
            <v>Strahlentherapie bei Krankheiten und Störungen der Harnorgane, mehr als ein Belegungstag</v>
          </cell>
        </row>
        <row r="808">
          <cell r="A808" t="str">
            <v>L13A</v>
          </cell>
          <cell r="B808" t="str">
            <v>O</v>
          </cell>
          <cell r="C808" t="str">
            <v>Nieren­, Ureter­ und große Harnblaseneingriffe bei Neubildung, mit CC</v>
          </cell>
        </row>
        <row r="809">
          <cell r="A809" t="str">
            <v>L13B</v>
          </cell>
          <cell r="B809" t="str">
            <v>O</v>
          </cell>
          <cell r="C809" t="str">
            <v>Nieren­, Ureter­ und große Harnblaseneingriffe bei Neubildung, ohne CC</v>
          </cell>
        </row>
        <row r="810">
          <cell r="A810" t="str">
            <v>L17Z</v>
          </cell>
          <cell r="B810" t="str">
            <v>O</v>
          </cell>
          <cell r="C810" t="str">
            <v>Andere Eingriffe an der Urethra</v>
          </cell>
        </row>
        <row r="811">
          <cell r="A811" t="str">
            <v>L18A</v>
          </cell>
          <cell r="B811" t="str">
            <v>O</v>
          </cell>
          <cell r="C811" t="str">
            <v>Komplexe transurethrale, perkutan-transrenale und andere retroperitoneale Eingriffe ohne extrakorporale Stoßwellenlithotripsie (ESWL) mit äußerst schweren CC</v>
          </cell>
        </row>
        <row r="812">
          <cell r="A812" t="str">
            <v>L18B</v>
          </cell>
          <cell r="B812" t="str">
            <v>O</v>
          </cell>
          <cell r="C812" t="str">
            <v>Komplexe transurethrale, perkutan-transrenale und andere retroperitoneale Eingriffe ohne extrakorporale Stoßwellenlithotripsie (ESWL) ohne äußerst schwere CC</v>
          </cell>
        </row>
        <row r="813">
          <cell r="A813" t="str">
            <v>L19Z</v>
          </cell>
          <cell r="B813" t="str">
            <v>O</v>
          </cell>
          <cell r="C813" t="str">
            <v>Transurethrale Eingriffe außer Prostataresektion und komplexe Ureterorenoskopien mit extrakorporaler Stoßwellenlithotripsie (ESWL)</v>
          </cell>
        </row>
        <row r="814">
          <cell r="A814" t="str">
            <v>L20Z</v>
          </cell>
          <cell r="B814" t="str">
            <v>O</v>
          </cell>
          <cell r="C814" t="str">
            <v>Transurethrale Eingriffe außer Prostataresektion und komplexe Ureterorenoskopien ohne extrakorporale Stoßwellenlithotripsie (ESWL)</v>
          </cell>
        </row>
        <row r="815">
          <cell r="A815" t="str">
            <v>L33Z</v>
          </cell>
          <cell r="B815" t="str">
            <v>O</v>
          </cell>
          <cell r="C815" t="str">
            <v>Mehrzeitige komplexe OR-Prozeduren bei Krankheiten und Störungen der Harnorgane</v>
          </cell>
        </row>
        <row r="816">
          <cell r="A816" t="str">
            <v>L36Z</v>
          </cell>
          <cell r="B816" t="str">
            <v>O</v>
          </cell>
          <cell r="C816" t="str">
            <v>Intensivmedizinische Komplexbehandlung &gt; 552 Aufwandspunkte bei Krankheiten und Störungen der Harnorgane</v>
          </cell>
        </row>
        <row r="817">
          <cell r="A817" t="str">
            <v>L40Z</v>
          </cell>
          <cell r="B817" t="str">
            <v>A</v>
          </cell>
          <cell r="C817" t="str">
            <v>Diagnostische Ureterorenoskopie</v>
          </cell>
        </row>
        <row r="818">
          <cell r="A818" t="str">
            <v>L42Z</v>
          </cell>
          <cell r="B818" t="str">
            <v>A</v>
          </cell>
          <cell r="C818" t="str">
            <v>Extrakorporale Stoßwellenlithotripsie (ESWL) bei Harnsteinen mit auxiliären Maßnahmen</v>
          </cell>
        </row>
        <row r="819">
          <cell r="A819" t="str">
            <v>L43Z</v>
          </cell>
          <cell r="B819" t="str">
            <v>A</v>
          </cell>
          <cell r="C819" t="str">
            <v>Extrakorporale Stoßwellenlithotripsie (ESWL) bei Harnsteinen ohne auxiliäre Maßnahmen</v>
          </cell>
        </row>
        <row r="820">
          <cell r="A820" t="str">
            <v>L60A</v>
          </cell>
          <cell r="B820" t="str">
            <v>M</v>
          </cell>
          <cell r="C820" t="str">
            <v>Niereninsuffizienz, mehr als ein Belegungstag, mit Dialyse, akutem Nierenversagen und äußerst schweren CC oder mit Dialyse und mit akutem Nierenversagen oder äußerst schweren CC, Alter &lt; 16 Jahre</v>
          </cell>
        </row>
        <row r="821">
          <cell r="A821" t="str">
            <v>L60B</v>
          </cell>
          <cell r="B821" t="str">
            <v>M</v>
          </cell>
          <cell r="C821" t="str">
            <v>Niereninsuffizienz, mehr als ein Belegungstag, mit Dialyse und akutem Nierenversagen oder äußerst schweren CC, Alter &gt; 15 Jahre</v>
          </cell>
        </row>
        <row r="822">
          <cell r="A822" t="str">
            <v>L60C</v>
          </cell>
          <cell r="B822" t="str">
            <v>M</v>
          </cell>
          <cell r="C822" t="str">
            <v>Niereninsuffizienz, mehr als ein Belegungstag, mit Dialyse oder äußerst schweren CC</v>
          </cell>
        </row>
        <row r="823">
          <cell r="A823" t="str">
            <v>L60D</v>
          </cell>
          <cell r="B823" t="str">
            <v>M</v>
          </cell>
          <cell r="C823" t="str">
            <v>Niereninsuffizienz, mehr als ein Belegungstag, ohne Dialyse, ohne äußerst schwere CC</v>
          </cell>
        </row>
        <row r="824">
          <cell r="A824" t="str">
            <v>L61Z</v>
          </cell>
          <cell r="B824" t="str">
            <v>M</v>
          </cell>
          <cell r="C824" t="str">
            <v>Stationäre Aufnahme zur Dialyse</v>
          </cell>
        </row>
        <row r="825">
          <cell r="A825" t="str">
            <v>L62Z</v>
          </cell>
          <cell r="B825" t="str">
            <v>M</v>
          </cell>
          <cell r="C825" t="str">
            <v>Neubildungen der Harnorgane</v>
          </cell>
        </row>
        <row r="826">
          <cell r="A826" t="str">
            <v>L63A</v>
          </cell>
          <cell r="B826" t="str">
            <v>M</v>
          </cell>
          <cell r="C826" t="str">
            <v>Infektionen der Harnorgane mit äußerst schweren CC, mit Komplexbehandlung bei multiresistenten Erregern</v>
          </cell>
        </row>
        <row r="827">
          <cell r="A827" t="str">
            <v>L63B</v>
          </cell>
          <cell r="B827" t="str">
            <v>M</v>
          </cell>
          <cell r="C827" t="str">
            <v>Infektionen der Harnorgane mit äußerst schweren CC, ohne Komplexbehandlung bei multiresistenten Erregern, Alter &lt; 6 Jahre</v>
          </cell>
        </row>
        <row r="828">
          <cell r="A828" t="str">
            <v>L63C</v>
          </cell>
          <cell r="B828" t="str">
            <v>M</v>
          </cell>
          <cell r="C828" t="str">
            <v>Infektionen der Harnorgane mit äußerst schweren CC, ohne Komplexbehandlung bei multiresistenten Erregern, Alter &gt; 5 Jahre</v>
          </cell>
        </row>
        <row r="829">
          <cell r="A829" t="str">
            <v>L63D</v>
          </cell>
          <cell r="B829" t="str">
            <v>M</v>
          </cell>
          <cell r="C829" t="str">
            <v>Infektionen der Harnorgane ohne äußerst schwere CC, Alter &lt; 3 Jahre</v>
          </cell>
        </row>
        <row r="830">
          <cell r="A830" t="str">
            <v>L63E</v>
          </cell>
          <cell r="B830" t="str">
            <v>M</v>
          </cell>
          <cell r="C830" t="str">
            <v>Infektionen der Harnorgane ohne äußerst schwere CC, Alter &gt; 2 Jahre und Alter &lt; 6 Jahre</v>
          </cell>
        </row>
        <row r="831">
          <cell r="A831" t="str">
            <v>L63F</v>
          </cell>
          <cell r="B831" t="str">
            <v>M</v>
          </cell>
          <cell r="C831" t="str">
            <v>Infektionen der Harnorgane ohne äußerst schwere CC, Alter &gt; 5 Jahre</v>
          </cell>
        </row>
        <row r="832">
          <cell r="A832" t="str">
            <v>L64A</v>
          </cell>
          <cell r="B832" t="str">
            <v>M</v>
          </cell>
          <cell r="C832" t="str">
            <v>Harnsteine und Harnwegsobstruktion, Alter &gt; 75 Jahre oder mit äußerst schweren oder schweren CC oder Urethrastriktur, andere leichte bis moderate Erkr. der Harnorgane, mehr als ein Beleg.tag oder Beschw. und Symptome der Harnorgane oder Urethrozystoskopie</v>
          </cell>
        </row>
        <row r="833">
          <cell r="A833" t="str">
            <v>L64B</v>
          </cell>
          <cell r="B833" t="str">
            <v>M</v>
          </cell>
          <cell r="C833" t="str">
            <v>Harnsteine und Harnwegsobstruktion, Alter &lt; 76 Jahre und ohne äußerst schwere oder schwere CC</v>
          </cell>
        </row>
        <row r="834">
          <cell r="A834" t="str">
            <v>L68Z</v>
          </cell>
          <cell r="B834" t="str">
            <v>M</v>
          </cell>
          <cell r="C834" t="str">
            <v>Andere mäßig schwere Erkrankungen der Harnorgane</v>
          </cell>
        </row>
        <row r="835">
          <cell r="A835" t="str">
            <v>L69A</v>
          </cell>
          <cell r="B835" t="str">
            <v>M</v>
          </cell>
          <cell r="C835" t="str">
            <v>Andere schwere Erkrankungen der Harnorgane, mehr als ein Belegungstag, mit äußerst schweren oder schweren CC, Alter &lt; 10 Jahre</v>
          </cell>
        </row>
        <row r="836">
          <cell r="A836" t="str">
            <v>L69B</v>
          </cell>
          <cell r="B836" t="str">
            <v>M</v>
          </cell>
          <cell r="C836" t="str">
            <v>Andere schwere Erkrankungen der Harnorgane, mehr als ein Belegungstag, mit äußerst schweren oder schweren CC, Alter &gt; 9 Jahre</v>
          </cell>
        </row>
        <row r="837">
          <cell r="A837" t="str">
            <v>L69C</v>
          </cell>
          <cell r="B837" t="str">
            <v>M</v>
          </cell>
          <cell r="C837" t="str">
            <v>Andere schwere Erkrankungen der Harnorgane, mehr als ein Belegungstag, ohne äußerst schwere oder schwere CC</v>
          </cell>
        </row>
        <row r="838">
          <cell r="A838" t="str">
            <v>L70A</v>
          </cell>
          <cell r="B838" t="str">
            <v>M</v>
          </cell>
          <cell r="C838" t="str">
            <v>Krankheiten und Störungen der Harnorgane, ein Belegungstag, Alter &lt; 6 Jahre</v>
          </cell>
        </row>
        <row r="839">
          <cell r="A839" t="str">
            <v>L70B</v>
          </cell>
          <cell r="B839" t="str">
            <v>M</v>
          </cell>
          <cell r="C839" t="str">
            <v>Krankheiten und Störungen der Harnorgane, ein Belegungstag, Alter &gt; 5 Jahre oder Niereninsuffizienz, ein Belegungstag ohne Dialyse</v>
          </cell>
        </row>
        <row r="840">
          <cell r="A840" t="str">
            <v>L71Z</v>
          </cell>
          <cell r="B840" t="str">
            <v>M</v>
          </cell>
          <cell r="C840" t="str">
            <v>Niereninsuffizienz, ein Belegungstag mit Dialyse</v>
          </cell>
        </row>
        <row r="841">
          <cell r="A841" t="str">
            <v>L72Z</v>
          </cell>
          <cell r="B841" t="str">
            <v>M</v>
          </cell>
          <cell r="C841" t="str">
            <v>Thrombotische Mikroangiopathie oder Hämolytisch-urämisches Syndrom</v>
          </cell>
        </row>
        <row r="842">
          <cell r="A842" t="str">
            <v>L90A</v>
          </cell>
          <cell r="B842" t="str">
            <v>M</v>
          </cell>
          <cell r="C842" t="str">
            <v>Niereninsuffizienz, teilstationär, Alter &lt; 15 Jahre</v>
          </cell>
        </row>
        <row r="843">
          <cell r="A843" t="str">
            <v>L90B</v>
          </cell>
          <cell r="B843" t="str">
            <v>M</v>
          </cell>
          <cell r="C843" t="str">
            <v>Niereninsuffizienz, teilstationär, Alter &gt; 14 Jahre mit Peritonealdialyse</v>
          </cell>
        </row>
        <row r="844">
          <cell r="A844" t="str">
            <v>L90C</v>
          </cell>
          <cell r="B844" t="str">
            <v>M</v>
          </cell>
          <cell r="C844" t="str">
            <v>Niereninsuffizienz, teilstationär, Alter &gt; 14 Jahre ohne Peritonealdialyse</v>
          </cell>
        </row>
        <row r="846">
          <cell r="A846" t="str">
            <v>MDC 12 Krankheiten und Störungen der männlichen Geschlechtsorgane</v>
          </cell>
        </row>
        <row r="847">
          <cell r="A847" t="str">
            <v>DRG</v>
          </cell>
          <cell r="B847" t="str">
            <v>Part.</v>
          </cell>
          <cell r="C847" t="str">
            <v>Beschreibung</v>
          </cell>
        </row>
        <row r="849">
          <cell r="A849" t="str">
            <v>M01A</v>
          </cell>
          <cell r="B849" t="str">
            <v>O</v>
          </cell>
          <cell r="C849" t="str">
            <v>Große Eingriffe an den Beckenorganen beim Mann mit äußerst schweren CC</v>
          </cell>
        </row>
        <row r="850">
          <cell r="A850" t="str">
            <v>M01B</v>
          </cell>
          <cell r="B850" t="str">
            <v>O</v>
          </cell>
          <cell r="C850" t="str">
            <v>Große Eingriffe an den Beckenorganen beim Mann ohne äußerst schwere CC oder bestimmte Eingriffe an den Beckenorganen beim Mann mit äußerst schweren CC</v>
          </cell>
        </row>
        <row r="851">
          <cell r="A851" t="str">
            <v>M02Z</v>
          </cell>
          <cell r="B851" t="str">
            <v>O</v>
          </cell>
          <cell r="C851" t="str">
            <v>Transurethrale Prostataresektion</v>
          </cell>
        </row>
        <row r="852">
          <cell r="A852" t="str">
            <v>M03A</v>
          </cell>
          <cell r="B852" t="str">
            <v>O</v>
          </cell>
          <cell r="C852" t="str">
            <v>Eingriffe am Penis, Alter &lt; 6 Jahre</v>
          </cell>
        </row>
        <row r="853">
          <cell r="A853" t="str">
            <v>M03B</v>
          </cell>
          <cell r="B853" t="str">
            <v>O</v>
          </cell>
          <cell r="C853" t="str">
            <v>Eingriffe am Penis, Alter &gt; 5 Jahre</v>
          </cell>
        </row>
        <row r="854">
          <cell r="A854" t="str">
            <v>M04A</v>
          </cell>
          <cell r="B854" t="str">
            <v>O</v>
          </cell>
          <cell r="C854" t="str">
            <v>Eingriffe am Hoden mit äußerst schweren CC</v>
          </cell>
        </row>
        <row r="855">
          <cell r="A855" t="str">
            <v>M04B</v>
          </cell>
          <cell r="B855" t="str">
            <v>O</v>
          </cell>
          <cell r="C855" t="str">
            <v>Eingriffe am Hoden ohne äußerst schwere CC, Alter &lt; 3 Jahre</v>
          </cell>
        </row>
        <row r="856">
          <cell r="A856" t="str">
            <v>M04C</v>
          </cell>
          <cell r="B856" t="str">
            <v>O</v>
          </cell>
          <cell r="C856" t="str">
            <v>Eingriffe am Hoden ohne äußerst schwere CC, Alter &gt; 2 Jahre</v>
          </cell>
        </row>
        <row r="857">
          <cell r="A857" t="str">
            <v>M05Z</v>
          </cell>
          <cell r="B857" t="str">
            <v>O</v>
          </cell>
          <cell r="C857" t="str">
            <v>Zirkumzision und andere Eingriffe am Penis</v>
          </cell>
        </row>
        <row r="858">
          <cell r="A858" t="str">
            <v>M06Z</v>
          </cell>
          <cell r="B858" t="str">
            <v>O</v>
          </cell>
          <cell r="C858" t="str">
            <v>Andere OR­Prozeduren an den männlichen Geschlechtsorganen</v>
          </cell>
        </row>
        <row r="859">
          <cell r="A859" t="str">
            <v>M07Z</v>
          </cell>
          <cell r="B859" t="str">
            <v>O</v>
          </cell>
          <cell r="C859" t="str">
            <v>Brachytherapie bei Krankheiten und Störungen der männlichen Geschlechtsorgane, Implantation von &gt; 10 Seeds</v>
          </cell>
        </row>
        <row r="860">
          <cell r="A860" t="str">
            <v>M09A</v>
          </cell>
          <cell r="B860" t="str">
            <v>O</v>
          </cell>
          <cell r="C860" t="str">
            <v>OR-Prozeduren an den männlichen Geschlechtsorganen bei bösartiger Neubildung mit äußerst schweren CC oder bestimmte Eingriffe an den Beckenorganen beim Mann ohne äußerst schwere CC</v>
          </cell>
        </row>
        <row r="861">
          <cell r="A861" t="str">
            <v>M09B</v>
          </cell>
          <cell r="B861" t="str">
            <v>O</v>
          </cell>
          <cell r="C861" t="str">
            <v>OR-Prozeduren an den männlichen Geschlechtsorganen bei bösartiger Neubildung ohne äußerst schwere CC</v>
          </cell>
        </row>
        <row r="862">
          <cell r="A862" t="str">
            <v>M10Z</v>
          </cell>
          <cell r="B862" t="str">
            <v>O</v>
          </cell>
          <cell r="C862" t="str">
            <v>Strahlentherapie bei Krankheiten und Störungen der männlichen Geschlechtsorgane, mehr als ein Belegungstag</v>
          </cell>
        </row>
        <row r="863">
          <cell r="A863" t="str">
            <v>M37Z</v>
          </cell>
          <cell r="B863" t="str">
            <v>O</v>
          </cell>
          <cell r="C863" t="str">
            <v>Große Eingriffe an Darm oder Harnblase bei Erkrankungen und Störungen der männlichen Geschlechtsorgane</v>
          </cell>
        </row>
        <row r="864">
          <cell r="A864" t="str">
            <v>M40Z</v>
          </cell>
          <cell r="B864" t="str">
            <v>A</v>
          </cell>
          <cell r="C864" t="str">
            <v>Urethrozystoskopie ohne CC</v>
          </cell>
        </row>
        <row r="865">
          <cell r="A865" t="str">
            <v>M60A</v>
          </cell>
          <cell r="B865" t="str">
            <v>M</v>
          </cell>
          <cell r="C865" t="str">
            <v>Bösartige Neubildungen der männlichen Geschlechtsorgane, mehr als ein Belegungstag, Alter &lt; 11 Jahre oder mit äußerst schweren CC</v>
          </cell>
        </row>
        <row r="866">
          <cell r="A866" t="str">
            <v>M60B</v>
          </cell>
          <cell r="B866" t="str">
            <v>M</v>
          </cell>
          <cell r="C866" t="str">
            <v>Bösartige Neubildungen der männlichen Geschlechtsorgane, ein Belegungstag oder Alter &gt; 10 Jahre, ohne äußerst schwere CC</v>
          </cell>
        </row>
        <row r="867">
          <cell r="A867" t="str">
            <v>M61Z</v>
          </cell>
          <cell r="B867" t="str">
            <v>M</v>
          </cell>
          <cell r="C867" t="str">
            <v>Benigne Prostatahyperplasie</v>
          </cell>
        </row>
        <row r="868">
          <cell r="A868" t="str">
            <v>M62Z</v>
          </cell>
          <cell r="B868" t="str">
            <v>M</v>
          </cell>
          <cell r="C868" t="str">
            <v>Infektion / Entzündung der männlichen Geschlechtsorgane</v>
          </cell>
        </row>
        <row r="869">
          <cell r="A869" t="str">
            <v>M64Z</v>
          </cell>
          <cell r="B869" t="str">
            <v>M</v>
          </cell>
          <cell r="C869" t="str">
            <v>Andere Krankheiten der männlichen Geschlechtsorgane und Sterilisation beim Mann</v>
          </cell>
        </row>
        <row r="871">
          <cell r="A871" t="str">
            <v>MDC 13 Krankheiten und Störungen der weiblichen Geschlechtsorgane</v>
          </cell>
        </row>
        <row r="872">
          <cell r="A872" t="str">
            <v>DRG</v>
          </cell>
          <cell r="B872" t="str">
            <v>Part.</v>
          </cell>
          <cell r="C872" t="str">
            <v>Beschreibung</v>
          </cell>
        </row>
        <row r="874">
          <cell r="A874" t="str">
            <v>N01A</v>
          </cell>
          <cell r="B874" t="str">
            <v>O</v>
          </cell>
          <cell r="C874" t="str">
            <v>Beckeneviszeration bei der Frau und radikale Vulvektomie mit äußerst schweren CC</v>
          </cell>
        </row>
        <row r="875">
          <cell r="A875" t="str">
            <v>N01B</v>
          </cell>
          <cell r="B875" t="str">
            <v>O</v>
          </cell>
          <cell r="C875" t="str">
            <v>Beckeneviszeration bei der Frau und radikale Vulvektomie mit schweren CC</v>
          </cell>
        </row>
        <row r="876">
          <cell r="A876" t="str">
            <v>N01C</v>
          </cell>
          <cell r="B876" t="str">
            <v>O</v>
          </cell>
          <cell r="C876" t="str">
            <v>Beckeneviszeration bei der Frau und radikale Vulvektomie ohne äußerst schwere oder schwere CC</v>
          </cell>
        </row>
        <row r="877">
          <cell r="A877" t="str">
            <v>N02A</v>
          </cell>
          <cell r="B877" t="str">
            <v>O</v>
          </cell>
          <cell r="C877" t="str">
            <v>Eingriffe an Uterus und Adnexen bei bösartiger Neubildung der Ovarien und Adnexen, mit äußerst schweren CC</v>
          </cell>
        </row>
        <row r="878">
          <cell r="A878" t="str">
            <v>N02B</v>
          </cell>
          <cell r="B878" t="str">
            <v>O</v>
          </cell>
          <cell r="C878" t="str">
            <v>Eingriffe an Uterus und Adnexen bei bösartiger Neubildung der Ovarien und Adnexen, mit schweren CC oder CC</v>
          </cell>
        </row>
        <row r="879">
          <cell r="A879" t="str">
            <v>N02C</v>
          </cell>
          <cell r="B879" t="str">
            <v>O</v>
          </cell>
          <cell r="C879" t="str">
            <v>Eingriffe an Uterus und Adnexen bei bösartiger Neubildung der Ovarien und Adnexen, ohne CC</v>
          </cell>
        </row>
        <row r="880">
          <cell r="A880" t="str">
            <v>N03A</v>
          </cell>
          <cell r="B880" t="str">
            <v>O</v>
          </cell>
          <cell r="C880" t="str">
            <v>Eingriffe an Uterus und Adnexen bei bösartiger Neubildung anderer Organe, mit äußerst schweren CC</v>
          </cell>
        </row>
        <row r="881">
          <cell r="A881" t="str">
            <v>N03B</v>
          </cell>
          <cell r="B881" t="str">
            <v>O</v>
          </cell>
          <cell r="C881" t="str">
            <v>Eingriffe an Uterus und Adnexen bei bösartiger Neubildung anderer Organe, ohne äußerst schwere CC</v>
          </cell>
        </row>
        <row r="882">
          <cell r="A882" t="str">
            <v>N04Z</v>
          </cell>
          <cell r="B882" t="str">
            <v>O</v>
          </cell>
          <cell r="C882" t="str">
            <v>Hysterektomie außer bei bösartiger Neubildung, mit äußerst schweren oder schweren CC oder komplexem Eingriff</v>
          </cell>
        </row>
        <row r="883">
          <cell r="A883" t="str">
            <v>N05A</v>
          </cell>
          <cell r="B883" t="str">
            <v>O</v>
          </cell>
          <cell r="C883" t="str">
            <v>Ovariektomien und komplexe Eingriffe an den Tubae uterinae außer bei bösartiger Neubildung, mit äußerst schweren oder schweren CC</v>
          </cell>
        </row>
        <row r="884">
          <cell r="A884" t="str">
            <v>N05B</v>
          </cell>
          <cell r="B884" t="str">
            <v>O</v>
          </cell>
          <cell r="C884" t="str">
            <v>Ovariektomien und komplexe Eingriffe an den Tubae uterinae außer bei bösartiger Neubildung, ohne äußerst schwere oder schwere CC</v>
          </cell>
        </row>
        <row r="885">
          <cell r="A885" t="str">
            <v>N06Z</v>
          </cell>
          <cell r="B885" t="str">
            <v>O</v>
          </cell>
          <cell r="C885" t="str">
            <v>Komplexe rekonstruktive Eingriffe an den weiblichen Geschlechtsorganen</v>
          </cell>
        </row>
        <row r="886">
          <cell r="A886" t="str">
            <v>N07Z</v>
          </cell>
          <cell r="B886" t="str">
            <v>O</v>
          </cell>
          <cell r="C886" t="str">
            <v>Andere Eingriffe an Uterus und Adnexen außer bei bösartiger Neubildung, mit komplexer Diagnose</v>
          </cell>
        </row>
        <row r="887">
          <cell r="A887" t="str">
            <v>N08Z</v>
          </cell>
          <cell r="B887" t="str">
            <v>O</v>
          </cell>
          <cell r="C887" t="str">
            <v>Endoskopische Eingriffe an den weiblichen Geschlechtsorganen</v>
          </cell>
        </row>
        <row r="888">
          <cell r="A888" t="str">
            <v>N09Z</v>
          </cell>
          <cell r="B888" t="str">
            <v>O</v>
          </cell>
          <cell r="C888" t="str">
            <v>Andere Eingriffe an Vagina, Zervix und Vulva oder Brachytherapie bei Krankheiten und Störungen der weiblichen Geschlechtsorgane ohne äußerst schwere CC</v>
          </cell>
        </row>
        <row r="889">
          <cell r="A889" t="str">
            <v>N10Z</v>
          </cell>
          <cell r="B889" t="str">
            <v>O</v>
          </cell>
          <cell r="C889" t="str">
            <v>Diagnostische Kürettage, Hysteroskopie, Sterilisation, Pertubation</v>
          </cell>
        </row>
        <row r="890">
          <cell r="A890" t="str">
            <v>N11A</v>
          </cell>
          <cell r="B890" t="str">
            <v>O</v>
          </cell>
          <cell r="C890" t="str">
            <v>Andere OR­Prozeduren an den weiblichen Geschlechtsorganen mit äußerst schweren CC</v>
          </cell>
        </row>
        <row r="891">
          <cell r="A891" t="str">
            <v>N11B</v>
          </cell>
          <cell r="B891" t="str">
            <v>O</v>
          </cell>
          <cell r="C891" t="str">
            <v>Andere OR­Prozeduren an den weiblichen Geschlechtsorganen mit schweren CC oder CC</v>
          </cell>
        </row>
        <row r="892">
          <cell r="A892" t="str">
            <v>N11C</v>
          </cell>
          <cell r="B892" t="str">
            <v>O</v>
          </cell>
          <cell r="C892" t="str">
            <v>Andere OR­Prozeduren an den weiblichen Geschlechtsorganen ohne CC</v>
          </cell>
        </row>
        <row r="893">
          <cell r="A893" t="str">
            <v>N13A</v>
          </cell>
          <cell r="B893" t="str">
            <v>O</v>
          </cell>
          <cell r="C893" t="str">
            <v>Große Eingriffe an Vagina, Zervix und Vulva, Alter &gt; 80 Jahre oder äußerst schwere oder schwere CC</v>
          </cell>
        </row>
        <row r="894">
          <cell r="A894" t="str">
            <v>N13B</v>
          </cell>
          <cell r="B894" t="str">
            <v>O</v>
          </cell>
          <cell r="C894" t="str">
            <v>Große Eingriffe an Vagina, Zervix und Vulva, Alter &lt; 81 Jahre, ohne äußerst schwere oder schwere CC</v>
          </cell>
        </row>
        <row r="895">
          <cell r="A895" t="str">
            <v>N14Z</v>
          </cell>
          <cell r="B895" t="str">
            <v>O</v>
          </cell>
          <cell r="C895" t="str">
            <v>Hysterektomie mit Beckenbodenplastik außer bei bösartiger Neubildung oder Brachytherapie bei Krankheiten und Störungen der weiblichen Geschlechtsorgane, mehr als ein Belegungstag, mit äußerst schweren CC</v>
          </cell>
        </row>
        <row r="896">
          <cell r="A896" t="str">
            <v>N15Z</v>
          </cell>
          <cell r="B896" t="str">
            <v>O</v>
          </cell>
          <cell r="C896" t="str">
            <v>Strahlentherapie bei Krankheiten und Störungen der weiblichen Geschlechtsorgane, mehr als ein Belegungstag, mehr als 9 Bestrahlungen</v>
          </cell>
        </row>
        <row r="897">
          <cell r="A897" t="str">
            <v>N16Z</v>
          </cell>
          <cell r="B897" t="str">
            <v>O</v>
          </cell>
          <cell r="C897" t="str">
            <v>Strahlentherapie bei Krankheiten und Störungen der weiblichen Geschlechtsorgane, mehr als ein Belegungstag, weniger als 10 Bestrahlungen</v>
          </cell>
        </row>
        <row r="898">
          <cell r="A898" t="str">
            <v>N21Z</v>
          </cell>
          <cell r="B898" t="str">
            <v>O</v>
          </cell>
          <cell r="C898" t="str">
            <v>Hysterektomie außer bei bösartiger Neubildung, ohne äußerst schwere oder schwere CC, ohne komplexen Eingriff</v>
          </cell>
        </row>
        <row r="899">
          <cell r="A899" t="str">
            <v>N23Z</v>
          </cell>
          <cell r="B899" t="str">
            <v>O</v>
          </cell>
          <cell r="C899" t="str">
            <v>Andere rekonstruktive Eingriffe an den weiblichen Geschlechtsorganen</v>
          </cell>
        </row>
        <row r="900">
          <cell r="A900" t="str">
            <v>N25Z</v>
          </cell>
          <cell r="B900" t="str">
            <v>O</v>
          </cell>
          <cell r="C900" t="str">
            <v>Andere Eingriffe an Uterus und Adnexen außer bei bösartiger Neubildung, ohne komplexe Diagnose oder diagnostische Laparoskopie</v>
          </cell>
        </row>
        <row r="901">
          <cell r="A901" t="str">
            <v>N33Z</v>
          </cell>
          <cell r="B901" t="str">
            <v>O</v>
          </cell>
          <cell r="C901" t="str">
            <v>Mehrzeitige komplexe OR-Prozeduren bei Krankheiten und Störungen der weiblichen Geschlechtsorgane</v>
          </cell>
        </row>
        <row r="902">
          <cell r="A902" t="str">
            <v>N34Z</v>
          </cell>
          <cell r="B902" t="str">
            <v>O</v>
          </cell>
          <cell r="C902" t="str">
            <v>Große Eingriffe an Darm oder Harnblase bei Krankheiten und Störungen der weiblichen Geschlechtsorgane</v>
          </cell>
        </row>
        <row r="903">
          <cell r="A903" t="str">
            <v>N60A</v>
          </cell>
          <cell r="B903" t="str">
            <v>M</v>
          </cell>
          <cell r="C903" t="str">
            <v>Bösartige Neubildung der weiblichen Geschlechtsorgane, mehr als ein Belegungstag, Alter &lt; 19 Jahre oder äußerst schwere CC</v>
          </cell>
        </row>
        <row r="904">
          <cell r="A904" t="str">
            <v>N60B</v>
          </cell>
          <cell r="B904" t="str">
            <v>M</v>
          </cell>
          <cell r="C904" t="str">
            <v>Bösartige Neubildung der weiblichen Geschlechtsorgane, ein Belegungstag oder Alter &gt; 18 Jahre, ohne äußerst schwere CC</v>
          </cell>
        </row>
        <row r="905">
          <cell r="A905" t="str">
            <v>N61Z</v>
          </cell>
          <cell r="B905" t="str">
            <v>M</v>
          </cell>
          <cell r="C905" t="str">
            <v>Infektion und Entzündung der weiblichen Geschlechtsorgane</v>
          </cell>
        </row>
        <row r="906">
          <cell r="A906" t="str">
            <v>N62A</v>
          </cell>
          <cell r="B906" t="str">
            <v>M</v>
          </cell>
          <cell r="C906" t="str">
            <v>Menstruationsstörungen und andere Erkrankungen der weiblichen Geschlechtsorgane mit komplexer Diagnose</v>
          </cell>
        </row>
        <row r="907">
          <cell r="A907" t="str">
            <v>N62B</v>
          </cell>
          <cell r="B907" t="str">
            <v>M</v>
          </cell>
          <cell r="C907" t="str">
            <v>Menstruationsstörungen und andere Erkrankungen der weiblichen Geschlechtsorgane ohne komplexe Diagnose</v>
          </cell>
        </row>
        <row r="909">
          <cell r="A909" t="str">
            <v>MDC 14 Schwangerschaft, Geburt und Wochenbett</v>
          </cell>
        </row>
        <row r="910">
          <cell r="A910" t="str">
            <v>DRG</v>
          </cell>
          <cell r="B910" t="str">
            <v>Part.</v>
          </cell>
          <cell r="C910" t="str">
            <v>Beschreibung</v>
          </cell>
        </row>
        <row r="912">
          <cell r="A912" t="str">
            <v>O01A</v>
          </cell>
          <cell r="B912" t="str">
            <v>O</v>
          </cell>
          <cell r="C912" t="str">
            <v>Sectio caesarea mit mehreren komplizierenden Diagnosen, Schwangerschaftsdauer bis 25 vollendete Wochen</v>
          </cell>
        </row>
        <row r="913">
          <cell r="A913" t="str">
            <v>O01B</v>
          </cell>
          <cell r="B913" t="str">
            <v>O</v>
          </cell>
          <cell r="C913" t="str">
            <v>Sectio caesarea mit mehreren komplizierenden Diagnosen, Schwangerschaftsdauer 26 bis 33 vollendete Wochen oder mit komplizierender Diagnose, Schwangerschaftsdauer bis 25 vollendete Wochen</v>
          </cell>
        </row>
        <row r="914">
          <cell r="A914" t="str">
            <v>O01C</v>
          </cell>
          <cell r="B914" t="str">
            <v>O</v>
          </cell>
          <cell r="C914" t="str">
            <v>Sectio caesarea mit mehreren kompliz. Diagnosen, Schwangersch.dauer &gt; 33 vo. Wo. oder mit kompliz. Diagnose, Schwangersch.dauer 26 bis 33 vo. Wo. oder mit komplexer Diagn. oder Schwangersch.dauer bis 33 vo. Wo. oder mit kompl. Diagn., mit äußerst schw. CC</v>
          </cell>
        </row>
        <row r="915">
          <cell r="A915" t="str">
            <v>O01D</v>
          </cell>
          <cell r="B915" t="str">
            <v>O</v>
          </cell>
          <cell r="C915" t="str">
            <v>Sectio caesarea mit mehreren kompliz. Diagnosen, Schwangerschaftsdauer &gt;33 vo. Wo. oder mit kompliz. Diagnose, Schwangersch.dauer 26 bis 33 vo. Wo. oder mit kompl. Diagn. oder Schwangersch.dauer bis 33 vo. Wo. oder mit kompl. Diagn., ohne äußerst schw. CC</v>
          </cell>
        </row>
        <row r="916">
          <cell r="A916" t="str">
            <v>O01E</v>
          </cell>
          <cell r="B916" t="str">
            <v>O</v>
          </cell>
          <cell r="C916" t="str">
            <v>Sectio caesarea mit komplizierender Diagnose, Schwangerschaftsdauer mehr als 33 vollendete Wochen, ohne komplexe Diagnose</v>
          </cell>
        </row>
        <row r="917">
          <cell r="A917" t="str">
            <v>O01F</v>
          </cell>
          <cell r="B917" t="str">
            <v>O</v>
          </cell>
          <cell r="C917" t="str">
            <v>Sectio caesarea ohne komplizierende Diagnose, Schwangerschaftsdauer mehr als 33 vollendete Wochen, ohne komplexe Diagnose</v>
          </cell>
        </row>
        <row r="918">
          <cell r="A918" t="str">
            <v>O02A</v>
          </cell>
          <cell r="B918" t="str">
            <v>O</v>
          </cell>
          <cell r="C918" t="str">
            <v>Vaginale Entbindung mit komplizierender OR­Prozedur, Schwangerschaftsdauer bis 33 vollendete Wochen</v>
          </cell>
        </row>
        <row r="919">
          <cell r="A919" t="str">
            <v>O02B</v>
          </cell>
          <cell r="B919" t="str">
            <v>O</v>
          </cell>
          <cell r="C919" t="str">
            <v>Vaginale Entbindung mit komplizierender OR­Prozedur, Schwangerschaftsdauer mehr als 33 vollendete Wochen</v>
          </cell>
        </row>
        <row r="920">
          <cell r="A920" t="str">
            <v>O03Z</v>
          </cell>
          <cell r="B920" t="str">
            <v>O</v>
          </cell>
          <cell r="C920" t="str">
            <v>Extrauteringravidität</v>
          </cell>
        </row>
        <row r="921">
          <cell r="A921" t="str">
            <v>O04Z</v>
          </cell>
          <cell r="B921" t="str">
            <v>O</v>
          </cell>
          <cell r="C921" t="str">
            <v>Stationäre Aufnahme nach Entbindung oder Abort mit OR-Prozedur</v>
          </cell>
        </row>
        <row r="922">
          <cell r="A922" t="str">
            <v>O05A</v>
          </cell>
          <cell r="B922" t="str">
            <v>O</v>
          </cell>
          <cell r="C922" t="str">
            <v>Cerclage und Muttermundverschluß</v>
          </cell>
        </row>
        <row r="923">
          <cell r="A923" t="str">
            <v>O05B</v>
          </cell>
          <cell r="B923" t="str">
            <v>O</v>
          </cell>
          <cell r="C923" t="str">
            <v>Bestimmte OR-Prozeduren in der Schwangerschaft ohne Cerclage, ohne Muttermundverschluß</v>
          </cell>
        </row>
        <row r="924">
          <cell r="A924" t="str">
            <v>O06Z</v>
          </cell>
          <cell r="B924" t="str">
            <v>O</v>
          </cell>
          <cell r="C924" t="str">
            <v>Intrauterine Therapie des Feten</v>
          </cell>
        </row>
        <row r="925">
          <cell r="A925" t="str">
            <v>O40Z</v>
          </cell>
          <cell r="B925" t="str">
            <v>A</v>
          </cell>
          <cell r="C925" t="str">
            <v>Abort mit Dilatation und Kürettage, Aspirationskürettage oder Hysterotomie</v>
          </cell>
        </row>
        <row r="926">
          <cell r="A926" t="str">
            <v>O60A</v>
          </cell>
          <cell r="B926" t="str">
            <v>M</v>
          </cell>
          <cell r="C926" t="str">
            <v>Vaginale Entbindung mit mehreren komplizierenden Diagnosen, mindestens eine schwer, Schwangerschaftsdauer bis 33 vollendete Wochen</v>
          </cell>
        </row>
        <row r="927">
          <cell r="A927" t="str">
            <v>O60B</v>
          </cell>
          <cell r="B927" t="str">
            <v>M</v>
          </cell>
          <cell r="C927" t="str">
            <v>Vaginale Entbindung mit mehreren komplizierenden Diagnosen, mindestens eine schwer, Schwangerschaftsdauer mehr als 33 vollendete Wochen</v>
          </cell>
        </row>
        <row r="928">
          <cell r="A928" t="str">
            <v>O60C</v>
          </cell>
          <cell r="B928" t="str">
            <v>M</v>
          </cell>
          <cell r="C928" t="str">
            <v>Vaginale Entbindung mit schwerer oder mäßig schwerer komplizierender Diagnose</v>
          </cell>
        </row>
        <row r="929">
          <cell r="A929" t="str">
            <v>O60D</v>
          </cell>
          <cell r="B929" t="str">
            <v>M</v>
          </cell>
          <cell r="C929" t="str">
            <v>Vaginale Entbindung ohne komplizierende Diagnose</v>
          </cell>
        </row>
        <row r="930">
          <cell r="A930" t="str">
            <v>O61Z</v>
          </cell>
          <cell r="B930" t="str">
            <v>M</v>
          </cell>
          <cell r="C930" t="str">
            <v>Stationäre Aufnahme nach Entbindung oder Abort ohne OR-Prozedur</v>
          </cell>
        </row>
        <row r="931">
          <cell r="A931" t="str">
            <v>O62Z</v>
          </cell>
          <cell r="B931" t="str">
            <v>M</v>
          </cell>
          <cell r="C931" t="str">
            <v>Drohender Abort</v>
          </cell>
        </row>
        <row r="932">
          <cell r="A932" t="str">
            <v>O63Z</v>
          </cell>
          <cell r="B932" t="str">
            <v>M</v>
          </cell>
          <cell r="C932" t="str">
            <v>Abort ohne Dilatation und Kürettage, Aspirationskürettage oder Hysterotomie</v>
          </cell>
        </row>
        <row r="933">
          <cell r="A933" t="str">
            <v>O64A</v>
          </cell>
          <cell r="B933" t="str">
            <v>M</v>
          </cell>
          <cell r="C933" t="str">
            <v>Frustrane Wehen, mehr als ein Belegungstag</v>
          </cell>
        </row>
        <row r="934">
          <cell r="A934" t="str">
            <v>O64B</v>
          </cell>
          <cell r="B934" t="str">
            <v>M</v>
          </cell>
          <cell r="C934" t="str">
            <v>Frustrane Wehen, ein Belegungstag</v>
          </cell>
        </row>
        <row r="935">
          <cell r="A935" t="str">
            <v>O65A</v>
          </cell>
          <cell r="B935" t="str">
            <v>M</v>
          </cell>
          <cell r="C935" t="str">
            <v>Andere vorgeburtliche stationäre Aufnahme mit äußerst schweren oder schweren CC</v>
          </cell>
        </row>
        <row r="936">
          <cell r="A936" t="str">
            <v>O65B</v>
          </cell>
          <cell r="B936" t="str">
            <v>M</v>
          </cell>
          <cell r="C936" t="str">
            <v>Andere vorgeburtliche stationäre Aufnahme ohne äußerst schwere oder schwere CC</v>
          </cell>
        </row>
        <row r="938">
          <cell r="A938" t="str">
            <v>MDC 15 Neugeborene</v>
          </cell>
        </row>
        <row r="939">
          <cell r="A939" t="str">
            <v>DRG</v>
          </cell>
          <cell r="B939" t="str">
            <v>Part.</v>
          </cell>
          <cell r="C939" t="str">
            <v>Beschreibung</v>
          </cell>
        </row>
        <row r="941">
          <cell r="A941" t="str">
            <v>P01Z</v>
          </cell>
          <cell r="B941" t="str">
            <v>O</v>
          </cell>
          <cell r="C941" t="str">
            <v>Neugeborenes, verstorben &lt; 5 Tage nach Aufnahme mit signifikanter OR-Prozedur</v>
          </cell>
        </row>
        <row r="942">
          <cell r="A942" t="str">
            <v>P02A</v>
          </cell>
          <cell r="B942" t="str">
            <v>O</v>
          </cell>
          <cell r="C942" t="str">
            <v>Kardiothorakale oder Gefäßeingriffe bei Neugeborenen mit Beatmung &gt; 143 Stunden</v>
          </cell>
        </row>
        <row r="943">
          <cell r="A943" t="str">
            <v>P02B</v>
          </cell>
          <cell r="B943" t="str">
            <v>O</v>
          </cell>
          <cell r="C943" t="str">
            <v>Kardiothorakale oder Gefäßeingriffe bei Neugeborenen ohne Beatmung &gt; 143 Stunden</v>
          </cell>
        </row>
        <row r="944">
          <cell r="A944" t="str">
            <v>P03A</v>
          </cell>
          <cell r="B944" t="str">
            <v>O</v>
          </cell>
          <cell r="C944" t="str">
            <v>Neugeborenes, Aufnahmegewicht 1000 - 1499 g mit signifikanter OR-Prozedur oder Beatmung &gt; 95 Stunden, mit mehreren schweren Problemen, mit Beatmung &gt; 479 Stunden</v>
          </cell>
        </row>
        <row r="945">
          <cell r="A945" t="str">
            <v>P03B</v>
          </cell>
          <cell r="B945" t="str">
            <v>O</v>
          </cell>
          <cell r="C945" t="str">
            <v>Neugeborenes, Aufnahmegewicht 1000 - 1499 g mit signifikanter OR-Prozedur oder Beatmung &gt; 95 Stunden, mit mehreren schweren Problemen, mit Beatmung &gt; 120 und &lt; 480 Stunden</v>
          </cell>
        </row>
        <row r="946">
          <cell r="A946" t="str">
            <v>P03C</v>
          </cell>
          <cell r="B946" t="str">
            <v>O</v>
          </cell>
          <cell r="C946" t="str">
            <v>Neugeborenes, Aufnahmegewicht 1000 - 1499 g mit signifikanter OR-Prozedur oder Beatmung &gt; 95 Stunden, ohne Beatmung &gt; 120 Stunden oder ohne mehrere schwere Probleme</v>
          </cell>
        </row>
        <row r="947">
          <cell r="A947" t="str">
            <v>P04A</v>
          </cell>
          <cell r="B947" t="str">
            <v>O</v>
          </cell>
          <cell r="C947" t="str">
            <v>Neugeborenes, Aufnahmegewicht 1500 - 1999 g mit signifikanter OR-Prozedur oder Beatmung &gt; 95 Stunden, mit mehreren schweren Problemen, mit Beatmung &gt; 240 Stunden</v>
          </cell>
        </row>
        <row r="948">
          <cell r="A948" t="str">
            <v>P04B</v>
          </cell>
          <cell r="B948" t="str">
            <v>O</v>
          </cell>
          <cell r="C948" t="str">
            <v>Neugeborenes, Aufnahmegewicht 1500 - 1999 g mit signifikanter OR-Prozedur oder Beatmung &gt; 95 Stunden, mit mehreren schweren Problemen, ohne Beatmung &gt; 240 Stunden</v>
          </cell>
        </row>
        <row r="949">
          <cell r="A949" t="str">
            <v>P04C</v>
          </cell>
          <cell r="B949" t="str">
            <v>O</v>
          </cell>
          <cell r="C949" t="str">
            <v>Neugeborenes, Aufnahmegewicht 1500 - 1999 g mit signifikanter OR-Prozedur oder Beatmung &gt; 95 Stunden, ohne mehrere schwere Probleme</v>
          </cell>
        </row>
        <row r="950">
          <cell r="A950" t="str">
            <v>P05A</v>
          </cell>
          <cell r="B950" t="str">
            <v>O</v>
          </cell>
          <cell r="C950" t="str">
            <v>Neugeborenes, Aufnahmegewicht 2000 - 2499 g mit signifikanter OR-Prozedur oder Beatmung &gt; 95 Stunden, mit mehreren schweren Problemen, mit Beatmung &gt; 120 Stunden</v>
          </cell>
        </row>
        <row r="951">
          <cell r="A951" t="str">
            <v>P05B</v>
          </cell>
          <cell r="B951" t="str">
            <v>O</v>
          </cell>
          <cell r="C951" t="str">
            <v>Neugeborenes, Aufnahmegewicht 2000 - 2499 g mit signifikanter OR-Prozedur oder Beatmung &gt; 95 Stunden, mit mehreren schweren Problemen, ohne Beatmung &gt; 120 Stunden</v>
          </cell>
        </row>
        <row r="952">
          <cell r="A952" t="str">
            <v>P05C</v>
          </cell>
          <cell r="B952" t="str">
            <v>O</v>
          </cell>
          <cell r="C952" t="str">
            <v>Neugeborenes, Aufnahmegewicht 2000 - 2499 g mit signifikanter OR-Prozedur oder Beatmung &gt; 95 Stunden, ohne mehrere schwere Probleme</v>
          </cell>
        </row>
        <row r="953">
          <cell r="A953" t="str">
            <v>P06A</v>
          </cell>
          <cell r="B953" t="str">
            <v>O</v>
          </cell>
          <cell r="C953" t="str">
            <v>Neugeborenes, Aufnahmegewicht &gt; 2499 g mit signifikanter OR-Prozedur oder Beatmung &gt; 95 Stunden, mit mehreren schweren Problemen, mit Beatmung &gt; 120 Stunden</v>
          </cell>
        </row>
        <row r="954">
          <cell r="A954" t="str">
            <v>P06B</v>
          </cell>
          <cell r="B954" t="str">
            <v>O</v>
          </cell>
          <cell r="C954" t="str">
            <v>Neugeborenes, Aufnahmegewicht &gt; 2499 g mit signifikanter OR-Prozedur oder Beatmung &gt; 95 Stunden, mit mehreren schweren Problemen, ohne Beatmung &gt; 120 Stunden</v>
          </cell>
        </row>
        <row r="955">
          <cell r="A955" t="str">
            <v>P06C</v>
          </cell>
          <cell r="B955" t="str">
            <v>O</v>
          </cell>
          <cell r="C955" t="str">
            <v>Neugeborenes, Aufnahmegewicht &gt; 2499 g mit signifikanter OR-Prozedur oder Beatmung &gt; 95 Stunden, ohne mehrere schwere Probleme</v>
          </cell>
        </row>
        <row r="956">
          <cell r="A956" t="str">
            <v>P60A</v>
          </cell>
          <cell r="B956" t="str">
            <v>M</v>
          </cell>
          <cell r="C956" t="str">
            <v>Neugeborenes, verstorben &lt; 5 Tage nach Aufnahme ohne signifikante OR-Prozedur</v>
          </cell>
        </row>
        <row r="957">
          <cell r="A957" t="str">
            <v>P60B</v>
          </cell>
          <cell r="B957" t="str">
            <v>M</v>
          </cell>
          <cell r="C957" t="str">
            <v>Neugeborenes, verlegt &lt; 5 Tage nach Aufnahme ohne signifikante OR-Prozedur, zuverlegt oder Beatmung &gt; 24 Stunden</v>
          </cell>
        </row>
        <row r="958">
          <cell r="A958" t="str">
            <v>P60C</v>
          </cell>
          <cell r="B958" t="str">
            <v>M</v>
          </cell>
          <cell r="C958" t="str">
            <v>Neugeborenes, verlegt &lt; 5 Tage nach Aufnahme ohne signifikante OR-Prozedur, nicht zuverlegt, ohne Beatmung &gt; 24 Stunden  (Mindestverweildauer 24 Stunden für das Krankenhaus, in dem die Geburt stattfindet)</v>
          </cell>
        </row>
        <row r="959">
          <cell r="A959" t="str">
            <v>P61A</v>
          </cell>
          <cell r="B959" t="str">
            <v>M</v>
          </cell>
          <cell r="C959" t="str">
            <v>Neugeborenes, Aufnahmegewicht &lt; 600 g mit signifikanter OR-Prozedur</v>
          </cell>
        </row>
        <row r="960">
          <cell r="A960" t="str">
            <v>P61B</v>
          </cell>
          <cell r="B960" t="str">
            <v>M</v>
          </cell>
          <cell r="C960" t="str">
            <v>Neugeborenes, Aufnahmegewicht &lt; 600 g ohne signifikante OR-Prozedur</v>
          </cell>
        </row>
        <row r="961">
          <cell r="A961" t="str">
            <v>P61C</v>
          </cell>
          <cell r="B961" t="str">
            <v>M</v>
          </cell>
          <cell r="C961" t="str">
            <v>Neugeborenes, Aufnahmegewicht 600 - 749 g mit signifikanter OR-Prozedur</v>
          </cell>
        </row>
        <row r="962">
          <cell r="A962" t="str">
            <v>P61D</v>
          </cell>
          <cell r="B962" t="str">
            <v>M</v>
          </cell>
          <cell r="C962" t="str">
            <v>Neugeborenes, Aufnahmegewicht 600 - 749 g ohne signifikante OR-Prozedur</v>
          </cell>
        </row>
        <row r="963">
          <cell r="A963" t="str">
            <v>P61E</v>
          </cell>
          <cell r="B963" t="str">
            <v>M</v>
          </cell>
          <cell r="C963" t="str">
            <v>Neugeborenes, Aufnahmegewicht &lt; 750 g, verstorben &lt; 29 Tage nach Aufnahme</v>
          </cell>
        </row>
        <row r="964">
          <cell r="A964" t="str">
            <v>P62A</v>
          </cell>
          <cell r="B964" t="str">
            <v>M</v>
          </cell>
          <cell r="C964" t="str">
            <v>Neugeborenes, Aufnahmegewicht 750 - 874 g mit signifikanter OR-Prozedur</v>
          </cell>
        </row>
        <row r="965">
          <cell r="A965" t="str">
            <v>P62B</v>
          </cell>
          <cell r="B965" t="str">
            <v>M</v>
          </cell>
          <cell r="C965" t="str">
            <v>Neugeborenes, Aufnahmegewicht 750 - 874 g ohne signifikante OR-Prozedur</v>
          </cell>
        </row>
        <row r="966">
          <cell r="A966" t="str">
            <v>P62C</v>
          </cell>
          <cell r="B966" t="str">
            <v>M</v>
          </cell>
          <cell r="C966" t="str">
            <v>Neugeborenes, Aufnahmegewicht 875 - 999 g mit signifikanter OR-Prozedur</v>
          </cell>
        </row>
        <row r="967">
          <cell r="A967" t="str">
            <v>P62D</v>
          </cell>
          <cell r="B967" t="str">
            <v>M</v>
          </cell>
          <cell r="C967" t="str">
            <v>Neugeborenes, Aufnahmegewicht 875 - 999 g ohne signifikante OR-Prozedur</v>
          </cell>
        </row>
        <row r="968">
          <cell r="A968" t="str">
            <v>P62E</v>
          </cell>
          <cell r="B968" t="str">
            <v>M</v>
          </cell>
          <cell r="C968" t="str">
            <v>Neugeborenes, Aufnahmegewicht 750 - 999 g, verstorben &lt; 29 Tage nach Aufnahme</v>
          </cell>
        </row>
        <row r="969">
          <cell r="A969" t="str">
            <v>P63Z</v>
          </cell>
          <cell r="B969" t="str">
            <v>M</v>
          </cell>
          <cell r="C969" t="str">
            <v>Neugeborenes, Aufnahmegewicht 1000 ­ 1249 g ohne signifikante OR­Prozedur, ohne Beatmung &gt; 95 Stunden</v>
          </cell>
        </row>
        <row r="970">
          <cell r="A970" t="str">
            <v>P64Z</v>
          </cell>
          <cell r="B970" t="str">
            <v>M</v>
          </cell>
          <cell r="C970" t="str">
            <v>Neugeborenes, Aufnahmegewicht 1250 ­ 1499 g ohne signifikante OR­Prozedur, ohne Beatmung &gt; 95 Stunden</v>
          </cell>
        </row>
        <row r="971">
          <cell r="A971" t="str">
            <v>P65A</v>
          </cell>
          <cell r="B971" t="str">
            <v>M</v>
          </cell>
          <cell r="C971" t="str">
            <v>Neugeborenes, Aufnahmegewicht 1500 - 1999 g ohne signifikante OR-Prozedur, ohne Beatmung &gt; 95 Stunden, mit mehreren schweren Problemen</v>
          </cell>
        </row>
        <row r="972">
          <cell r="A972" t="str">
            <v>P65B</v>
          </cell>
          <cell r="B972" t="str">
            <v>M</v>
          </cell>
          <cell r="C972" t="str">
            <v>Neugeborenes, Aufnahmegewicht 1500 - 1999 g ohne signifikante OR-Prozedur, ohne Beatmung &gt; 95 Stunden, mit schwerem Problem</v>
          </cell>
        </row>
        <row r="973">
          <cell r="A973" t="str">
            <v>P65C</v>
          </cell>
          <cell r="B973" t="str">
            <v>M</v>
          </cell>
          <cell r="C973" t="str">
            <v>Neugeborenes, Aufnahmegewicht 1500 - 1999 g ohne signifikante OR-Prozedur, ohne Beatmung &gt; 95 Stunden, mit anderem Problem</v>
          </cell>
        </row>
        <row r="974">
          <cell r="A974" t="str">
            <v>P65D</v>
          </cell>
          <cell r="B974" t="str">
            <v>M</v>
          </cell>
          <cell r="C974" t="str">
            <v>Neugeborenes, Aufnahmegewicht 1500 - 1999 g ohne signifikante OR-Prozedur, ohne Beatmung &gt; 95 Stunden, ohne Problem</v>
          </cell>
        </row>
        <row r="975">
          <cell r="A975" t="str">
            <v>P66A</v>
          </cell>
          <cell r="B975" t="str">
            <v>M</v>
          </cell>
          <cell r="C975" t="str">
            <v>Neugeborenes, Aufnahmegewicht 2000 - 2499 g ohne signifikante OR-Prozedur, ohne Beatmung &gt; 95 Stunden, mit mehreren schweren Problemen</v>
          </cell>
        </row>
        <row r="976">
          <cell r="A976" t="str">
            <v>P66B</v>
          </cell>
          <cell r="B976" t="str">
            <v>M</v>
          </cell>
          <cell r="C976" t="str">
            <v>Neugeborenes, Aufnahmegewicht 2000 - 2499 g ohne signifikante OR-Prozedur, ohne Beatmung &gt; 95 Stunden, mit schwerem Problem</v>
          </cell>
        </row>
        <row r="977">
          <cell r="A977" t="str">
            <v>P66C</v>
          </cell>
          <cell r="B977" t="str">
            <v>M</v>
          </cell>
          <cell r="C977" t="str">
            <v>Neugeborenes, Aufnahmegewicht 2000 - 2499 g ohne signifikante OR-Prozedur, ohne Beatmung &gt; 95 Stunden, mit anderem Problem</v>
          </cell>
        </row>
        <row r="978">
          <cell r="A978" t="str">
            <v>P66D</v>
          </cell>
          <cell r="B978" t="str">
            <v>M</v>
          </cell>
          <cell r="C978" t="str">
            <v>Neugeborenes, Aufnahmegewicht 2000 - 2499 g ohne signifikante OR-Prozedur, ohne Beatmung &gt; 95 Stunden, ohne Problem</v>
          </cell>
        </row>
        <row r="979">
          <cell r="A979" t="str">
            <v>P67A</v>
          </cell>
          <cell r="B979" t="str">
            <v>M</v>
          </cell>
          <cell r="C979" t="str">
            <v>Neugeborenes, Aufnahmegewicht &gt; 2499 g ohne signifikante OR-Prozedur, ohne Beatmung &gt; 95 Stunden, mit mehreren schweren Problemen</v>
          </cell>
        </row>
        <row r="980">
          <cell r="A980" t="str">
            <v>P67B</v>
          </cell>
          <cell r="B980" t="str">
            <v>M</v>
          </cell>
          <cell r="C980" t="str">
            <v>Neugeborenes, Aufnahmegewicht &gt; 2499 g ohne signifikante OR-Prozedur, ohne Beatmung &gt; 95 Stunden, mit schwerem Problem</v>
          </cell>
        </row>
        <row r="981">
          <cell r="A981" t="str">
            <v>P67C</v>
          </cell>
          <cell r="B981" t="str">
            <v>M</v>
          </cell>
          <cell r="C981" t="str">
            <v>Neugeborenes, Aufnahmegewicht &gt; 2499 g ohne signifikante OR-Prozedur, ohne Beatmung &gt; 95 Stunden, mit anderem Problem, mehr als ein Belegungstag</v>
          </cell>
        </row>
        <row r="982">
          <cell r="A982" t="str">
            <v>P67D</v>
          </cell>
          <cell r="B982" t="str">
            <v>M</v>
          </cell>
          <cell r="C982" t="str">
            <v>Neugeborenes, Aufnahmegewicht &gt; 2499 g ohne signifikante OR-Prozedur, ohne Beatmung &gt; 95 Stunden, ohne anderes Problem oder ohne schweres Problem, ein Belegungstag</v>
          </cell>
        </row>
        <row r="984">
          <cell r="A984" t="str">
            <v>MDC 16 Krankheiten des Blutes, der blutbildenden Organe und des Immunsystems</v>
          </cell>
        </row>
        <row r="985">
          <cell r="A985" t="str">
            <v>DRG</v>
          </cell>
          <cell r="B985" t="str">
            <v>Part.</v>
          </cell>
          <cell r="C985" t="str">
            <v>Beschreibung</v>
          </cell>
        </row>
        <row r="987">
          <cell r="A987" t="str">
            <v>Q01Z</v>
          </cell>
          <cell r="B987" t="str">
            <v>O</v>
          </cell>
          <cell r="C987" t="str">
            <v>Eingriffe an der Milz</v>
          </cell>
        </row>
        <row r="988">
          <cell r="A988" t="str">
            <v>Q02A</v>
          </cell>
          <cell r="B988" t="str">
            <v>O</v>
          </cell>
          <cell r="C988" t="str">
            <v>Verschiedene OR-Prozeduren bei Krankheiten des Blutes, der blutbildenden Organe und des Immunsystems mit äußerst schweren CC</v>
          </cell>
        </row>
        <row r="989">
          <cell r="A989" t="str">
            <v>Q02B</v>
          </cell>
          <cell r="B989" t="str">
            <v>O</v>
          </cell>
          <cell r="C989" t="str">
            <v>Verschiedene OR-Prozeduren bei Krankheiten des Blutes, der blutbildenden Organe und des Immunsystems ohne äußerst schwere CC, Alter &lt; 6 Jahre</v>
          </cell>
        </row>
        <row r="990">
          <cell r="A990" t="str">
            <v>Q02C</v>
          </cell>
          <cell r="B990" t="str">
            <v>O</v>
          </cell>
          <cell r="C990" t="str">
            <v>Verschiedene OR-Prozeduren bei Krankheiten des Blutes, der blutbildenden Organe und des Immunsystems ohne äußerst schwere CC, Alter &gt; 5 Jahre</v>
          </cell>
        </row>
        <row r="991">
          <cell r="A991" t="str">
            <v>Q03A</v>
          </cell>
          <cell r="B991" t="str">
            <v>O</v>
          </cell>
          <cell r="C991" t="str">
            <v>Kleine Eingriffe bei Krankheiten des Blutes, der blutbildenden Organe und des Immunsystems, Alter &lt; 10 Jahre</v>
          </cell>
        </row>
        <row r="992">
          <cell r="A992" t="str">
            <v>Q03B</v>
          </cell>
          <cell r="B992" t="str">
            <v>O</v>
          </cell>
          <cell r="C992" t="str">
            <v>Kleine Eingriffe bei Krankheiten des Blutes, der blutbildenden Organe und des Immunsystems, Alter &gt; 9 Jahre</v>
          </cell>
        </row>
        <row r="993">
          <cell r="A993" t="str">
            <v>Q60A</v>
          </cell>
          <cell r="B993" t="str">
            <v>M</v>
          </cell>
          <cell r="C993" t="str">
            <v>Erkrankungen des retikuloendothelialen Systems, des Immunsystems und Gerinnungsstörungen mit komplexer Diagnose oder CC, mit Milzverletzung, Alter &lt; 16 Jahre</v>
          </cell>
        </row>
        <row r="994">
          <cell r="A994" t="str">
            <v>Q60B</v>
          </cell>
          <cell r="B994" t="str">
            <v>M</v>
          </cell>
          <cell r="C994" t="str">
            <v>Erkrankungen des retikuloendothelialen Systems, des Immunsystems und Gerinnungsstörungen mit komplexer Diagnose oder CC, ohne Milzverletzung, Alter &lt; 1 Jahr</v>
          </cell>
        </row>
        <row r="995">
          <cell r="A995" t="str">
            <v>Q60C</v>
          </cell>
          <cell r="B995" t="str">
            <v>M</v>
          </cell>
          <cell r="C995" t="str">
            <v>Erkrankungen des retikuloendothelialen Systems, des Immunsystems und Gerinnungsstörungen mit komplexer Diagnose oder CC, ohne Milzverletzung oder Alter &gt; 15 Jahre</v>
          </cell>
        </row>
        <row r="996">
          <cell r="A996" t="str">
            <v>Q60D</v>
          </cell>
          <cell r="B996" t="str">
            <v>M</v>
          </cell>
          <cell r="C996" t="str">
            <v>Erkrankungen des retikuloendothelialen Systems, des Immunsystems und Gerinnungsstörungen ohne komplexe Diagnose, ohne CC</v>
          </cell>
        </row>
        <row r="997">
          <cell r="A997" t="str">
            <v>Q61A</v>
          </cell>
          <cell r="B997" t="str">
            <v>M</v>
          </cell>
          <cell r="C997" t="str">
            <v>Erkrankungen der Erythrozyten ohne komplexe Diagnose, ohne aplastische Anämie, mit äußerst schweren CC</v>
          </cell>
        </row>
        <row r="998">
          <cell r="A998" t="str">
            <v>Q61B</v>
          </cell>
          <cell r="B998" t="str">
            <v>M</v>
          </cell>
          <cell r="C998" t="str">
            <v>Erkrankungen der Erythrozyten mit komplexer Diagnose</v>
          </cell>
        </row>
        <row r="999">
          <cell r="A999" t="str">
            <v>Q61C</v>
          </cell>
          <cell r="B999" t="str">
            <v>M</v>
          </cell>
          <cell r="C999" t="str">
            <v>Erkrankungen der Erythrozyten ohne komplexe Diagnose, mit aplastischer Anämie, Alter &lt; 16 Jahre</v>
          </cell>
        </row>
        <row r="1000">
          <cell r="A1000" t="str">
            <v>Q61D</v>
          </cell>
          <cell r="B1000" t="str">
            <v>M</v>
          </cell>
          <cell r="C1000" t="str">
            <v>Erkrankungen der Erythrozyten ohne komplexe Diagnose, mit aplastischer Anämie, Alter &gt; 15 Jahre</v>
          </cell>
        </row>
        <row r="1001">
          <cell r="A1001" t="str">
            <v>Q61E</v>
          </cell>
          <cell r="B1001" t="str">
            <v>M</v>
          </cell>
          <cell r="C1001" t="str">
            <v>Erkrankungen der Erythrozyten ohne komplexe Diagnose, ohne aplastische Anämie, ohne äußerst schwere CC</v>
          </cell>
        </row>
        <row r="1003">
          <cell r="A1003" t="str">
            <v>MDC 17 Hämatologische und solide Neubildungen</v>
          </cell>
        </row>
        <row r="1004">
          <cell r="A1004" t="str">
            <v>DRG</v>
          </cell>
          <cell r="B1004" t="str">
            <v>Part.</v>
          </cell>
          <cell r="C1004" t="str">
            <v>Beschreibung</v>
          </cell>
        </row>
        <row r="1006">
          <cell r="A1006" t="str">
            <v>R01A</v>
          </cell>
          <cell r="B1006" t="str">
            <v>O</v>
          </cell>
          <cell r="C1006" t="str">
            <v>Lymphom und Leukämie mit großen OR-Prozeduren, mit äußerst schweren CC, mit komplexer OR-Prozedur</v>
          </cell>
        </row>
        <row r="1007">
          <cell r="A1007" t="str">
            <v>R01B</v>
          </cell>
          <cell r="B1007" t="str">
            <v>O</v>
          </cell>
          <cell r="C1007" t="str">
            <v>Lymphom und Leukämie mit großen OR-Prozeduren, mit äußerst schweren CC, ohne komplexe OR-Prozedur</v>
          </cell>
        </row>
        <row r="1008">
          <cell r="A1008" t="str">
            <v>R01C</v>
          </cell>
          <cell r="B1008" t="str">
            <v>O</v>
          </cell>
          <cell r="C1008" t="str">
            <v>Lymphom und Leukämie mit großen OR-Prozeduren, ohne äußerst schwere CC, mit komplexer OR-Prozedur</v>
          </cell>
        </row>
        <row r="1009">
          <cell r="A1009" t="str">
            <v>R01D</v>
          </cell>
          <cell r="B1009" t="str">
            <v>O</v>
          </cell>
          <cell r="C1009" t="str">
            <v>Lymphom und Leukämie mit großen OR-Prozeduren, ohne äußerst schwere CC, ohne komplexe OR-Prozedur</v>
          </cell>
        </row>
        <row r="1010">
          <cell r="A1010" t="str">
            <v>R02Z</v>
          </cell>
          <cell r="B1010" t="str">
            <v>O</v>
          </cell>
          <cell r="C1010" t="str">
            <v>Große OR-Prozeduren mit äußerst schweren CC, mit komplexer OR-Prozedur bei hämatologischen und soliden Neubildungen</v>
          </cell>
        </row>
        <row r="1011">
          <cell r="A1011" t="str">
            <v>R03Z</v>
          </cell>
          <cell r="B1011" t="str">
            <v>O</v>
          </cell>
          <cell r="C1011" t="str">
            <v>Lymphom und Leukämie mit bestimmter OR-Prozedur, mit äußerst schweren CC, oder mit bestimmter OR-Prozedur mit schweren CC oder mit anderen OR-Prozeduren mit äußerst schweren CC, Alter &lt; 16 Jahre</v>
          </cell>
        </row>
        <row r="1012">
          <cell r="A1012" t="str">
            <v>R04A</v>
          </cell>
          <cell r="B1012" t="str">
            <v>O</v>
          </cell>
          <cell r="C1012" t="str">
            <v>Andere hämatologische und solide Neubildungen mit bestimmter OR-Prozedur, mit äußerst schweren oder schweren CC</v>
          </cell>
        </row>
        <row r="1013">
          <cell r="A1013" t="str">
            <v>R04B</v>
          </cell>
          <cell r="B1013" t="str">
            <v>O</v>
          </cell>
          <cell r="C1013" t="str">
            <v>Andere hämatologische und solide Neubildungen mit anderer OR-Prozedur, mit äußerst schweren oder schweren CC</v>
          </cell>
        </row>
        <row r="1014">
          <cell r="A1014" t="str">
            <v>R05Z</v>
          </cell>
          <cell r="B1014" t="str">
            <v>O</v>
          </cell>
          <cell r="C1014" t="str">
            <v>Strahlentherapie bei hämatologischen und soliden Neubildungen, mehr als 9 Bestrahlungen oder bei akuter myeloischer Leukämie, Alter &lt; 19 Jahre oder mit äußerst schweren CC</v>
          </cell>
        </row>
        <row r="1015">
          <cell r="A1015" t="str">
            <v>R06Z</v>
          </cell>
          <cell r="B1015" t="str">
            <v>O</v>
          </cell>
          <cell r="C1015" t="str">
            <v>Strahlentherapie bei hämatologischen und soliden Neubildungen, mehr als 9 Bestrahlungen oder bei akuter myeloischer Leukämie, Alter &gt; 18 Jahre, ohne äußerst schwere CC</v>
          </cell>
        </row>
        <row r="1016">
          <cell r="A1016" t="str">
            <v>R07A</v>
          </cell>
          <cell r="B1016" t="str">
            <v>O</v>
          </cell>
          <cell r="C1016" t="str">
            <v>Strahlentherapie bei hämatologischen und soliden Neubildungen, weniger als 10 Bestrahlungen, außer bei akuter myeloischer Leukämie, Alter &lt; 19 Jahre oder mit äußerst schweren CC</v>
          </cell>
        </row>
        <row r="1017">
          <cell r="A1017" t="str">
            <v>R07B</v>
          </cell>
          <cell r="B1017" t="str">
            <v>O</v>
          </cell>
          <cell r="C1017" t="str">
            <v>Strahlentherapie bei hämatologischen und soliden Neubildungen, weniger als 10 Bestrahlungen, außer bei akuter myeloischer Leukämie, Alter &gt; 18 Jahre, ohne äußerst schwere CC</v>
          </cell>
        </row>
        <row r="1018">
          <cell r="A1018" t="str">
            <v>R11A</v>
          </cell>
          <cell r="B1018" t="str">
            <v>O</v>
          </cell>
          <cell r="C1018" t="str">
            <v>Lymphom und Leukämie mit bestimmter OR-Prozedur, mit schweren CC oder mit anderen OR-Prozeduren, mit äußerst schweren CC, Alter &gt; 15 Jahre</v>
          </cell>
        </row>
        <row r="1019">
          <cell r="A1019" t="str">
            <v>R11B</v>
          </cell>
          <cell r="B1019" t="str">
            <v>O</v>
          </cell>
          <cell r="C1019" t="str">
            <v>Lymphom und Leukämie mit bestimmter OR-Prozedur, ohne äußerst schwere oder schwere CC oder mit anderen OR-Prozeduren, mit schweren CC</v>
          </cell>
        </row>
        <row r="1020">
          <cell r="A1020" t="str">
            <v>R11C</v>
          </cell>
          <cell r="B1020" t="str">
            <v>O</v>
          </cell>
          <cell r="C1020" t="str">
            <v>Lymphom und Leukämie mit anderen OR-Prozeduren ohne äußerst schwere oder schwere CC</v>
          </cell>
        </row>
        <row r="1021">
          <cell r="A1021" t="str">
            <v>R12A</v>
          </cell>
          <cell r="B1021" t="str">
            <v>O</v>
          </cell>
          <cell r="C1021" t="str">
            <v>Andere hämatologische und solide Neubildungen mit großen OR-Prozeduren, mit äußerst schweren CC, ohne komplexe OR-Prozedur</v>
          </cell>
        </row>
        <row r="1022">
          <cell r="A1022" t="str">
            <v>R12B</v>
          </cell>
          <cell r="B1022" t="str">
            <v>O</v>
          </cell>
          <cell r="C1022" t="str">
            <v>Andere hämatologische und solide Neubildungen mit großen OR-Prozeduren ohne äußerst schwere CC, mit komplexer OR-Prozedur</v>
          </cell>
        </row>
        <row r="1023">
          <cell r="A1023" t="str">
            <v>R12C</v>
          </cell>
          <cell r="B1023" t="str">
            <v>O</v>
          </cell>
          <cell r="C1023" t="str">
            <v>Andere hämatologische und solide Neubildungen mit großen OR-Prozeduren ohne äußerst schwere CC, ohne komplexe OR-Prozedur</v>
          </cell>
        </row>
        <row r="1024">
          <cell r="A1024" t="str">
            <v>R13Z</v>
          </cell>
          <cell r="B1024" t="str">
            <v>O</v>
          </cell>
          <cell r="C1024" t="str">
            <v>Andere hämatologische und solide Neubildungen mit bestimmter OR-Prozedur, ohne äußerst schwere oder schwere CC</v>
          </cell>
        </row>
        <row r="1025">
          <cell r="A1025" t="str">
            <v>R14Z</v>
          </cell>
          <cell r="B1025" t="str">
            <v>O</v>
          </cell>
          <cell r="C1025" t="str">
            <v>Andere hämatologische und solide Neubildungen mit anderen OR­Prozeduren ohne äußerst schwere oder schwere CC oder Therapie mit offenen Nukliden bei hämatologischen und soliden Neubildungen, mehr als ein Belegungstag</v>
          </cell>
        </row>
        <row r="1026">
          <cell r="A1026" t="str">
            <v>R16Z</v>
          </cell>
          <cell r="B1026" t="str">
            <v>O</v>
          </cell>
          <cell r="C1026" t="str">
            <v>Hochkomplexe Chemotherapie mit operativem Eingriff bei hämatologischen und soliden Neubildungen</v>
          </cell>
        </row>
        <row r="1027">
          <cell r="A1027" t="str">
            <v>R60A</v>
          </cell>
          <cell r="B1027" t="str">
            <v>M</v>
          </cell>
          <cell r="C1027" t="str">
            <v>Akute myeloische Leukämie mit hochkomplexer Chemotherapie</v>
          </cell>
        </row>
        <row r="1028">
          <cell r="A1028" t="str">
            <v>R60B</v>
          </cell>
          <cell r="B1028" t="str">
            <v>M</v>
          </cell>
          <cell r="C1028" t="str">
            <v>Akute myeloische Leukämie mit intensiver Chemotherapie mit komplizierender Diagnose oder Dialyse oder Portimplantation</v>
          </cell>
        </row>
        <row r="1029">
          <cell r="A1029" t="str">
            <v>R60C</v>
          </cell>
          <cell r="B1029" t="str">
            <v>M</v>
          </cell>
          <cell r="C1029" t="str">
            <v>Akute myeloische Leukämie mit intensiver Chemotherapie ohne komplizierende Diagnose, ohne Dialyse, ohne Portimplantation, mit äußerst schweren CC oder mit mäßig komplexer Chemotherapie mit komplizierender Diagnose oder Dialyse oder Portimplantation</v>
          </cell>
        </row>
        <row r="1030">
          <cell r="A1030" t="str">
            <v>R60D</v>
          </cell>
          <cell r="B1030" t="str">
            <v>M</v>
          </cell>
          <cell r="C1030" t="str">
            <v>Akute myeloische Leukämie mit intensiver Chemotherapie ohne komplizierende Diagnose, Dialyse oder Portimplant., ohne äußerst schwere CC oder mit mäßig komplexer Chemoth. mit äußerst schweren CC oder mit Dialyse oder äußerst schweren CC, Alter &lt; 16 Jahre</v>
          </cell>
        </row>
        <row r="1031">
          <cell r="A1031" t="str">
            <v>R60E</v>
          </cell>
          <cell r="B1031" t="str">
            <v>M</v>
          </cell>
          <cell r="C1031" t="str">
            <v>Akute myeloische Leukämie mit Dialyse oder äußerst schweren CC, Alter &gt; 15 Jahre</v>
          </cell>
        </row>
        <row r="1032">
          <cell r="A1032" t="str">
            <v>R60F</v>
          </cell>
          <cell r="B1032" t="str">
            <v>M</v>
          </cell>
          <cell r="C1032" t="str">
            <v>Akute myeloische Leukämie mit mäßig komplexer Chemotherapie, ohne komplizierende Diagnose, ohne Dialyse, ohne Portimplantation, ohne äußerst schwere CC oder mit lokaler Chemotherapie</v>
          </cell>
        </row>
        <row r="1033">
          <cell r="A1033" t="str">
            <v>R60G</v>
          </cell>
          <cell r="B1033" t="str">
            <v>M</v>
          </cell>
          <cell r="C1033" t="str">
            <v>Akute myeloische Leukämie ohne Chemotherapie, ohne Dialyse, ohne äußerst schwere CC</v>
          </cell>
        </row>
        <row r="1034">
          <cell r="A1034" t="str">
            <v>R61A</v>
          </cell>
          <cell r="B1034" t="str">
            <v>M</v>
          </cell>
          <cell r="C1034" t="str">
            <v>Lymphom und nicht akute Leukämie, mit Sepsis</v>
          </cell>
        </row>
        <row r="1035">
          <cell r="A1035" t="str">
            <v>R61B</v>
          </cell>
          <cell r="B1035" t="str">
            <v>M</v>
          </cell>
          <cell r="C1035" t="str">
            <v>Lymphom und nicht akute Leukämie, ohne Sepsis, mit Agranulozytose oder Portimplantation, mit äußerst schweren CC</v>
          </cell>
        </row>
        <row r="1036">
          <cell r="A1036" t="str">
            <v>R61C</v>
          </cell>
          <cell r="B1036" t="str">
            <v>M</v>
          </cell>
          <cell r="C1036" t="str">
            <v>Lymphom und nicht akute Leukämie ohne Dialyse, ohne Sepsis, mit Agranulozytose oder Portimplantation, ohne äußerst schwere CC, Alter &lt; 16 Jahre</v>
          </cell>
        </row>
        <row r="1037">
          <cell r="A1037" t="str">
            <v>R61D</v>
          </cell>
          <cell r="B1037" t="str">
            <v>M</v>
          </cell>
          <cell r="C1037" t="str">
            <v>Lymphom und nicht akute Leukämie, mit Dialyse</v>
          </cell>
        </row>
        <row r="1038">
          <cell r="A1038" t="str">
            <v>R61E</v>
          </cell>
          <cell r="B1038" t="str">
            <v>M</v>
          </cell>
          <cell r="C1038" t="str">
            <v>Lymphom und nicht akute Leukämie ohne Dialyse, ohne Sepsis, ohne Agranulozytose, ohne Portimplantation, mit äußerst schweren CC</v>
          </cell>
        </row>
        <row r="1039">
          <cell r="A1039" t="str">
            <v>R61F</v>
          </cell>
          <cell r="B1039" t="str">
            <v>M</v>
          </cell>
          <cell r="C1039" t="str">
            <v>Lymphom und nicht akute Leukämie ohne Dialyse, ohne Sepsis, mit Agranulozytose oder Portimplantation, ohne äußerst schwere CC, Alter &gt; 15 Jahre</v>
          </cell>
        </row>
        <row r="1040">
          <cell r="A1040" t="str">
            <v>R61G</v>
          </cell>
          <cell r="B1040" t="str">
            <v>M</v>
          </cell>
          <cell r="C1040" t="str">
            <v>Lymphom und nicht akute Leukämie ohne Dialyse, ohne Sepsis, ohne Agranulozytose, ohne Portimplantation, ohne äußerst schwere CC, mit komplexer Diagnose oder Osteolysen, Alter &lt; 16 Jahre</v>
          </cell>
        </row>
        <row r="1041">
          <cell r="A1041" t="str">
            <v>R61H</v>
          </cell>
          <cell r="B1041" t="str">
            <v>M</v>
          </cell>
          <cell r="C1041" t="str">
            <v>Lymphom und nicht akute Leukämie ohne Dialyse, ohne Sepsis, ohne Agranulozytose, ohne Portimplantation, ohne äußerst schwere CC, mit komplexer Diagnose oder Osteolysen, Alter &gt; 15 Jahre</v>
          </cell>
        </row>
        <row r="1042">
          <cell r="A1042" t="str">
            <v>R61I</v>
          </cell>
          <cell r="B1042" t="str">
            <v>M</v>
          </cell>
          <cell r="C1042" t="str">
            <v>Lymphom und nicht akute Leukämie ohne Dialyse, ohne Sepsis, ohne Agranulozytose, ohne Portimplantation, ohne äußerst schwere CC, ohne komplexe Diagnose, ohne Osteolysen</v>
          </cell>
        </row>
        <row r="1043">
          <cell r="A1043" t="str">
            <v>R62A</v>
          </cell>
          <cell r="B1043" t="str">
            <v>M</v>
          </cell>
          <cell r="C1043" t="str">
            <v>Andere hämatologische und solide Neubildungen mit komplizierender Diagnose oder Dialyse oder Portimplantation</v>
          </cell>
        </row>
        <row r="1044">
          <cell r="A1044" t="str">
            <v>R62B</v>
          </cell>
          <cell r="B1044" t="str">
            <v>M</v>
          </cell>
          <cell r="C1044" t="str">
            <v>Andere hämatologische und solide Neubildungen ohne komplizierende Diagnose, ohne Dialyse, ohne Portimplantation, mit Osteolysen oder äußerst schweren CC</v>
          </cell>
        </row>
        <row r="1045">
          <cell r="A1045" t="str">
            <v>R62C</v>
          </cell>
          <cell r="B1045" t="str">
            <v>M</v>
          </cell>
          <cell r="C1045" t="str">
            <v>Andere hämatologische und solide Neubildungen ohne komplizierende Diagnose, ohne Dialyse, ohne Portimplantation, ohne Osteolysen, ohne äußerst schwere CC</v>
          </cell>
        </row>
        <row r="1046">
          <cell r="A1046" t="str">
            <v>R63A</v>
          </cell>
          <cell r="B1046" t="str">
            <v>M</v>
          </cell>
          <cell r="C1046" t="str">
            <v>Andere akute Leukämie mit hochkomplexer Chemotherapie, mit Dialyse oder Sepsis oder mit Agranulozytose oder Portimplantation oder mit äußerst schweren CC</v>
          </cell>
        </row>
        <row r="1047">
          <cell r="A1047" t="str">
            <v>R63B</v>
          </cell>
          <cell r="B1047" t="str">
            <v>M</v>
          </cell>
          <cell r="C1047" t="str">
            <v>Andere akute Leukämie mit intensiver Chemotherapie, mit Dialyse oder Sepsis oder mit Agranulozytose oder Portimplantation</v>
          </cell>
        </row>
        <row r="1048">
          <cell r="A1048" t="str">
            <v>R63C</v>
          </cell>
          <cell r="B1048" t="str">
            <v>M</v>
          </cell>
          <cell r="C1048" t="str">
            <v>Andere akute Leukämie mit mäßig komplexer Chemotherapie mit Dialyse oder Sepsis oder mit Agranulozytose oder Portimplantation</v>
          </cell>
        </row>
        <row r="1049">
          <cell r="A1049" t="str">
            <v>R63D</v>
          </cell>
          <cell r="B1049" t="str">
            <v>M</v>
          </cell>
          <cell r="C1049" t="str">
            <v>Andere akute Leukämie mit intensiver oder mäßig komplexer Chemotherapie, ohne Dialyse, ohne Sepsis, ohne Agranulozytose, ohne Portimplantation, mit äußerst schweren CC</v>
          </cell>
        </row>
        <row r="1050">
          <cell r="A1050" t="str">
            <v>R63E</v>
          </cell>
          <cell r="B1050" t="str">
            <v>M</v>
          </cell>
          <cell r="C1050" t="str">
            <v>Andere akute Leukämie mit lokaler Chemotherapie, mit Dialyse oder Sepsis oder mit Agranulozytose oder Portimplantation oder mit äußerst schweren CC</v>
          </cell>
        </row>
        <row r="1051">
          <cell r="A1051" t="str">
            <v>R63F</v>
          </cell>
          <cell r="B1051" t="str">
            <v>M</v>
          </cell>
          <cell r="C1051" t="str">
            <v>Andere akute Leukämie ohne Chemotherapie, mit komplizierender Diagnose oder Portimplantation</v>
          </cell>
        </row>
        <row r="1052">
          <cell r="A1052" t="str">
            <v>R63G</v>
          </cell>
          <cell r="B1052" t="str">
            <v>M</v>
          </cell>
          <cell r="C1052" t="str">
            <v>Andere akute Leukämie mit Chemotherapie, ohne Dialyse, ohne Sepsis, ohne Agranulozytose, ohne Portimplantation, ohne äußerst schwere CC oder ohne Chemotherapie, ohne komplizierende Diagnose, ohne Portimplantation</v>
          </cell>
        </row>
        <row r="1053">
          <cell r="A1053" t="str">
            <v>R65A</v>
          </cell>
          <cell r="B1053" t="str">
            <v>M</v>
          </cell>
          <cell r="C1053" t="str">
            <v>Hämatologische und solide Neubildungen, ein Belegungstag, Alter &lt; 16 Jahre</v>
          </cell>
        </row>
        <row r="1054">
          <cell r="A1054" t="str">
            <v>R65B</v>
          </cell>
          <cell r="B1054" t="str">
            <v>M</v>
          </cell>
          <cell r="C1054" t="str">
            <v>Hämatologische und solide Neubildungen, ein Belegungstag, Alter &gt; 15 Jahre</v>
          </cell>
        </row>
        <row r="1056">
          <cell r="A1056" t="str">
            <v>MDC 18A HIV</v>
          </cell>
        </row>
        <row r="1057">
          <cell r="A1057" t="str">
            <v>DRG</v>
          </cell>
          <cell r="B1057" t="str">
            <v>Part.</v>
          </cell>
          <cell r="C1057" t="str">
            <v>Beschreibung</v>
          </cell>
        </row>
        <row r="1059">
          <cell r="A1059" t="str">
            <v>S01Z</v>
          </cell>
          <cell r="B1059" t="str">
            <v>O</v>
          </cell>
          <cell r="C1059" t="str">
            <v>HIV-Krankheit mit OR-Prozedur</v>
          </cell>
        </row>
        <row r="1060">
          <cell r="A1060" t="str">
            <v>S60Z</v>
          </cell>
          <cell r="B1060" t="str">
            <v>M</v>
          </cell>
          <cell r="C1060" t="str">
            <v>HIV­Krankheit, ein Belegungstag</v>
          </cell>
        </row>
        <row r="1061">
          <cell r="A1061" t="str">
            <v>S62Z</v>
          </cell>
          <cell r="B1061" t="str">
            <v>M</v>
          </cell>
          <cell r="C1061" t="str">
            <v>Bösartige Neubildung bei HIV-Krankheit</v>
          </cell>
        </row>
        <row r="1062">
          <cell r="A1062" t="str">
            <v>S63A</v>
          </cell>
          <cell r="B1062" t="str">
            <v>M</v>
          </cell>
          <cell r="C1062" t="str">
            <v>Infektion bei HIV-Krankheit mit komplexer Diagnose und äußerst schweren CC</v>
          </cell>
        </row>
        <row r="1063">
          <cell r="A1063" t="str">
            <v>S63B</v>
          </cell>
          <cell r="B1063" t="str">
            <v>M</v>
          </cell>
          <cell r="C1063" t="str">
            <v>Infektion bei HIV-Krankheit ohne komplexe Diagnose oder ohne äußerst schwere CC</v>
          </cell>
        </row>
        <row r="1064">
          <cell r="A1064" t="str">
            <v>S64Z</v>
          </cell>
          <cell r="B1064" t="str">
            <v>M</v>
          </cell>
          <cell r="C1064" t="str">
            <v>Andere HIV-Krankheit</v>
          </cell>
        </row>
        <row r="1065">
          <cell r="A1065" t="str">
            <v>S65A</v>
          </cell>
          <cell r="B1065" t="str">
            <v>M</v>
          </cell>
          <cell r="C1065" t="str">
            <v>Andere Erkrankungen bei HIV-Krankheit mit Herzinfarkt oder chronisch ischämischer Herzkrankheit oder äußerst schweren CC</v>
          </cell>
        </row>
        <row r="1066">
          <cell r="A1066" t="str">
            <v>S65B</v>
          </cell>
          <cell r="B1066" t="str">
            <v>M</v>
          </cell>
          <cell r="C1066" t="str">
            <v>Andere Erkrankungen bei HIV-Krankheit ohne Herzinfarkt, ohne chronisch ischämische Herzkrankheit, ohne äußerst schwere CC</v>
          </cell>
        </row>
        <row r="1068">
          <cell r="A1068" t="str">
            <v>MDC 18B Infektiöse und parasitäre Krankheiten</v>
          </cell>
        </row>
        <row r="1069">
          <cell r="A1069" t="str">
            <v>DRG</v>
          </cell>
          <cell r="B1069" t="str">
            <v>Part.</v>
          </cell>
          <cell r="C1069" t="str">
            <v>Beschreibung</v>
          </cell>
        </row>
        <row r="1071">
          <cell r="A1071" t="str">
            <v>T01A</v>
          </cell>
          <cell r="B1071" t="str">
            <v>O</v>
          </cell>
          <cell r="C1071" t="str">
            <v>OR­Prozedur bei infektiösen und parasitären Krankheiten mit komplexer OR-Prozedur oder mit komplizierenden Prozeduren oder bei Zustand nach Organtransplantation</v>
          </cell>
        </row>
        <row r="1072">
          <cell r="A1072" t="str">
            <v>T01B</v>
          </cell>
          <cell r="B1072" t="str">
            <v>O</v>
          </cell>
          <cell r="C1072" t="str">
            <v>OR­Prozedur bei infektiösen und parasitären Krankheiten ohne komplexe OR-Prozedur, ohne komplizierende Prozeduren, außer bei Zustand nach Organtransplantation, bei Sepsis</v>
          </cell>
        </row>
        <row r="1073">
          <cell r="A1073" t="str">
            <v>T01C</v>
          </cell>
          <cell r="B1073" t="str">
            <v>O</v>
          </cell>
          <cell r="C1073" t="str">
            <v>OR­Prozedur bei infektiösen und parasitären Krankheiten ohne komplexe OR-Prozedur, ohne komplizierende Prozeduren, außer bei Zustand nach Organtransplantation, außer bei Sepsis</v>
          </cell>
        </row>
        <row r="1074">
          <cell r="A1074" t="str">
            <v>T33Z</v>
          </cell>
          <cell r="B1074" t="str">
            <v>O</v>
          </cell>
          <cell r="C1074" t="str">
            <v>Mehrzeitige komplexe OR-Prozeduren bei infektiösen und parasitären Krankheiten</v>
          </cell>
        </row>
        <row r="1075">
          <cell r="A1075" t="str">
            <v>T60A</v>
          </cell>
          <cell r="B1075" t="str">
            <v>M</v>
          </cell>
          <cell r="C1075" t="str">
            <v>Sepsis mit komplizierenden Prozeduren oder bei Zustand nach Organtransplantation, mit äußerst schweren CC</v>
          </cell>
        </row>
        <row r="1076">
          <cell r="A1076" t="str">
            <v>T60B</v>
          </cell>
          <cell r="B1076" t="str">
            <v>M</v>
          </cell>
          <cell r="C1076" t="str">
            <v>Sepsis mit komplizierenden Prozeduren oder bei Zustand nach Organtransplantation, ohne äußerst schwere CC, Alter &lt; 16 Jahre oder ohne komplizierende Prozeduren, außer bei Zustand nach Organtransplantation, mit äußerst schweren CC, Alter &lt; 16 Jahre</v>
          </cell>
        </row>
        <row r="1077">
          <cell r="A1077" t="str">
            <v>T60C</v>
          </cell>
          <cell r="B1077" t="str">
            <v>M</v>
          </cell>
          <cell r="C1077" t="str">
            <v>Sepsis mit komplizierenden Prozeduren oder bei Zustand nach Organtransplantation, ohne äußerst schwere CC, Alter &gt; 15 Jahre oder ohne komplizierende Prozeduren, außer bei Zustand nach Organtransplantation, mit äußerst schweren CC, Alter &gt; 15 Jahre</v>
          </cell>
        </row>
        <row r="1078">
          <cell r="A1078" t="str">
            <v>T60D</v>
          </cell>
          <cell r="B1078" t="str">
            <v>M</v>
          </cell>
          <cell r="C1078" t="str">
            <v>Sepsis ohne komplizierende Prozeduren, außer bei Zustand nach Organtransplantation, ohne äußerst schwere CC, Alter &lt; 10 Jahre</v>
          </cell>
        </row>
        <row r="1079">
          <cell r="A1079" t="str">
            <v>T60E</v>
          </cell>
          <cell r="B1079" t="str">
            <v>M</v>
          </cell>
          <cell r="C1079" t="str">
            <v>Sepsis ohne komplizierende Prozeduren, außer bei Zustand nach Organtransplantation, ohne äußerst schwere CC, Alter &gt; 9 Jahre</v>
          </cell>
        </row>
        <row r="1080">
          <cell r="A1080" t="str">
            <v>T60F</v>
          </cell>
          <cell r="B1080" t="str">
            <v>M</v>
          </cell>
          <cell r="C1080" t="str">
            <v>Sepsis, verstorben &lt; 8 Tage nach Aufnahme</v>
          </cell>
        </row>
        <row r="1081">
          <cell r="A1081" t="str">
            <v>T61A</v>
          </cell>
          <cell r="B1081" t="str">
            <v>M</v>
          </cell>
          <cell r="C1081" t="str">
            <v>Postoperative und posttraumatische Infektionen mit komplizierenden Prozeduren oder komplizierender Diagnose</v>
          </cell>
        </row>
        <row r="1082">
          <cell r="A1082" t="str">
            <v>T61B</v>
          </cell>
          <cell r="B1082" t="str">
            <v>M</v>
          </cell>
          <cell r="C1082" t="str">
            <v>Postoperative und posttraumatische Infektionen ohne komplizierende Prozeduren, ohne komplizierende Diagnose</v>
          </cell>
        </row>
        <row r="1083">
          <cell r="A1083" t="str">
            <v>T62A</v>
          </cell>
          <cell r="B1083" t="str">
            <v>M</v>
          </cell>
          <cell r="C1083" t="str">
            <v>Fieber unbekannter Ursache mit äußerst schweren oder schweren CC, Alter &gt; 5 Jahre</v>
          </cell>
        </row>
        <row r="1084">
          <cell r="A1084" t="str">
            <v>T62B</v>
          </cell>
          <cell r="B1084" t="str">
            <v>M</v>
          </cell>
          <cell r="C1084" t="str">
            <v>Fieber unbekannter Ursache ohne äußerst schwere oder schwere CC, Alter &lt; 6 Jahre</v>
          </cell>
        </row>
        <row r="1085">
          <cell r="A1085" t="str">
            <v>T63A</v>
          </cell>
          <cell r="B1085" t="str">
            <v>M</v>
          </cell>
          <cell r="C1085" t="str">
            <v>Virale Erkrankung bei Zustand nach Organtransplantation</v>
          </cell>
        </row>
        <row r="1086">
          <cell r="A1086" t="str">
            <v>T63B</v>
          </cell>
          <cell r="B1086" t="str">
            <v>M</v>
          </cell>
          <cell r="C1086" t="str">
            <v>Virale Erkrankung bei Infektion mit Zytomegalieviren außer bei Zustand nach Organtransplantation</v>
          </cell>
        </row>
        <row r="1087">
          <cell r="A1087" t="str">
            <v>T63C</v>
          </cell>
          <cell r="B1087" t="str">
            <v>M</v>
          </cell>
          <cell r="C1087" t="str">
            <v>Andere virale Erkrankungen</v>
          </cell>
        </row>
        <row r="1088">
          <cell r="A1088" t="str">
            <v>T64A</v>
          </cell>
          <cell r="B1088" t="str">
            <v>M</v>
          </cell>
          <cell r="C1088" t="str">
            <v>Andere infektiöse und parasitäre Krankheiten mit Lyme-Krankheit, Alter &lt; 16 Jahre</v>
          </cell>
        </row>
        <row r="1089">
          <cell r="A1089" t="str">
            <v>T64B</v>
          </cell>
          <cell r="B1089" t="str">
            <v>M</v>
          </cell>
          <cell r="C1089" t="str">
            <v>Andere infektiöse und parasitäre Krankheiten mit Lyme-Krankheit, Alter &gt; 15 Jahre</v>
          </cell>
        </row>
        <row r="1090">
          <cell r="A1090" t="str">
            <v>T64C</v>
          </cell>
          <cell r="B1090" t="str">
            <v>M</v>
          </cell>
          <cell r="C1090" t="str">
            <v>Andere infektiöse und parasitäre Krankheiten ohne Lyme-Krankheit</v>
          </cell>
        </row>
        <row r="1091">
          <cell r="A1091" t="str">
            <v>T77Z</v>
          </cell>
          <cell r="B1091" t="str">
            <v>M</v>
          </cell>
          <cell r="C1091" t="str">
            <v>Komplexbehandlung bei multiresistenten Erregern bei infektiösen und parasitären Krankheiten</v>
          </cell>
        </row>
        <row r="1093">
          <cell r="A1093" t="str">
            <v>MDC 19 Psychische Krankheiten und Störungen</v>
          </cell>
        </row>
        <row r="1094">
          <cell r="A1094" t="str">
            <v>DRG</v>
          </cell>
          <cell r="B1094" t="str">
            <v>Part.</v>
          </cell>
          <cell r="C1094" t="str">
            <v>Beschreibung</v>
          </cell>
        </row>
        <row r="1096">
          <cell r="A1096" t="str">
            <v>U01Z</v>
          </cell>
          <cell r="B1096" t="str">
            <v>O</v>
          </cell>
          <cell r="C1096" t="str">
            <v>Geschlechtsumwandelnde Operation</v>
          </cell>
        </row>
        <row r="1097">
          <cell r="A1097" t="str">
            <v>U40Z</v>
          </cell>
          <cell r="B1097" t="str">
            <v>A</v>
          </cell>
          <cell r="C1097" t="str">
            <v>Geriatrische frührehabilitative Komplexbehandlung bei psychischen Krankheiten und Störungen</v>
          </cell>
        </row>
        <row r="1098">
          <cell r="A1098" t="str">
            <v>U41Z</v>
          </cell>
          <cell r="B1098" t="str">
            <v>A</v>
          </cell>
          <cell r="C1098" t="str">
            <v>Sozial- und neuropädiatrische und pädiatrisch-psychosomatische Therapie bei psychischen Krankheiten und Störungen</v>
          </cell>
        </row>
        <row r="1099">
          <cell r="A1099" t="str">
            <v>U42Z</v>
          </cell>
          <cell r="B1099" t="str">
            <v>A</v>
          </cell>
          <cell r="C1099" t="str">
            <v>Multimodale Schmerztherapie bei psychischen Krankheiten und Störungen</v>
          </cell>
        </row>
        <row r="1100">
          <cell r="A1100" t="str">
            <v>U43Z</v>
          </cell>
          <cell r="B1100" t="str">
            <v>A</v>
          </cell>
          <cell r="C1100" t="str">
            <v>Psychosomatische Therapie, Alter &lt; 18 Jahre</v>
          </cell>
        </row>
        <row r="1101">
          <cell r="A1101" t="str">
            <v>U60Z</v>
          </cell>
          <cell r="B1101" t="str">
            <v>M</v>
          </cell>
          <cell r="C1101" t="str">
            <v>Psychiatrische Behandlung, ein Belegungstag</v>
          </cell>
        </row>
        <row r="1102">
          <cell r="A1102" t="str">
            <v>U61Z</v>
          </cell>
          <cell r="B1102" t="str">
            <v>M</v>
          </cell>
          <cell r="C1102" t="str">
            <v>Schizophrene, wahnhafte und akut psychotische Störungen</v>
          </cell>
        </row>
        <row r="1103">
          <cell r="A1103" t="str">
            <v>U63Z</v>
          </cell>
          <cell r="B1103" t="str">
            <v>M</v>
          </cell>
          <cell r="C1103" t="str">
            <v>Schwere affektive Störungen</v>
          </cell>
        </row>
        <row r="1104">
          <cell r="A1104" t="str">
            <v>U64Z</v>
          </cell>
          <cell r="B1104" t="str">
            <v>M</v>
          </cell>
          <cell r="C1104" t="str">
            <v>Angststörungen oder andere affektive und somatoforme Störungen</v>
          </cell>
        </row>
        <row r="1105">
          <cell r="A1105" t="str">
            <v>U66Z</v>
          </cell>
          <cell r="B1105" t="str">
            <v>M</v>
          </cell>
          <cell r="C1105" t="str">
            <v>Ess-, Zwangs- und Persönlichkeitsstörungen und akute psychische Reaktionen oder psychische Störungen in der Kindheit</v>
          </cell>
        </row>
        <row r="1107">
          <cell r="A1107" t="str">
            <v>MDC 20 Alkohol- und Drogengebrauch und alkohol- und drogeninduzierte psychische Störungen</v>
          </cell>
        </row>
        <row r="1108">
          <cell r="A1108" t="str">
            <v>DRG</v>
          </cell>
          <cell r="B1108" t="str">
            <v>Part.</v>
          </cell>
          <cell r="C1108" t="str">
            <v>Beschreibung</v>
          </cell>
        </row>
        <row r="1110">
          <cell r="A1110" t="str">
            <v>V60A</v>
          </cell>
          <cell r="B1110" t="str">
            <v>M</v>
          </cell>
          <cell r="C1110" t="str">
            <v>Alkoholintoxikation und ­entzug oder Störungen durch Alkoholmissbrauch und Alkoholabhängigkeit mit psychotischem Syndrom oder mit Qualifiziertem Entzug</v>
          </cell>
        </row>
        <row r="1111">
          <cell r="A1111" t="str">
            <v>V60B</v>
          </cell>
          <cell r="B1111" t="str">
            <v>M</v>
          </cell>
          <cell r="C1111" t="str">
            <v>Alkoholintoxikation und ­entzug oder Störungen durch Alkoholmissbrauch und Alkoholabhängigkeit ohne psychotisches Syndrom, ohne Qualifizierten Entzug, mit Entzugssyndrom</v>
          </cell>
        </row>
        <row r="1112">
          <cell r="A1112" t="str">
            <v>V60C</v>
          </cell>
          <cell r="B1112" t="str">
            <v>M</v>
          </cell>
          <cell r="C1112" t="str">
            <v>Alkoholintoxikation und ­entzug oder Störungen durch Alkoholmissbrauch und Alkoholabhängigkeit ohne psychotisches Syndrom, ohne Qualifizierten Entzug, ohne Entzugssyndrom</v>
          </cell>
        </row>
        <row r="1113">
          <cell r="A1113" t="str">
            <v>V61Z</v>
          </cell>
          <cell r="B1113" t="str">
            <v>M</v>
          </cell>
          <cell r="C1113" t="str">
            <v>Drogenintoxikation und ­entzug</v>
          </cell>
        </row>
        <row r="1114">
          <cell r="A1114" t="str">
            <v>V63Z</v>
          </cell>
          <cell r="B1114" t="str">
            <v>M</v>
          </cell>
          <cell r="C1114" t="str">
            <v>Störungen durch Opioidgebrauch und Opioidabhängigkeit</v>
          </cell>
        </row>
        <row r="1115">
          <cell r="A1115" t="str">
            <v>V64Z</v>
          </cell>
          <cell r="B1115" t="str">
            <v>M</v>
          </cell>
          <cell r="C1115" t="str">
            <v>Störungen durch anderen Drogengebrauch und Medikamentenmissbrauch und andere Drogen­ und Medikamentenabhängigkeit</v>
          </cell>
        </row>
        <row r="1116">
          <cell r="A1116" t="str">
            <v>V65Z</v>
          </cell>
          <cell r="B1116" t="str">
            <v>M</v>
          </cell>
          <cell r="C1116" t="str">
            <v>HIV-Krankheit bei Alkohol- und Drogengebrauch und alkohol- und drogeninduzierten psychischen Störungen</v>
          </cell>
        </row>
        <row r="1118">
          <cell r="A1118" t="str">
            <v>MDC 21A Polytrauma</v>
          </cell>
        </row>
        <row r="1119">
          <cell r="A1119" t="str">
            <v>DRG</v>
          </cell>
          <cell r="B1119" t="str">
            <v>Part.</v>
          </cell>
          <cell r="C1119" t="str">
            <v>Beschreibung</v>
          </cell>
        </row>
        <row r="1121">
          <cell r="A1121" t="str">
            <v>W01A</v>
          </cell>
          <cell r="B1121" t="str">
            <v>O</v>
          </cell>
          <cell r="C1121" t="str">
            <v>Polytrauma mit Beatmung oder Kraniotomie, mit Frührehabilitation</v>
          </cell>
        </row>
        <row r="1122">
          <cell r="A1122" t="str">
            <v>W01B</v>
          </cell>
          <cell r="B1122" t="str">
            <v>O</v>
          </cell>
          <cell r="C1122" t="str">
            <v>Polytrauma mit Beatmung oder Kraniotomie, ohne Frührehabilitation, mit Beatmung &gt; 263 Stunden</v>
          </cell>
        </row>
        <row r="1123">
          <cell r="A1123" t="str">
            <v>W01C</v>
          </cell>
          <cell r="B1123" t="str">
            <v>O</v>
          </cell>
          <cell r="C1123" t="str">
            <v>Polytrauma mit Beatmung oder Kraniotomie, ohne Frührehabilitation, ohne Beatmung &gt; 263 Stunden</v>
          </cell>
        </row>
        <row r="1124">
          <cell r="A1124" t="str">
            <v>W02A</v>
          </cell>
          <cell r="B1124" t="str">
            <v>O</v>
          </cell>
          <cell r="C1124" t="str">
            <v>Polytrauma mit Eingriffen an Hüftgelenk, Femur, Extremitäten und Wirbelsäule mit komplizierenden Prozeduren oder Eingriffen an mehreren Lokalisationen</v>
          </cell>
        </row>
        <row r="1125">
          <cell r="A1125" t="str">
            <v>W02B</v>
          </cell>
          <cell r="B1125" t="str">
            <v>O</v>
          </cell>
          <cell r="C1125" t="str">
            <v>Polytrauma mit Eingriffen an Hüftgelenk, Femur, Extremitäten und Wirbelsäule, ohne komplizierende Prozeduren, ohne Eingriffe an mehreren Lokalisationen</v>
          </cell>
        </row>
        <row r="1126">
          <cell r="A1126" t="str">
            <v>W04A</v>
          </cell>
          <cell r="B1126" t="str">
            <v>O</v>
          </cell>
          <cell r="C1126" t="str">
            <v>Polytrauma mit anderen OR-Prozeduren mit komplizierenden Prozeduren oder Eingriffen an mehreren Lokalisationen</v>
          </cell>
        </row>
        <row r="1127">
          <cell r="A1127" t="str">
            <v>W04B</v>
          </cell>
          <cell r="B1127" t="str">
            <v>O</v>
          </cell>
          <cell r="C1127" t="str">
            <v>Polytrauma mit anderen OR-Prozeduren ohne komplizierende Prozeduren, ohne Eingriffe an mehreren Lokalisationen</v>
          </cell>
        </row>
        <row r="1128">
          <cell r="A1128" t="str">
            <v>W05Z</v>
          </cell>
          <cell r="B1128" t="str">
            <v>O</v>
          </cell>
          <cell r="C1128" t="str">
            <v>Frührehabilitation bei Polytrauma mit OR-Prozedur</v>
          </cell>
        </row>
        <row r="1129">
          <cell r="A1129" t="str">
            <v>W36Z</v>
          </cell>
          <cell r="B1129" t="str">
            <v>O</v>
          </cell>
          <cell r="C1129" t="str">
            <v>Intensivmedizinische Komplexbehandlung &gt; 1104 Aufwandspunkte bei Polytrauma</v>
          </cell>
        </row>
        <row r="1130">
          <cell r="A1130" t="str">
            <v>W40Z</v>
          </cell>
          <cell r="B1130" t="str">
            <v>A</v>
          </cell>
          <cell r="C1130" t="str">
            <v>Frührehabilitation bei Polytrauma</v>
          </cell>
        </row>
        <row r="1131">
          <cell r="A1131" t="str">
            <v>W60Z</v>
          </cell>
          <cell r="B1131" t="str">
            <v>M</v>
          </cell>
          <cell r="C1131" t="str">
            <v>Polytrauma, verstorben &lt; 5 Tage nach Aufnahme</v>
          </cell>
        </row>
        <row r="1132">
          <cell r="A1132" t="str">
            <v>W61Z</v>
          </cell>
          <cell r="B1132" t="str">
            <v>M</v>
          </cell>
          <cell r="C1132" t="str">
            <v>Polytrauma ohne signifikante Eingriffe</v>
          </cell>
        </row>
        <row r="1134">
          <cell r="A1134" t="str">
            <v>MDC 21B Verletzungen, Vergiftungen und toxische Wirkungen von Drogen und Medikamenten</v>
          </cell>
        </row>
        <row r="1135">
          <cell r="A1135" t="str">
            <v>DRG</v>
          </cell>
          <cell r="B1135" t="str">
            <v>Part.</v>
          </cell>
          <cell r="C1135" t="str">
            <v>Beschreibung</v>
          </cell>
        </row>
        <row r="1137">
          <cell r="A1137" t="str">
            <v>X01A</v>
          </cell>
          <cell r="B1137" t="str">
            <v>O</v>
          </cell>
          <cell r="C1137" t="str">
            <v>Gewebetransplantation mit mikrovaskulärer Anastomosierung oder Hauttransplantationen bei Verletzungen außer an der Hand mit äußerst schweren CC</v>
          </cell>
        </row>
        <row r="1138">
          <cell r="A1138" t="str">
            <v>X01B</v>
          </cell>
          <cell r="B1138" t="str">
            <v>O</v>
          </cell>
          <cell r="C1138" t="str">
            <v>Gewebetransplantation mit mikrovaskulärer Anastomosierung oder Hauttransplantationen bei Verletzungen außer an der Hand ohne äußerst schwere CC</v>
          </cell>
        </row>
        <row r="1139">
          <cell r="A1139" t="str">
            <v>X02Z</v>
          </cell>
          <cell r="B1139" t="str">
            <v>O</v>
          </cell>
          <cell r="C1139" t="str">
            <v>Gewebetransplantation mit mikrovaskulärer Anastomosierung oder Hauttransplantationen bei Verletzungen der Hand</v>
          </cell>
        </row>
        <row r="1140">
          <cell r="A1140" t="str">
            <v>X04Z</v>
          </cell>
          <cell r="B1140" t="str">
            <v>O</v>
          </cell>
          <cell r="C1140" t="str">
            <v>Andere Eingriffe bei Verletzungen der unteren Extremität</v>
          </cell>
        </row>
        <row r="1141">
          <cell r="A1141" t="str">
            <v>X05Z</v>
          </cell>
          <cell r="B1141" t="str">
            <v>O</v>
          </cell>
          <cell r="C1141" t="str">
            <v>Andere Eingriffe bei Verletzungen der Hand</v>
          </cell>
        </row>
        <row r="1142">
          <cell r="A1142" t="str">
            <v>X06A</v>
          </cell>
          <cell r="B1142" t="str">
            <v>O</v>
          </cell>
          <cell r="C1142" t="str">
            <v>Andere Eingriffe bei anderen Verletzungen mit äußerst schweren CC</v>
          </cell>
        </row>
        <row r="1143">
          <cell r="A1143" t="str">
            <v>X06B</v>
          </cell>
          <cell r="B1143" t="str">
            <v>O</v>
          </cell>
          <cell r="C1143" t="str">
            <v>Andere Eingriffe bei anderen Verletzungen ohne äußerst schwere CC, Alter &gt; 65 Jahre oder mit schweren CC oder mit komplexem Eingriff</v>
          </cell>
        </row>
        <row r="1144">
          <cell r="A1144" t="str">
            <v>X06C</v>
          </cell>
          <cell r="B1144" t="str">
            <v>O</v>
          </cell>
          <cell r="C1144" t="str">
            <v>Andere Eingriffe bei anderen Verletzungen ohne äußerst schwere oder schwere CC, Alter &lt; 66 Jahre, ohne komplexen Eingriff</v>
          </cell>
        </row>
        <row r="1145">
          <cell r="A1145" t="str">
            <v>X07A</v>
          </cell>
          <cell r="B1145" t="str">
            <v>O</v>
          </cell>
          <cell r="C1145" t="str">
            <v>Replantation bei traumatischer Amputation, mit Replantation mehr als einer Zehe oder mehr als eines Fingers</v>
          </cell>
        </row>
        <row r="1146">
          <cell r="A1146" t="str">
            <v>X07B</v>
          </cell>
          <cell r="B1146" t="str">
            <v>O</v>
          </cell>
          <cell r="C1146" t="str">
            <v>Replantation bei traumatischer Amputation, mit Replantation eines Fingers oder einer Zehe</v>
          </cell>
        </row>
        <row r="1147">
          <cell r="A1147" t="str">
            <v>X33Z</v>
          </cell>
          <cell r="B1147" t="str">
            <v>O</v>
          </cell>
          <cell r="C1147" t="str">
            <v>Mehrzeitige komplexe OR-Prozeduren bei Verletzungen, Vergiftungen und toxischen Wirkungen von Drogen und Medikamenten</v>
          </cell>
        </row>
        <row r="1148">
          <cell r="A1148" t="str">
            <v>X60Z</v>
          </cell>
          <cell r="B1148" t="str">
            <v>M</v>
          </cell>
          <cell r="C1148" t="str">
            <v>Verletzungen und allergische Reaktionen</v>
          </cell>
        </row>
        <row r="1149">
          <cell r="A1149" t="str">
            <v>X62Z</v>
          </cell>
          <cell r="B1149" t="str">
            <v>M</v>
          </cell>
          <cell r="C1149" t="str">
            <v>Vergiftungen / Toxische Wirkungen von Drogen, Medikamenten und anderen Substanzen oder Folgen einer medizinischen Behandlung</v>
          </cell>
        </row>
        <row r="1150">
          <cell r="A1150" t="str">
            <v>X64Z</v>
          </cell>
          <cell r="B1150" t="str">
            <v>M</v>
          </cell>
          <cell r="C1150" t="str">
            <v>Andere Krankheit verursacht durch Verletzung, Vergiftung oder toxische Wirkung</v>
          </cell>
        </row>
        <row r="1152">
          <cell r="A1152" t="str">
            <v>MDC 22 Verbrennungen</v>
          </cell>
        </row>
        <row r="1153">
          <cell r="A1153" t="str">
            <v>DRG</v>
          </cell>
          <cell r="B1153" t="str">
            <v>Part.</v>
          </cell>
          <cell r="C1153" t="str">
            <v>Beschreibung</v>
          </cell>
        </row>
        <row r="1155">
          <cell r="A1155" t="str">
            <v>Y01Z</v>
          </cell>
          <cell r="B1155" t="str">
            <v>O</v>
          </cell>
          <cell r="C1155" t="str">
            <v>Operative Eingriffe oder Beatmung &gt; 95 Stunden bei schweren Verbrennungen</v>
          </cell>
        </row>
        <row r="1156">
          <cell r="A1156" t="str">
            <v>Y02A</v>
          </cell>
          <cell r="B1156" t="str">
            <v>O</v>
          </cell>
          <cell r="C1156" t="str">
            <v>Andere Verbrennungen mit Hauttransplantation mit äußerst schweren oder schweren CC oder komplizierender Diagnose oder Prozedur oder Alter &gt; 64 Jahre, oder mit Dialyse oder Beatmung &gt; 24 Stunden</v>
          </cell>
        </row>
        <row r="1157">
          <cell r="A1157" t="str">
            <v>Y02B</v>
          </cell>
          <cell r="B1157" t="str">
            <v>O</v>
          </cell>
          <cell r="C1157" t="str">
            <v>Andere Verbrennungen mit Hauttransplantation ohne schwere CC, ohne komplizierende Diagnose und ohne Prozedur, Alter &lt; 65 Jahre, ohne Dialyse, ohne Beatmung &gt; 24 Stunden</v>
          </cell>
        </row>
        <row r="1158">
          <cell r="A1158" t="str">
            <v>Y03Z</v>
          </cell>
          <cell r="B1158" t="str">
            <v>O</v>
          </cell>
          <cell r="C1158" t="str">
            <v>Andere Verbrennungen mit anderen Eingriffen</v>
          </cell>
        </row>
        <row r="1159">
          <cell r="A1159" t="str">
            <v>Y61Z</v>
          </cell>
          <cell r="B1159" t="str">
            <v>M</v>
          </cell>
          <cell r="C1159" t="str">
            <v>Schwere Verbrennungen</v>
          </cell>
        </row>
        <row r="1160">
          <cell r="A1160" t="str">
            <v>Y62Z</v>
          </cell>
          <cell r="B1160" t="str">
            <v>M</v>
          </cell>
          <cell r="C1160" t="str">
            <v>Andere Verbrennungen</v>
          </cell>
        </row>
        <row r="1161">
          <cell r="A1161" t="str">
            <v>Y63Z</v>
          </cell>
          <cell r="B1161" t="str">
            <v>M</v>
          </cell>
          <cell r="C1161" t="str">
            <v>Verbrennungen, ein Belegungstag</v>
          </cell>
        </row>
        <row r="1163">
          <cell r="A1163" t="str">
            <v>MDC 23 Faktoren, die den Gesundheitszustand beeinflussen, und andere Inanspruchnahme des Gesundheitswesens</v>
          </cell>
        </row>
        <row r="1164">
          <cell r="A1164" t="str">
            <v>DRG</v>
          </cell>
          <cell r="B1164" t="str">
            <v>Part.</v>
          </cell>
          <cell r="C1164" t="str">
            <v>Beschreibung</v>
          </cell>
        </row>
        <row r="1166">
          <cell r="A1166" t="str">
            <v>Z01Z</v>
          </cell>
          <cell r="B1166" t="str">
            <v>O</v>
          </cell>
          <cell r="C1166" t="str">
            <v>OR­Prozeduren bei anderen Zuständen, die zur Inanspruchnahme des Gesundheitswesens führen</v>
          </cell>
        </row>
        <row r="1167">
          <cell r="A1167" t="str">
            <v>Z02Z</v>
          </cell>
          <cell r="B1167" t="str">
            <v>O</v>
          </cell>
          <cell r="C1167" t="str">
            <v>Leberspende (Lebendspende)</v>
          </cell>
        </row>
        <row r="1168">
          <cell r="A1168" t="str">
            <v>Z03Z</v>
          </cell>
          <cell r="B1168" t="str">
            <v>O</v>
          </cell>
          <cell r="C1168" t="str">
            <v>Nierenspende (Lebendspende)</v>
          </cell>
        </row>
        <row r="1169">
          <cell r="A1169" t="str">
            <v>Z41Z</v>
          </cell>
          <cell r="B1169" t="str">
            <v>A</v>
          </cell>
          <cell r="C1169" t="str">
            <v>Knochenmarkentnahme bei Eigenspender</v>
          </cell>
        </row>
        <row r="1170">
          <cell r="A1170" t="str">
            <v>Z42Z</v>
          </cell>
          <cell r="B1170" t="str">
            <v>A</v>
          </cell>
          <cell r="C1170" t="str">
            <v>Stammzellentnahme bei Fremdspender</v>
          </cell>
        </row>
        <row r="1171">
          <cell r="A1171" t="str">
            <v>Z43Z</v>
          </cell>
          <cell r="B1171" t="str">
            <v>A</v>
          </cell>
          <cell r="C1171" t="str">
            <v>Knochenmarkentnahme bei Fremdspender</v>
          </cell>
        </row>
        <row r="1172">
          <cell r="A1172" t="str">
            <v>Z44Z</v>
          </cell>
          <cell r="B1172" t="str">
            <v>A</v>
          </cell>
          <cell r="C1172" t="str">
            <v>Multimodale Schmerztherapie bei Faktoren, die den Gesundheitszustand beeinflussen, und anderer Inanspruchnahme des Gesundheitswesens</v>
          </cell>
        </row>
        <row r="1173">
          <cell r="A1173" t="str">
            <v>Z64A</v>
          </cell>
          <cell r="B1173" t="str">
            <v>M</v>
          </cell>
          <cell r="C1173" t="str">
            <v>Andere Faktoren, die den Gesundheitszustand beeinflussen und Nachbehandlung nach abgeschlossener Behandlung mit komplexer Radiojoddiagnostik</v>
          </cell>
        </row>
        <row r="1174">
          <cell r="A1174" t="str">
            <v>Z64B</v>
          </cell>
          <cell r="B1174" t="str">
            <v>M</v>
          </cell>
          <cell r="C1174" t="str">
            <v>Andere Faktoren, die den Gesundheitszustand beeinflussen und Nachbehandlung nach abgeschlossener Behandlung ohne komplexe Radiojoddiagnostik</v>
          </cell>
        </row>
        <row r="1175">
          <cell r="A1175" t="str">
            <v>Z65Z</v>
          </cell>
          <cell r="B1175" t="str">
            <v>M</v>
          </cell>
          <cell r="C1175" t="str">
            <v>Beschwerden, Symptome, andere Anomalien und Nachbehandlung</v>
          </cell>
        </row>
        <row r="1176">
          <cell r="A1176" t="str">
            <v>Z66Z</v>
          </cell>
          <cell r="B1176" t="str">
            <v>M</v>
          </cell>
          <cell r="C1176" t="str">
            <v>Vorbereitung zur Lebendspende</v>
          </cell>
        </row>
        <row r="1178">
          <cell r="A1178" t="str">
            <v>Fehler-DRGs und sonstige DRGs</v>
          </cell>
        </row>
        <row r="1179">
          <cell r="A1179" t="str">
            <v>DRG</v>
          </cell>
          <cell r="B1179" t="str">
            <v>Part.</v>
          </cell>
          <cell r="C1179" t="str">
            <v>Beschreibung</v>
          </cell>
        </row>
        <row r="1181">
          <cell r="A1181" t="str">
            <v>901A</v>
          </cell>
          <cell r="B1181" t="str">
            <v>O</v>
          </cell>
          <cell r="C1181" t="str">
            <v>Ausgedehnte OR­Prozedur ohne Bezug zur Hauptdiagnose mit komplizierenden Prozeduren oder Strahlentherapie</v>
          </cell>
        </row>
        <row r="1182">
          <cell r="A1182" t="str">
            <v>901B</v>
          </cell>
          <cell r="B1182" t="str">
            <v>O</v>
          </cell>
          <cell r="C1182" t="str">
            <v>Ausgedehnte OR­Prozedur ohne Bezug zur Hauptdiagnose ohne komplizierende Prozeduren, ohne Strahlentherapie, mit komplexer OR-Prozedur</v>
          </cell>
        </row>
        <row r="1183">
          <cell r="A1183" t="str">
            <v>901C</v>
          </cell>
          <cell r="B1183" t="str">
            <v>O</v>
          </cell>
          <cell r="C1183" t="str">
            <v>Ausgedehnte OR­Prozedur ohne Bezug zur Hauptdiagnose ohne komplizierende Prozeduren, ohne Strahlentherapie, ohne komplexe OR-Prozedur, mit anderem Eingriff an Kopf und Wirbelsäule oder Alter &lt; 1 Jahr</v>
          </cell>
        </row>
        <row r="1184">
          <cell r="A1184" t="str">
            <v>901D</v>
          </cell>
          <cell r="B1184" t="str">
            <v>O</v>
          </cell>
          <cell r="C1184" t="str">
            <v>Ausgedehnte OR­Prozedur ohne Bezug zur Hauptdiagnose ohne komplizierende Prozeduren, ohne Strahlentherapie, ohne komplexe OR-Prozedur, ohne anderen Eingriff an Kopf und Wirbelsäule, Alter &gt; 0 Jahre</v>
          </cell>
        </row>
        <row r="1185">
          <cell r="A1185" t="str">
            <v>902Z</v>
          </cell>
          <cell r="B1185" t="str">
            <v>O</v>
          </cell>
          <cell r="C1185" t="str">
            <v>Nicht ausgedehnte OR­Prozedur ohne Bezug zur Hauptdiagnose</v>
          </cell>
        </row>
        <row r="1186">
          <cell r="A1186" t="str">
            <v>960Z</v>
          </cell>
          <cell r="B1186" t="str">
            <v>M</v>
          </cell>
          <cell r="C1186" t="str">
            <v>Nicht gruppierbar</v>
          </cell>
        </row>
        <row r="1187">
          <cell r="A1187" t="str">
            <v>961Z</v>
          </cell>
          <cell r="B1187" t="str">
            <v>M</v>
          </cell>
          <cell r="C1187" t="str">
            <v>Unzulässige Hauptdiagnose</v>
          </cell>
        </row>
        <row r="1188">
          <cell r="A1188" t="str">
            <v>962Z</v>
          </cell>
          <cell r="B1188" t="str">
            <v>M</v>
          </cell>
          <cell r="C1188" t="str">
            <v>Unzulässige geburtshilfliche Diagnosekombination</v>
          </cell>
        </row>
        <row r="1189">
          <cell r="A1189" t="str">
            <v>963Z</v>
          </cell>
          <cell r="B1189" t="str">
            <v>M</v>
          </cell>
          <cell r="C1189" t="str">
            <v>Neonatale Diagnose unvereinbar mit Alter oder Gewicht</v>
          </cell>
        </row>
      </sheetData>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2.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2.xml"/><Relationship Id="rId16" Type="http://schemas.openxmlformats.org/officeDocument/2006/relationships/control" Target="../activeX/activeX7.xml"/><Relationship Id="rId1" Type="http://schemas.openxmlformats.org/officeDocument/2006/relationships/printerSettings" Target="../printerSettings/printerSettings3.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11.xml"/><Relationship Id="rId13" Type="http://schemas.openxmlformats.org/officeDocument/2006/relationships/image" Target="../media/image13.emf"/><Relationship Id="rId18" Type="http://schemas.openxmlformats.org/officeDocument/2006/relationships/control" Target="../activeX/activeX16.xml"/><Relationship Id="rId3" Type="http://schemas.openxmlformats.org/officeDocument/2006/relationships/vmlDrawing" Target="../drawings/vmlDrawing3.vml"/><Relationship Id="rId7" Type="http://schemas.openxmlformats.org/officeDocument/2006/relationships/image" Target="../media/image10.emf"/><Relationship Id="rId12" Type="http://schemas.openxmlformats.org/officeDocument/2006/relationships/control" Target="../activeX/activeX13.xml"/><Relationship Id="rId17" Type="http://schemas.openxmlformats.org/officeDocument/2006/relationships/image" Target="../media/image15.emf"/><Relationship Id="rId2" Type="http://schemas.openxmlformats.org/officeDocument/2006/relationships/drawing" Target="../drawings/drawing3.xml"/><Relationship Id="rId16" Type="http://schemas.openxmlformats.org/officeDocument/2006/relationships/control" Target="../activeX/activeX15.xml"/><Relationship Id="rId1" Type="http://schemas.openxmlformats.org/officeDocument/2006/relationships/printerSettings" Target="../printerSettings/printerSettings4.bin"/><Relationship Id="rId6" Type="http://schemas.openxmlformats.org/officeDocument/2006/relationships/control" Target="../activeX/activeX10.xml"/><Relationship Id="rId11" Type="http://schemas.openxmlformats.org/officeDocument/2006/relationships/image" Target="../media/image12.emf"/><Relationship Id="rId5" Type="http://schemas.openxmlformats.org/officeDocument/2006/relationships/image" Target="../media/image9.emf"/><Relationship Id="rId15" Type="http://schemas.openxmlformats.org/officeDocument/2006/relationships/image" Target="../media/image14.emf"/><Relationship Id="rId10" Type="http://schemas.openxmlformats.org/officeDocument/2006/relationships/control" Target="../activeX/activeX12.xml"/><Relationship Id="rId19" Type="http://schemas.openxmlformats.org/officeDocument/2006/relationships/image" Target="../media/image16.emf"/><Relationship Id="rId4" Type="http://schemas.openxmlformats.org/officeDocument/2006/relationships/control" Target="../activeX/activeX9.xml"/><Relationship Id="rId9" Type="http://schemas.openxmlformats.org/officeDocument/2006/relationships/image" Target="../media/image11.emf"/><Relationship Id="rId14" Type="http://schemas.openxmlformats.org/officeDocument/2006/relationships/control" Target="../activeX/activeX14.xml"/></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19.xml"/><Relationship Id="rId13" Type="http://schemas.openxmlformats.org/officeDocument/2006/relationships/image" Target="../media/image21.emf"/><Relationship Id="rId18" Type="http://schemas.openxmlformats.org/officeDocument/2006/relationships/control" Target="../activeX/activeX24.xml"/><Relationship Id="rId3" Type="http://schemas.openxmlformats.org/officeDocument/2006/relationships/vmlDrawing" Target="../drawings/vmlDrawing4.vml"/><Relationship Id="rId7" Type="http://schemas.openxmlformats.org/officeDocument/2006/relationships/image" Target="../media/image18.emf"/><Relationship Id="rId12" Type="http://schemas.openxmlformats.org/officeDocument/2006/relationships/control" Target="../activeX/activeX21.xml"/><Relationship Id="rId17" Type="http://schemas.openxmlformats.org/officeDocument/2006/relationships/image" Target="../media/image23.emf"/><Relationship Id="rId2" Type="http://schemas.openxmlformats.org/officeDocument/2006/relationships/drawing" Target="../drawings/drawing4.xml"/><Relationship Id="rId16" Type="http://schemas.openxmlformats.org/officeDocument/2006/relationships/control" Target="../activeX/activeX23.xml"/><Relationship Id="rId1" Type="http://schemas.openxmlformats.org/officeDocument/2006/relationships/printerSettings" Target="../printerSettings/printerSettings5.bin"/><Relationship Id="rId6" Type="http://schemas.openxmlformats.org/officeDocument/2006/relationships/control" Target="../activeX/activeX18.xml"/><Relationship Id="rId11" Type="http://schemas.openxmlformats.org/officeDocument/2006/relationships/image" Target="../media/image20.emf"/><Relationship Id="rId5" Type="http://schemas.openxmlformats.org/officeDocument/2006/relationships/image" Target="../media/image17.emf"/><Relationship Id="rId15" Type="http://schemas.openxmlformats.org/officeDocument/2006/relationships/image" Target="../media/image22.emf"/><Relationship Id="rId10" Type="http://schemas.openxmlformats.org/officeDocument/2006/relationships/control" Target="../activeX/activeX20.xml"/><Relationship Id="rId19" Type="http://schemas.openxmlformats.org/officeDocument/2006/relationships/image" Target="../media/image24.emf"/><Relationship Id="rId4" Type="http://schemas.openxmlformats.org/officeDocument/2006/relationships/control" Target="../activeX/activeX17.xml"/><Relationship Id="rId9" Type="http://schemas.openxmlformats.org/officeDocument/2006/relationships/image" Target="../media/image19.emf"/><Relationship Id="rId14" Type="http://schemas.openxmlformats.org/officeDocument/2006/relationships/control" Target="../activeX/activeX22.xml"/></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27.xml"/><Relationship Id="rId13" Type="http://schemas.openxmlformats.org/officeDocument/2006/relationships/image" Target="../media/image29.emf"/><Relationship Id="rId18" Type="http://schemas.openxmlformats.org/officeDocument/2006/relationships/control" Target="../activeX/activeX32.xml"/><Relationship Id="rId3" Type="http://schemas.openxmlformats.org/officeDocument/2006/relationships/vmlDrawing" Target="../drawings/vmlDrawing5.vml"/><Relationship Id="rId7" Type="http://schemas.openxmlformats.org/officeDocument/2006/relationships/image" Target="../media/image26.emf"/><Relationship Id="rId12" Type="http://schemas.openxmlformats.org/officeDocument/2006/relationships/control" Target="../activeX/activeX29.xml"/><Relationship Id="rId17" Type="http://schemas.openxmlformats.org/officeDocument/2006/relationships/image" Target="../media/image31.emf"/><Relationship Id="rId2" Type="http://schemas.openxmlformats.org/officeDocument/2006/relationships/drawing" Target="../drawings/drawing5.xml"/><Relationship Id="rId16" Type="http://schemas.openxmlformats.org/officeDocument/2006/relationships/control" Target="../activeX/activeX31.xml"/><Relationship Id="rId1" Type="http://schemas.openxmlformats.org/officeDocument/2006/relationships/printerSettings" Target="../printerSettings/printerSettings6.bin"/><Relationship Id="rId6" Type="http://schemas.openxmlformats.org/officeDocument/2006/relationships/control" Target="../activeX/activeX26.xml"/><Relationship Id="rId11" Type="http://schemas.openxmlformats.org/officeDocument/2006/relationships/image" Target="../media/image28.emf"/><Relationship Id="rId5" Type="http://schemas.openxmlformats.org/officeDocument/2006/relationships/image" Target="../media/image25.emf"/><Relationship Id="rId15" Type="http://schemas.openxmlformats.org/officeDocument/2006/relationships/image" Target="../media/image30.emf"/><Relationship Id="rId10" Type="http://schemas.openxmlformats.org/officeDocument/2006/relationships/control" Target="../activeX/activeX28.xml"/><Relationship Id="rId19" Type="http://schemas.openxmlformats.org/officeDocument/2006/relationships/image" Target="../media/image32.emf"/><Relationship Id="rId4" Type="http://schemas.openxmlformats.org/officeDocument/2006/relationships/control" Target="../activeX/activeX25.xml"/><Relationship Id="rId9" Type="http://schemas.openxmlformats.org/officeDocument/2006/relationships/image" Target="../media/image27.emf"/><Relationship Id="rId14" Type="http://schemas.openxmlformats.org/officeDocument/2006/relationships/control" Target="../activeX/activeX30.xml"/></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35.xml"/><Relationship Id="rId13" Type="http://schemas.openxmlformats.org/officeDocument/2006/relationships/image" Target="../media/image37.emf"/><Relationship Id="rId18" Type="http://schemas.openxmlformats.org/officeDocument/2006/relationships/control" Target="../activeX/activeX40.xml"/><Relationship Id="rId3" Type="http://schemas.openxmlformats.org/officeDocument/2006/relationships/vmlDrawing" Target="../drawings/vmlDrawing6.vml"/><Relationship Id="rId7" Type="http://schemas.openxmlformats.org/officeDocument/2006/relationships/image" Target="../media/image34.emf"/><Relationship Id="rId12" Type="http://schemas.openxmlformats.org/officeDocument/2006/relationships/control" Target="../activeX/activeX37.xml"/><Relationship Id="rId17" Type="http://schemas.openxmlformats.org/officeDocument/2006/relationships/image" Target="../media/image39.emf"/><Relationship Id="rId2" Type="http://schemas.openxmlformats.org/officeDocument/2006/relationships/drawing" Target="../drawings/drawing6.xml"/><Relationship Id="rId16" Type="http://schemas.openxmlformats.org/officeDocument/2006/relationships/control" Target="../activeX/activeX39.xml"/><Relationship Id="rId1" Type="http://schemas.openxmlformats.org/officeDocument/2006/relationships/printerSettings" Target="../printerSettings/printerSettings7.bin"/><Relationship Id="rId6" Type="http://schemas.openxmlformats.org/officeDocument/2006/relationships/control" Target="../activeX/activeX34.xml"/><Relationship Id="rId11" Type="http://schemas.openxmlformats.org/officeDocument/2006/relationships/image" Target="../media/image36.emf"/><Relationship Id="rId5" Type="http://schemas.openxmlformats.org/officeDocument/2006/relationships/image" Target="../media/image33.emf"/><Relationship Id="rId15" Type="http://schemas.openxmlformats.org/officeDocument/2006/relationships/image" Target="../media/image38.emf"/><Relationship Id="rId10" Type="http://schemas.openxmlformats.org/officeDocument/2006/relationships/control" Target="../activeX/activeX36.xml"/><Relationship Id="rId19" Type="http://schemas.openxmlformats.org/officeDocument/2006/relationships/image" Target="../media/image40.emf"/><Relationship Id="rId4" Type="http://schemas.openxmlformats.org/officeDocument/2006/relationships/control" Target="../activeX/activeX33.xml"/><Relationship Id="rId9" Type="http://schemas.openxmlformats.org/officeDocument/2006/relationships/image" Target="../media/image35.emf"/><Relationship Id="rId14" Type="http://schemas.openxmlformats.org/officeDocument/2006/relationships/control" Target="../activeX/activeX38.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trlProp" Target="../ctrlProps/ctrlProp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trlProp" Target="../ctrlProps/ctrlProp5.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trlProp" Target="../ctrlProps/ctrlProp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trlProp" Target="../ctrlProps/ctrlProp7.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trlProp" Target="../ctrlProps/ctrlProp8.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trlProp" Target="../ctrlProps/ctrlProp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trlProp" Target="../ctrlProps/ctrlProp1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trlProp" Target="../ctrlProps/ctrlProp11.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6.bin"/><Relationship Id="rId4" Type="http://schemas.openxmlformats.org/officeDocument/2006/relationships/ctrlProp" Target="../ctrlProps/ctrlProp12.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trlProp" Target="../ctrlProps/ctrlProp1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trlProp" Target="../ctrlProps/ctrlProp14.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9.bin"/><Relationship Id="rId4" Type="http://schemas.openxmlformats.org/officeDocument/2006/relationships/ctrlProp" Target="../ctrlProps/ctrlProp15.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20.bin"/><Relationship Id="rId4" Type="http://schemas.openxmlformats.org/officeDocument/2006/relationships/ctrlProp" Target="../ctrlProps/ctrlProp1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1.bin"/><Relationship Id="rId4" Type="http://schemas.openxmlformats.org/officeDocument/2006/relationships/ctrlProp" Target="../ctrlProps/ctrlProp17.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2.bin"/><Relationship Id="rId4" Type="http://schemas.openxmlformats.org/officeDocument/2006/relationships/ctrlProp" Target="../ctrlProps/ctrlProp18.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3.bin"/><Relationship Id="rId4" Type="http://schemas.openxmlformats.org/officeDocument/2006/relationships/ctrlProp" Target="../ctrlProps/ctrlProp19.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1">
    <tabColor theme="6" tint="-0.499984740745262"/>
    <pageSetUpPr fitToPage="1"/>
  </sheetPr>
  <dimension ref="A1:I57"/>
  <sheetViews>
    <sheetView tabSelected="1" zoomScaleNormal="100" workbookViewId="0"/>
  </sheetViews>
  <sheetFormatPr baseColWidth="10" defaultColWidth="11.5703125" defaultRowHeight="14.25" x14ac:dyDescent="0.2"/>
  <cols>
    <col min="1" max="1" width="7.42578125" style="52" bestFit="1" customWidth="1"/>
    <col min="2" max="2" width="17.140625" style="52" customWidth="1"/>
    <col min="3" max="3" width="11.42578125" style="52" customWidth="1"/>
    <col min="4" max="4" width="75.5703125" style="52" customWidth="1"/>
    <col min="5" max="5" width="24" style="52" customWidth="1"/>
    <col min="6" max="6" width="11.5703125" style="52"/>
    <col min="7" max="7" width="12.42578125" style="52" customWidth="1"/>
    <col min="8" max="16384" width="11.5703125" style="52"/>
  </cols>
  <sheetData>
    <row r="1" spans="1:7" ht="15" x14ac:dyDescent="0.2">
      <c r="A1" s="47"/>
      <c r="B1" s="48" t="s">
        <v>4037</v>
      </c>
      <c r="C1" s="477" t="s">
        <v>5540</v>
      </c>
      <c r="D1" s="478"/>
      <c r="E1" s="49"/>
      <c r="F1" s="50" t="s">
        <v>5541</v>
      </c>
      <c r="G1" s="51" t="str">
        <f>GetPage(C2)</f>
        <v>1/25</v>
      </c>
    </row>
    <row r="2" spans="1:7" x14ac:dyDescent="0.2">
      <c r="A2" s="53"/>
      <c r="B2" s="54" t="s">
        <v>1822</v>
      </c>
      <c r="C2" s="55" t="str">
        <f ca="1">TEXT(TODAY(),"T.M.jjjj")</f>
        <v>29.3.2022</v>
      </c>
      <c r="D2" s="56" t="s">
        <v>5542</v>
      </c>
      <c r="E2" s="56"/>
      <c r="F2" s="57"/>
      <c r="G2" s="58"/>
    </row>
    <row r="3" spans="1:7" s="59" customFormat="1" ht="12.75" x14ac:dyDescent="0.2">
      <c r="E3" s="419">
        <f>IF(ISNUMBER(F4),F4,"&lt;x&gt;")</f>
        <v>2020</v>
      </c>
    </row>
    <row r="4" spans="1:7" s="60" customFormat="1" ht="15.75" x14ac:dyDescent="0.25">
      <c r="B4" s="61" t="s">
        <v>5546</v>
      </c>
      <c r="E4" s="419">
        <f>IF(ISNUMBER(F4),F4-1,"&lt;x-1&gt;")</f>
        <v>2019</v>
      </c>
      <c r="F4" s="491">
        <v>2020</v>
      </c>
      <c r="G4" s="491"/>
    </row>
    <row r="5" spans="1:7" s="60" customFormat="1" ht="15.75" x14ac:dyDescent="0.25">
      <c r="B5" s="61" t="s">
        <v>6340</v>
      </c>
      <c r="E5" s="419">
        <f>IF(ISNUMBER(F4),F4-2,"&lt;x-2&gt;")</f>
        <v>2018</v>
      </c>
      <c r="F5" s="491"/>
      <c r="G5" s="491"/>
    </row>
    <row r="6" spans="1:7" s="59" customFormat="1" ht="12.75" x14ac:dyDescent="0.2">
      <c r="E6" s="419">
        <f>IF(ISNUMBER(F4),F4-3,"&lt;x-3&gt;")</f>
        <v>2017</v>
      </c>
    </row>
    <row r="7" spans="1:7" s="59" customFormat="1" ht="15.6" customHeight="1" x14ac:dyDescent="0.2">
      <c r="A7" s="479" t="s">
        <v>5543</v>
      </c>
      <c r="B7" s="481" t="s">
        <v>5544</v>
      </c>
      <c r="C7" s="483" t="s">
        <v>5545</v>
      </c>
      <c r="D7" s="484"/>
      <c r="E7" s="484"/>
      <c r="F7" s="484"/>
      <c r="G7" s="485"/>
    </row>
    <row r="8" spans="1:7" s="62" customFormat="1" ht="15.6" customHeight="1" x14ac:dyDescent="0.25">
      <c r="A8" s="480"/>
      <c r="B8" s="482"/>
      <c r="C8" s="486"/>
      <c r="D8" s="487"/>
      <c r="E8" s="487"/>
      <c r="F8" s="487"/>
      <c r="G8" s="488"/>
    </row>
    <row r="9" spans="1:7" x14ac:dyDescent="0.2">
      <c r="A9" s="102">
        <v>1</v>
      </c>
      <c r="B9" s="103" t="s">
        <v>6331</v>
      </c>
      <c r="C9" s="489" t="s">
        <v>5822</v>
      </c>
      <c r="D9" s="490"/>
      <c r="E9" s="490"/>
      <c r="F9" s="490"/>
      <c r="G9" s="490"/>
    </row>
    <row r="10" spans="1:7" x14ac:dyDescent="0.2">
      <c r="A10" s="67">
        <v>2</v>
      </c>
      <c r="B10" s="66" t="s">
        <v>8102</v>
      </c>
      <c r="C10" s="475" t="s">
        <v>7581</v>
      </c>
      <c r="D10" s="476"/>
      <c r="E10" s="476"/>
      <c r="F10" s="476"/>
      <c r="G10" s="476"/>
    </row>
    <row r="11" spans="1:7" x14ac:dyDescent="0.2">
      <c r="A11" s="67">
        <v>3</v>
      </c>
      <c r="B11" s="66" t="s">
        <v>8103</v>
      </c>
      <c r="C11" s="475" t="s">
        <v>8083</v>
      </c>
      <c r="D11" s="476"/>
      <c r="E11" s="476"/>
      <c r="F11" s="476"/>
      <c r="G11" s="476"/>
    </row>
    <row r="12" spans="1:7" x14ac:dyDescent="0.2">
      <c r="A12" s="67">
        <v>4</v>
      </c>
      <c r="B12" s="66" t="s">
        <v>8104</v>
      </c>
      <c r="C12" s="475" t="s">
        <v>8084</v>
      </c>
      <c r="D12" s="476"/>
      <c r="E12" s="476"/>
      <c r="F12" s="476"/>
      <c r="G12" s="476"/>
    </row>
    <row r="13" spans="1:7" x14ac:dyDescent="0.2">
      <c r="A13" s="68">
        <v>5</v>
      </c>
      <c r="B13" s="69" t="s">
        <v>8105</v>
      </c>
      <c r="C13" s="473" t="s">
        <v>8085</v>
      </c>
      <c r="D13" s="474"/>
      <c r="E13" s="474"/>
      <c r="F13" s="474"/>
      <c r="G13" s="474"/>
    </row>
    <row r="14" spans="1:7" x14ac:dyDescent="0.2">
      <c r="A14" s="70">
        <v>6</v>
      </c>
      <c r="B14" s="71" t="s">
        <v>8106</v>
      </c>
      <c r="C14" s="471" t="s">
        <v>8086</v>
      </c>
      <c r="D14" s="472"/>
      <c r="E14" s="472"/>
      <c r="F14" s="472"/>
      <c r="G14" s="472"/>
    </row>
    <row r="15" spans="1:7" x14ac:dyDescent="0.2">
      <c r="A15" s="67">
        <v>7</v>
      </c>
      <c r="B15" s="66" t="s">
        <v>8107</v>
      </c>
      <c r="C15" s="475" t="s">
        <v>7582</v>
      </c>
      <c r="D15" s="476"/>
      <c r="E15" s="476"/>
      <c r="F15" s="476"/>
      <c r="G15" s="476"/>
    </row>
    <row r="16" spans="1:7" x14ac:dyDescent="0.2">
      <c r="A16" s="67">
        <v>8</v>
      </c>
      <c r="B16" s="66" t="s">
        <v>8108</v>
      </c>
      <c r="C16" s="475" t="s">
        <v>8087</v>
      </c>
      <c r="D16" s="476"/>
      <c r="E16" s="476"/>
      <c r="F16" s="476"/>
      <c r="G16" s="476"/>
    </row>
    <row r="17" spans="1:7" x14ac:dyDescent="0.2">
      <c r="A17" s="68">
        <v>9</v>
      </c>
      <c r="B17" s="69" t="s">
        <v>8109</v>
      </c>
      <c r="C17" s="473" t="s">
        <v>8088</v>
      </c>
      <c r="D17" s="474"/>
      <c r="E17" s="474"/>
      <c r="F17" s="474"/>
      <c r="G17" s="474"/>
    </row>
    <row r="18" spans="1:7" x14ac:dyDescent="0.2">
      <c r="A18" s="70">
        <v>10</v>
      </c>
      <c r="B18" s="71" t="s">
        <v>8110</v>
      </c>
      <c r="C18" s="471" t="s">
        <v>8089</v>
      </c>
      <c r="D18" s="472"/>
      <c r="E18" s="472"/>
      <c r="F18" s="472"/>
      <c r="G18" s="472"/>
    </row>
    <row r="19" spans="1:7" x14ac:dyDescent="0.2">
      <c r="A19" s="67">
        <v>11</v>
      </c>
      <c r="B19" s="66" t="s">
        <v>8111</v>
      </c>
      <c r="C19" s="475" t="s">
        <v>8090</v>
      </c>
      <c r="D19" s="476"/>
      <c r="E19" s="476"/>
      <c r="F19" s="476"/>
      <c r="G19" s="476"/>
    </row>
    <row r="20" spans="1:7" x14ac:dyDescent="0.2">
      <c r="A20" s="67">
        <v>12</v>
      </c>
      <c r="B20" s="66" t="s">
        <v>8112</v>
      </c>
      <c r="C20" s="475" t="s">
        <v>8091</v>
      </c>
      <c r="D20" s="476"/>
      <c r="E20" s="476"/>
      <c r="F20" s="476"/>
      <c r="G20" s="476"/>
    </row>
    <row r="21" spans="1:7" x14ac:dyDescent="0.2">
      <c r="A21" s="68">
        <v>13</v>
      </c>
      <c r="B21" s="69" t="s">
        <v>8113</v>
      </c>
      <c r="C21" s="473" t="s">
        <v>8092</v>
      </c>
      <c r="D21" s="474"/>
      <c r="E21" s="474"/>
      <c r="F21" s="474"/>
      <c r="G21" s="474"/>
    </row>
    <row r="22" spans="1:7" x14ac:dyDescent="0.2">
      <c r="A22" s="70">
        <v>14</v>
      </c>
      <c r="B22" s="71" t="s">
        <v>8114</v>
      </c>
      <c r="C22" s="471" t="s">
        <v>8093</v>
      </c>
      <c r="D22" s="472"/>
      <c r="E22" s="472"/>
      <c r="F22" s="472"/>
      <c r="G22" s="472"/>
    </row>
    <row r="23" spans="1:7" x14ac:dyDescent="0.2">
      <c r="A23" s="67">
        <v>15</v>
      </c>
      <c r="B23" s="66" t="s">
        <v>8115</v>
      </c>
      <c r="C23" s="475" t="s">
        <v>8094</v>
      </c>
      <c r="D23" s="476"/>
      <c r="E23" s="476"/>
      <c r="F23" s="476"/>
      <c r="G23" s="476"/>
    </row>
    <row r="24" spans="1:7" x14ac:dyDescent="0.2">
      <c r="A24" s="67">
        <v>16</v>
      </c>
      <c r="B24" s="66" t="s">
        <v>8116</v>
      </c>
      <c r="C24" s="475" t="s">
        <v>8095</v>
      </c>
      <c r="D24" s="476"/>
      <c r="E24" s="476"/>
      <c r="F24" s="476"/>
      <c r="G24" s="476"/>
    </row>
    <row r="25" spans="1:7" x14ac:dyDescent="0.2">
      <c r="A25" s="68">
        <v>17</v>
      </c>
      <c r="B25" s="69" t="s">
        <v>8117</v>
      </c>
      <c r="C25" s="473" t="s">
        <v>8096</v>
      </c>
      <c r="D25" s="474"/>
      <c r="E25" s="474"/>
      <c r="F25" s="474"/>
      <c r="G25" s="474"/>
    </row>
    <row r="26" spans="1:7" x14ac:dyDescent="0.2">
      <c r="A26" s="70">
        <v>18</v>
      </c>
      <c r="B26" s="71" t="s">
        <v>8118</v>
      </c>
      <c r="C26" s="471" t="s">
        <v>8097</v>
      </c>
      <c r="D26" s="472"/>
      <c r="E26" s="472"/>
      <c r="F26" s="472"/>
      <c r="G26" s="472"/>
    </row>
    <row r="27" spans="1:7" x14ac:dyDescent="0.2">
      <c r="A27" s="67">
        <v>19</v>
      </c>
      <c r="B27" s="66" t="s">
        <v>8119</v>
      </c>
      <c r="C27" s="475" t="s">
        <v>8098</v>
      </c>
      <c r="D27" s="476"/>
      <c r="E27" s="476"/>
      <c r="F27" s="476"/>
      <c r="G27" s="476"/>
    </row>
    <row r="28" spans="1:7" x14ac:dyDescent="0.2">
      <c r="A28" s="67">
        <v>20</v>
      </c>
      <c r="B28" s="66" t="s">
        <v>8120</v>
      </c>
      <c r="C28" s="475" t="s">
        <v>8099</v>
      </c>
      <c r="D28" s="476"/>
      <c r="E28" s="476"/>
      <c r="F28" s="476"/>
      <c r="G28" s="476"/>
    </row>
    <row r="29" spans="1:7" x14ac:dyDescent="0.2">
      <c r="A29" s="68">
        <v>21</v>
      </c>
      <c r="B29" s="69" t="s">
        <v>8121</v>
      </c>
      <c r="C29" s="473" t="s">
        <v>8100</v>
      </c>
      <c r="D29" s="474"/>
      <c r="E29" s="474"/>
      <c r="F29" s="474"/>
      <c r="G29" s="474"/>
    </row>
    <row r="30" spans="1:7" x14ac:dyDescent="0.2">
      <c r="A30" s="70">
        <v>22</v>
      </c>
      <c r="B30" s="71" t="s">
        <v>8122</v>
      </c>
      <c r="C30" s="471" t="s">
        <v>8101</v>
      </c>
      <c r="D30" s="472"/>
      <c r="E30" s="472"/>
      <c r="F30" s="472"/>
      <c r="G30" s="472"/>
    </row>
    <row r="31" spans="1:7" x14ac:dyDescent="0.2">
      <c r="A31" s="70">
        <v>23</v>
      </c>
      <c r="B31" s="71" t="s">
        <v>6342</v>
      </c>
      <c r="C31" s="471" t="s">
        <v>6341</v>
      </c>
      <c r="D31" s="472"/>
      <c r="E31" s="472"/>
      <c r="F31" s="472"/>
      <c r="G31" s="472"/>
    </row>
    <row r="32" spans="1:7" x14ac:dyDescent="0.2">
      <c r="A32" s="104">
        <v>24</v>
      </c>
      <c r="B32" s="105" t="s">
        <v>5547</v>
      </c>
      <c r="C32" s="467" t="s">
        <v>5550</v>
      </c>
      <c r="D32" s="468"/>
      <c r="E32" s="468"/>
      <c r="F32" s="468"/>
      <c r="G32" s="468"/>
    </row>
    <row r="33" spans="1:9" x14ac:dyDescent="0.2">
      <c r="A33" s="72"/>
      <c r="B33" s="73"/>
      <c r="C33" s="469"/>
      <c r="D33" s="470"/>
      <c r="E33" s="470"/>
      <c r="F33" s="470"/>
      <c r="G33" s="470"/>
    </row>
    <row r="34" spans="1:9" x14ac:dyDescent="0.2">
      <c r="A34" s="72"/>
      <c r="B34" s="73"/>
      <c r="C34" s="469"/>
      <c r="D34" s="470"/>
      <c r="E34" s="470"/>
      <c r="F34" s="470"/>
      <c r="G34" s="470"/>
    </row>
    <row r="35" spans="1:9" x14ac:dyDescent="0.2">
      <c r="A35" s="72"/>
      <c r="B35" s="73"/>
      <c r="C35" s="469"/>
      <c r="D35" s="470"/>
      <c r="E35" s="470"/>
      <c r="F35" s="470"/>
      <c r="G35" s="470"/>
    </row>
    <row r="36" spans="1:9" x14ac:dyDescent="0.2">
      <c r="A36" s="72"/>
      <c r="B36" s="73"/>
      <c r="C36" s="469"/>
      <c r="D36" s="470"/>
      <c r="E36" s="470"/>
      <c r="F36" s="470"/>
      <c r="G36" s="470"/>
    </row>
    <row r="37" spans="1:9" x14ac:dyDescent="0.2">
      <c r="A37" s="72"/>
      <c r="B37" s="73"/>
      <c r="C37" s="469"/>
      <c r="D37" s="470"/>
      <c r="E37" s="470"/>
      <c r="F37" s="470"/>
      <c r="G37" s="470"/>
    </row>
    <row r="38" spans="1:9" ht="14.25" customHeight="1" x14ac:dyDescent="0.2">
      <c r="A38" s="72"/>
      <c r="B38" s="73"/>
      <c r="C38" s="469"/>
      <c r="D38" s="470"/>
      <c r="E38" s="470"/>
      <c r="F38" s="470"/>
      <c r="G38" s="470"/>
    </row>
    <row r="39" spans="1:9" x14ac:dyDescent="0.2">
      <c r="A39" s="72"/>
      <c r="B39" s="73"/>
      <c r="C39" s="469"/>
      <c r="D39" s="470"/>
      <c r="E39" s="470"/>
      <c r="F39" s="470"/>
      <c r="G39" s="470"/>
      <c r="H39" s="59"/>
      <c r="I39" s="59"/>
    </row>
    <row r="40" spans="1:9" x14ac:dyDescent="0.2">
      <c r="A40" s="74"/>
      <c r="B40" s="73"/>
      <c r="C40" s="469"/>
      <c r="D40" s="470"/>
      <c r="E40" s="470"/>
      <c r="F40" s="470"/>
      <c r="G40" s="470"/>
    </row>
    <row r="41" spans="1:9" x14ac:dyDescent="0.2">
      <c r="A41" s="74"/>
      <c r="B41" s="73"/>
      <c r="C41" s="469"/>
      <c r="D41" s="470"/>
      <c r="E41" s="470"/>
      <c r="F41" s="470"/>
      <c r="G41" s="470"/>
    </row>
    <row r="42" spans="1:9" x14ac:dyDescent="0.2">
      <c r="A42" s="63"/>
      <c r="B42" s="64"/>
      <c r="C42" s="64"/>
      <c r="D42" s="64"/>
    </row>
    <row r="43" spans="1:9" x14ac:dyDescent="0.2">
      <c r="A43" s="63"/>
      <c r="B43" s="64"/>
      <c r="C43" s="64"/>
      <c r="D43" s="64"/>
    </row>
    <row r="44" spans="1:9" x14ac:dyDescent="0.2">
      <c r="A44" s="63"/>
      <c r="B44" s="64"/>
      <c r="C44" s="64"/>
      <c r="D44" s="64"/>
    </row>
    <row r="45" spans="1:9" x14ac:dyDescent="0.2">
      <c r="A45" s="63"/>
      <c r="B45" s="64"/>
      <c r="C45" s="64"/>
      <c r="D45" s="64"/>
    </row>
    <row r="46" spans="1:9" x14ac:dyDescent="0.2">
      <c r="A46" s="63"/>
      <c r="B46" s="64"/>
      <c r="C46" s="64"/>
      <c r="D46" s="64"/>
    </row>
    <row r="47" spans="1:9" x14ac:dyDescent="0.2">
      <c r="A47" s="63"/>
      <c r="B47" s="64"/>
      <c r="C47" s="64"/>
      <c r="D47" s="64"/>
    </row>
    <row r="48" spans="1:9" x14ac:dyDescent="0.2">
      <c r="A48" s="63"/>
      <c r="B48" s="64"/>
      <c r="C48" s="64"/>
      <c r="D48" s="64"/>
    </row>
    <row r="49" spans="1:4" x14ac:dyDescent="0.2">
      <c r="A49" s="63"/>
      <c r="B49" s="64"/>
      <c r="C49" s="64"/>
      <c r="D49" s="64"/>
    </row>
    <row r="50" spans="1:4" x14ac:dyDescent="0.2">
      <c r="A50" s="63"/>
      <c r="B50" s="64"/>
      <c r="C50" s="64"/>
      <c r="D50" s="64"/>
    </row>
    <row r="51" spans="1:4" x14ac:dyDescent="0.2">
      <c r="A51" s="63"/>
    </row>
    <row r="52" spans="1:4" x14ac:dyDescent="0.2">
      <c r="A52" s="63"/>
    </row>
    <row r="53" spans="1:4" x14ac:dyDescent="0.2">
      <c r="A53" s="63"/>
    </row>
    <row r="54" spans="1:4" x14ac:dyDescent="0.2">
      <c r="A54" s="63"/>
    </row>
    <row r="55" spans="1:4" x14ac:dyDescent="0.2">
      <c r="A55" s="63"/>
    </row>
    <row r="56" spans="1:4" x14ac:dyDescent="0.2">
      <c r="A56" s="63"/>
    </row>
    <row r="57" spans="1:4" x14ac:dyDescent="0.2">
      <c r="A57" s="63"/>
    </row>
  </sheetData>
  <sheetProtection sheet="1" objects="1" scenarios="1"/>
  <mergeCells count="38">
    <mergeCell ref="C10:G10"/>
    <mergeCell ref="C11:G11"/>
    <mergeCell ref="C12:G12"/>
    <mergeCell ref="C19:G19"/>
    <mergeCell ref="C20:G20"/>
    <mergeCell ref="C13:G13"/>
    <mergeCell ref="C14:G14"/>
    <mergeCell ref="C15:G15"/>
    <mergeCell ref="C16:G16"/>
    <mergeCell ref="C1:D1"/>
    <mergeCell ref="A7:A8"/>
    <mergeCell ref="B7:B8"/>
    <mergeCell ref="C7:G8"/>
    <mergeCell ref="C9:G9"/>
    <mergeCell ref="F4:G5"/>
    <mergeCell ref="C31:G31"/>
    <mergeCell ref="C17:G17"/>
    <mergeCell ref="C18:G18"/>
    <mergeCell ref="C22:G22"/>
    <mergeCell ref="C23:G23"/>
    <mergeCell ref="C24:G24"/>
    <mergeCell ref="C25:G25"/>
    <mergeCell ref="C21:G21"/>
    <mergeCell ref="C26:G26"/>
    <mergeCell ref="C27:G27"/>
    <mergeCell ref="C28:G28"/>
    <mergeCell ref="C29:G29"/>
    <mergeCell ref="C30:G30"/>
    <mergeCell ref="C32:G32"/>
    <mergeCell ref="C33:G33"/>
    <mergeCell ref="C40:G40"/>
    <mergeCell ref="C41:G41"/>
    <mergeCell ref="C34:G34"/>
    <mergeCell ref="C35:G35"/>
    <mergeCell ref="C36:G36"/>
    <mergeCell ref="C37:G37"/>
    <mergeCell ref="C38:G38"/>
    <mergeCell ref="C39:G39"/>
  </mergeCells>
  <hyperlinks>
    <hyperlink ref="B9" location="'Absenkungen'!A5" display="Absenkungen" xr:uid="{00000000-0004-0000-0000-000000000000}"/>
    <hyperlink ref="B10" location="'E1 VVJ'!A16" display="E1 VVJ" xr:uid="{00000000-0004-0000-0000-000001000000}"/>
    <hyperlink ref="B11" location="'E1 VJ'!A16" display="E1 VJ" xr:uid="{00000000-0004-0000-0000-000002000000}"/>
    <hyperlink ref="B12" location="'E1 VJÜ'!A16" display="E1 VJÜ" xr:uid="{00000000-0004-0000-0000-000003000000}"/>
    <hyperlink ref="B13" location="'E1 F'!A16" display="E1 F" xr:uid="{00000000-0004-0000-0000-000004000000}"/>
    <hyperlink ref="B14" location="'E1 V'!A16" display="E1 V" xr:uid="{00000000-0004-0000-0000-000005000000}"/>
    <hyperlink ref="B15" location="'E2 VVJ'!A10" display="E2 VVJ" xr:uid="{00000000-0004-0000-0000-000006000000}"/>
    <hyperlink ref="B16" location="'E2 VJ'!A10" display="E2 VJ" xr:uid="{00000000-0004-0000-0000-000007000000}"/>
    <hyperlink ref="B17" location="'E2 F'!A10" display="E2 F" xr:uid="{00000000-0004-0000-0000-000008000000}"/>
    <hyperlink ref="B18" location="'E2 V'!A10" display="E2 V" xr:uid="{00000000-0004-0000-0000-000009000000}"/>
    <hyperlink ref="B19" location="'E3.1 VVJ'!A19" display="E3.1 VVJ" xr:uid="{00000000-0004-0000-0000-00000A000000}"/>
    <hyperlink ref="B20" location="'E3.1 VJ'!A19" display="E3.1 VJ" xr:uid="{00000000-0004-0000-0000-00000B000000}"/>
    <hyperlink ref="B21" location="'E3.1 F'!A19" display="E3.1 F" xr:uid="{00000000-0004-0000-0000-00000C000000}"/>
    <hyperlink ref="B22" location="'E3.1 V'!A19" display="E3.1 V" xr:uid="{00000000-0004-0000-0000-00000D000000}"/>
    <hyperlink ref="B23" location="'E3.2 VVJ'!A10" display="E3.2 VVJ" xr:uid="{00000000-0004-0000-0000-00000E000000}"/>
    <hyperlink ref="B24" location="'E3.2 VJ'!A10" display="E3.2 VJ" xr:uid="{00000000-0004-0000-0000-00000F000000}"/>
    <hyperlink ref="B25" location="'E3.2 F'!A10" display="E3.2 F" xr:uid="{00000000-0004-0000-0000-000010000000}"/>
    <hyperlink ref="B26" location="'E3.2 V'!A10" display="E3.2 V" xr:uid="{00000000-0004-0000-0000-000011000000}"/>
    <hyperlink ref="B27" location="'E3.3 VVJ'!A10" display="E3.3 VVJ" xr:uid="{00000000-0004-0000-0000-000012000000}"/>
    <hyperlink ref="B28" location="'E3.3 VJ'!A10" display="E3.3 VJ" xr:uid="{00000000-0004-0000-0000-000013000000}"/>
    <hyperlink ref="B29" location="'E3.3 F'!A16" display="E3.3 F" xr:uid="{00000000-0004-0000-0000-000014000000}"/>
    <hyperlink ref="B30" location="'E3.3 V'!A16" display="E3.3 V" xr:uid="{00000000-0004-0000-0000-000015000000}"/>
    <hyperlink ref="B31" location="'B1'!C11" display="B1" xr:uid="{00000000-0004-0000-0000-000016000000}"/>
    <hyperlink ref="B32" location="'Import'!A2" display="Import" xr:uid="{00000000-0004-0000-0000-000017000000}"/>
  </hyperlinks>
  <pageMargins left="0.78740157480314965" right="0.78740157480314965" top="0.98425196850393704" bottom="0.98425196850393704" header="0.51181102362204722" footer="0.51181102362204722"/>
  <pageSetup paperSize="9" scale="53" fitToHeight="0" orientation="portrait" r:id="rId1"/>
  <headerFooter alignWithMargins="0">
    <oddFooter>&amp;L&amp;A&amp;R&amp;P von &amp;N&amp;CAEB 2020 - Deutsche Krankenhausgesellschaft e. V.</oddFooter>
  </headerFooter>
  <ignoredErrors>
    <ignoredError sqref="C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76129" r:id="rId4" name="Button 1">
              <controlPr defaultSize="0" print="0" autoFill="0" autoPict="0" macro="[0]!MakeInhaltsverzeichnis">
                <anchor moveWithCells="1" sizeWithCells="1">
                  <from>
                    <xdr:col>3</xdr:col>
                    <xdr:colOff>4724400</xdr:colOff>
                    <xdr:row>3</xdr:row>
                    <xdr:rowOff>180975</xdr:rowOff>
                  </from>
                  <to>
                    <xdr:col>4</xdr:col>
                    <xdr:colOff>485775</xdr:colOff>
                    <xdr:row>5</xdr:row>
                    <xdr:rowOff>9525</xdr:rowOff>
                  </to>
                </anchor>
              </controlPr>
            </control>
          </mc:Choice>
        </mc:AlternateContent>
        <mc:AlternateContent xmlns:mc="http://schemas.openxmlformats.org/markup-compatibility/2006">
          <mc:Choice Requires="x14">
            <control shapeId="176130" r:id="rId5" name="Button 2">
              <controlPr defaultSize="0" print="0" autoFill="0" autoPict="0" macro="[0]!cmdExport">
                <anchor>
                  <from>
                    <xdr:col>4</xdr:col>
                    <xdr:colOff>561975</xdr:colOff>
                    <xdr:row>3</xdr:row>
                    <xdr:rowOff>180975</xdr:rowOff>
                  </from>
                  <to>
                    <xdr:col>4</xdr:col>
                    <xdr:colOff>1552575</xdr:colOff>
                    <xdr:row>5</xdr:row>
                    <xdr:rowOff>9525</xdr:rowOff>
                  </to>
                </anchor>
              </controlPr>
            </control>
          </mc:Choice>
        </mc:AlternateContent>
        <mc:AlternateContent xmlns:mc="http://schemas.openxmlformats.org/markup-compatibility/2006">
          <mc:Choice Requires="x14">
            <control shapeId="176131" r:id="rId6" name="Button 3">
              <controlPr defaultSize="0" print="0" autoFill="0" autoPict="0" macro="[0]!cmdExportVereinbarung">
                <anchor moveWithCells="1" sizeWithCells="1">
                  <from>
                    <xdr:col>4</xdr:col>
                    <xdr:colOff>523875</xdr:colOff>
                    <xdr:row>2</xdr:row>
                    <xdr:rowOff>28575</xdr:rowOff>
                  </from>
                  <to>
                    <xdr:col>5</xdr:col>
                    <xdr:colOff>219075</xdr:colOff>
                    <xdr:row>3</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60">
    <tabColor theme="4" tint="0.59996337778862885"/>
    <pageSetUpPr fitToPage="1"/>
  </sheetPr>
  <dimension ref="A1:L18"/>
  <sheetViews>
    <sheetView showZeros="0" zoomScaleNormal="100" workbookViewId="0">
      <selection activeCell="D11" sqref="D11"/>
    </sheetView>
  </sheetViews>
  <sheetFormatPr baseColWidth="10" defaultColWidth="11.42578125" defaultRowHeight="12.75" x14ac:dyDescent="0.2"/>
  <cols>
    <col min="1" max="1" width="12.5703125" style="6" customWidth="1"/>
    <col min="2" max="2" width="13.140625" style="6" customWidth="1"/>
    <col min="3" max="3" width="13" style="6" customWidth="1"/>
    <col min="4" max="5" width="11.42578125" style="6"/>
    <col min="6" max="7" width="12.140625" style="6" bestFit="1" customWidth="1"/>
    <col min="8" max="8" width="12.42578125" style="6" customWidth="1"/>
    <col min="9" max="9" width="12.140625" style="6" customWidth="1"/>
    <col min="10" max="10" width="11.42578125" style="6"/>
    <col min="11" max="11" width="16.42578125" style="11" customWidth="1"/>
    <col min="12" max="12" width="5.42578125" style="6" hidden="1" customWidth="1"/>
    <col min="13" max="16384" width="11.42578125" style="6"/>
  </cols>
  <sheetData>
    <row r="1" spans="1:12" ht="15" customHeight="1" x14ac:dyDescent="0.25">
      <c r="A1" s="3" t="s">
        <v>4037</v>
      </c>
      <c r="B1" s="4"/>
      <c r="C1" s="4"/>
      <c r="D1" s="5"/>
      <c r="F1" s="18"/>
      <c r="J1" s="13" t="s">
        <v>5541</v>
      </c>
      <c r="K1" s="2" t="str">
        <f>GetPage(K2)</f>
        <v>2/25</v>
      </c>
      <c r="L1" s="12" t="e">
        <f>SUM(#REF!)</f>
        <v>#REF!</v>
      </c>
    </row>
    <row r="2" spans="1:12" ht="15" customHeight="1" x14ac:dyDescent="0.2">
      <c r="A2" s="7" t="str">
        <f>Krankenhausname</f>
        <v>&lt;Hier Krankenhausnamen eintragen&gt;</v>
      </c>
      <c r="B2" s="8"/>
      <c r="C2" s="8"/>
      <c r="D2" s="9"/>
      <c r="J2" s="14" t="s">
        <v>1822</v>
      </c>
      <c r="K2" s="15" t="str">
        <f ca="1">AEB_Datum</f>
        <v>29.3.2022</v>
      </c>
    </row>
    <row r="3" spans="1:12" ht="21.75" customHeight="1" x14ac:dyDescent="0.2">
      <c r="J3" s="1"/>
      <c r="K3" s="1"/>
    </row>
    <row r="4" spans="1:12" ht="20.25" x14ac:dyDescent="0.3">
      <c r="A4" s="10" t="s">
        <v>5822</v>
      </c>
    </row>
    <row r="5" spans="1:12" ht="21" customHeight="1" x14ac:dyDescent="0.2"/>
    <row r="6" spans="1:12" x14ac:dyDescent="0.2">
      <c r="A6" s="86" t="s">
        <v>2790</v>
      </c>
      <c r="B6" s="86" t="s">
        <v>1585</v>
      </c>
      <c r="C6" s="86" t="s">
        <v>6332</v>
      </c>
      <c r="D6" s="86" t="s">
        <v>5823</v>
      </c>
      <c r="F6" s="492" t="s">
        <v>7583</v>
      </c>
      <c r="G6" s="493"/>
      <c r="H6" s="493"/>
    </row>
    <row r="7" spans="1:12" x14ac:dyDescent="0.2">
      <c r="A7" s="222">
        <f>VVJ</f>
        <v>2018</v>
      </c>
      <c r="B7" s="222" t="s">
        <v>601</v>
      </c>
      <c r="C7" s="222" t="s">
        <v>6333</v>
      </c>
      <c r="D7" s="421" t="s">
        <v>5827</v>
      </c>
      <c r="F7" s="493"/>
      <c r="G7" s="493"/>
      <c r="H7" s="493"/>
    </row>
    <row r="8" spans="1:12" x14ac:dyDescent="0.2">
      <c r="A8" s="222">
        <f>VVJ</f>
        <v>2018</v>
      </c>
      <c r="B8" s="222" t="s">
        <v>601</v>
      </c>
      <c r="C8" s="222" t="s">
        <v>6334</v>
      </c>
      <c r="D8" s="421" t="s">
        <v>5827</v>
      </c>
      <c r="F8" s="493"/>
      <c r="G8" s="493"/>
      <c r="H8" s="493"/>
    </row>
    <row r="9" spans="1:12" x14ac:dyDescent="0.2">
      <c r="A9" s="222">
        <f>VVJ</f>
        <v>2018</v>
      </c>
      <c r="B9" s="222" t="s">
        <v>1738</v>
      </c>
      <c r="C9" s="222" t="s">
        <v>6333</v>
      </c>
      <c r="D9" s="421" t="s">
        <v>5827</v>
      </c>
      <c r="F9" s="493"/>
      <c r="G9" s="493"/>
      <c r="H9" s="493"/>
    </row>
    <row r="10" spans="1:12" x14ac:dyDescent="0.2">
      <c r="A10" s="222">
        <f>VVJ</f>
        <v>2018</v>
      </c>
      <c r="B10" s="222" t="s">
        <v>1738</v>
      </c>
      <c r="C10" s="222" t="s">
        <v>6334</v>
      </c>
      <c r="D10" s="421" t="s">
        <v>5827</v>
      </c>
      <c r="F10" s="493"/>
      <c r="G10" s="493"/>
      <c r="H10" s="493"/>
    </row>
    <row r="11" spans="1:12" x14ac:dyDescent="0.2">
      <c r="A11" s="222">
        <f>VJ</f>
        <v>2019</v>
      </c>
      <c r="B11" s="223" t="s">
        <v>601</v>
      </c>
      <c r="C11" s="224" t="s">
        <v>6333</v>
      </c>
      <c r="D11" s="421" t="s">
        <v>5827</v>
      </c>
    </row>
    <row r="12" spans="1:12" x14ac:dyDescent="0.2">
      <c r="A12" s="222">
        <f>VJ</f>
        <v>2019</v>
      </c>
      <c r="B12" s="223" t="s">
        <v>601</v>
      </c>
      <c r="C12" s="224" t="s">
        <v>6334</v>
      </c>
      <c r="D12" s="421" t="s">
        <v>5827</v>
      </c>
    </row>
    <row r="13" spans="1:12" x14ac:dyDescent="0.2">
      <c r="A13" s="222">
        <f>VJ</f>
        <v>2019</v>
      </c>
      <c r="B13" s="223" t="s">
        <v>1738</v>
      </c>
      <c r="C13" s="224" t="s">
        <v>6333</v>
      </c>
      <c r="D13" s="421" t="s">
        <v>5827</v>
      </c>
    </row>
    <row r="14" spans="1:12" x14ac:dyDescent="0.2">
      <c r="A14" s="222">
        <f>VJ</f>
        <v>2019</v>
      </c>
      <c r="B14" s="223" t="s">
        <v>1738</v>
      </c>
      <c r="C14" s="224" t="s">
        <v>6334</v>
      </c>
      <c r="D14" s="421" t="s">
        <v>5827</v>
      </c>
    </row>
    <row r="15" spans="1:12" x14ac:dyDescent="0.2">
      <c r="A15" s="222">
        <f>Bezugsjahr</f>
        <v>2020</v>
      </c>
      <c r="B15" s="223" t="s">
        <v>601</v>
      </c>
      <c r="C15" s="224" t="s">
        <v>6333</v>
      </c>
      <c r="D15" s="421" t="s">
        <v>5827</v>
      </c>
    </row>
    <row r="16" spans="1:12" x14ac:dyDescent="0.2">
      <c r="A16" s="222">
        <f>Bezugsjahr</f>
        <v>2020</v>
      </c>
      <c r="B16" s="223" t="s">
        <v>601</v>
      </c>
      <c r="C16" s="224" t="s">
        <v>6334</v>
      </c>
      <c r="D16" s="421" t="s">
        <v>5827</v>
      </c>
    </row>
    <row r="17" spans="1:4" x14ac:dyDescent="0.2">
      <c r="A17" s="222">
        <f>Bezugsjahr</f>
        <v>2020</v>
      </c>
      <c r="B17" s="223" t="s">
        <v>1738</v>
      </c>
      <c r="C17" s="224" t="s">
        <v>6333</v>
      </c>
      <c r="D17" s="421" t="s">
        <v>5827</v>
      </c>
    </row>
    <row r="18" spans="1:4" x14ac:dyDescent="0.2">
      <c r="A18" s="222">
        <f>Bezugsjahr</f>
        <v>2020</v>
      </c>
      <c r="B18" s="223" t="s">
        <v>1738</v>
      </c>
      <c r="C18" s="224" t="s">
        <v>6334</v>
      </c>
      <c r="D18" s="421" t="s">
        <v>5827</v>
      </c>
    </row>
  </sheetData>
  <sheetProtection sheet="1" objects="1" scenarios="1"/>
  <dataConsolidate/>
  <mergeCells count="1">
    <mergeCell ref="F6:H10"/>
  </mergeCells>
  <conditionalFormatting sqref="D7">
    <cfRule type="expression" dxfId="9" priority="16" stopIfTrue="1">
      <formula>AND(D7&lt;&gt;"N",D7 &lt;&gt;"J")</formula>
    </cfRule>
  </conditionalFormatting>
  <conditionalFormatting sqref="D8:D10">
    <cfRule type="expression" dxfId="8" priority="15" stopIfTrue="1">
      <formula>AND(D8&lt;&gt;"N",D8 &lt;&gt;"J")</formula>
    </cfRule>
  </conditionalFormatting>
  <conditionalFormatting sqref="D11">
    <cfRule type="expression" dxfId="7" priority="12" stopIfTrue="1">
      <formula>AND(D11&lt;&gt;"N",D11 &lt;&gt;"J")</formula>
    </cfRule>
  </conditionalFormatting>
  <conditionalFormatting sqref="D12:D14">
    <cfRule type="expression" dxfId="6" priority="11" stopIfTrue="1">
      <formula>AND(D12&lt;&gt;"N",D12 &lt;&gt;"J")</formula>
    </cfRule>
  </conditionalFormatting>
  <conditionalFormatting sqref="C11">
    <cfRule type="expression" dxfId="5" priority="10" stopIfTrue="1">
      <formula>AND(C11&lt;&gt;"HA",C11&lt;&gt;"BA")</formula>
    </cfRule>
  </conditionalFormatting>
  <conditionalFormatting sqref="C12:C14">
    <cfRule type="expression" dxfId="4" priority="9" stopIfTrue="1">
      <formula>AND(C12&lt;&gt;"HA",C12&lt;&gt;"BA")</formula>
    </cfRule>
  </conditionalFormatting>
  <conditionalFormatting sqref="D15:D16">
    <cfRule type="expression" dxfId="3" priority="8" stopIfTrue="1">
      <formula>AND(D15&lt;&gt;"N",D15 &lt;&gt;"J")</formula>
    </cfRule>
  </conditionalFormatting>
  <conditionalFormatting sqref="C15:C16">
    <cfRule type="expression" dxfId="2" priority="7" stopIfTrue="1">
      <formula>AND(C15&lt;&gt;"HA",C15&lt;&gt;"BA")</formula>
    </cfRule>
  </conditionalFormatting>
  <conditionalFormatting sqref="D17:D18">
    <cfRule type="expression" dxfId="1" priority="6" stopIfTrue="1">
      <formula>AND(D17&lt;&gt;"N",D17 &lt;&gt;"J")</formula>
    </cfRule>
  </conditionalFormatting>
  <conditionalFormatting sqref="C17:C18">
    <cfRule type="expression" dxfId="0" priority="5" stopIfTrue="1">
      <formula>AND(C17&lt;&gt;"HA",C17&lt;&gt;"BA")</formula>
    </cfRule>
  </conditionalFormatting>
  <dataValidations count="1">
    <dataValidation type="list" allowBlank="1" showInputMessage="1" showErrorMessage="1" sqref="D7:D18" xr:uid="{00000000-0002-0000-0100-000000000000}">
      <formula1>"N,J"</formula1>
    </dataValidation>
  </dataValidations>
  <pageMargins left="0.27559055118110237" right="0.23622047244094491" top="0.59055118110236227" bottom="0.59055118110236227" header="0.6692913385826772" footer="0.51181102362204722"/>
  <pageSetup paperSize="9" fitToHeight="0" orientation="landscape" r:id="rId1"/>
  <headerFooter alignWithMargins="0">
    <oddFooter>&amp;L&amp;A&amp;R&amp;P von &amp;N&amp;CAEB 2020 - Deutsche Krankenhausgesellschaft e. V.</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4">
    <tabColor theme="9" tint="0.59996337778862885"/>
    <pageSetUpPr fitToPage="1"/>
  </sheetPr>
  <dimension ref="A1:V34"/>
  <sheetViews>
    <sheetView showZeros="0" zoomScaleNormal="100" workbookViewId="0">
      <pane xSplit="1" ySplit="15" topLeftCell="B16" activePane="bottomRight" state="frozen"/>
      <selection sqref="A1:IV65536"/>
      <selection pane="topRight" sqref="A1:IV65536"/>
      <selection pane="bottomLeft" sqref="A1:IV65536"/>
      <selection pane="bottomRight" activeCell="A16" sqref="A16"/>
    </sheetView>
  </sheetViews>
  <sheetFormatPr baseColWidth="10" defaultColWidth="11.42578125" defaultRowHeight="12.75" x14ac:dyDescent="0.2"/>
  <cols>
    <col min="1" max="1" width="12.5703125" style="275" customWidth="1"/>
    <col min="2" max="2" width="13.140625" style="275" customWidth="1"/>
    <col min="3" max="3" width="13" style="275" customWidth="1"/>
    <col min="4" max="5" width="11.42578125" style="275"/>
    <col min="6" max="7" width="12.140625" style="275" bestFit="1" customWidth="1"/>
    <col min="8" max="8" width="12.42578125" style="275" customWidth="1"/>
    <col min="9" max="9" width="12.140625" style="275" customWidth="1"/>
    <col min="10" max="11" width="11.42578125" style="275"/>
    <col min="12" max="12" width="12.140625" style="275" bestFit="1" customWidth="1"/>
    <col min="13" max="16" width="11.42578125" style="275"/>
    <col min="17" max="17" width="16.42578125" style="276" customWidth="1"/>
    <col min="18" max="18" width="5.42578125" style="275" hidden="1" customWidth="1"/>
    <col min="19" max="16384" width="11.42578125" style="275"/>
  </cols>
  <sheetData>
    <row r="1" spans="1:22" ht="15" customHeight="1" x14ac:dyDescent="0.25">
      <c r="A1" s="252" t="s">
        <v>4037</v>
      </c>
      <c r="B1" s="251"/>
      <c r="C1" s="251"/>
      <c r="D1" s="270"/>
      <c r="F1" s="313"/>
      <c r="P1" s="319" t="s">
        <v>5541</v>
      </c>
      <c r="Q1" s="257" t="str">
        <f>GetPage(Q2)</f>
        <v>3/25</v>
      </c>
      <c r="R1" s="312">
        <f>SUM(R15:R23)</f>
        <v>5</v>
      </c>
    </row>
    <row r="2" spans="1:22" ht="15" customHeight="1" x14ac:dyDescent="0.2">
      <c r="A2" s="248" t="str">
        <f>Krankenhausname</f>
        <v>&lt;Hier Krankenhausnamen eintragen&gt;</v>
      </c>
      <c r="B2" s="247"/>
      <c r="C2" s="247"/>
      <c r="D2" s="268"/>
      <c r="P2" s="318" t="s">
        <v>1822</v>
      </c>
      <c r="Q2" s="317" t="str">
        <f ca="1">AEB_Datum</f>
        <v>29.3.2022</v>
      </c>
    </row>
    <row r="3" spans="1:22" ht="21.75" customHeight="1" x14ac:dyDescent="0.2">
      <c r="P3" s="269"/>
      <c r="Q3" s="269"/>
    </row>
    <row r="4" spans="1:22" ht="21" customHeight="1" x14ac:dyDescent="0.3">
      <c r="A4" s="311" t="str">
        <f>"E1 Aufstellung der Fallpauschalen für das Krankenhaus (Daten " &amp; VVJ &amp; ", Katalog " &amp; VVJ &amp;")"</f>
        <v>E1 Aufstellung der Fallpauschalen für das Krankenhaus (Daten 2018, Katalog 2018)</v>
      </c>
    </row>
    <row r="5" spans="1:22" s="286" customFormat="1" hidden="1" x14ac:dyDescent="0.2">
      <c r="A5" s="422"/>
      <c r="B5" s="422"/>
      <c r="C5" s="382" t="str">
        <f>IF(A5="","",CalcDRG(A5,Bezugsjahr-2,"HA",4))</f>
        <v/>
      </c>
      <c r="D5" s="420">
        <f t="shared" ref="D5:D10" si="0">IF(A5="",0,IF(ISERROR((B5*C5))=TRUE,0,(B5*C5)))</f>
        <v>0</v>
      </c>
      <c r="E5" s="422"/>
      <c r="F5" s="422"/>
      <c r="G5" s="382" t="str">
        <f>IF(A5="","",CalcDRG(A5,Bezugsjahr-2,"HA",11))</f>
        <v/>
      </c>
      <c r="H5" s="420">
        <f t="shared" ref="H5:H10" si="1">IF(A5="",0,IF(F5&lt;=0,0,IF(ISERROR(G5*F5)=TRUE,0,(G5*F5))))</f>
        <v>0</v>
      </c>
      <c r="I5" s="422"/>
      <c r="J5" s="422"/>
      <c r="K5" s="382" t="str">
        <f>IF(A5="","",CalcDRG(A5,Bezugsjahr-2,"HA",8))</f>
        <v/>
      </c>
      <c r="L5" s="420">
        <f>IF(A5="",0,IF(K5&lt;=0,0,IF(ISERROR(K5*J5)=TRUE,0,(K5*J5))))</f>
        <v>0</v>
      </c>
      <c r="M5" s="422"/>
      <c r="N5" s="422"/>
      <c r="O5" s="382" t="str">
        <f>IF(A5="","",CalcDRG(A5,Bezugsjahr-2,"HA",10))</f>
        <v/>
      </c>
      <c r="P5" s="420">
        <f>IF(A5="",0,IF(O5&lt;=0,0,IF(ISERROR(O5*N5)=TRUE,0,(O5*N5))))</f>
        <v>0</v>
      </c>
      <c r="Q5" s="420">
        <f t="shared" ref="Q5:Q10" si="2">IF(A5="",0,IF(ISERROR(D5-H5-L5+P5)=TRUE,0,(D5-H5-L5+P5)))</f>
        <v>0</v>
      </c>
    </row>
    <row r="6" spans="1:22" hidden="1" x14ac:dyDescent="0.2">
      <c r="A6" s="422"/>
      <c r="B6" s="422"/>
      <c r="C6" s="382" t="str">
        <f>IF(A6="","",CalcDRG(A6,Bezugsjahr-2,"HA",5))</f>
        <v/>
      </c>
      <c r="D6" s="420">
        <f t="shared" si="0"/>
        <v>0</v>
      </c>
      <c r="E6" s="422"/>
      <c r="F6" s="422"/>
      <c r="G6" s="382" t="str">
        <f>IF(A6="","",CalcDRG(A6,Bezugsjahr-2,"HA",11))</f>
        <v/>
      </c>
      <c r="H6" s="420">
        <f t="shared" si="1"/>
        <v>0</v>
      </c>
      <c r="I6" s="422"/>
      <c r="J6" s="422"/>
      <c r="K6" s="382" t="str">
        <f>IF(A6="","",CalcDRG(A6,Bezugsjahr-2,"HA",8))</f>
        <v/>
      </c>
      <c r="L6" s="420">
        <f>IF(A6="",0,IF(J6&lt;=0,0,IF(ISERROR(K6*J6)=TRUE,0,(K6*J6))))</f>
        <v>0</v>
      </c>
      <c r="M6" s="422"/>
      <c r="N6" s="422"/>
      <c r="O6" s="382" t="str">
        <f>IF(A6="","",CalcDRG(A6,Bezugsjahr-2,"HA",10))</f>
        <v/>
      </c>
      <c r="P6" s="420">
        <f>IF(A6="",0,IF(N6&lt;=0,0,IF(ISERROR(O6*N6)=TRUE,0,(O6*N6))))</f>
        <v>0</v>
      </c>
      <c r="Q6" s="420">
        <f t="shared" si="2"/>
        <v>0</v>
      </c>
    </row>
    <row r="7" spans="1:22" s="286" customFormat="1" hidden="1" x14ac:dyDescent="0.2">
      <c r="A7" s="422"/>
      <c r="B7" s="422"/>
      <c r="C7" s="382" t="str">
        <f>IF(A7="","",CalcDRG(A7,Bezugsjahr-2,"BA",4))</f>
        <v/>
      </c>
      <c r="D7" s="420">
        <f t="shared" si="0"/>
        <v>0</v>
      </c>
      <c r="E7" s="422"/>
      <c r="F7" s="422"/>
      <c r="G7" s="382" t="str">
        <f>IF(A7="","",CalcDRG(A7,Bezugsjahr-2,"BA",13))</f>
        <v/>
      </c>
      <c r="H7" s="420">
        <f t="shared" si="1"/>
        <v>0</v>
      </c>
      <c r="I7" s="422"/>
      <c r="J7" s="422"/>
      <c r="K7" s="382" t="str">
        <f>IF(A7="","",CalcDRG(A7,Bezugsjahr-2,"BA",10))</f>
        <v/>
      </c>
      <c r="L7" s="420">
        <f>IF(A7="",0,IF(J7&lt;=0,0,IF(ISERROR(K7*J7)=TRUE,0,(K7*J7))))</f>
        <v>0</v>
      </c>
      <c r="M7" s="422"/>
      <c r="N7" s="422"/>
      <c r="O7" s="382" t="str">
        <f>IF(A7="","",CalcDRG(A7,Bezugsjahr-2,"BA",12))</f>
        <v/>
      </c>
      <c r="P7" s="420">
        <f>IF(A7="",0,IF(N7&lt;=0,0,IF(ISERROR(O7*N7)=TRUE,0,(O7*N7))))</f>
        <v>0</v>
      </c>
      <c r="Q7" s="420">
        <f t="shared" si="2"/>
        <v>0</v>
      </c>
    </row>
    <row r="8" spans="1:22" s="286" customFormat="1" hidden="1" x14ac:dyDescent="0.2">
      <c r="A8" s="422"/>
      <c r="B8" s="422"/>
      <c r="C8" s="382" t="str">
        <f>IF(A8="","",CalcDRG(A8,Bezugsjahr-2,"BA",5))</f>
        <v/>
      </c>
      <c r="D8" s="420">
        <f t="shared" si="0"/>
        <v>0</v>
      </c>
      <c r="E8" s="422"/>
      <c r="F8" s="422"/>
      <c r="G8" s="382" t="str">
        <f>IF(A8="","",CalcDRG(A8,Bezugsjahr-2,"BA",13))</f>
        <v/>
      </c>
      <c r="H8" s="420">
        <f t="shared" si="1"/>
        <v>0</v>
      </c>
      <c r="I8" s="422"/>
      <c r="J8" s="422"/>
      <c r="K8" s="382" t="str">
        <f>IF(A8="","",CalcDRG(A8,Bezugsjahr-2,"BA",10))</f>
        <v/>
      </c>
      <c r="L8" s="420">
        <f>IF(A8="",0,IF(J8&lt;=0,0,IF(ISERROR(K8*J8)=TRUE,0,(K8*J8))))</f>
        <v>0</v>
      </c>
      <c r="M8" s="422"/>
      <c r="N8" s="422"/>
      <c r="O8" s="382" t="str">
        <f>IF(A8="","",CalcDRG(A8,Bezugsjahr-2,"BA",12))</f>
        <v/>
      </c>
      <c r="P8" s="420">
        <f>IF(A8="",0,IF(N8&lt;=0,0,IF(ISERROR(O8*N8)=TRUE,0,(O8*N8))))</f>
        <v>0</v>
      </c>
      <c r="Q8" s="420">
        <f t="shared" si="2"/>
        <v>0</v>
      </c>
    </row>
    <row r="9" spans="1:22" s="286" customFormat="1" hidden="1" x14ac:dyDescent="0.2">
      <c r="A9" s="422"/>
      <c r="B9" s="422"/>
      <c r="C9" s="382" t="str">
        <f>IF(A9="","",CalcDRG(A9,Bezugsjahr-2,"BA",6))</f>
        <v/>
      </c>
      <c r="D9" s="420">
        <f t="shared" si="0"/>
        <v>0</v>
      </c>
      <c r="E9" s="422"/>
      <c r="F9" s="422"/>
      <c r="G9" s="382" t="str">
        <f>IF(A9="","",CalcDRG(A9,Bezugsjahr-2,"BA",13))</f>
        <v/>
      </c>
      <c r="H9" s="420">
        <f t="shared" si="1"/>
        <v>0</v>
      </c>
      <c r="I9" s="422"/>
      <c r="J9" s="422"/>
      <c r="K9" s="382" t="str">
        <f>IF(A9="","",CalcDRG(A9,Bezugsjahr-2,"BA",10))</f>
        <v/>
      </c>
      <c r="L9" s="420">
        <f>IF(A9="",0,IF(J9&lt;=0,0,IF(ISERROR(K9*J9)=TRUE,0,(K9*J9))))</f>
        <v>0</v>
      </c>
      <c r="M9" s="422"/>
      <c r="N9" s="422"/>
      <c r="O9" s="382" t="str">
        <f>IF(A9="","",CalcDRG(A9,Bezugsjahr-2,"BA",12))</f>
        <v/>
      </c>
      <c r="P9" s="420">
        <f>IF(A9="",0,IF(N9&lt;=0,0,IF(ISERROR(O9*N9)=TRUE,0,(O9*N9))))</f>
        <v>0</v>
      </c>
      <c r="Q9" s="420">
        <f t="shared" si="2"/>
        <v>0</v>
      </c>
    </row>
    <row r="10" spans="1:22" s="286" customFormat="1" hidden="1" x14ac:dyDescent="0.2">
      <c r="A10" s="422"/>
      <c r="B10" s="422"/>
      <c r="C10" s="382" t="str">
        <f>IF(A10="","",CalcDRG(A10,Bezugsjahr-2,"BA",7))</f>
        <v/>
      </c>
      <c r="D10" s="420">
        <f t="shared" si="0"/>
        <v>0</v>
      </c>
      <c r="E10" s="422"/>
      <c r="F10" s="422"/>
      <c r="G10" s="382" t="str">
        <f>IF(A10="","",CalcDRG(A10,Bezugsjahr-2,"BA",13))</f>
        <v/>
      </c>
      <c r="H10" s="420">
        <f t="shared" si="1"/>
        <v>0</v>
      </c>
      <c r="I10" s="422"/>
      <c r="J10" s="422"/>
      <c r="K10" s="382" t="str">
        <f>IF(A10="","",CalcDRG(A10,Bezugsjahr-2,"BA",10))</f>
        <v/>
      </c>
      <c r="L10" s="420">
        <f>IF(A10="",0,IF(J10&lt;=0,0,IF(ISERROR(K10*J10)=TRUE,0,(K10*J10))))</f>
        <v>0</v>
      </c>
      <c r="M10" s="422"/>
      <c r="N10" s="422"/>
      <c r="O10" s="382" t="str">
        <f>IF(A10="","",CalcDRG(A10,Bezugsjahr-2,"BA",12))</f>
        <v/>
      </c>
      <c r="P10" s="420">
        <f>IF(A10="",0,IF(N10&lt;=0,0,IF(ISERROR(O10*N10)=TRUE,0,(O10*N10))))</f>
        <v>0</v>
      </c>
      <c r="Q10" s="420">
        <f t="shared" si="2"/>
        <v>0</v>
      </c>
    </row>
    <row r="11" spans="1:22" ht="27.6" customHeight="1" x14ac:dyDescent="0.25">
      <c r="A11" s="310"/>
    </row>
    <row r="12" spans="1:22" s="302" customFormat="1" ht="18.75" customHeight="1" x14ac:dyDescent="0.25">
      <c r="A12" s="309"/>
      <c r="B12" s="308"/>
      <c r="C12" s="307"/>
      <c r="D12" s="307"/>
      <c r="E12" s="306" t="s">
        <v>2434</v>
      </c>
      <c r="F12" s="305"/>
      <c r="G12" s="305"/>
      <c r="H12" s="305"/>
      <c r="I12" s="306" t="s">
        <v>4038</v>
      </c>
      <c r="J12" s="305"/>
      <c r="K12" s="305"/>
      <c r="L12" s="305"/>
      <c r="M12" s="306" t="s">
        <v>4039</v>
      </c>
      <c r="N12" s="305"/>
      <c r="O12" s="305"/>
      <c r="P12" s="304"/>
      <c r="Q12" s="303"/>
    </row>
    <row r="13" spans="1:22" ht="89.25" x14ac:dyDescent="0.2">
      <c r="A13" s="301" t="s">
        <v>2671</v>
      </c>
      <c r="B13" s="300" t="s">
        <v>2233</v>
      </c>
      <c r="C13" s="299" t="s">
        <v>1821</v>
      </c>
      <c r="D13" s="298" t="s">
        <v>2433</v>
      </c>
      <c r="E13" s="300" t="s">
        <v>3695</v>
      </c>
      <c r="F13" s="299" t="s">
        <v>3696</v>
      </c>
      <c r="G13" s="299" t="s">
        <v>3697</v>
      </c>
      <c r="H13" s="298" t="s">
        <v>3701</v>
      </c>
      <c r="I13" s="300" t="s">
        <v>3698</v>
      </c>
      <c r="J13" s="299" t="s">
        <v>3699</v>
      </c>
      <c r="K13" s="299" t="s">
        <v>3700</v>
      </c>
      <c r="L13" s="298" t="s">
        <v>3255</v>
      </c>
      <c r="M13" s="300" t="s">
        <v>3702</v>
      </c>
      <c r="N13" s="299" t="s">
        <v>3703</v>
      </c>
      <c r="O13" s="299" t="s">
        <v>2552</v>
      </c>
      <c r="P13" s="298" t="s">
        <v>2558</v>
      </c>
      <c r="Q13" s="298" t="s">
        <v>2559</v>
      </c>
    </row>
    <row r="14" spans="1:22" ht="15" customHeight="1" x14ac:dyDescent="0.2">
      <c r="A14" s="297">
        <v>1</v>
      </c>
      <c r="B14" s="295">
        <v>2</v>
      </c>
      <c r="C14" s="295">
        <v>3</v>
      </c>
      <c r="D14" s="296">
        <v>4</v>
      </c>
      <c r="E14" s="295">
        <v>5</v>
      </c>
      <c r="F14" s="295">
        <v>6</v>
      </c>
      <c r="G14" s="295">
        <v>7</v>
      </c>
      <c r="H14" s="295">
        <v>8</v>
      </c>
      <c r="I14" s="295">
        <v>9</v>
      </c>
      <c r="J14" s="295">
        <v>10</v>
      </c>
      <c r="K14" s="295">
        <v>11</v>
      </c>
      <c r="L14" s="297">
        <v>12</v>
      </c>
      <c r="M14" s="295">
        <v>13</v>
      </c>
      <c r="N14" s="296">
        <v>14</v>
      </c>
      <c r="O14" s="295">
        <v>15</v>
      </c>
      <c r="P14" s="295">
        <v>16</v>
      </c>
      <c r="Q14" s="295">
        <v>17</v>
      </c>
    </row>
    <row r="15" spans="1:22" s="226" customFormat="1" ht="15" customHeight="1" x14ac:dyDescent="0.2">
      <c r="A15" s="328" t="s">
        <v>1770</v>
      </c>
      <c r="B15" s="291"/>
      <c r="C15" s="316"/>
      <c r="D15" s="316"/>
      <c r="E15" s="292"/>
      <c r="F15" s="292"/>
      <c r="G15" s="316"/>
      <c r="H15" s="316"/>
      <c r="I15" s="291"/>
      <c r="J15" s="291"/>
      <c r="K15" s="291"/>
      <c r="L15" s="291"/>
      <c r="M15" s="291"/>
      <c r="N15" s="291"/>
      <c r="O15" s="291"/>
      <c r="P15" s="291"/>
      <c r="Q15" s="294"/>
      <c r="R15" s="226">
        <v>1</v>
      </c>
    </row>
    <row r="16" spans="1:22" x14ac:dyDescent="0.2">
      <c r="A16" s="422"/>
      <c r="B16" s="422"/>
      <c r="C16" s="382" t="str">
        <f>IF(A16="","",CalcDRG(A16,Bezugsjahr-2,"HA",4))</f>
        <v/>
      </c>
      <c r="D16" s="420">
        <f t="shared" ref="D16" si="3">IF(A16="",0,IF(ISERROR((B16*C16))=TRUE,0,(B16*C16)))</f>
        <v>0</v>
      </c>
      <c r="E16" s="422"/>
      <c r="F16" s="422"/>
      <c r="G16" s="382" t="str">
        <f>IF(A16="","",CalcDRG(A16,Bezugsjahr-2,"HA",11))</f>
        <v/>
      </c>
      <c r="H16" s="420">
        <f t="shared" ref="H16" si="4">IF(A16="",0,IF(F16&lt;=0,0,IF(ISERROR(G16*F16)=TRUE,0,(G16*F16))))</f>
        <v>0</v>
      </c>
      <c r="I16" s="422"/>
      <c r="J16" s="422"/>
      <c r="K16" s="382" t="str">
        <f>IF(A16="","",CalcDRG(A16,Bezugsjahr-2,"HA",8))</f>
        <v/>
      </c>
      <c r="L16" s="420">
        <f>IF(A16="",0,IF(K16&lt;=0,0,IF(ISERROR(K16*J16)=TRUE,0,(K16*J16))))</f>
        <v>0</v>
      </c>
      <c r="M16" s="422"/>
      <c r="N16" s="422"/>
      <c r="O16" s="382" t="str">
        <f>IF(A16="","",CalcDRG(A16,Bezugsjahr-2,"HA",10))</f>
        <v/>
      </c>
      <c r="P16" s="420">
        <f>IF(A16="",0,IF(O16&lt;=0,0,IF(ISERROR(O16*N16)=TRUE,0,(O16*N16))))</f>
        <v>0</v>
      </c>
      <c r="Q16" s="420">
        <f t="shared" ref="Q16" si="5">IF(A16="",0,IF(ISERROR(D16-H16-L16+P16)=TRUE,0,(D16-H16-L16+P16)))</f>
        <v>0</v>
      </c>
      <c r="R16" s="286"/>
      <c r="S16" s="286"/>
      <c r="T16" s="286"/>
      <c r="U16" s="286"/>
      <c r="V16" s="286"/>
    </row>
    <row r="17" spans="1:22" x14ac:dyDescent="0.2">
      <c r="A17" s="328" t="s">
        <v>2071</v>
      </c>
      <c r="B17" s="291"/>
      <c r="C17" s="316"/>
      <c r="D17" s="316"/>
      <c r="E17" s="292"/>
      <c r="F17" s="292"/>
      <c r="G17" s="316"/>
      <c r="H17" s="385"/>
      <c r="I17" s="386"/>
      <c r="J17" s="386"/>
      <c r="K17" s="386"/>
      <c r="L17" s="386"/>
      <c r="M17" s="386"/>
      <c r="N17" s="386"/>
      <c r="O17" s="387"/>
      <c r="P17" s="387"/>
      <c r="Q17" s="388"/>
      <c r="R17" s="275">
        <v>1</v>
      </c>
    </row>
    <row r="18" spans="1:22" x14ac:dyDescent="0.2">
      <c r="A18" s="422"/>
      <c r="B18" s="422"/>
      <c r="C18" s="382" t="str">
        <f>IF(A18="","",CalcDRG(A18,Bezugsjahr-2,"HA",5))</f>
        <v/>
      </c>
      <c r="D18" s="420">
        <f t="shared" ref="D18" si="6">IF(A18="",0,IF(ISERROR((B18*C18))=TRUE,0,(B18*C18)))</f>
        <v>0</v>
      </c>
      <c r="E18" s="422"/>
      <c r="F18" s="422"/>
      <c r="G18" s="382" t="str">
        <f>IF(A18="","",CalcDRG(A18,Bezugsjahr-2,"HA",11))</f>
        <v/>
      </c>
      <c r="H18" s="420">
        <f t="shared" ref="H18" si="7">IF(A18="",0,IF(F18&lt;=0,0,IF(ISERROR(G18*F18)=TRUE,0,(G18*F18))))</f>
        <v>0</v>
      </c>
      <c r="I18" s="422"/>
      <c r="J18" s="422"/>
      <c r="K18" s="382" t="str">
        <f>IF(A18="","",CalcDRG(A18,Bezugsjahr-2,"HA",8))</f>
        <v/>
      </c>
      <c r="L18" s="420">
        <f>IF(A18="",0,IF(J18&lt;=0,0,IF(ISERROR(K18*J18)=TRUE,0,(K18*J18))))</f>
        <v>0</v>
      </c>
      <c r="M18" s="422"/>
      <c r="N18" s="422"/>
      <c r="O18" s="382" t="str">
        <f>IF(A18="","",CalcDRG(A18,Bezugsjahr-2,"HA",10))</f>
        <v/>
      </c>
      <c r="P18" s="420">
        <f>IF(A18="",0,IF(N18&lt;=0,0,IF(ISERROR(O18*N18)=TRUE,0,(O18*N18))))</f>
        <v>0</v>
      </c>
      <c r="Q18" s="420">
        <f t="shared" ref="Q18" si="8">IF(A18="",0,IF(ISERROR(D18-H18-L18+P18)=TRUE,0,(D18-H18-L18+P18)))</f>
        <v>0</v>
      </c>
    </row>
    <row r="19" spans="1:22" x14ac:dyDescent="0.2">
      <c r="A19" s="328" t="s">
        <v>2779</v>
      </c>
      <c r="B19" s="291"/>
      <c r="C19" s="316"/>
      <c r="D19" s="316"/>
      <c r="E19" s="292"/>
      <c r="F19" s="292"/>
      <c r="G19" s="316"/>
      <c r="H19" s="385"/>
      <c r="I19" s="386"/>
      <c r="J19" s="386"/>
      <c r="K19" s="386"/>
      <c r="L19" s="386"/>
      <c r="M19" s="386"/>
      <c r="N19" s="386"/>
      <c r="O19" s="387"/>
      <c r="P19" s="387"/>
      <c r="Q19" s="388"/>
      <c r="R19" s="275">
        <v>1</v>
      </c>
    </row>
    <row r="20" spans="1:22" x14ac:dyDescent="0.2">
      <c r="A20" s="422"/>
      <c r="B20" s="422"/>
      <c r="C20" s="382" t="str">
        <f>IF(A20="","",CalcDRG(A20,Bezugsjahr-2,"BA",4))</f>
        <v/>
      </c>
      <c r="D20" s="420">
        <f t="shared" ref="D20" si="9">IF(A20="",0,IF(ISERROR((B20*C20))=TRUE,0,(B20*C20)))</f>
        <v>0</v>
      </c>
      <c r="E20" s="422"/>
      <c r="F20" s="422"/>
      <c r="G20" s="382" t="str">
        <f>IF(A20="","",CalcDRG(A20,Bezugsjahr-2,"BA",13))</f>
        <v/>
      </c>
      <c r="H20" s="420">
        <f t="shared" ref="H20" si="10">IF(A20="",0,IF(F20&lt;=0,0,IF(ISERROR(G20*F20)=TRUE,0,(G20*F20))))</f>
        <v>0</v>
      </c>
      <c r="I20" s="422"/>
      <c r="J20" s="422"/>
      <c r="K20" s="382" t="str">
        <f>IF(A20="","",CalcDRG(A20,Bezugsjahr-2,"BA",10))</f>
        <v/>
      </c>
      <c r="L20" s="420">
        <f>IF(A20="",0,IF(J20&lt;=0,0,IF(ISERROR(K20*J20)=TRUE,0,(K20*J20))))</f>
        <v>0</v>
      </c>
      <c r="M20" s="422"/>
      <c r="N20" s="422"/>
      <c r="O20" s="382" t="str">
        <f>IF(A20="","",CalcDRG(A20,Bezugsjahr-2,"BA",12))</f>
        <v/>
      </c>
      <c r="P20" s="420">
        <f>IF(A20="",0,IF(N20&lt;=0,0,IF(ISERROR(O20*N20)=TRUE,0,(O20*N20))))</f>
        <v>0</v>
      </c>
      <c r="Q20" s="420">
        <f t="shared" ref="Q20" si="11">IF(A20="",0,IF(ISERROR(D20-H20-L20+P20)=TRUE,0,(D20-H20-L20+P20)))</f>
        <v>0</v>
      </c>
      <c r="R20" s="286"/>
      <c r="S20" s="286"/>
      <c r="T20" s="286"/>
      <c r="U20" s="286"/>
      <c r="V20" s="286"/>
    </row>
    <row r="21" spans="1:22" x14ac:dyDescent="0.2">
      <c r="A21" s="328" t="s">
        <v>2780</v>
      </c>
      <c r="B21" s="291"/>
      <c r="C21" s="316"/>
      <c r="D21" s="316"/>
      <c r="E21" s="292"/>
      <c r="F21" s="292"/>
      <c r="G21" s="316"/>
      <c r="H21" s="385"/>
      <c r="I21" s="386"/>
      <c r="J21" s="386"/>
      <c r="K21" s="386"/>
      <c r="L21" s="386"/>
      <c r="M21" s="386"/>
      <c r="N21" s="386"/>
      <c r="O21" s="386"/>
      <c r="P21" s="386"/>
      <c r="Q21" s="389"/>
      <c r="R21" s="275">
        <v>1</v>
      </c>
    </row>
    <row r="22" spans="1:22" x14ac:dyDescent="0.2">
      <c r="A22" s="422"/>
      <c r="B22" s="422"/>
      <c r="C22" s="382" t="str">
        <f>IF(A22="","",CalcDRG(A22,Bezugsjahr-2,"BA",5))</f>
        <v/>
      </c>
      <c r="D22" s="420">
        <f t="shared" ref="D22" si="12">IF(A22="",0,IF(ISERROR((B22*C22))=TRUE,0,(B22*C22)))</f>
        <v>0</v>
      </c>
      <c r="E22" s="422"/>
      <c r="F22" s="422"/>
      <c r="G22" s="382" t="str">
        <f>IF(A22="","",CalcDRG(A22,Bezugsjahr-2,"BA",13))</f>
        <v/>
      </c>
      <c r="H22" s="420">
        <f t="shared" ref="H22" si="13">IF(A22="",0,IF(F22&lt;=0,0,IF(ISERROR(G22*F22)=TRUE,0,(G22*F22))))</f>
        <v>0</v>
      </c>
      <c r="I22" s="422"/>
      <c r="J22" s="422"/>
      <c r="K22" s="382" t="str">
        <f>IF(A22="","",CalcDRG(A22,Bezugsjahr-2,"BA",10))</f>
        <v/>
      </c>
      <c r="L22" s="420">
        <f>IF(A22="",0,IF(J22&lt;=0,0,IF(ISERROR(K22*J22)=TRUE,0,(K22*J22))))</f>
        <v>0</v>
      </c>
      <c r="M22" s="422"/>
      <c r="N22" s="422"/>
      <c r="O22" s="382" t="str">
        <f>IF(A22="","",CalcDRG(A22,Bezugsjahr-2,"BA",12))</f>
        <v/>
      </c>
      <c r="P22" s="420">
        <f>IF(A22="",0,IF(N22&lt;=0,0,IF(ISERROR(O22*N22)=TRUE,0,(O22*N22))))</f>
        <v>0</v>
      </c>
      <c r="Q22" s="420">
        <f t="shared" ref="Q22" si="14">IF(A22="",0,IF(ISERROR(D22-H22-L22+P22)=TRUE,0,(D22-H22-L22+P22)))</f>
        <v>0</v>
      </c>
      <c r="R22" s="286"/>
      <c r="S22" s="286"/>
      <c r="T22" s="286"/>
      <c r="U22" s="286"/>
      <c r="V22" s="286"/>
    </row>
    <row r="23" spans="1:22" x14ac:dyDescent="0.2">
      <c r="A23" s="328" t="s">
        <v>1774</v>
      </c>
      <c r="B23" s="291"/>
      <c r="C23" s="316"/>
      <c r="D23" s="316"/>
      <c r="E23" s="292"/>
      <c r="F23" s="292"/>
      <c r="G23" s="316"/>
      <c r="H23" s="385"/>
      <c r="I23" s="386"/>
      <c r="J23" s="386"/>
      <c r="K23" s="386"/>
      <c r="L23" s="386"/>
      <c r="M23" s="386"/>
      <c r="N23" s="386"/>
      <c r="O23" s="386"/>
      <c r="P23" s="386"/>
      <c r="Q23" s="389"/>
      <c r="R23" s="275">
        <v>1</v>
      </c>
    </row>
    <row r="24" spans="1:22" x14ac:dyDescent="0.2">
      <c r="A24" s="422"/>
      <c r="B24" s="422"/>
      <c r="C24" s="382" t="str">
        <f>IF(A24="","",CalcDRG(A24,Bezugsjahr-2,"BA",6))</f>
        <v/>
      </c>
      <c r="D24" s="420">
        <f t="shared" ref="D24" si="15">IF(A24="",0,IF(ISERROR((B24*C24))=TRUE,0,(B24*C24)))</f>
        <v>0</v>
      </c>
      <c r="E24" s="422"/>
      <c r="F24" s="422"/>
      <c r="G24" s="382" t="str">
        <f>IF(A24="","",CalcDRG(A24,Bezugsjahr-2,"BA",13))</f>
        <v/>
      </c>
      <c r="H24" s="420">
        <f t="shared" ref="H24" si="16">IF(A24="",0,IF(F24&lt;=0,0,IF(ISERROR(G24*F24)=TRUE,0,(G24*F24))))</f>
        <v>0</v>
      </c>
      <c r="I24" s="422"/>
      <c r="J24" s="422"/>
      <c r="K24" s="382" t="str">
        <f>IF(A24="","",CalcDRG(A24,Bezugsjahr-2,"BA",10))</f>
        <v/>
      </c>
      <c r="L24" s="420">
        <f>IF(A24="",0,IF(J24&lt;=0,0,IF(ISERROR(K24*J24)=TRUE,0,(K24*J24))))</f>
        <v>0</v>
      </c>
      <c r="M24" s="422"/>
      <c r="N24" s="422"/>
      <c r="O24" s="382" t="str">
        <f>IF(A24="","",CalcDRG(A24,Bezugsjahr-2,"BA",12))</f>
        <v/>
      </c>
      <c r="P24" s="420">
        <f>IF(A24="",0,IF(N24&lt;=0,0,IF(ISERROR(O24*N24)=TRUE,0,(O24*N24))))</f>
        <v>0</v>
      </c>
      <c r="Q24" s="420">
        <f t="shared" ref="Q24" si="17">IF(A24="",0,IF(ISERROR(D24-H24-L24+P24)=TRUE,0,(D24-H24-L24+P24)))</f>
        <v>0</v>
      </c>
      <c r="R24" s="286"/>
      <c r="S24" s="286"/>
      <c r="T24" s="286"/>
      <c r="U24" s="286"/>
      <c r="V24" s="286"/>
    </row>
    <row r="25" spans="1:22" x14ac:dyDescent="0.2">
      <c r="A25" s="328" t="s">
        <v>1775</v>
      </c>
      <c r="B25" s="291"/>
      <c r="C25" s="316"/>
      <c r="D25" s="316"/>
      <c r="E25" s="292"/>
      <c r="F25" s="292"/>
      <c r="G25" s="316"/>
      <c r="H25" s="385"/>
      <c r="I25" s="386"/>
      <c r="J25" s="386"/>
      <c r="K25" s="386"/>
      <c r="L25" s="386"/>
      <c r="M25" s="386"/>
      <c r="N25" s="386"/>
      <c r="O25" s="387"/>
      <c r="P25" s="387"/>
      <c r="Q25" s="388"/>
      <c r="R25" s="275">
        <v>1</v>
      </c>
    </row>
    <row r="26" spans="1:22" x14ac:dyDescent="0.2">
      <c r="A26" s="422"/>
      <c r="B26" s="422"/>
      <c r="C26" s="382" t="str">
        <f>IF(A26="","",CalcDRG(A26,Bezugsjahr-2,"BA",7))</f>
        <v/>
      </c>
      <c r="D26" s="420">
        <f t="shared" ref="D26" si="18">IF(A26="",0,IF(ISERROR((B26*C26))=TRUE,0,(B26*C26)))</f>
        <v>0</v>
      </c>
      <c r="E26" s="422"/>
      <c r="F26" s="422"/>
      <c r="G26" s="382" t="str">
        <f>IF(A26="","",CalcDRG(A26,Bezugsjahr-2,"BA",13))</f>
        <v/>
      </c>
      <c r="H26" s="420">
        <f t="shared" ref="H26" si="19">IF(A26="",0,IF(F26&lt;=0,0,IF(ISERROR(G26*F26)=TRUE,0,(G26*F26))))</f>
        <v>0</v>
      </c>
      <c r="I26" s="422"/>
      <c r="J26" s="422"/>
      <c r="K26" s="382" t="str">
        <f>IF(A26="","",CalcDRG(A26,Bezugsjahr-2,"BA",10))</f>
        <v/>
      </c>
      <c r="L26" s="420">
        <f>IF(A26="",0,IF(J26&lt;=0,0,IF(ISERROR(K26*J26)=TRUE,0,(K26*J26))))</f>
        <v>0</v>
      </c>
      <c r="M26" s="422"/>
      <c r="N26" s="422"/>
      <c r="O26" s="382" t="str">
        <f>IF(A26="","",CalcDRG(A26,Bezugsjahr-2,"BA",12))</f>
        <v/>
      </c>
      <c r="P26" s="420">
        <f>IF(A26="",0,IF(N26&lt;=0,0,IF(ISERROR(O26*N26)=TRUE,0,(O26*N26))))</f>
        <v>0</v>
      </c>
      <c r="Q26" s="420">
        <f t="shared" ref="Q26" si="20">IF(A26="",0,IF(ISERROR(D26-H26-L26+P26)=TRUE,0,(D26-H26-L26+P26)))</f>
        <v>0</v>
      </c>
      <c r="R26" s="286"/>
      <c r="S26" s="286"/>
    </row>
    <row r="27" spans="1:22" x14ac:dyDescent="0.2">
      <c r="A27" s="331" t="s">
        <v>4031</v>
      </c>
      <c r="C27" s="276"/>
      <c r="H27" s="390"/>
      <c r="I27" s="390"/>
      <c r="J27" s="390"/>
      <c r="K27" s="390"/>
      <c r="L27" s="390"/>
      <c r="M27" s="390"/>
      <c r="N27" s="390"/>
      <c r="O27" s="390"/>
      <c r="P27" s="390"/>
      <c r="Q27" s="391"/>
    </row>
    <row r="28" spans="1:22" x14ac:dyDescent="0.2">
      <c r="A28" s="283" t="s">
        <v>4040</v>
      </c>
      <c r="B28" s="398">
        <f>SUM(B16:B26)</f>
        <v>0</v>
      </c>
      <c r="C28" s="375"/>
      <c r="D28" s="399">
        <f>SUM(D16:D26)</f>
        <v>0</v>
      </c>
      <c r="E28" s="400">
        <f>SUM(E16:E26)</f>
        <v>0</v>
      </c>
      <c r="F28" s="398">
        <f>SUM(F16:F26)</f>
        <v>0</v>
      </c>
      <c r="G28" s="376"/>
      <c r="H28" s="401">
        <f>SUM(H16:H26)</f>
        <v>0</v>
      </c>
      <c r="I28" s="402">
        <f>SUM(I16:I26)</f>
        <v>0</v>
      </c>
      <c r="J28" s="402">
        <f>SUM(J16:J26)</f>
        <v>0</v>
      </c>
      <c r="K28" s="383"/>
      <c r="L28" s="401">
        <f>SUM(L16:L26)</f>
        <v>0</v>
      </c>
      <c r="M28" s="402">
        <f>SUM(M16:M26)</f>
        <v>0</v>
      </c>
      <c r="N28" s="402">
        <f>SUM(N16:N26)</f>
        <v>0</v>
      </c>
      <c r="O28" s="384"/>
      <c r="P28" s="403">
        <f>SUM(P16:P26)</f>
        <v>0</v>
      </c>
      <c r="Q28" s="401">
        <f>SUM(Q16:Q26)</f>
        <v>0</v>
      </c>
    </row>
    <row r="29" spans="1:22" x14ac:dyDescent="0.2">
      <c r="A29" s="277" t="s">
        <v>1890</v>
      </c>
      <c r="B29" s="281"/>
      <c r="C29" s="281"/>
      <c r="D29" s="281"/>
      <c r="E29" s="372"/>
      <c r="F29" s="373"/>
      <c r="G29" s="373"/>
      <c r="H29" s="392"/>
      <c r="I29" s="392"/>
      <c r="J29" s="392"/>
      <c r="K29" s="392"/>
      <c r="L29" s="392"/>
      <c r="M29" s="392"/>
      <c r="N29" s="392"/>
      <c r="O29" s="393"/>
      <c r="P29" s="394"/>
      <c r="Q29" s="392"/>
    </row>
    <row r="30" spans="1:22" ht="15" x14ac:dyDescent="0.25">
      <c r="A30" s="280" t="s">
        <v>2424</v>
      </c>
      <c r="B30" s="377"/>
      <c r="C30" s="378"/>
      <c r="D30" s="379"/>
      <c r="E30" s="377"/>
      <c r="F30" s="377"/>
      <c r="G30" s="380"/>
      <c r="H30" s="395"/>
      <c r="I30" s="395"/>
      <c r="J30" s="396"/>
      <c r="K30" s="397"/>
      <c r="L30" s="396"/>
      <c r="M30" s="395"/>
      <c r="N30" s="395"/>
      <c r="O30" s="397"/>
      <c r="P30" s="396"/>
      <c r="Q30" s="396"/>
    </row>
    <row r="31" spans="1:22" x14ac:dyDescent="0.2">
      <c r="A31" s="277" t="s">
        <v>1891</v>
      </c>
      <c r="B31" s="281"/>
      <c r="C31" s="281"/>
      <c r="D31" s="281"/>
      <c r="E31" s="373"/>
      <c r="F31" s="373"/>
      <c r="G31" s="374"/>
      <c r="H31" s="373"/>
      <c r="I31" s="373"/>
      <c r="J31" s="373"/>
      <c r="K31" s="374"/>
      <c r="L31" s="373"/>
      <c r="M31" s="373"/>
      <c r="N31" s="373"/>
      <c r="O31" s="374"/>
      <c r="P31" s="373"/>
      <c r="Q31" s="373"/>
    </row>
    <row r="32" spans="1:22" ht="15" x14ac:dyDescent="0.25">
      <c r="A32" s="280" t="s">
        <v>2424</v>
      </c>
      <c r="B32" s="405">
        <f>B30+B28</f>
        <v>0</v>
      </c>
      <c r="C32" s="378"/>
      <c r="D32" s="404">
        <f>D30+D28</f>
        <v>0</v>
      </c>
      <c r="E32" s="405">
        <f>E30+E28</f>
        <v>0</v>
      </c>
      <c r="F32" s="405">
        <f>F30+F28</f>
        <v>0</v>
      </c>
      <c r="G32" s="380"/>
      <c r="H32" s="404">
        <f>H30+H28</f>
        <v>0</v>
      </c>
      <c r="I32" s="405">
        <f>I30+I28</f>
        <v>0</v>
      </c>
      <c r="J32" s="405">
        <f>J30+J28</f>
        <v>0</v>
      </c>
      <c r="K32" s="381"/>
      <c r="L32" s="404">
        <f>L30+L28</f>
        <v>0</v>
      </c>
      <c r="M32" s="405">
        <f>M30+M28</f>
        <v>0</v>
      </c>
      <c r="N32" s="405">
        <f>N30+N28</f>
        <v>0</v>
      </c>
      <c r="O32" s="381"/>
      <c r="P32" s="404">
        <f>P30+P28</f>
        <v>0</v>
      </c>
      <c r="Q32" s="404">
        <f>Q30+Q28</f>
        <v>0</v>
      </c>
    </row>
    <row r="33" spans="1:17" x14ac:dyDescent="0.2">
      <c r="A33" s="277" t="s">
        <v>1892</v>
      </c>
      <c r="B33" s="277"/>
      <c r="C33" s="277"/>
      <c r="D33" s="277"/>
      <c r="E33" s="281"/>
      <c r="F33" s="281"/>
      <c r="G33" s="278"/>
      <c r="H33" s="277"/>
      <c r="I33" s="281"/>
      <c r="J33" s="281"/>
      <c r="K33" s="278"/>
      <c r="L33" s="277"/>
      <c r="M33" s="277"/>
      <c r="N33" s="277"/>
      <c r="O33" s="268"/>
      <c r="P33" s="247"/>
      <c r="Q33" s="277"/>
    </row>
    <row r="34" spans="1:17" x14ac:dyDescent="0.2">
      <c r="N34" s="276"/>
    </row>
  </sheetData>
  <sheetProtection sheet="1" objects="1" scenarios="1"/>
  <dataConsolidate/>
  <pageMargins left="0.27559055118110237" right="0.23622047244094491" top="0.59055118110236227" bottom="0.59055118110236227" header="0.6692913385826772" footer="0.51181102362204722"/>
  <pageSetup paperSize="9" scale="70" fitToHeight="0" orientation="landscape" r:id="rId1"/>
  <headerFooter alignWithMargins="0">
    <oddFooter>&amp;L&amp;A&amp;R&amp;P von &amp;N&amp;CAEB 2020 - Deutsche Krankenhausgesellschaft e. V.</oddFooter>
  </headerFooter>
  <drawing r:id="rId2"/>
  <legacyDrawing r:id="rId3"/>
  <controls>
    <mc:AlternateContent xmlns:mc="http://schemas.openxmlformats.org/markup-compatibility/2006">
      <mc:Choice Requires="x14">
        <control shapeId="147457" r:id="rId4" name="cmdZeileEinfügen">
          <controlPr defaultSize="0" print="0" autoFill="0" autoLine="0" autoPict="0" r:id="rId5">
            <anchor moveWithCells="1">
              <from>
                <xdr:col>1</xdr:col>
                <xdr:colOff>38100</xdr:colOff>
                <xdr:row>10</xdr:row>
                <xdr:rowOff>38100</xdr:rowOff>
              </from>
              <to>
                <xdr:col>2</xdr:col>
                <xdr:colOff>85725</xdr:colOff>
                <xdr:row>10</xdr:row>
                <xdr:rowOff>276225</xdr:rowOff>
              </to>
            </anchor>
          </controlPr>
        </control>
      </mc:Choice>
      <mc:Fallback>
        <control shapeId="147457" r:id="rId4" name="cmdZeileEinfügen"/>
      </mc:Fallback>
    </mc:AlternateContent>
    <mc:AlternateContent xmlns:mc="http://schemas.openxmlformats.org/markup-compatibility/2006">
      <mc:Choice Requires="x14">
        <control shapeId="147458" r:id="rId6" name="cmdZeileLöschen">
          <controlPr defaultSize="0" print="0" autoLine="0" autoPict="0" r:id="rId7">
            <anchor moveWithCells="1">
              <from>
                <xdr:col>2</xdr:col>
                <xdr:colOff>333375</xdr:colOff>
                <xdr:row>10</xdr:row>
                <xdr:rowOff>38100</xdr:rowOff>
              </from>
              <to>
                <xdr:col>3</xdr:col>
                <xdr:colOff>390525</xdr:colOff>
                <xdr:row>10</xdr:row>
                <xdr:rowOff>276225</xdr:rowOff>
              </to>
            </anchor>
          </controlPr>
        </control>
      </mc:Choice>
      <mc:Fallback>
        <control shapeId="147458" r:id="rId6" name="cmdZeileLöschen"/>
      </mc:Fallback>
    </mc:AlternateContent>
    <mc:AlternateContent xmlns:mc="http://schemas.openxmlformats.org/markup-compatibility/2006">
      <mc:Choice Requires="x14">
        <control shapeId="147459" r:id="rId8" name="cmdImport1">
          <controlPr defaultSize="0" print="0" autoLine="0" autoPict="0" r:id="rId9">
            <anchor moveWithCells="1">
              <from>
                <xdr:col>18</xdr:col>
                <xdr:colOff>161925</xdr:colOff>
                <xdr:row>14</xdr:row>
                <xdr:rowOff>76200</xdr:rowOff>
              </from>
              <to>
                <xdr:col>18</xdr:col>
                <xdr:colOff>561975</xdr:colOff>
                <xdr:row>15</xdr:row>
                <xdr:rowOff>123825</xdr:rowOff>
              </to>
            </anchor>
          </controlPr>
        </control>
      </mc:Choice>
      <mc:Fallback>
        <control shapeId="147459" r:id="rId8" name="cmdImport1"/>
      </mc:Fallback>
    </mc:AlternateContent>
    <mc:AlternateContent xmlns:mc="http://schemas.openxmlformats.org/markup-compatibility/2006">
      <mc:Choice Requires="x14">
        <control shapeId="147460" r:id="rId10" name="cmdImport2">
          <controlPr defaultSize="0" print="0" autoLine="0" autoPict="0" r:id="rId11">
            <anchor moveWithCells="1">
              <from>
                <xdr:col>18</xdr:col>
                <xdr:colOff>161925</xdr:colOff>
                <xdr:row>16</xdr:row>
                <xdr:rowOff>47625</xdr:rowOff>
              </from>
              <to>
                <xdr:col>18</xdr:col>
                <xdr:colOff>561975</xdr:colOff>
                <xdr:row>17</xdr:row>
                <xdr:rowOff>123825</xdr:rowOff>
              </to>
            </anchor>
          </controlPr>
        </control>
      </mc:Choice>
      <mc:Fallback>
        <control shapeId="147460" r:id="rId10" name="cmdImport2"/>
      </mc:Fallback>
    </mc:AlternateContent>
    <mc:AlternateContent xmlns:mc="http://schemas.openxmlformats.org/markup-compatibility/2006">
      <mc:Choice Requires="x14">
        <control shapeId="147461" r:id="rId12" name="cmdImport3">
          <controlPr defaultSize="0" print="0" autoLine="0" autoPict="0" r:id="rId13">
            <anchor moveWithCells="1">
              <from>
                <xdr:col>18</xdr:col>
                <xdr:colOff>161925</xdr:colOff>
                <xdr:row>18</xdr:row>
                <xdr:rowOff>47625</xdr:rowOff>
              </from>
              <to>
                <xdr:col>18</xdr:col>
                <xdr:colOff>561975</xdr:colOff>
                <xdr:row>19</xdr:row>
                <xdr:rowOff>123825</xdr:rowOff>
              </to>
            </anchor>
          </controlPr>
        </control>
      </mc:Choice>
      <mc:Fallback>
        <control shapeId="147461" r:id="rId12" name="cmdImport3"/>
      </mc:Fallback>
    </mc:AlternateContent>
    <mc:AlternateContent xmlns:mc="http://schemas.openxmlformats.org/markup-compatibility/2006">
      <mc:Choice Requires="x14">
        <control shapeId="147462" r:id="rId14" name="cmdImport4">
          <controlPr defaultSize="0" print="0" autoLine="0" autoPict="0" r:id="rId15">
            <anchor moveWithCells="1">
              <from>
                <xdr:col>18</xdr:col>
                <xdr:colOff>161925</xdr:colOff>
                <xdr:row>20</xdr:row>
                <xdr:rowOff>47625</xdr:rowOff>
              </from>
              <to>
                <xdr:col>18</xdr:col>
                <xdr:colOff>561975</xdr:colOff>
                <xdr:row>21</xdr:row>
                <xdr:rowOff>123825</xdr:rowOff>
              </to>
            </anchor>
          </controlPr>
        </control>
      </mc:Choice>
      <mc:Fallback>
        <control shapeId="147462" r:id="rId14" name="cmdImport4"/>
      </mc:Fallback>
    </mc:AlternateContent>
    <mc:AlternateContent xmlns:mc="http://schemas.openxmlformats.org/markup-compatibility/2006">
      <mc:Choice Requires="x14">
        <control shapeId="147463" r:id="rId16" name="cmdImport5">
          <controlPr defaultSize="0" print="0" autoLine="0" autoPict="0" r:id="rId17">
            <anchor moveWithCells="1">
              <from>
                <xdr:col>18</xdr:col>
                <xdr:colOff>161925</xdr:colOff>
                <xdr:row>22</xdr:row>
                <xdr:rowOff>47625</xdr:rowOff>
              </from>
              <to>
                <xdr:col>18</xdr:col>
                <xdr:colOff>561975</xdr:colOff>
                <xdr:row>23</xdr:row>
                <xdr:rowOff>123825</xdr:rowOff>
              </to>
            </anchor>
          </controlPr>
        </control>
      </mc:Choice>
      <mc:Fallback>
        <control shapeId="147463" r:id="rId16" name="cmdImport5"/>
      </mc:Fallback>
    </mc:AlternateContent>
    <mc:AlternateContent xmlns:mc="http://schemas.openxmlformats.org/markup-compatibility/2006">
      <mc:Choice Requires="x14">
        <control shapeId="147464" r:id="rId18" name="cmdImport6">
          <controlPr defaultSize="0" print="0" autoLine="0" autoPict="0" r:id="rId19">
            <anchor moveWithCells="1">
              <from>
                <xdr:col>18</xdr:col>
                <xdr:colOff>161925</xdr:colOff>
                <xdr:row>24</xdr:row>
                <xdr:rowOff>47625</xdr:rowOff>
              </from>
              <to>
                <xdr:col>18</xdr:col>
                <xdr:colOff>561975</xdr:colOff>
                <xdr:row>25</xdr:row>
                <xdr:rowOff>123825</xdr:rowOff>
              </to>
            </anchor>
          </controlPr>
        </control>
      </mc:Choice>
      <mc:Fallback>
        <control shapeId="147464" r:id="rId18" name="cmdImport6"/>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5">
    <tabColor theme="9" tint="0.59996337778862885"/>
    <pageSetUpPr fitToPage="1"/>
  </sheetPr>
  <dimension ref="A1:T34"/>
  <sheetViews>
    <sheetView showZeros="0" zoomScaleNormal="100" workbookViewId="0">
      <pane xSplit="1" ySplit="15" topLeftCell="B16" activePane="bottomRight" state="frozen"/>
      <selection sqref="A1:IV65536"/>
      <selection pane="topRight" sqref="A1:IV65536"/>
      <selection pane="bottomLeft" sqref="A1:IV65536"/>
      <selection pane="bottomRight" activeCell="A16" sqref="A16"/>
    </sheetView>
  </sheetViews>
  <sheetFormatPr baseColWidth="10" defaultColWidth="11.42578125" defaultRowHeight="12.75" x14ac:dyDescent="0.2"/>
  <cols>
    <col min="1" max="1" width="12.5703125" style="275" customWidth="1"/>
    <col min="2" max="2" width="13.140625" style="275" customWidth="1"/>
    <col min="3" max="3" width="13" style="275" customWidth="1"/>
    <col min="4" max="5" width="11.42578125" style="275"/>
    <col min="6" max="7" width="12.140625" style="275" bestFit="1" customWidth="1"/>
    <col min="8" max="8" width="12.42578125" style="275" customWidth="1"/>
    <col min="9" max="9" width="12.140625" style="275" customWidth="1"/>
    <col min="10" max="16" width="11.42578125" style="275"/>
    <col min="17" max="17" width="16.42578125" style="276" customWidth="1"/>
    <col min="18" max="18" width="5.42578125" style="275" hidden="1" customWidth="1"/>
    <col min="19" max="16384" width="11.42578125" style="275"/>
  </cols>
  <sheetData>
    <row r="1" spans="1:20" ht="15" customHeight="1" x14ac:dyDescent="0.25">
      <c r="A1" s="252" t="s">
        <v>4037</v>
      </c>
      <c r="B1" s="251"/>
      <c r="C1" s="251"/>
      <c r="D1" s="270"/>
      <c r="F1" s="313"/>
      <c r="P1" s="250" t="s">
        <v>5541</v>
      </c>
      <c r="Q1" s="249" t="str">
        <f>GetPage(Q2)</f>
        <v>4/25</v>
      </c>
      <c r="R1" s="312">
        <f>SUM(R15:R25)</f>
        <v>6</v>
      </c>
      <c r="T1" s="315"/>
    </row>
    <row r="2" spans="1:20" ht="15" customHeight="1" x14ac:dyDescent="0.2">
      <c r="A2" s="248" t="str">
        <f>Krankenhausname</f>
        <v>&lt;Hier Krankenhausnamen eintragen&gt;</v>
      </c>
      <c r="B2" s="247"/>
      <c r="C2" s="247"/>
      <c r="D2" s="268"/>
      <c r="P2" s="246" t="s">
        <v>1822</v>
      </c>
      <c r="Q2" s="245" t="str">
        <f ca="1">AEB_Datum</f>
        <v>29.3.2022</v>
      </c>
    </row>
    <row r="3" spans="1:20" ht="21.75" customHeight="1" x14ac:dyDescent="0.2">
      <c r="P3" s="269"/>
      <c r="Q3" s="269"/>
    </row>
    <row r="4" spans="1:20" ht="20.25" x14ac:dyDescent="0.3">
      <c r="A4" s="311" t="str">
        <f>"E1 Aufstellung der Fallpauschalen für das Krankenhaus (Daten " &amp; VJ &amp; ", Katalog " &amp; VJ &amp;")"</f>
        <v>E1 Aufstellung der Fallpauschalen für das Krankenhaus (Daten 2019, Katalog 2019)</v>
      </c>
    </row>
    <row r="5" spans="1:20" s="286" customFormat="1" hidden="1" x14ac:dyDescent="0.2">
      <c r="A5" s="422"/>
      <c r="B5" s="422"/>
      <c r="C5" s="382" t="str">
        <f>IF(A5="","",CalcDRG(A5,Bezugsjahr-1,"HA",4))</f>
        <v/>
      </c>
      <c r="D5" s="420">
        <f t="shared" ref="D5:D10" si="0">IF(A5="",0,IF(ISERROR((B5*C5))=TRUE,0,(B5*C5)))</f>
        <v>0</v>
      </c>
      <c r="E5" s="422"/>
      <c r="F5" s="422"/>
      <c r="G5" s="382" t="str">
        <f>IF(A5="","",CalcDRG(A5,Bezugsjahr-1,"HA",11))</f>
        <v/>
      </c>
      <c r="H5" s="420">
        <f t="shared" ref="H5:H10" si="1">IF(A5="",0,IF(F5&lt;=0,0,IF(ISERROR(G5*F5)=TRUE,0,(G5*F5))))</f>
        <v>0</v>
      </c>
      <c r="I5" s="422"/>
      <c r="J5" s="422"/>
      <c r="K5" s="382" t="str">
        <f>IF(A5="","",CalcDRG(A5,Bezugsjahr-1,"HA",8))</f>
        <v/>
      </c>
      <c r="L5" s="420">
        <f>IF(A5="",0,IF(K5&lt;=0,0,IF(ISERROR(K5*J5)=TRUE,0,(K5*J5))))</f>
        <v>0</v>
      </c>
      <c r="M5" s="422"/>
      <c r="N5" s="422"/>
      <c r="O5" s="382" t="str">
        <f>IF(A5="","",CalcDRG(A5,Bezugsjahr-1,"HA",10))</f>
        <v/>
      </c>
      <c r="P5" s="420">
        <f>IF(A5="",0,IF(O5&lt;=0,0,IF(ISERROR(O5*N5)=TRUE,0,(O5*N5))))</f>
        <v>0</v>
      </c>
      <c r="Q5" s="420">
        <f t="shared" ref="Q5:Q10" si="2">IF(A5="",0,IF(ISERROR(D5-H5-L5+P5)=TRUE,0,(D5-H5-L5+P5)))</f>
        <v>0</v>
      </c>
    </row>
    <row r="6" spans="1:20" hidden="1" x14ac:dyDescent="0.2">
      <c r="A6" s="422"/>
      <c r="B6" s="422"/>
      <c r="C6" s="382" t="str">
        <f>IF(A6="","",CalcDRG(A6,Bezugsjahr-1,"HA",5))</f>
        <v/>
      </c>
      <c r="D6" s="420">
        <f t="shared" si="0"/>
        <v>0</v>
      </c>
      <c r="E6" s="422"/>
      <c r="F6" s="422"/>
      <c r="G6" s="382" t="str">
        <f>IF(A6="","",CalcDRG(A6,Bezugsjahr-1,"HA",11))</f>
        <v/>
      </c>
      <c r="H6" s="420">
        <f t="shared" si="1"/>
        <v>0</v>
      </c>
      <c r="I6" s="422"/>
      <c r="J6" s="422"/>
      <c r="K6" s="382" t="str">
        <f>IF(A6="","",CalcDRG(A6,Bezugsjahr-1,"HA",8))</f>
        <v/>
      </c>
      <c r="L6" s="420">
        <f>IF(A6="",0,IF(J6&lt;=0,0,IF(ISERROR(K6*J6)=TRUE,0,(K6*J6))))</f>
        <v>0</v>
      </c>
      <c r="M6" s="422"/>
      <c r="N6" s="422"/>
      <c r="O6" s="382" t="str">
        <f>IF(A6="","",CalcDRG(A6,Bezugsjahr-1,"HA",10))</f>
        <v/>
      </c>
      <c r="P6" s="420">
        <f>IF(A6="",0,IF(N6&lt;=0,0,IF(ISERROR(O6*N6)=TRUE,0,(O6*N6))))</f>
        <v>0</v>
      </c>
      <c r="Q6" s="420">
        <f t="shared" si="2"/>
        <v>0</v>
      </c>
    </row>
    <row r="7" spans="1:20" s="286" customFormat="1" hidden="1" x14ac:dyDescent="0.2">
      <c r="A7" s="422"/>
      <c r="B7" s="422"/>
      <c r="C7" s="382" t="str">
        <f>IF(A7="","",CalcDRG(A7,Bezugsjahr-1,"BA",4))</f>
        <v/>
      </c>
      <c r="D7" s="420">
        <f t="shared" si="0"/>
        <v>0</v>
      </c>
      <c r="E7" s="422"/>
      <c r="F7" s="422"/>
      <c r="G7" s="382" t="str">
        <f>IF(A7="","",CalcDRG(A7,Bezugsjahr-1,"BA",13))</f>
        <v/>
      </c>
      <c r="H7" s="420">
        <f t="shared" si="1"/>
        <v>0</v>
      </c>
      <c r="I7" s="422"/>
      <c r="J7" s="422"/>
      <c r="K7" s="382" t="str">
        <f>IF(A7="","",CalcDRG(A7,Bezugsjahr-1,"BA",10))</f>
        <v/>
      </c>
      <c r="L7" s="420">
        <f>IF(A7="",0,IF(J7&lt;=0,0,IF(ISERROR(K7*J7)=TRUE,0,(K7*J7))))</f>
        <v>0</v>
      </c>
      <c r="M7" s="422"/>
      <c r="N7" s="422"/>
      <c r="O7" s="382" t="str">
        <f>IF(A7="","",CalcDRG(A7,Bezugsjahr-1,"BA",12))</f>
        <v/>
      </c>
      <c r="P7" s="420">
        <f>IF(A7="",0,IF(N7&lt;=0,0,IF(ISERROR(O7*N7)=TRUE,0,(O7*N7))))</f>
        <v>0</v>
      </c>
      <c r="Q7" s="420">
        <f t="shared" si="2"/>
        <v>0</v>
      </c>
    </row>
    <row r="8" spans="1:20" s="286" customFormat="1" hidden="1" x14ac:dyDescent="0.2">
      <c r="A8" s="422"/>
      <c r="B8" s="422"/>
      <c r="C8" s="382" t="str">
        <f>IF(A8="","",CalcDRG(A8,Bezugsjahr-1,"BA",5))</f>
        <v/>
      </c>
      <c r="D8" s="420">
        <f t="shared" si="0"/>
        <v>0</v>
      </c>
      <c r="E8" s="422"/>
      <c r="F8" s="422"/>
      <c r="G8" s="382" t="str">
        <f>IF(A8="","",CalcDRG(A8,Bezugsjahr-1,"BA",13))</f>
        <v/>
      </c>
      <c r="H8" s="420">
        <f t="shared" si="1"/>
        <v>0</v>
      </c>
      <c r="I8" s="422"/>
      <c r="J8" s="422"/>
      <c r="K8" s="382" t="str">
        <f>IF(A8="","",CalcDRG(A8,Bezugsjahr-1,"BA",10))</f>
        <v/>
      </c>
      <c r="L8" s="420">
        <f>IF(A8="",0,IF(J8&lt;=0,0,IF(ISERROR(K8*J8)=TRUE,0,(K8*J8))))</f>
        <v>0</v>
      </c>
      <c r="M8" s="422"/>
      <c r="N8" s="422"/>
      <c r="O8" s="382" t="str">
        <f>IF(A8="","",CalcDRG(A8,Bezugsjahr-1,"BA",12))</f>
        <v/>
      </c>
      <c r="P8" s="420">
        <f>IF(A8="",0,IF(N8&lt;=0,0,IF(ISERROR(O8*N8)=TRUE,0,(O8*N8))))</f>
        <v>0</v>
      </c>
      <c r="Q8" s="420">
        <f t="shared" si="2"/>
        <v>0</v>
      </c>
    </row>
    <row r="9" spans="1:20" s="286" customFormat="1" hidden="1" x14ac:dyDescent="0.2">
      <c r="A9" s="422"/>
      <c r="B9" s="422"/>
      <c r="C9" s="382" t="str">
        <f>IF(A9="","",CalcDRG(A9,Bezugsjahr-1,"BA",6))</f>
        <v/>
      </c>
      <c r="D9" s="420">
        <f t="shared" si="0"/>
        <v>0</v>
      </c>
      <c r="E9" s="422"/>
      <c r="F9" s="422"/>
      <c r="G9" s="382" t="str">
        <f>IF(A9="","",CalcDRG(A9,Bezugsjahr-1,"BA",13))</f>
        <v/>
      </c>
      <c r="H9" s="420">
        <f t="shared" si="1"/>
        <v>0</v>
      </c>
      <c r="I9" s="422"/>
      <c r="J9" s="422"/>
      <c r="K9" s="382" t="str">
        <f>IF(A9="","",CalcDRG(A9,Bezugsjahr-1,"BA",10))</f>
        <v/>
      </c>
      <c r="L9" s="420">
        <f>IF(A9="",0,IF(J9&lt;=0,0,IF(ISERROR(K9*J9)=TRUE,0,(K9*J9))))</f>
        <v>0</v>
      </c>
      <c r="M9" s="422"/>
      <c r="N9" s="422"/>
      <c r="O9" s="382" t="str">
        <f>IF(A9="","",CalcDRG(A9,Bezugsjahr-1,"BA",12))</f>
        <v/>
      </c>
      <c r="P9" s="420">
        <f>IF(A9="",0,IF(N9&lt;=0,0,IF(ISERROR(O9*N9)=TRUE,0,(O9*N9))))</f>
        <v>0</v>
      </c>
      <c r="Q9" s="420">
        <f t="shared" si="2"/>
        <v>0</v>
      </c>
    </row>
    <row r="10" spans="1:20" s="286" customFormat="1" hidden="1" x14ac:dyDescent="0.2">
      <c r="A10" s="422"/>
      <c r="B10" s="422"/>
      <c r="C10" s="382" t="str">
        <f>IF(A10="","",CalcDRG(A10,Bezugsjahr-1,"BA",7))</f>
        <v/>
      </c>
      <c r="D10" s="420">
        <f t="shared" si="0"/>
        <v>0</v>
      </c>
      <c r="E10" s="422"/>
      <c r="F10" s="422"/>
      <c r="G10" s="382" t="str">
        <f>IF(A10="","",CalcDRG(A10,Bezugsjahr-1,"BA",13))</f>
        <v/>
      </c>
      <c r="H10" s="420">
        <f t="shared" si="1"/>
        <v>0</v>
      </c>
      <c r="I10" s="422"/>
      <c r="J10" s="422"/>
      <c r="K10" s="382" t="str">
        <f>IF(A10="","",CalcDRG(A10,Bezugsjahr-1,"BA",10))</f>
        <v/>
      </c>
      <c r="L10" s="420">
        <f>IF(A10="",0,IF(J10&lt;=0,0,IF(ISERROR(K10*J10)=TRUE,0,(K10*J10))))</f>
        <v>0</v>
      </c>
      <c r="M10" s="422"/>
      <c r="N10" s="422"/>
      <c r="O10" s="382" t="str">
        <f>IF(A10="","",CalcDRG(A10,Bezugsjahr-1,"BA",12))</f>
        <v/>
      </c>
      <c r="P10" s="420">
        <f>IF(A10="",0,IF(N10&lt;=0,0,IF(ISERROR(O10*N10)=TRUE,0,(O10*N10))))</f>
        <v>0</v>
      </c>
      <c r="Q10" s="420">
        <f t="shared" si="2"/>
        <v>0</v>
      </c>
    </row>
    <row r="11" spans="1:20" ht="27.6" customHeight="1" x14ac:dyDescent="0.25">
      <c r="A11" s="310"/>
    </row>
    <row r="12" spans="1:20" s="302" customFormat="1" ht="18.75" customHeight="1" x14ac:dyDescent="0.25">
      <c r="A12" s="309"/>
      <c r="B12" s="308"/>
      <c r="C12" s="307"/>
      <c r="D12" s="307"/>
      <c r="E12" s="306" t="s">
        <v>2434</v>
      </c>
      <c r="F12" s="305"/>
      <c r="G12" s="305"/>
      <c r="H12" s="305"/>
      <c r="I12" s="306" t="s">
        <v>4038</v>
      </c>
      <c r="J12" s="305"/>
      <c r="K12" s="305"/>
      <c r="L12" s="305"/>
      <c r="M12" s="306" t="s">
        <v>4039</v>
      </c>
      <c r="N12" s="305"/>
      <c r="O12" s="305"/>
      <c r="P12" s="304"/>
      <c r="Q12" s="303"/>
    </row>
    <row r="13" spans="1:20" ht="89.25" x14ac:dyDescent="0.2">
      <c r="A13" s="301" t="s">
        <v>2671</v>
      </c>
      <c r="B13" s="300" t="s">
        <v>2233</v>
      </c>
      <c r="C13" s="299" t="s">
        <v>1821</v>
      </c>
      <c r="D13" s="298" t="s">
        <v>2433</v>
      </c>
      <c r="E13" s="300" t="s">
        <v>3695</v>
      </c>
      <c r="F13" s="299" t="s">
        <v>3696</v>
      </c>
      <c r="G13" s="299" t="s">
        <v>3697</v>
      </c>
      <c r="H13" s="298" t="s">
        <v>3701</v>
      </c>
      <c r="I13" s="300" t="s">
        <v>3698</v>
      </c>
      <c r="J13" s="299" t="s">
        <v>3699</v>
      </c>
      <c r="K13" s="299" t="s">
        <v>3700</v>
      </c>
      <c r="L13" s="298" t="s">
        <v>3255</v>
      </c>
      <c r="M13" s="300" t="s">
        <v>3702</v>
      </c>
      <c r="N13" s="299" t="s">
        <v>3703</v>
      </c>
      <c r="O13" s="299" t="s">
        <v>2552</v>
      </c>
      <c r="P13" s="298" t="s">
        <v>2558</v>
      </c>
      <c r="Q13" s="298" t="s">
        <v>2559</v>
      </c>
    </row>
    <row r="14" spans="1:20" ht="15" customHeight="1" x14ac:dyDescent="0.2">
      <c r="A14" s="297">
        <v>1</v>
      </c>
      <c r="B14" s="295">
        <v>2</v>
      </c>
      <c r="C14" s="295">
        <v>3</v>
      </c>
      <c r="D14" s="296">
        <v>4</v>
      </c>
      <c r="E14" s="295">
        <v>5</v>
      </c>
      <c r="F14" s="295">
        <v>6</v>
      </c>
      <c r="G14" s="295">
        <v>7</v>
      </c>
      <c r="H14" s="295">
        <v>8</v>
      </c>
      <c r="I14" s="295">
        <v>9</v>
      </c>
      <c r="J14" s="295">
        <v>10</v>
      </c>
      <c r="K14" s="295">
        <v>11</v>
      </c>
      <c r="L14" s="297">
        <v>12</v>
      </c>
      <c r="M14" s="295">
        <v>13</v>
      </c>
      <c r="N14" s="296">
        <v>14</v>
      </c>
      <c r="O14" s="295">
        <v>15</v>
      </c>
      <c r="P14" s="295">
        <v>16</v>
      </c>
      <c r="Q14" s="295">
        <v>17</v>
      </c>
    </row>
    <row r="15" spans="1:20" s="226" customFormat="1" ht="15" customHeight="1" x14ac:dyDescent="0.2">
      <c r="A15" s="293" t="s">
        <v>1770</v>
      </c>
      <c r="B15" s="291"/>
      <c r="C15" s="291"/>
      <c r="D15" s="291"/>
      <c r="E15" s="292"/>
      <c r="F15" s="292"/>
      <c r="G15" s="291"/>
      <c r="H15" s="291"/>
      <c r="I15" s="291"/>
      <c r="J15" s="291"/>
      <c r="K15" s="291"/>
      <c r="L15" s="291"/>
      <c r="M15" s="291"/>
      <c r="N15" s="291"/>
      <c r="O15" s="291"/>
      <c r="P15" s="291"/>
      <c r="Q15" s="294"/>
      <c r="R15" s="226">
        <v>1</v>
      </c>
    </row>
    <row r="16" spans="1:20" x14ac:dyDescent="0.2">
      <c r="A16" s="422"/>
      <c r="B16" s="422"/>
      <c r="C16" s="382" t="str">
        <f>IF(A16="","",CalcDRG(A16,Bezugsjahr-1,"HA",4))</f>
        <v/>
      </c>
      <c r="D16" s="420">
        <f t="shared" ref="D16" si="3">IF(A16="",0,IF(ISERROR((B16*C16))=TRUE,0,(B16*C16)))</f>
        <v>0</v>
      </c>
      <c r="E16" s="422"/>
      <c r="F16" s="422"/>
      <c r="G16" s="382" t="str">
        <f>IF(A16="","",CalcDRG(A16,Bezugsjahr-1,"HA",11))</f>
        <v/>
      </c>
      <c r="H16" s="420">
        <f t="shared" ref="H16" si="4">IF(A16="",0,IF(F16&lt;=0,0,IF(ISERROR(G16*F16)=TRUE,0,(G16*F16))))</f>
        <v>0</v>
      </c>
      <c r="I16" s="422"/>
      <c r="J16" s="422"/>
      <c r="K16" s="382" t="str">
        <f>IF(A16="","",CalcDRG(A16,Bezugsjahr-1,"HA",8))</f>
        <v/>
      </c>
      <c r="L16" s="420">
        <f>IF(A16="",0,IF(K16&lt;=0,0,IF(ISERROR(K16*J16)=TRUE,0,(K16*J16))))</f>
        <v>0</v>
      </c>
      <c r="M16" s="422"/>
      <c r="N16" s="422"/>
      <c r="O16" s="382" t="str">
        <f>IF(A16="","",CalcDRG(A16,Bezugsjahr-1,"HA",10))</f>
        <v/>
      </c>
      <c r="P16" s="420">
        <f>IF(A16="",0,IF(O16&lt;=0,0,IF(ISERROR(O16*N16)=TRUE,0,(O16*N16))))</f>
        <v>0</v>
      </c>
      <c r="Q16" s="420">
        <f t="shared" ref="Q16" si="5">IF(A16="",0,IF(ISERROR(D16-H16-L16+P16)=TRUE,0,(D16-H16-L16+P16)))</f>
        <v>0</v>
      </c>
      <c r="R16" s="286"/>
      <c r="S16" s="286"/>
    </row>
    <row r="17" spans="1:19" x14ac:dyDescent="0.2">
      <c r="A17" s="293" t="s">
        <v>2071</v>
      </c>
      <c r="B17" s="291"/>
      <c r="C17" s="291"/>
      <c r="D17" s="291"/>
      <c r="E17" s="292"/>
      <c r="F17" s="292"/>
      <c r="G17" s="291"/>
      <c r="H17" s="291"/>
      <c r="I17" s="291"/>
      <c r="J17" s="291"/>
      <c r="K17" s="291"/>
      <c r="L17" s="291"/>
      <c r="M17" s="291"/>
      <c r="N17" s="291"/>
      <c r="O17" s="290"/>
      <c r="P17" s="290"/>
      <c r="Q17" s="289"/>
      <c r="R17" s="275">
        <v>1</v>
      </c>
    </row>
    <row r="18" spans="1:19" x14ac:dyDescent="0.2">
      <c r="A18" s="422"/>
      <c r="B18" s="422"/>
      <c r="C18" s="382" t="str">
        <f>IF(A18="","",CalcDRG(A18,Bezugsjahr-1,"HA",5))</f>
        <v/>
      </c>
      <c r="D18" s="420">
        <f t="shared" ref="D18" si="6">IF(A18="",0,IF(ISERROR((B18*C18))=TRUE,0,(B18*C18)))</f>
        <v>0</v>
      </c>
      <c r="E18" s="422"/>
      <c r="F18" s="422"/>
      <c r="G18" s="382" t="str">
        <f>IF(A18="","",CalcDRG(A18,Bezugsjahr-1,"HA",11))</f>
        <v/>
      </c>
      <c r="H18" s="420">
        <f t="shared" ref="H18" si="7">IF(A18="",0,IF(F18&lt;=0,0,IF(ISERROR(G18*F18)=TRUE,0,(G18*F18))))</f>
        <v>0</v>
      </c>
      <c r="I18" s="422"/>
      <c r="J18" s="422"/>
      <c r="K18" s="382" t="str">
        <f>IF(A18="","",CalcDRG(A18,Bezugsjahr-1,"HA",8))</f>
        <v/>
      </c>
      <c r="L18" s="420">
        <f>IF(A18="",0,IF(J18&lt;=0,0,IF(ISERROR(K18*J18)=TRUE,0,(K18*J18))))</f>
        <v>0</v>
      </c>
      <c r="M18" s="422"/>
      <c r="N18" s="422"/>
      <c r="O18" s="382" t="str">
        <f>IF(A18="","",CalcDRG(A18,Bezugsjahr-1,"HA",10))</f>
        <v/>
      </c>
      <c r="P18" s="420">
        <f>IF(A18="",0,IF(N18&lt;=0,0,IF(ISERROR(O18*N18)=TRUE,0,(O18*N18))))</f>
        <v>0</v>
      </c>
      <c r="Q18" s="420">
        <f t="shared" ref="Q18" si="8">IF(A18="",0,IF(ISERROR(D18-H18-L18+P18)=TRUE,0,(D18-H18-L18+P18)))</f>
        <v>0</v>
      </c>
    </row>
    <row r="19" spans="1:19" x14ac:dyDescent="0.2">
      <c r="A19" s="293" t="s">
        <v>2779</v>
      </c>
      <c r="B19" s="291"/>
      <c r="C19" s="291"/>
      <c r="D19" s="291"/>
      <c r="E19" s="292"/>
      <c r="F19" s="292"/>
      <c r="G19" s="291"/>
      <c r="H19" s="291"/>
      <c r="I19" s="291"/>
      <c r="J19" s="291"/>
      <c r="K19" s="291"/>
      <c r="L19" s="291"/>
      <c r="M19" s="291"/>
      <c r="N19" s="291"/>
      <c r="O19" s="290"/>
      <c r="P19" s="290"/>
      <c r="Q19" s="289"/>
      <c r="R19" s="275">
        <v>1</v>
      </c>
    </row>
    <row r="20" spans="1:19" x14ac:dyDescent="0.2">
      <c r="A20" s="422"/>
      <c r="B20" s="422"/>
      <c r="C20" s="382" t="str">
        <f>IF(A20="","",CalcDRG(A20,Bezugsjahr-1,"BA",4))</f>
        <v/>
      </c>
      <c r="D20" s="420">
        <f t="shared" ref="D20" si="9">IF(A20="",0,IF(ISERROR((B20*C20))=TRUE,0,(B20*C20)))</f>
        <v>0</v>
      </c>
      <c r="E20" s="422"/>
      <c r="F20" s="422"/>
      <c r="G20" s="382" t="str">
        <f>IF(A20="","",CalcDRG(A20,Bezugsjahr-1,"BA",13))</f>
        <v/>
      </c>
      <c r="H20" s="420">
        <f t="shared" ref="H20" si="10">IF(A20="",0,IF(F20&lt;=0,0,IF(ISERROR(G20*F20)=TRUE,0,(G20*F20))))</f>
        <v>0</v>
      </c>
      <c r="I20" s="422"/>
      <c r="J20" s="422"/>
      <c r="K20" s="382" t="str">
        <f>IF(A20="","",CalcDRG(A20,Bezugsjahr-1,"BA",10))</f>
        <v/>
      </c>
      <c r="L20" s="420">
        <f>IF(A20="",0,IF(J20&lt;=0,0,IF(ISERROR(K20*J20)=TRUE,0,(K20*J20))))</f>
        <v>0</v>
      </c>
      <c r="M20" s="422"/>
      <c r="N20" s="422"/>
      <c r="O20" s="382" t="str">
        <f>IF(A20="","",CalcDRG(A20,Bezugsjahr-1,"BA",12))</f>
        <v/>
      </c>
      <c r="P20" s="420">
        <f>IF(A20="",0,IF(N20&lt;=0,0,IF(ISERROR(O20*N20)=TRUE,0,(O20*N20))))</f>
        <v>0</v>
      </c>
      <c r="Q20" s="420">
        <f t="shared" ref="Q20" si="11">IF(A20="",0,IF(ISERROR(D20-H20-L20+P20)=TRUE,0,(D20-H20-L20+P20)))</f>
        <v>0</v>
      </c>
      <c r="R20" s="286"/>
      <c r="S20" s="286"/>
    </row>
    <row r="21" spans="1:19" x14ac:dyDescent="0.2">
      <c r="A21" s="293" t="s">
        <v>2780</v>
      </c>
      <c r="B21" s="291"/>
      <c r="C21" s="291"/>
      <c r="D21" s="291"/>
      <c r="E21" s="292"/>
      <c r="F21" s="292"/>
      <c r="G21" s="291"/>
      <c r="H21" s="291"/>
      <c r="I21" s="291"/>
      <c r="J21" s="291"/>
      <c r="K21" s="291"/>
      <c r="L21" s="291"/>
      <c r="M21" s="291"/>
      <c r="N21" s="291"/>
      <c r="O21" s="291"/>
      <c r="P21" s="291"/>
      <c r="Q21" s="294"/>
      <c r="R21" s="275">
        <v>1</v>
      </c>
    </row>
    <row r="22" spans="1:19" x14ac:dyDescent="0.2">
      <c r="A22" s="422"/>
      <c r="B22" s="422"/>
      <c r="C22" s="382" t="str">
        <f>IF(A22="","",CalcDRG(A22,Bezugsjahr-1,"BA",5))</f>
        <v/>
      </c>
      <c r="D22" s="420">
        <f t="shared" ref="D22" si="12">IF(A22="",0,IF(ISERROR((B22*C22))=TRUE,0,(B22*C22)))</f>
        <v>0</v>
      </c>
      <c r="E22" s="422"/>
      <c r="F22" s="422"/>
      <c r="G22" s="382" t="str">
        <f>IF(A22="","",CalcDRG(A22,Bezugsjahr-1,"BA",13))</f>
        <v/>
      </c>
      <c r="H22" s="420">
        <f t="shared" ref="H22" si="13">IF(A22="",0,IF(F22&lt;=0,0,IF(ISERROR(G22*F22)=TRUE,0,(G22*F22))))</f>
        <v>0</v>
      </c>
      <c r="I22" s="422"/>
      <c r="J22" s="422"/>
      <c r="K22" s="382" t="str">
        <f>IF(A22="","",CalcDRG(A22,Bezugsjahr-1,"BA",10))</f>
        <v/>
      </c>
      <c r="L22" s="420">
        <f>IF(A22="",0,IF(J22&lt;=0,0,IF(ISERROR(K22*J22)=TRUE,0,(K22*J22))))</f>
        <v>0</v>
      </c>
      <c r="M22" s="422"/>
      <c r="N22" s="422"/>
      <c r="O22" s="382" t="str">
        <f>IF(A22="","",CalcDRG(A22,Bezugsjahr-1,"BA",12))</f>
        <v/>
      </c>
      <c r="P22" s="420">
        <f>IF(A22="",0,IF(N22&lt;=0,0,IF(ISERROR(O22*N22)=TRUE,0,(O22*N22))))</f>
        <v>0</v>
      </c>
      <c r="Q22" s="420">
        <f t="shared" ref="Q22" si="14">IF(A22="",0,IF(ISERROR(D22-H22-L22+P22)=TRUE,0,(D22-H22-L22+P22)))</f>
        <v>0</v>
      </c>
      <c r="R22" s="286"/>
      <c r="S22" s="286"/>
    </row>
    <row r="23" spans="1:19" x14ac:dyDescent="0.2">
      <c r="A23" s="293" t="s">
        <v>1774</v>
      </c>
      <c r="B23" s="291"/>
      <c r="C23" s="291"/>
      <c r="D23" s="291"/>
      <c r="E23" s="292"/>
      <c r="F23" s="292"/>
      <c r="G23" s="291"/>
      <c r="H23" s="291"/>
      <c r="I23" s="291"/>
      <c r="J23" s="291"/>
      <c r="K23" s="291"/>
      <c r="L23" s="291"/>
      <c r="M23" s="291"/>
      <c r="N23" s="291"/>
      <c r="O23" s="291"/>
      <c r="P23" s="291"/>
      <c r="Q23" s="294"/>
      <c r="R23" s="275">
        <v>1</v>
      </c>
    </row>
    <row r="24" spans="1:19" x14ac:dyDescent="0.2">
      <c r="A24" s="422"/>
      <c r="B24" s="422"/>
      <c r="C24" s="382" t="str">
        <f>IF(A24="","",CalcDRG(A24,Bezugsjahr-1,"BA",6))</f>
        <v/>
      </c>
      <c r="D24" s="420">
        <f t="shared" ref="D24" si="15">IF(A24="",0,IF(ISERROR((B24*C24))=TRUE,0,(B24*C24)))</f>
        <v>0</v>
      </c>
      <c r="E24" s="422"/>
      <c r="F24" s="422"/>
      <c r="G24" s="382" t="str">
        <f>IF(A24="","",CalcDRG(A24,Bezugsjahr-1,"BA",13))</f>
        <v/>
      </c>
      <c r="H24" s="420">
        <f t="shared" ref="H24" si="16">IF(A24="",0,IF(F24&lt;=0,0,IF(ISERROR(G24*F24)=TRUE,0,(G24*F24))))</f>
        <v>0</v>
      </c>
      <c r="I24" s="422"/>
      <c r="J24" s="422"/>
      <c r="K24" s="382" t="str">
        <f>IF(A24="","",CalcDRG(A24,Bezugsjahr-1,"BA",10))</f>
        <v/>
      </c>
      <c r="L24" s="420">
        <f>IF(A24="",0,IF(J24&lt;=0,0,IF(ISERROR(K24*J24)=TRUE,0,(K24*J24))))</f>
        <v>0</v>
      </c>
      <c r="M24" s="422"/>
      <c r="N24" s="422"/>
      <c r="O24" s="382" t="str">
        <f>IF(A24="","",CalcDRG(A24,Bezugsjahr-1,"BA",12))</f>
        <v/>
      </c>
      <c r="P24" s="420">
        <f>IF(A24="",0,IF(N24&lt;=0,0,IF(ISERROR(O24*N24)=TRUE,0,(O24*N24))))</f>
        <v>0</v>
      </c>
      <c r="Q24" s="420">
        <f t="shared" ref="Q24" si="17">IF(A24="",0,IF(ISERROR(D24-H24-L24+P24)=TRUE,0,(D24-H24-L24+P24)))</f>
        <v>0</v>
      </c>
      <c r="R24" s="286"/>
      <c r="S24" s="286"/>
    </row>
    <row r="25" spans="1:19" x14ac:dyDescent="0.2">
      <c r="A25" s="293" t="s">
        <v>1775</v>
      </c>
      <c r="B25" s="291"/>
      <c r="C25" s="291"/>
      <c r="D25" s="291"/>
      <c r="E25" s="292"/>
      <c r="F25" s="292"/>
      <c r="G25" s="291"/>
      <c r="H25" s="291"/>
      <c r="I25" s="291"/>
      <c r="J25" s="291"/>
      <c r="K25" s="291"/>
      <c r="L25" s="291"/>
      <c r="M25" s="291"/>
      <c r="N25" s="291"/>
      <c r="O25" s="290"/>
      <c r="P25" s="290"/>
      <c r="Q25" s="289"/>
      <c r="R25" s="275">
        <v>1</v>
      </c>
    </row>
    <row r="26" spans="1:19" x14ac:dyDescent="0.2">
      <c r="A26" s="422"/>
      <c r="B26" s="422"/>
      <c r="C26" s="382" t="str">
        <f>IF(A26="","",CalcDRG(A26,Bezugsjahr-1,"BA",7))</f>
        <v/>
      </c>
      <c r="D26" s="420">
        <f t="shared" ref="D26" si="18">IF(A26="",0,IF(ISERROR((B26*C26))=TRUE,0,(B26*C26)))</f>
        <v>0</v>
      </c>
      <c r="E26" s="422"/>
      <c r="F26" s="422"/>
      <c r="G26" s="382" t="str">
        <f>IF(A26="","",CalcDRG(A26,Bezugsjahr-1,"BA",13))</f>
        <v/>
      </c>
      <c r="H26" s="420">
        <f t="shared" ref="H26" si="19">IF(A26="",0,IF(F26&lt;=0,0,IF(ISERROR(G26*F26)=TRUE,0,(G26*F26))))</f>
        <v>0</v>
      </c>
      <c r="I26" s="422"/>
      <c r="J26" s="422"/>
      <c r="K26" s="382" t="str">
        <f>IF(A26="","",CalcDRG(A26,Bezugsjahr-1,"BA",10))</f>
        <v/>
      </c>
      <c r="L26" s="420">
        <f>IF(A26="",0,IF(J26&lt;=0,0,IF(ISERROR(K26*J26)=TRUE,0,(K26*J26))))</f>
        <v>0</v>
      </c>
      <c r="M26" s="422"/>
      <c r="N26" s="422"/>
      <c r="O26" s="382" t="str">
        <f>IF(A26="","",CalcDRG(A26,Bezugsjahr-1,"BA",12))</f>
        <v/>
      </c>
      <c r="P26" s="420">
        <f>IF(A26="",0,IF(N26&lt;=0,0,IF(ISERROR(O26*N26)=TRUE,0,(O26*N26))))</f>
        <v>0</v>
      </c>
      <c r="Q26" s="420">
        <f t="shared" ref="Q26" si="20">IF(A26="",0,IF(ISERROR(D26-H26-L26+P26)=TRUE,0,(D26-H26-L26+P26)))</f>
        <v>0</v>
      </c>
      <c r="R26" s="286"/>
      <c r="S26" s="286"/>
    </row>
    <row r="27" spans="1:19" x14ac:dyDescent="0.2">
      <c r="A27" s="285" t="s">
        <v>4031</v>
      </c>
      <c r="C27" s="276"/>
      <c r="Q27" s="284"/>
    </row>
    <row r="28" spans="1:19" x14ac:dyDescent="0.2">
      <c r="A28" s="283" t="s">
        <v>4040</v>
      </c>
      <c r="B28" s="398">
        <f>SUM(B16:B26)</f>
        <v>0</v>
      </c>
      <c r="C28" s="375"/>
      <c r="D28" s="399">
        <f>SUM(D16:D26)</f>
        <v>0</v>
      </c>
      <c r="E28" s="400">
        <f>SUM(E16:E26)</f>
        <v>0</v>
      </c>
      <c r="F28" s="398">
        <f>SUM(F16:F26)</f>
        <v>0</v>
      </c>
      <c r="G28" s="376"/>
      <c r="H28" s="401">
        <f>SUM(H16:H26)</f>
        <v>0</v>
      </c>
      <c r="I28" s="402">
        <f>SUM(I16:I26)</f>
        <v>0</v>
      </c>
      <c r="J28" s="402">
        <f>SUM(J16:J26)</f>
        <v>0</v>
      </c>
      <c r="K28" s="383"/>
      <c r="L28" s="401">
        <f>SUM(L16:L26)</f>
        <v>0</v>
      </c>
      <c r="M28" s="402">
        <f>SUM(M16:M26)</f>
        <v>0</v>
      </c>
      <c r="N28" s="402">
        <f>SUM(N16:N26)</f>
        <v>0</v>
      </c>
      <c r="O28" s="384"/>
      <c r="P28" s="403">
        <f>SUM(P16:P26)</f>
        <v>0</v>
      </c>
      <c r="Q28" s="401">
        <f>SUM(Q16:Q26)</f>
        <v>0</v>
      </c>
    </row>
    <row r="29" spans="1:19" x14ac:dyDescent="0.2">
      <c r="A29" s="277" t="s">
        <v>1890</v>
      </c>
      <c r="B29" s="281"/>
      <c r="C29" s="281"/>
      <c r="D29" s="281"/>
      <c r="E29" s="372"/>
      <c r="F29" s="373"/>
      <c r="G29" s="373"/>
      <c r="H29" s="392"/>
      <c r="I29" s="392"/>
      <c r="J29" s="392"/>
      <c r="K29" s="392"/>
      <c r="L29" s="392"/>
      <c r="M29" s="392"/>
      <c r="N29" s="392"/>
      <c r="O29" s="393"/>
      <c r="P29" s="394"/>
      <c r="Q29" s="392"/>
    </row>
    <row r="30" spans="1:19" ht="15" x14ac:dyDescent="0.25">
      <c r="A30" s="280" t="s">
        <v>2424</v>
      </c>
      <c r="B30" s="377"/>
      <c r="C30" s="378"/>
      <c r="D30" s="379"/>
      <c r="E30" s="377"/>
      <c r="F30" s="377"/>
      <c r="G30" s="380"/>
      <c r="H30" s="395"/>
      <c r="I30" s="395"/>
      <c r="J30" s="396"/>
      <c r="K30" s="397"/>
      <c r="L30" s="396"/>
      <c r="M30" s="395"/>
      <c r="N30" s="395"/>
      <c r="O30" s="397"/>
      <c r="P30" s="396"/>
      <c r="Q30" s="396"/>
      <c r="R30" s="314"/>
    </row>
    <row r="31" spans="1:19" x14ac:dyDescent="0.2">
      <c r="A31" s="277" t="s">
        <v>1891</v>
      </c>
      <c r="B31" s="281"/>
      <c r="C31" s="281"/>
      <c r="D31" s="281"/>
      <c r="E31" s="373"/>
      <c r="F31" s="373"/>
      <c r="G31" s="374"/>
      <c r="H31" s="373"/>
      <c r="I31" s="373"/>
      <c r="J31" s="373"/>
      <c r="K31" s="374"/>
      <c r="L31" s="373"/>
      <c r="M31" s="373"/>
      <c r="N31" s="373"/>
      <c r="O31" s="374"/>
      <c r="P31" s="373"/>
      <c r="Q31" s="373"/>
    </row>
    <row r="32" spans="1:19" ht="15" x14ac:dyDescent="0.25">
      <c r="A32" s="280" t="s">
        <v>2424</v>
      </c>
      <c r="B32" s="405">
        <f>B30+B28</f>
        <v>0</v>
      </c>
      <c r="C32" s="378"/>
      <c r="D32" s="404">
        <f>D30+D28</f>
        <v>0</v>
      </c>
      <c r="E32" s="405">
        <f>E30+E28</f>
        <v>0</v>
      </c>
      <c r="F32" s="405">
        <f>F30+F28</f>
        <v>0</v>
      </c>
      <c r="G32" s="380"/>
      <c r="H32" s="404">
        <f>H30+H28</f>
        <v>0</v>
      </c>
      <c r="I32" s="405">
        <f>I30+I28</f>
        <v>0</v>
      </c>
      <c r="J32" s="405">
        <f>J30+J28</f>
        <v>0</v>
      </c>
      <c r="K32" s="381"/>
      <c r="L32" s="404">
        <f>L30+L28</f>
        <v>0</v>
      </c>
      <c r="M32" s="405">
        <f>M30+M28</f>
        <v>0</v>
      </c>
      <c r="N32" s="405">
        <f>N30+N28</f>
        <v>0</v>
      </c>
      <c r="O32" s="381"/>
      <c r="P32" s="404">
        <f>P30+P28</f>
        <v>0</v>
      </c>
      <c r="Q32" s="404">
        <f>Q30+Q28</f>
        <v>0</v>
      </c>
    </row>
    <row r="33" spans="1:17" x14ac:dyDescent="0.2">
      <c r="A33" s="277" t="s">
        <v>1892</v>
      </c>
      <c r="B33" s="277"/>
      <c r="C33" s="277"/>
      <c r="D33" s="277"/>
      <c r="E33" s="281"/>
      <c r="F33" s="281"/>
      <c r="G33" s="278"/>
      <c r="H33" s="277"/>
      <c r="I33" s="281"/>
      <c r="J33" s="281"/>
      <c r="K33" s="278"/>
      <c r="L33" s="277"/>
      <c r="M33" s="277"/>
      <c r="N33" s="277"/>
      <c r="O33" s="268"/>
      <c r="P33" s="247"/>
      <c r="Q33" s="277"/>
    </row>
    <row r="34" spans="1:17" x14ac:dyDescent="0.2">
      <c r="N34" s="276"/>
    </row>
  </sheetData>
  <sheetProtection sheet="1" objects="1" scenarios="1"/>
  <dataConsolidate/>
  <pageMargins left="0.27559055118110237" right="0.23622047244094491" top="0.59055118110236227" bottom="0.59055118110236227" header="0.6692913385826772" footer="0.51181102362204722"/>
  <pageSetup paperSize="9" scale="70" fitToHeight="0" orientation="landscape" r:id="rId1"/>
  <headerFooter alignWithMargins="0">
    <oddFooter>&amp;L&amp;A&amp;R&amp;P von &amp;N&amp;CAEB 2020 - Deutsche Krankenhausgesellschaft e. V.</oddFooter>
  </headerFooter>
  <drawing r:id="rId2"/>
  <legacyDrawing r:id="rId3"/>
  <controls>
    <mc:AlternateContent xmlns:mc="http://schemas.openxmlformats.org/markup-compatibility/2006">
      <mc:Choice Requires="x14">
        <control shapeId="146433" r:id="rId4" name="cmdZeileEinfügen">
          <controlPr defaultSize="0" print="0" autoLine="0" autoPict="0" r:id="rId5">
            <anchor moveWithCells="1">
              <from>
                <xdr:col>1</xdr:col>
                <xdr:colOff>38100</xdr:colOff>
                <xdr:row>10</xdr:row>
                <xdr:rowOff>38100</xdr:rowOff>
              </from>
              <to>
                <xdr:col>2</xdr:col>
                <xdr:colOff>85725</xdr:colOff>
                <xdr:row>10</xdr:row>
                <xdr:rowOff>276225</xdr:rowOff>
              </to>
            </anchor>
          </controlPr>
        </control>
      </mc:Choice>
      <mc:Fallback>
        <control shapeId="146433" r:id="rId4" name="cmdZeileEinfügen"/>
      </mc:Fallback>
    </mc:AlternateContent>
    <mc:AlternateContent xmlns:mc="http://schemas.openxmlformats.org/markup-compatibility/2006">
      <mc:Choice Requires="x14">
        <control shapeId="146434" r:id="rId6" name="cmdZeileLöschen">
          <controlPr defaultSize="0" print="0" autoLine="0" autoPict="0" r:id="rId7">
            <anchor moveWithCells="1">
              <from>
                <xdr:col>2</xdr:col>
                <xdr:colOff>333375</xdr:colOff>
                <xdr:row>10</xdr:row>
                <xdr:rowOff>38100</xdr:rowOff>
              </from>
              <to>
                <xdr:col>3</xdr:col>
                <xdr:colOff>390525</xdr:colOff>
                <xdr:row>10</xdr:row>
                <xdr:rowOff>276225</xdr:rowOff>
              </to>
            </anchor>
          </controlPr>
        </control>
      </mc:Choice>
      <mc:Fallback>
        <control shapeId="146434" r:id="rId6" name="cmdZeileLöschen"/>
      </mc:Fallback>
    </mc:AlternateContent>
    <mc:AlternateContent xmlns:mc="http://schemas.openxmlformats.org/markup-compatibility/2006">
      <mc:Choice Requires="x14">
        <control shapeId="146435" r:id="rId8" name="cmdImport1">
          <controlPr defaultSize="0" print="0" autoLine="0" autoPict="0" r:id="rId9">
            <anchor moveWithCells="1">
              <from>
                <xdr:col>18</xdr:col>
                <xdr:colOff>161925</xdr:colOff>
                <xdr:row>14</xdr:row>
                <xdr:rowOff>76200</xdr:rowOff>
              </from>
              <to>
                <xdr:col>18</xdr:col>
                <xdr:colOff>561975</xdr:colOff>
                <xdr:row>15</xdr:row>
                <xdr:rowOff>123825</xdr:rowOff>
              </to>
            </anchor>
          </controlPr>
        </control>
      </mc:Choice>
      <mc:Fallback>
        <control shapeId="146435" r:id="rId8" name="cmdImport1"/>
      </mc:Fallback>
    </mc:AlternateContent>
    <mc:AlternateContent xmlns:mc="http://schemas.openxmlformats.org/markup-compatibility/2006">
      <mc:Choice Requires="x14">
        <control shapeId="146436" r:id="rId10" name="cmdImport2">
          <controlPr defaultSize="0" print="0" autoLine="0" autoPict="0" r:id="rId11">
            <anchor moveWithCells="1">
              <from>
                <xdr:col>18</xdr:col>
                <xdr:colOff>161925</xdr:colOff>
                <xdr:row>16</xdr:row>
                <xdr:rowOff>47625</xdr:rowOff>
              </from>
              <to>
                <xdr:col>18</xdr:col>
                <xdr:colOff>561975</xdr:colOff>
                <xdr:row>17</xdr:row>
                <xdr:rowOff>123825</xdr:rowOff>
              </to>
            </anchor>
          </controlPr>
        </control>
      </mc:Choice>
      <mc:Fallback>
        <control shapeId="146436" r:id="rId10" name="cmdImport2"/>
      </mc:Fallback>
    </mc:AlternateContent>
    <mc:AlternateContent xmlns:mc="http://schemas.openxmlformats.org/markup-compatibility/2006">
      <mc:Choice Requires="x14">
        <control shapeId="146437" r:id="rId12" name="cmdImport3">
          <controlPr defaultSize="0" print="0" autoLine="0" autoPict="0" r:id="rId13">
            <anchor moveWithCells="1">
              <from>
                <xdr:col>18</xdr:col>
                <xdr:colOff>161925</xdr:colOff>
                <xdr:row>18</xdr:row>
                <xdr:rowOff>47625</xdr:rowOff>
              </from>
              <to>
                <xdr:col>18</xdr:col>
                <xdr:colOff>561975</xdr:colOff>
                <xdr:row>19</xdr:row>
                <xdr:rowOff>123825</xdr:rowOff>
              </to>
            </anchor>
          </controlPr>
        </control>
      </mc:Choice>
      <mc:Fallback>
        <control shapeId="146437" r:id="rId12" name="cmdImport3"/>
      </mc:Fallback>
    </mc:AlternateContent>
    <mc:AlternateContent xmlns:mc="http://schemas.openxmlformats.org/markup-compatibility/2006">
      <mc:Choice Requires="x14">
        <control shapeId="146438" r:id="rId14" name="cmdImport4">
          <controlPr defaultSize="0" print="0" autoLine="0" autoPict="0" r:id="rId15">
            <anchor moveWithCells="1">
              <from>
                <xdr:col>18</xdr:col>
                <xdr:colOff>161925</xdr:colOff>
                <xdr:row>20</xdr:row>
                <xdr:rowOff>47625</xdr:rowOff>
              </from>
              <to>
                <xdr:col>18</xdr:col>
                <xdr:colOff>561975</xdr:colOff>
                <xdr:row>21</xdr:row>
                <xdr:rowOff>123825</xdr:rowOff>
              </to>
            </anchor>
          </controlPr>
        </control>
      </mc:Choice>
      <mc:Fallback>
        <control shapeId="146438" r:id="rId14" name="cmdImport4"/>
      </mc:Fallback>
    </mc:AlternateContent>
    <mc:AlternateContent xmlns:mc="http://schemas.openxmlformats.org/markup-compatibility/2006">
      <mc:Choice Requires="x14">
        <control shapeId="146439" r:id="rId16" name="cmdImport5">
          <controlPr defaultSize="0" print="0" autoLine="0" autoPict="0" r:id="rId17">
            <anchor moveWithCells="1">
              <from>
                <xdr:col>18</xdr:col>
                <xdr:colOff>161925</xdr:colOff>
                <xdr:row>22</xdr:row>
                <xdr:rowOff>47625</xdr:rowOff>
              </from>
              <to>
                <xdr:col>18</xdr:col>
                <xdr:colOff>561975</xdr:colOff>
                <xdr:row>23</xdr:row>
                <xdr:rowOff>123825</xdr:rowOff>
              </to>
            </anchor>
          </controlPr>
        </control>
      </mc:Choice>
      <mc:Fallback>
        <control shapeId="146439" r:id="rId16" name="cmdImport5"/>
      </mc:Fallback>
    </mc:AlternateContent>
    <mc:AlternateContent xmlns:mc="http://schemas.openxmlformats.org/markup-compatibility/2006">
      <mc:Choice Requires="x14">
        <control shapeId="146440" r:id="rId18" name="cmdImport6">
          <controlPr defaultSize="0" print="0" autoLine="0" autoPict="0" r:id="rId19">
            <anchor moveWithCells="1">
              <from>
                <xdr:col>18</xdr:col>
                <xdr:colOff>161925</xdr:colOff>
                <xdr:row>24</xdr:row>
                <xdr:rowOff>47625</xdr:rowOff>
              </from>
              <to>
                <xdr:col>18</xdr:col>
                <xdr:colOff>561975</xdr:colOff>
                <xdr:row>25</xdr:row>
                <xdr:rowOff>123825</xdr:rowOff>
              </to>
            </anchor>
          </controlPr>
        </control>
      </mc:Choice>
      <mc:Fallback>
        <control shapeId="146440" r:id="rId18" name="cmdImport6"/>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6">
    <tabColor theme="9" tint="0.59996337778862885"/>
    <pageSetUpPr fitToPage="1"/>
  </sheetPr>
  <dimension ref="A1:V34"/>
  <sheetViews>
    <sheetView showZeros="0" zoomScaleNormal="100" workbookViewId="0">
      <pane xSplit="1" ySplit="15" topLeftCell="B16" activePane="bottomRight" state="frozen"/>
      <selection sqref="A1:IV65536"/>
      <selection pane="topRight" sqref="A1:IV65536"/>
      <selection pane="bottomLeft" sqref="A1:IV65536"/>
      <selection pane="bottomRight" activeCell="A16" sqref="A16"/>
    </sheetView>
  </sheetViews>
  <sheetFormatPr baseColWidth="10" defaultColWidth="11.42578125" defaultRowHeight="12.75" x14ac:dyDescent="0.2"/>
  <cols>
    <col min="1" max="1" width="12.5703125" style="275" customWidth="1"/>
    <col min="2" max="2" width="13.140625" style="275" customWidth="1"/>
    <col min="3" max="3" width="13" style="275" customWidth="1"/>
    <col min="4" max="5" width="11.42578125" style="275"/>
    <col min="6" max="7" width="12.140625" style="275" bestFit="1" customWidth="1"/>
    <col min="8" max="8" width="12.42578125" style="275" customWidth="1"/>
    <col min="9" max="9" width="12.140625" style="275" customWidth="1"/>
    <col min="10" max="16" width="11.42578125" style="275"/>
    <col min="17" max="17" width="16.42578125" style="276" customWidth="1"/>
    <col min="18" max="18" width="5.42578125" style="275" hidden="1" customWidth="1"/>
    <col min="19" max="16384" width="11.42578125" style="275"/>
  </cols>
  <sheetData>
    <row r="1" spans="1:22" ht="15" customHeight="1" x14ac:dyDescent="0.25">
      <c r="A1" s="252" t="s">
        <v>4037</v>
      </c>
      <c r="B1" s="251"/>
      <c r="C1" s="251"/>
      <c r="D1" s="270"/>
      <c r="F1" s="313"/>
      <c r="R1" s="312">
        <f>SUM(R15:R15)</f>
        <v>1</v>
      </c>
      <c r="T1" s="250" t="s">
        <v>5541</v>
      </c>
      <c r="U1" s="249" t="str">
        <f>GetPage(U2)</f>
        <v>5/25</v>
      </c>
    </row>
    <row r="2" spans="1:22" ht="15" customHeight="1" x14ac:dyDescent="0.2">
      <c r="A2" s="248" t="str">
        <f>Krankenhausname</f>
        <v>&lt;Hier Krankenhausnamen eintragen&gt;</v>
      </c>
      <c r="B2" s="247"/>
      <c r="C2" s="247"/>
      <c r="D2" s="268"/>
      <c r="T2" s="246" t="s">
        <v>1822</v>
      </c>
      <c r="U2" s="245" t="str">
        <f ca="1">AEB_Datum</f>
        <v>29.3.2022</v>
      </c>
    </row>
    <row r="3" spans="1:22" ht="21.75" customHeight="1" x14ac:dyDescent="0.2">
      <c r="T3" s="269"/>
      <c r="U3" s="269"/>
    </row>
    <row r="4" spans="1:22" ht="21" customHeight="1" x14ac:dyDescent="0.3">
      <c r="A4" s="311" t="str">
        <f>"E1 Aufstellung der Fallpauschalen für das Krankenhaus (Daten " &amp; VJ &amp; ", Katalog " &amp; BJ &amp;")"</f>
        <v>E1 Aufstellung der Fallpauschalen für das Krankenhaus (Daten 2019, Katalog 2020)</v>
      </c>
    </row>
    <row r="5" spans="1:22" s="286" customFormat="1" hidden="1" x14ac:dyDescent="0.2">
      <c r="A5" s="422"/>
      <c r="B5" s="422"/>
      <c r="C5" s="382" t="str">
        <f>IF(A5="","",CalcDRG(A5,Bezugsjahr,"HA",4))</f>
        <v/>
      </c>
      <c r="D5" s="420">
        <f t="shared" ref="D5:D10" si="0">IF(A5="",0,IF(ISERROR((B5*C5))=TRUE,0,(B5*C5)))</f>
        <v>0</v>
      </c>
      <c r="E5" s="422"/>
      <c r="F5" s="422"/>
      <c r="G5" s="382" t="str">
        <f>IF(A5="","",CalcDRG(A5,Bezugsjahr,"HA",11))</f>
        <v/>
      </c>
      <c r="H5" s="420">
        <f t="shared" ref="H5:H10" si="1">IF(A5="",0,IF(F5&lt;=0,0,IF(ISERROR(G5*F5)=TRUE,0,(G5*F5))))</f>
        <v>0</v>
      </c>
      <c r="I5" s="422"/>
      <c r="J5" s="422"/>
      <c r="K5" s="382" t="str">
        <f>IF(A5="","",CalcDRG(A5,Bezugsjahr,"HA",8))</f>
        <v/>
      </c>
      <c r="L5" s="420">
        <f>IF(A5="",0,IF(K5&lt;=0,0,IF(ISERROR(K5*J5)=TRUE,0,(K5*J5))))</f>
        <v>0</v>
      </c>
      <c r="M5" s="422"/>
      <c r="N5" s="422"/>
      <c r="O5" s="382" t="str">
        <f>IF(A5="","",CalcDRG(A5,Bezugsjahr,"HA",10))</f>
        <v/>
      </c>
      <c r="P5" s="420">
        <f>IF(A5="",0,IF(O5&lt;=0,0,IF(ISERROR(O5*N5)=TRUE,0,(O5*N5))))</f>
        <v>0</v>
      </c>
      <c r="Q5" s="420">
        <f t="shared" ref="Q5:Q10" si="2">IF(A5="",0,IF(ISERROR(D5-H5-L5+P5)=TRUE,0,(D5-H5-L5+P5)))</f>
        <v>0</v>
      </c>
      <c r="S5" s="288"/>
      <c r="T5" s="287" t="str">
        <f>IF(A5="","",CalcDRG(A5,Bezugsjahr,"HA",14))</f>
        <v/>
      </c>
      <c r="U5" s="420">
        <f>IF(A5="",0,IF(T5&lt;=0,0,IF(ISERROR(T5*S5)=TRUE,0,(T5*S5))))</f>
        <v>0</v>
      </c>
    </row>
    <row r="6" spans="1:22" hidden="1" x14ac:dyDescent="0.2">
      <c r="A6" s="422"/>
      <c r="B6" s="422"/>
      <c r="C6" s="382" t="str">
        <f>IF(A6="","",CalcDRG(A6,Bezugsjahr,"HA",5))</f>
        <v/>
      </c>
      <c r="D6" s="420">
        <f t="shared" si="0"/>
        <v>0</v>
      </c>
      <c r="E6" s="422"/>
      <c r="F6" s="422"/>
      <c r="G6" s="382" t="str">
        <f>IF(A6="","",CalcDRG(A6,Bezugsjahr,"HA",11))</f>
        <v/>
      </c>
      <c r="H6" s="420">
        <f t="shared" si="1"/>
        <v>0</v>
      </c>
      <c r="I6" s="422"/>
      <c r="J6" s="422"/>
      <c r="K6" s="382" t="str">
        <f>IF(A6="","",CalcDRG(A6,Bezugsjahr,"HA",8))</f>
        <v/>
      </c>
      <c r="L6" s="420">
        <f>IF(A6="",0,IF(J6&lt;=0,0,IF(ISERROR(K6*J6)=TRUE,0,(K6*J6))))</f>
        <v>0</v>
      </c>
      <c r="M6" s="422"/>
      <c r="N6" s="422"/>
      <c r="O6" s="382" t="str">
        <f>IF(A6="","",CalcDRG(A6,Bezugsjahr,"HA",10))</f>
        <v/>
      </c>
      <c r="P6" s="420">
        <f>IF(A6="",0,IF(N6&lt;=0,0,IF(ISERROR(O6*N6)=TRUE,0,(O6*N6))))</f>
        <v>0</v>
      </c>
      <c r="Q6" s="420">
        <f t="shared" si="2"/>
        <v>0</v>
      </c>
      <c r="S6" s="288"/>
      <c r="T6" s="287" t="str">
        <f>IF(A6="","",CalcDRG(A6,Bezugsjahr,"HA",14))</f>
        <v/>
      </c>
      <c r="U6" s="420">
        <f>IF(A6="",0,IF(S6&lt;=0,0,IF(ISERROR(T6*S6)=TRUE,0,(T6*S6))))</f>
        <v>0</v>
      </c>
    </row>
    <row r="7" spans="1:22" s="286" customFormat="1" hidden="1" x14ac:dyDescent="0.2">
      <c r="A7" s="422"/>
      <c r="B7" s="422"/>
      <c r="C7" s="382" t="str">
        <f>IF(A7="","",CalcDRG(A7,Bezugsjahr,"BA",4))</f>
        <v/>
      </c>
      <c r="D7" s="420">
        <f t="shared" si="0"/>
        <v>0</v>
      </c>
      <c r="E7" s="422"/>
      <c r="F7" s="422"/>
      <c r="G7" s="382" t="str">
        <f>IF(A7="","",CalcDRG(A7,Bezugsjahr,"BA",13))</f>
        <v/>
      </c>
      <c r="H7" s="420">
        <f t="shared" si="1"/>
        <v>0</v>
      </c>
      <c r="I7" s="422"/>
      <c r="J7" s="422"/>
      <c r="K7" s="382" t="str">
        <f>IF(A7="","",CalcDRG(A7,Bezugsjahr,"BA",10))</f>
        <v/>
      </c>
      <c r="L7" s="420">
        <f>IF(A7="",0,IF(J7&lt;=0,0,IF(ISERROR(K7*J7)=TRUE,0,(K7*J7))))</f>
        <v>0</v>
      </c>
      <c r="M7" s="422"/>
      <c r="N7" s="422"/>
      <c r="O7" s="382" t="str">
        <f>IF(A7="","",CalcDRG(A7,Bezugsjahr,"BA",12))</f>
        <v/>
      </c>
      <c r="P7" s="420">
        <f>IF(A7="",0,IF(N7&lt;=0,0,IF(ISERROR(O7*N7)=TRUE,0,(O7*N7))))</f>
        <v>0</v>
      </c>
      <c r="Q7" s="420">
        <f t="shared" si="2"/>
        <v>0</v>
      </c>
      <c r="S7" s="288"/>
      <c r="T7" s="287" t="str">
        <f>IF(A7="","",CalcDRG(A7,Bezugsjahr,"BA",16))</f>
        <v/>
      </c>
      <c r="U7" s="420">
        <f>IF(A7="",0,IF(S7&lt;=0,0,IF(ISERROR(T7*S7)=TRUE,0,(T7*S7))))</f>
        <v>0</v>
      </c>
    </row>
    <row r="8" spans="1:22" s="286" customFormat="1" hidden="1" x14ac:dyDescent="0.2">
      <c r="A8" s="422"/>
      <c r="B8" s="422"/>
      <c r="C8" s="382" t="str">
        <f>IF(A8="","",CalcDRG(A8,Bezugsjahr,"BA",5))</f>
        <v/>
      </c>
      <c r="D8" s="420">
        <f t="shared" si="0"/>
        <v>0</v>
      </c>
      <c r="E8" s="422"/>
      <c r="F8" s="422"/>
      <c r="G8" s="382" t="str">
        <f>IF(A8="","",CalcDRG(A8,Bezugsjahr,"BA",13))</f>
        <v/>
      </c>
      <c r="H8" s="420">
        <f t="shared" si="1"/>
        <v>0</v>
      </c>
      <c r="I8" s="422"/>
      <c r="J8" s="422"/>
      <c r="K8" s="382" t="str">
        <f>IF(A8="","",CalcDRG(A8,Bezugsjahr,"BA",10))</f>
        <v/>
      </c>
      <c r="L8" s="420">
        <f>IF(A8="",0,IF(J8&lt;=0,0,IF(ISERROR(K8*J8)=TRUE,0,(K8*J8))))</f>
        <v>0</v>
      </c>
      <c r="M8" s="422"/>
      <c r="N8" s="422"/>
      <c r="O8" s="382" t="str">
        <f>IF(A8="","",CalcDRG(A8,Bezugsjahr,"BA",12))</f>
        <v/>
      </c>
      <c r="P8" s="420">
        <f>IF(A8="",0,IF(N8&lt;=0,0,IF(ISERROR(O8*N8)=TRUE,0,(O8*N8))))</f>
        <v>0</v>
      </c>
      <c r="Q8" s="420">
        <f t="shared" si="2"/>
        <v>0</v>
      </c>
      <c r="S8" s="288"/>
      <c r="T8" s="287" t="str">
        <f>IF(A8="","",CalcDRG(A8,Bezugsjahr,"BA",16))</f>
        <v/>
      </c>
      <c r="U8" s="420">
        <f>IF(A8="",0,IF(S8&lt;=0,0,IF(ISERROR(T8*S8)=TRUE,0,(T8*S8))))</f>
        <v>0</v>
      </c>
    </row>
    <row r="9" spans="1:22" s="286" customFormat="1" hidden="1" x14ac:dyDescent="0.2">
      <c r="A9" s="422"/>
      <c r="B9" s="422"/>
      <c r="C9" s="382" t="str">
        <f>IF(A9="","",CalcDRG(A9,Bezugsjahr,"BA",6))</f>
        <v/>
      </c>
      <c r="D9" s="420">
        <f t="shared" si="0"/>
        <v>0</v>
      </c>
      <c r="E9" s="422"/>
      <c r="F9" s="422"/>
      <c r="G9" s="382" t="str">
        <f>IF(A9="","",CalcDRG(A9,Bezugsjahr,"BA",13))</f>
        <v/>
      </c>
      <c r="H9" s="420">
        <f t="shared" si="1"/>
        <v>0</v>
      </c>
      <c r="I9" s="422"/>
      <c r="J9" s="422"/>
      <c r="K9" s="382" t="str">
        <f>IF(A9="","",CalcDRG(A9,Bezugsjahr,"BA",10))</f>
        <v/>
      </c>
      <c r="L9" s="420">
        <f>IF(A9="",0,IF(J9&lt;=0,0,IF(ISERROR(K9*J9)=TRUE,0,(K9*J9))))</f>
        <v>0</v>
      </c>
      <c r="M9" s="422"/>
      <c r="N9" s="422"/>
      <c r="O9" s="382" t="str">
        <f>IF(A9="","",CalcDRG(A9,Bezugsjahr,"BA",12))</f>
        <v/>
      </c>
      <c r="P9" s="420">
        <f>IF(A9="",0,IF(N9&lt;=0,0,IF(ISERROR(O9*N9)=TRUE,0,(O9*N9))))</f>
        <v>0</v>
      </c>
      <c r="Q9" s="420">
        <f t="shared" si="2"/>
        <v>0</v>
      </c>
      <c r="S9" s="288"/>
      <c r="T9" s="287" t="str">
        <f>IF(A9="","",CalcDRG(A9,Bezugsjahr,"BA",16))</f>
        <v/>
      </c>
      <c r="U9" s="420">
        <f>IF(A9="",0,IF(S9&lt;=0,0,IF(ISERROR(T9*S9)=TRUE,0,(T9*S9))))</f>
        <v>0</v>
      </c>
    </row>
    <row r="10" spans="1:22" s="286" customFormat="1" hidden="1" x14ac:dyDescent="0.2">
      <c r="A10" s="422"/>
      <c r="B10" s="422"/>
      <c r="C10" s="382" t="str">
        <f>IF(A10="","",CalcDRG(A10,Bezugsjahr,"BA",7))</f>
        <v/>
      </c>
      <c r="D10" s="420">
        <f t="shared" si="0"/>
        <v>0</v>
      </c>
      <c r="E10" s="422"/>
      <c r="F10" s="422"/>
      <c r="G10" s="382" t="str">
        <f>IF(A10="","",CalcDRG(A10,Bezugsjahr,"BA",13))</f>
        <v/>
      </c>
      <c r="H10" s="420">
        <f t="shared" si="1"/>
        <v>0</v>
      </c>
      <c r="I10" s="422"/>
      <c r="J10" s="422"/>
      <c r="K10" s="382" t="str">
        <f>IF(A10="","",CalcDRG(A10,Bezugsjahr,"BA",10))</f>
        <v/>
      </c>
      <c r="L10" s="420">
        <f>IF(A10="",0,IF(J10&lt;=0,0,IF(ISERROR(K10*J10)=TRUE,0,(K10*J10))))</f>
        <v>0</v>
      </c>
      <c r="M10" s="422"/>
      <c r="N10" s="422"/>
      <c r="O10" s="382" t="str">
        <f>IF(A10="","",CalcDRG(A10,Bezugsjahr,"BA",12))</f>
        <v/>
      </c>
      <c r="P10" s="420">
        <f>IF(A10="",0,IF(N10&lt;=0,0,IF(ISERROR(O10*N10)=TRUE,0,(O10*N10))))</f>
        <v>0</v>
      </c>
      <c r="Q10" s="420">
        <f t="shared" si="2"/>
        <v>0</v>
      </c>
      <c r="S10" s="288"/>
      <c r="T10" s="287" t="str">
        <f>IF(A10="","",CalcDRG(A10,Bezugsjahr,"BA",16))</f>
        <v/>
      </c>
      <c r="U10" s="420">
        <f>IF(A10="",0,IF(S10&lt;=0,0,IF(ISERROR(T10*S10)=TRUE,0,(T10*S10))))</f>
        <v>0</v>
      </c>
    </row>
    <row r="11" spans="1:22" ht="27.6" customHeight="1" x14ac:dyDescent="0.25">
      <c r="A11" s="310"/>
    </row>
    <row r="12" spans="1:22" s="302" customFormat="1" ht="18.75" customHeight="1" x14ac:dyDescent="0.25">
      <c r="A12" s="309"/>
      <c r="B12" s="308"/>
      <c r="C12" s="307"/>
      <c r="D12" s="307"/>
      <c r="E12" s="306" t="s">
        <v>2434</v>
      </c>
      <c r="F12" s="305"/>
      <c r="G12" s="305"/>
      <c r="H12" s="305"/>
      <c r="I12" s="306" t="s">
        <v>4038</v>
      </c>
      <c r="J12" s="305"/>
      <c r="K12" s="305"/>
      <c r="L12" s="305"/>
      <c r="M12" s="306" t="s">
        <v>4039</v>
      </c>
      <c r="N12" s="305"/>
      <c r="O12" s="305"/>
      <c r="P12" s="304"/>
      <c r="Q12" s="303"/>
      <c r="S12" s="494" t="s">
        <v>8070</v>
      </c>
      <c r="T12" s="495"/>
      <c r="U12" s="496"/>
    </row>
    <row r="13" spans="1:22" ht="89.25" x14ac:dyDescent="0.2">
      <c r="A13" s="301" t="s">
        <v>2671</v>
      </c>
      <c r="B13" s="300" t="s">
        <v>2233</v>
      </c>
      <c r="C13" s="299" t="s">
        <v>1821</v>
      </c>
      <c r="D13" s="298" t="s">
        <v>2433</v>
      </c>
      <c r="E13" s="300" t="s">
        <v>3695</v>
      </c>
      <c r="F13" s="299" t="s">
        <v>3696</v>
      </c>
      <c r="G13" s="299" t="s">
        <v>3697</v>
      </c>
      <c r="H13" s="298" t="s">
        <v>3701</v>
      </c>
      <c r="I13" s="300" t="s">
        <v>3698</v>
      </c>
      <c r="J13" s="299" t="s">
        <v>3699</v>
      </c>
      <c r="K13" s="299" t="s">
        <v>3700</v>
      </c>
      <c r="L13" s="298" t="s">
        <v>3255</v>
      </c>
      <c r="M13" s="300" t="s">
        <v>3702</v>
      </c>
      <c r="N13" s="299" t="s">
        <v>3703</v>
      </c>
      <c r="O13" s="299" t="s">
        <v>2552</v>
      </c>
      <c r="P13" s="298" t="s">
        <v>2558</v>
      </c>
      <c r="Q13" s="298" t="s">
        <v>2559</v>
      </c>
      <c r="S13" s="366" t="s">
        <v>8071</v>
      </c>
      <c r="T13" s="366" t="s">
        <v>8072</v>
      </c>
      <c r="U13" s="366" t="s">
        <v>8073</v>
      </c>
    </row>
    <row r="14" spans="1:22" ht="15" customHeight="1" x14ac:dyDescent="0.2">
      <c r="A14" s="297">
        <v>1</v>
      </c>
      <c r="B14" s="295">
        <v>2</v>
      </c>
      <c r="C14" s="295">
        <v>3</v>
      </c>
      <c r="D14" s="296">
        <v>4</v>
      </c>
      <c r="E14" s="295">
        <v>5</v>
      </c>
      <c r="F14" s="295">
        <v>6</v>
      </c>
      <c r="G14" s="295">
        <v>7</v>
      </c>
      <c r="H14" s="295">
        <v>8</v>
      </c>
      <c r="I14" s="295">
        <v>9</v>
      </c>
      <c r="J14" s="295">
        <v>10</v>
      </c>
      <c r="K14" s="295">
        <v>11</v>
      </c>
      <c r="L14" s="297">
        <v>12</v>
      </c>
      <c r="M14" s="295">
        <v>13</v>
      </c>
      <c r="N14" s="296">
        <v>14</v>
      </c>
      <c r="O14" s="295">
        <v>15</v>
      </c>
      <c r="P14" s="295">
        <v>16</v>
      </c>
      <c r="Q14" s="295">
        <v>17</v>
      </c>
      <c r="S14" s="367">
        <v>18</v>
      </c>
      <c r="T14" s="367">
        <v>19</v>
      </c>
      <c r="U14" s="367">
        <v>20</v>
      </c>
    </row>
    <row r="15" spans="1:22" s="226" customFormat="1" ht="15" customHeight="1" x14ac:dyDescent="0.2">
      <c r="A15" s="293" t="s">
        <v>1770</v>
      </c>
      <c r="B15" s="291"/>
      <c r="C15" s="291"/>
      <c r="D15" s="291"/>
      <c r="E15" s="292"/>
      <c r="F15" s="292"/>
      <c r="G15" s="291"/>
      <c r="H15" s="291"/>
      <c r="I15" s="291"/>
      <c r="J15" s="291"/>
      <c r="K15" s="291"/>
      <c r="L15" s="291"/>
      <c r="M15" s="291"/>
      <c r="N15" s="291"/>
      <c r="O15" s="291"/>
      <c r="P15" s="291"/>
      <c r="Q15" s="294"/>
      <c r="R15" s="226">
        <v>1</v>
      </c>
      <c r="S15" s="291"/>
      <c r="T15" s="291"/>
      <c r="U15" s="294"/>
    </row>
    <row r="16" spans="1:22" x14ac:dyDescent="0.2">
      <c r="A16" s="422"/>
      <c r="B16" s="422"/>
      <c r="C16" s="382" t="str">
        <f>IF(A16="","",CalcDRG(A16,Bezugsjahr,"HA",4))</f>
        <v/>
      </c>
      <c r="D16" s="420">
        <f t="shared" ref="D16" si="3">IF(A16="",0,IF(ISERROR((B16*C16))=TRUE,0,(B16*C16)))</f>
        <v>0</v>
      </c>
      <c r="E16" s="422"/>
      <c r="F16" s="422"/>
      <c r="G16" s="382" t="str">
        <f>IF(A16="","",CalcDRG(A16,Bezugsjahr,"HA",11))</f>
        <v/>
      </c>
      <c r="H16" s="420">
        <f t="shared" ref="H16" si="4">IF(A16="",0,IF(F16&lt;=0,0,IF(ISERROR(G16*F16)=TRUE,0,(G16*F16))))</f>
        <v>0</v>
      </c>
      <c r="I16" s="422"/>
      <c r="J16" s="422"/>
      <c r="K16" s="382" t="str">
        <f>IF(A16="","",CalcDRG(A16,Bezugsjahr,"HA",8))</f>
        <v/>
      </c>
      <c r="L16" s="420">
        <f>IF(A16="",0,IF(K16&lt;=0,0,IF(ISERROR(K16*J16)=TRUE,0,(K16*J16))))</f>
        <v>0</v>
      </c>
      <c r="M16" s="422"/>
      <c r="N16" s="422"/>
      <c r="O16" s="382" t="str">
        <f>IF(A16="","",CalcDRG(A16,Bezugsjahr,"HA",10))</f>
        <v/>
      </c>
      <c r="P16" s="420">
        <f>IF(A16="",0,IF(O16&lt;=0,0,IF(ISERROR(O16*N16)=TRUE,0,(O16*N16))))</f>
        <v>0</v>
      </c>
      <c r="Q16" s="420">
        <f t="shared" ref="Q16" si="5">IF(A16="",0,IF(ISERROR(D16-H16-L16+P16)=TRUE,0,(D16-H16-L16+P16)))</f>
        <v>0</v>
      </c>
      <c r="R16" s="286"/>
      <c r="S16" s="288"/>
      <c r="T16" s="287" t="str">
        <f>IF(A16="","",CalcDRG(A16,Bezugsjahr,"HA",14))</f>
        <v/>
      </c>
      <c r="U16" s="420">
        <f>IF(A16="",0,IF(T16&lt;=0,0,IF(ISERROR(T16*S16)=TRUE,0,(T16*S16))))</f>
        <v>0</v>
      </c>
      <c r="V16" s="286"/>
    </row>
    <row r="17" spans="1:22" x14ac:dyDescent="0.2">
      <c r="A17" s="293" t="s">
        <v>2071</v>
      </c>
      <c r="B17" s="291"/>
      <c r="C17" s="291"/>
      <c r="D17" s="291"/>
      <c r="E17" s="292"/>
      <c r="F17" s="292"/>
      <c r="G17" s="291"/>
      <c r="H17" s="291"/>
      <c r="I17" s="291"/>
      <c r="J17" s="291"/>
      <c r="K17" s="291"/>
      <c r="L17" s="291"/>
      <c r="M17" s="291"/>
      <c r="N17" s="291"/>
      <c r="O17" s="290"/>
      <c r="P17" s="290"/>
      <c r="Q17" s="289"/>
      <c r="R17" s="275">
        <v>1</v>
      </c>
      <c r="S17" s="291"/>
      <c r="T17" s="290"/>
      <c r="U17" s="294"/>
    </row>
    <row r="18" spans="1:22" x14ac:dyDescent="0.2">
      <c r="A18" s="422"/>
      <c r="B18" s="422"/>
      <c r="C18" s="382" t="str">
        <f>IF(A18="","",CalcDRG(A18,Bezugsjahr,"HA",5))</f>
        <v/>
      </c>
      <c r="D18" s="420">
        <f t="shared" ref="D18" si="6">IF(A18="",0,IF(ISERROR((B18*C18))=TRUE,0,(B18*C18)))</f>
        <v>0</v>
      </c>
      <c r="E18" s="422"/>
      <c r="F18" s="422"/>
      <c r="G18" s="382" t="str">
        <f>IF(A18="","",CalcDRG(A18,Bezugsjahr,"HA",11))</f>
        <v/>
      </c>
      <c r="H18" s="420">
        <f t="shared" ref="H18" si="7">IF(A18="",0,IF(F18&lt;=0,0,IF(ISERROR(G18*F18)=TRUE,0,(G18*F18))))</f>
        <v>0</v>
      </c>
      <c r="I18" s="422"/>
      <c r="J18" s="422"/>
      <c r="K18" s="382" t="str">
        <f>IF(A18="","",CalcDRG(A18,Bezugsjahr,"HA",8))</f>
        <v/>
      </c>
      <c r="L18" s="420">
        <f>IF(A18="",0,IF(J18&lt;=0,0,IF(ISERROR(K18*J18)=TRUE,0,(K18*J18))))</f>
        <v>0</v>
      </c>
      <c r="M18" s="422"/>
      <c r="N18" s="422"/>
      <c r="O18" s="382" t="str">
        <f>IF(A18="","",CalcDRG(A18,Bezugsjahr,"HA",10))</f>
        <v/>
      </c>
      <c r="P18" s="420">
        <f>IF(A18="",0,IF(N18&lt;=0,0,IF(ISERROR(O18*N18)=TRUE,0,(O18*N18))))</f>
        <v>0</v>
      </c>
      <c r="Q18" s="420">
        <f t="shared" ref="Q18" si="8">IF(A18="",0,IF(ISERROR(D18-H18-L18+P18)=TRUE,0,(D18-H18-L18+P18)))</f>
        <v>0</v>
      </c>
      <c r="S18" s="288"/>
      <c r="T18" s="287" t="str">
        <f>IF(A18="","",CalcDRG(A18,Bezugsjahr,"HA",14))</f>
        <v/>
      </c>
      <c r="U18" s="420">
        <f>IF(A18="",0,IF(S18&lt;=0,0,IF(ISERROR(T18*S18)=TRUE,0,(T18*S18))))</f>
        <v>0</v>
      </c>
    </row>
    <row r="19" spans="1:22" x14ac:dyDescent="0.2">
      <c r="A19" s="293" t="s">
        <v>2779</v>
      </c>
      <c r="B19" s="291"/>
      <c r="C19" s="291"/>
      <c r="D19" s="291"/>
      <c r="E19" s="292"/>
      <c r="F19" s="292"/>
      <c r="G19" s="291"/>
      <c r="H19" s="291"/>
      <c r="I19" s="291"/>
      <c r="J19" s="291"/>
      <c r="K19" s="291"/>
      <c r="L19" s="291"/>
      <c r="M19" s="291"/>
      <c r="N19" s="291"/>
      <c r="O19" s="290"/>
      <c r="P19" s="290"/>
      <c r="Q19" s="289"/>
      <c r="R19" s="275">
        <v>1</v>
      </c>
      <c r="S19" s="291"/>
      <c r="T19" s="291"/>
      <c r="U19" s="294"/>
    </row>
    <row r="20" spans="1:22" x14ac:dyDescent="0.2">
      <c r="A20" s="422"/>
      <c r="B20" s="422"/>
      <c r="C20" s="382" t="str">
        <f>IF(A20="","",CalcDRG(A20,Bezugsjahr,"BA",4))</f>
        <v/>
      </c>
      <c r="D20" s="420">
        <f t="shared" ref="D20" si="9">IF(A20="",0,IF(ISERROR((B20*C20))=TRUE,0,(B20*C20)))</f>
        <v>0</v>
      </c>
      <c r="E20" s="422"/>
      <c r="F20" s="422"/>
      <c r="G20" s="382" t="str">
        <f>IF(A20="","",CalcDRG(A20,Bezugsjahr,"BA",13))</f>
        <v/>
      </c>
      <c r="H20" s="420">
        <f t="shared" ref="H20" si="10">IF(A20="",0,IF(F20&lt;=0,0,IF(ISERROR(G20*F20)=TRUE,0,(G20*F20))))</f>
        <v>0</v>
      </c>
      <c r="I20" s="422"/>
      <c r="J20" s="422"/>
      <c r="K20" s="382" t="str">
        <f>IF(A20="","",CalcDRG(A20,Bezugsjahr,"BA",10))</f>
        <v/>
      </c>
      <c r="L20" s="420">
        <f>IF(A20="",0,IF(J20&lt;=0,0,IF(ISERROR(K20*J20)=TRUE,0,(K20*J20))))</f>
        <v>0</v>
      </c>
      <c r="M20" s="422"/>
      <c r="N20" s="422"/>
      <c r="O20" s="382" t="str">
        <f>IF(A20="","",CalcDRG(A20,Bezugsjahr,"BA",12))</f>
        <v/>
      </c>
      <c r="P20" s="420">
        <f>IF(A20="",0,IF(N20&lt;=0,0,IF(ISERROR(O20*N20)=TRUE,0,(O20*N20))))</f>
        <v>0</v>
      </c>
      <c r="Q20" s="420">
        <f t="shared" ref="Q20" si="11">IF(A20="",0,IF(ISERROR(D20-H20-L20+P20)=TRUE,0,(D20-H20-L20+P20)))</f>
        <v>0</v>
      </c>
      <c r="R20" s="286"/>
      <c r="S20" s="288"/>
      <c r="T20" s="287" t="str">
        <f>IF(A20="","",CalcDRG(A20,Bezugsjahr,"BA",16))</f>
        <v/>
      </c>
      <c r="U20" s="420">
        <f>IF(A20="",0,IF(S20&lt;=0,0,IF(ISERROR(T20*S20)=TRUE,0,(T20*S20))))</f>
        <v>0</v>
      </c>
      <c r="V20" s="286"/>
    </row>
    <row r="21" spans="1:22" x14ac:dyDescent="0.2">
      <c r="A21" s="293" t="s">
        <v>2780</v>
      </c>
      <c r="B21" s="291"/>
      <c r="C21" s="291"/>
      <c r="D21" s="291"/>
      <c r="E21" s="292"/>
      <c r="F21" s="292"/>
      <c r="G21" s="291"/>
      <c r="H21" s="291"/>
      <c r="I21" s="291"/>
      <c r="J21" s="291"/>
      <c r="K21" s="291"/>
      <c r="L21" s="291"/>
      <c r="M21" s="291"/>
      <c r="N21" s="291"/>
      <c r="O21" s="291"/>
      <c r="P21" s="291"/>
      <c r="Q21" s="294"/>
      <c r="R21" s="275">
        <v>1</v>
      </c>
      <c r="S21" s="291"/>
      <c r="U21" s="284"/>
    </row>
    <row r="22" spans="1:22" x14ac:dyDescent="0.2">
      <c r="A22" s="422"/>
      <c r="B22" s="422"/>
      <c r="C22" s="382" t="str">
        <f>IF(A22="","",CalcDRG(A22,Bezugsjahr,"BA",5))</f>
        <v/>
      </c>
      <c r="D22" s="420">
        <f t="shared" ref="D22" si="12">IF(A22="",0,IF(ISERROR((B22*C22))=TRUE,0,(B22*C22)))</f>
        <v>0</v>
      </c>
      <c r="E22" s="422"/>
      <c r="F22" s="422"/>
      <c r="G22" s="382" t="str">
        <f>IF(A22="","",CalcDRG(A22,Bezugsjahr,"BA",13))</f>
        <v/>
      </c>
      <c r="H22" s="420">
        <f t="shared" ref="H22" si="13">IF(A22="",0,IF(F22&lt;=0,0,IF(ISERROR(G22*F22)=TRUE,0,(G22*F22))))</f>
        <v>0</v>
      </c>
      <c r="I22" s="422"/>
      <c r="J22" s="422"/>
      <c r="K22" s="382" t="str">
        <f>IF(A22="","",CalcDRG(A22,Bezugsjahr,"BA",10))</f>
        <v/>
      </c>
      <c r="L22" s="420">
        <f>IF(A22="",0,IF(J22&lt;=0,0,IF(ISERROR(K22*J22)=TRUE,0,(K22*J22))))</f>
        <v>0</v>
      </c>
      <c r="M22" s="422"/>
      <c r="N22" s="422"/>
      <c r="O22" s="382" t="str">
        <f>IF(A22="","",CalcDRG(A22,Bezugsjahr,"BA",12))</f>
        <v/>
      </c>
      <c r="P22" s="420">
        <f>IF(A22="",0,IF(N22&lt;=0,0,IF(ISERROR(O22*N22)=TRUE,0,(O22*N22))))</f>
        <v>0</v>
      </c>
      <c r="Q22" s="420">
        <f t="shared" ref="Q22" si="14">IF(A22="",0,IF(ISERROR(D22-H22-L22+P22)=TRUE,0,(D22-H22-L22+P22)))</f>
        <v>0</v>
      </c>
      <c r="R22" s="286"/>
      <c r="S22" s="288"/>
      <c r="T22" s="287" t="str">
        <f>IF(A22="","",CalcDRG(A22,Bezugsjahr,"BA",16))</f>
        <v/>
      </c>
      <c r="U22" s="420">
        <f>IF(A22="",0,IF(S22&lt;=0,0,IF(ISERROR(T22*S22)=TRUE,0,(T22*S22))))</f>
        <v>0</v>
      </c>
      <c r="V22" s="286"/>
    </row>
    <row r="23" spans="1:22" x14ac:dyDescent="0.2">
      <c r="A23" s="293" t="s">
        <v>1774</v>
      </c>
      <c r="B23" s="291"/>
      <c r="C23" s="291"/>
      <c r="D23" s="291"/>
      <c r="E23" s="292"/>
      <c r="F23" s="292"/>
      <c r="G23" s="291"/>
      <c r="H23" s="291"/>
      <c r="I23" s="291"/>
      <c r="J23" s="291"/>
      <c r="K23" s="291"/>
      <c r="L23" s="291"/>
      <c r="M23" s="291"/>
      <c r="N23" s="291"/>
      <c r="O23" s="291"/>
      <c r="P23" s="291"/>
      <c r="Q23" s="294"/>
      <c r="R23" s="275">
        <v>1</v>
      </c>
      <c r="U23" s="284"/>
    </row>
    <row r="24" spans="1:22" x14ac:dyDescent="0.2">
      <c r="A24" s="422"/>
      <c r="B24" s="422"/>
      <c r="C24" s="382" t="str">
        <f>IF(A24="","",CalcDRG(A24,Bezugsjahr,"BA",6))</f>
        <v/>
      </c>
      <c r="D24" s="420">
        <f t="shared" ref="D24" si="15">IF(A24="",0,IF(ISERROR((B24*C24))=TRUE,0,(B24*C24)))</f>
        <v>0</v>
      </c>
      <c r="E24" s="422"/>
      <c r="F24" s="422"/>
      <c r="G24" s="382" t="str">
        <f>IF(A24="","",CalcDRG(A24,Bezugsjahr,"BA",13))</f>
        <v/>
      </c>
      <c r="H24" s="420">
        <f t="shared" ref="H24" si="16">IF(A24="",0,IF(F24&lt;=0,0,IF(ISERROR(G24*F24)=TRUE,0,(G24*F24))))</f>
        <v>0</v>
      </c>
      <c r="I24" s="422"/>
      <c r="J24" s="422"/>
      <c r="K24" s="382" t="str">
        <f>IF(A24="","",CalcDRG(A24,Bezugsjahr,"BA",10))</f>
        <v/>
      </c>
      <c r="L24" s="420">
        <f>IF(A24="",0,IF(J24&lt;=0,0,IF(ISERROR(K24*J24)=TRUE,0,(K24*J24))))</f>
        <v>0</v>
      </c>
      <c r="M24" s="422"/>
      <c r="N24" s="422"/>
      <c r="O24" s="382" t="str">
        <f>IF(A24="","",CalcDRG(A24,Bezugsjahr,"BA",12))</f>
        <v/>
      </c>
      <c r="P24" s="420">
        <f>IF(A24="",0,IF(N24&lt;=0,0,IF(ISERROR(O24*N24)=TRUE,0,(O24*N24))))</f>
        <v>0</v>
      </c>
      <c r="Q24" s="420">
        <f t="shared" ref="Q24" si="17">IF(A24="",0,IF(ISERROR(D24-H24-L24+P24)=TRUE,0,(D24-H24-L24+P24)))</f>
        <v>0</v>
      </c>
      <c r="R24" s="286"/>
      <c r="S24" s="288"/>
      <c r="T24" s="287" t="str">
        <f>IF(A24="","",CalcDRG(A24,Bezugsjahr,"BA",16))</f>
        <v/>
      </c>
      <c r="U24" s="420">
        <f>IF(A24="",0,IF(S24&lt;=0,0,IF(ISERROR(T24*S24)=TRUE,0,(T24*S24))))</f>
        <v>0</v>
      </c>
      <c r="V24" s="286"/>
    </row>
    <row r="25" spans="1:22" x14ac:dyDescent="0.2">
      <c r="A25" s="293" t="s">
        <v>1775</v>
      </c>
      <c r="B25" s="291"/>
      <c r="C25" s="291"/>
      <c r="D25" s="291"/>
      <c r="E25" s="292"/>
      <c r="F25" s="292"/>
      <c r="G25" s="291"/>
      <c r="H25" s="291"/>
      <c r="I25" s="291"/>
      <c r="J25" s="291"/>
      <c r="K25" s="291"/>
      <c r="L25" s="291"/>
      <c r="M25" s="291"/>
      <c r="N25" s="291"/>
      <c r="O25" s="290"/>
      <c r="P25" s="290"/>
      <c r="Q25" s="289"/>
      <c r="R25" s="275">
        <v>1</v>
      </c>
      <c r="U25" s="284"/>
    </row>
    <row r="26" spans="1:22" x14ac:dyDescent="0.2">
      <c r="A26" s="422"/>
      <c r="B26" s="422"/>
      <c r="C26" s="382" t="str">
        <f>IF(A26="","",CalcDRG(A26,Bezugsjahr,"BA",7))</f>
        <v/>
      </c>
      <c r="D26" s="420">
        <f t="shared" ref="D26" si="18">IF(A26="",0,IF(ISERROR((B26*C26))=TRUE,0,(B26*C26)))</f>
        <v>0</v>
      </c>
      <c r="E26" s="422"/>
      <c r="F26" s="422"/>
      <c r="G26" s="382" t="str">
        <f>IF(A26="","",CalcDRG(A26,Bezugsjahr,"BA",13))</f>
        <v/>
      </c>
      <c r="H26" s="420">
        <f t="shared" ref="H26" si="19">IF(A26="",0,IF(F26&lt;=0,0,IF(ISERROR(G26*F26)=TRUE,0,(G26*F26))))</f>
        <v>0</v>
      </c>
      <c r="I26" s="422"/>
      <c r="J26" s="422"/>
      <c r="K26" s="382" t="str">
        <f>IF(A26="","",CalcDRG(A26,Bezugsjahr,"BA",10))</f>
        <v/>
      </c>
      <c r="L26" s="420">
        <f>IF(A26="",0,IF(J26&lt;=0,0,IF(ISERROR(K26*J26)=TRUE,0,(K26*J26))))</f>
        <v>0</v>
      </c>
      <c r="M26" s="422"/>
      <c r="N26" s="422"/>
      <c r="O26" s="382" t="str">
        <f>IF(A26="","",CalcDRG(A26,Bezugsjahr,"BA",12))</f>
        <v/>
      </c>
      <c r="P26" s="420">
        <f>IF(A26="",0,IF(N26&lt;=0,0,IF(ISERROR(O26*N26)=TRUE,0,(O26*N26))))</f>
        <v>0</v>
      </c>
      <c r="Q26" s="420">
        <f t="shared" ref="Q26" si="20">IF(A26="",0,IF(ISERROR(D26-H26-L26+P26)=TRUE,0,(D26-H26-L26+P26)))</f>
        <v>0</v>
      </c>
      <c r="R26" s="286"/>
      <c r="S26" s="288"/>
      <c r="T26" s="287" t="str">
        <f>IF(A26="","",CalcDRG(A26,Bezugsjahr,"BA",16))</f>
        <v/>
      </c>
      <c r="U26" s="420">
        <f>IF(A26="",0,IF(S26&lt;=0,0,IF(ISERROR(T26*S26)=TRUE,0,(T26*S26))))</f>
        <v>0</v>
      </c>
      <c r="V26" s="286"/>
    </row>
    <row r="27" spans="1:22" x14ac:dyDescent="0.2">
      <c r="A27" s="285" t="s">
        <v>4031</v>
      </c>
      <c r="C27" s="276"/>
      <c r="Q27" s="284"/>
      <c r="U27" s="284"/>
    </row>
    <row r="28" spans="1:22" x14ac:dyDescent="0.2">
      <c r="A28" s="283" t="s">
        <v>4040</v>
      </c>
      <c r="B28" s="398">
        <f>SUM(B16:B26)</f>
        <v>0</v>
      </c>
      <c r="C28" s="375"/>
      <c r="D28" s="399">
        <f>SUM(D16:D26)</f>
        <v>0</v>
      </c>
      <c r="E28" s="400">
        <f>SUM(E16:E26)</f>
        <v>0</v>
      </c>
      <c r="F28" s="398">
        <f>SUM(F16:F26)</f>
        <v>0</v>
      </c>
      <c r="G28" s="376"/>
      <c r="H28" s="401">
        <f>SUM(H16:H26)</f>
        <v>0</v>
      </c>
      <c r="I28" s="402">
        <f>SUM(I16:I26)</f>
        <v>0</v>
      </c>
      <c r="J28" s="402">
        <f>SUM(J16:J26)</f>
        <v>0</v>
      </c>
      <c r="K28" s="383"/>
      <c r="L28" s="401">
        <f>SUM(L16:L26)</f>
        <v>0</v>
      </c>
      <c r="M28" s="402">
        <f>SUM(M16:M26)</f>
        <v>0</v>
      </c>
      <c r="N28" s="402">
        <f>SUM(N16:N26)</f>
        <v>0</v>
      </c>
      <c r="O28" s="384"/>
      <c r="P28" s="403">
        <f>SUM(P16:P26)</f>
        <v>0</v>
      </c>
      <c r="Q28" s="401">
        <f>SUM(Q16:Q26)</f>
        <v>0</v>
      </c>
      <c r="S28" s="402">
        <f>SUM(S16:S26)</f>
        <v>0</v>
      </c>
      <c r="T28" s="384"/>
      <c r="U28" s="402">
        <f>SUM(U17:U26)</f>
        <v>0</v>
      </c>
    </row>
    <row r="29" spans="1:22" x14ac:dyDescent="0.2">
      <c r="A29" s="277" t="s">
        <v>1890</v>
      </c>
      <c r="B29" s="281"/>
      <c r="C29" s="281"/>
      <c r="D29" s="281"/>
      <c r="E29" s="372"/>
      <c r="F29" s="373"/>
      <c r="G29" s="373"/>
      <c r="H29" s="392"/>
      <c r="I29" s="392"/>
      <c r="J29" s="392"/>
      <c r="K29" s="392"/>
      <c r="L29" s="392"/>
      <c r="M29" s="392"/>
      <c r="N29" s="392"/>
      <c r="O29" s="393"/>
      <c r="P29" s="394"/>
      <c r="Q29" s="392"/>
      <c r="S29" s="277"/>
      <c r="T29" s="393"/>
      <c r="U29" s="392"/>
    </row>
    <row r="30" spans="1:22" ht="15" x14ac:dyDescent="0.25">
      <c r="A30" s="280" t="s">
        <v>2424</v>
      </c>
      <c r="B30" s="377"/>
      <c r="C30" s="378"/>
      <c r="D30" s="379"/>
      <c r="E30" s="377"/>
      <c r="F30" s="377"/>
      <c r="G30" s="380"/>
      <c r="H30" s="395"/>
      <c r="I30" s="395"/>
      <c r="J30" s="396"/>
      <c r="K30" s="397"/>
      <c r="L30" s="396"/>
      <c r="M30" s="395"/>
      <c r="N30" s="395"/>
      <c r="O30" s="397"/>
      <c r="P30" s="396"/>
      <c r="Q30" s="396"/>
      <c r="S30" s="343"/>
      <c r="T30" s="397"/>
      <c r="U30" s="396"/>
    </row>
    <row r="31" spans="1:22" x14ac:dyDescent="0.2">
      <c r="A31" s="277" t="s">
        <v>1891</v>
      </c>
      <c r="B31" s="281"/>
      <c r="C31" s="281"/>
      <c r="D31" s="281"/>
      <c r="E31" s="373"/>
      <c r="F31" s="373"/>
      <c r="G31" s="374"/>
      <c r="H31" s="373"/>
      <c r="I31" s="373"/>
      <c r="J31" s="373"/>
      <c r="K31" s="374"/>
      <c r="L31" s="373"/>
      <c r="M31" s="373"/>
      <c r="N31" s="373"/>
      <c r="O31" s="374"/>
      <c r="P31" s="373"/>
      <c r="Q31" s="373"/>
      <c r="S31" s="277"/>
      <c r="T31" s="374"/>
      <c r="U31" s="373"/>
    </row>
    <row r="32" spans="1:22" ht="15" x14ac:dyDescent="0.25">
      <c r="A32" s="280" t="s">
        <v>2424</v>
      </c>
      <c r="B32" s="405">
        <f>B30+B28</f>
        <v>0</v>
      </c>
      <c r="C32" s="378"/>
      <c r="D32" s="404">
        <f>D30+D28</f>
        <v>0</v>
      </c>
      <c r="E32" s="405">
        <f>E30+E28</f>
        <v>0</v>
      </c>
      <c r="F32" s="405">
        <f>F30+F28</f>
        <v>0</v>
      </c>
      <c r="G32" s="380"/>
      <c r="H32" s="404">
        <f>H30+H28</f>
        <v>0</v>
      </c>
      <c r="I32" s="405">
        <f>I30+I28</f>
        <v>0</v>
      </c>
      <c r="J32" s="405">
        <f>J30+J28</f>
        <v>0</v>
      </c>
      <c r="K32" s="381"/>
      <c r="L32" s="404">
        <f>L30+L28</f>
        <v>0</v>
      </c>
      <c r="M32" s="405">
        <f>M30+M28</f>
        <v>0</v>
      </c>
      <c r="N32" s="405">
        <f>N30+N28</f>
        <v>0</v>
      </c>
      <c r="O32" s="381"/>
      <c r="P32" s="404">
        <f>P30+P28</f>
        <v>0</v>
      </c>
      <c r="Q32" s="404">
        <f>Q30+Q28</f>
        <v>0</v>
      </c>
      <c r="S32" s="402">
        <f>S30+S28</f>
        <v>0</v>
      </c>
      <c r="T32" s="381"/>
      <c r="U32" s="404">
        <f>U30+U28</f>
        <v>0</v>
      </c>
    </row>
    <row r="33" spans="1:21" x14ac:dyDescent="0.2">
      <c r="A33" s="277" t="s">
        <v>1892</v>
      </c>
      <c r="B33" s="277"/>
      <c r="C33" s="277"/>
      <c r="D33" s="277"/>
      <c r="E33" s="281"/>
      <c r="F33" s="281"/>
      <c r="G33" s="278"/>
      <c r="H33" s="277"/>
      <c r="I33" s="281"/>
      <c r="J33" s="281"/>
      <c r="K33" s="278"/>
      <c r="L33" s="277"/>
      <c r="M33" s="277"/>
      <c r="N33" s="277"/>
      <c r="O33" s="268"/>
      <c r="P33" s="247"/>
      <c r="Q33" s="277"/>
      <c r="S33" s="277"/>
      <c r="T33" s="268"/>
      <c r="U33" s="277"/>
    </row>
    <row r="34" spans="1:21" x14ac:dyDescent="0.2">
      <c r="N34" s="276"/>
      <c r="S34" s="276"/>
    </row>
  </sheetData>
  <sheetProtection sheet="1" objects="1" scenarios="1"/>
  <dataConsolidate/>
  <mergeCells count="1">
    <mergeCell ref="S12:U12"/>
  </mergeCells>
  <pageMargins left="0.27559055118110237" right="0.23622047244094491" top="0.59055118110236227" bottom="0.59055118110236227" header="0.6692913385826772" footer="0.51181102362204722"/>
  <pageSetup paperSize="9" scale="59" fitToHeight="0" orientation="landscape" r:id="rId1"/>
  <headerFooter alignWithMargins="0">
    <oddFooter>&amp;L&amp;A&amp;R&amp;P von &amp;N&amp;CAEB 2020 - Deutsche Krankenhausgesellschaft e. V.</oddFooter>
  </headerFooter>
  <drawing r:id="rId2"/>
  <legacyDrawing r:id="rId3"/>
  <controls>
    <mc:AlternateContent xmlns:mc="http://schemas.openxmlformats.org/markup-compatibility/2006">
      <mc:Choice Requires="x14">
        <control shapeId="145411" r:id="rId4" name="cmdZeileEinfügen">
          <controlPr defaultSize="0" print="0" autoLine="0" autoPict="0" r:id="rId5">
            <anchor moveWithCells="1">
              <from>
                <xdr:col>1</xdr:col>
                <xdr:colOff>38100</xdr:colOff>
                <xdr:row>10</xdr:row>
                <xdr:rowOff>38100</xdr:rowOff>
              </from>
              <to>
                <xdr:col>2</xdr:col>
                <xdr:colOff>85725</xdr:colOff>
                <xdr:row>10</xdr:row>
                <xdr:rowOff>276225</xdr:rowOff>
              </to>
            </anchor>
          </controlPr>
        </control>
      </mc:Choice>
      <mc:Fallback>
        <control shapeId="145411" r:id="rId4" name="cmdZeileEinfügen"/>
      </mc:Fallback>
    </mc:AlternateContent>
    <mc:AlternateContent xmlns:mc="http://schemas.openxmlformats.org/markup-compatibility/2006">
      <mc:Choice Requires="x14">
        <control shapeId="145412" r:id="rId6" name="cmdZeileLöschen">
          <controlPr defaultSize="0" print="0" autoLine="0" autoPict="0" r:id="rId7">
            <anchor moveWithCells="1">
              <from>
                <xdr:col>2</xdr:col>
                <xdr:colOff>333375</xdr:colOff>
                <xdr:row>10</xdr:row>
                <xdr:rowOff>38100</xdr:rowOff>
              </from>
              <to>
                <xdr:col>3</xdr:col>
                <xdr:colOff>390525</xdr:colOff>
                <xdr:row>10</xdr:row>
                <xdr:rowOff>276225</xdr:rowOff>
              </to>
            </anchor>
          </controlPr>
        </control>
      </mc:Choice>
      <mc:Fallback>
        <control shapeId="145412" r:id="rId6" name="cmdZeileLöschen"/>
      </mc:Fallback>
    </mc:AlternateContent>
    <mc:AlternateContent xmlns:mc="http://schemas.openxmlformats.org/markup-compatibility/2006">
      <mc:Choice Requires="x14">
        <control shapeId="145413" r:id="rId8" name="cmdImport1">
          <controlPr defaultSize="0" print="0" autoLine="0" autoPict="0" r:id="rId9">
            <anchor moveWithCells="1">
              <from>
                <xdr:col>21</xdr:col>
                <xdr:colOff>161925</xdr:colOff>
                <xdr:row>14</xdr:row>
                <xdr:rowOff>76200</xdr:rowOff>
              </from>
              <to>
                <xdr:col>21</xdr:col>
                <xdr:colOff>561975</xdr:colOff>
                <xdr:row>15</xdr:row>
                <xdr:rowOff>123825</xdr:rowOff>
              </to>
            </anchor>
          </controlPr>
        </control>
      </mc:Choice>
      <mc:Fallback>
        <control shapeId="145413" r:id="rId8" name="cmdImport1"/>
      </mc:Fallback>
    </mc:AlternateContent>
    <mc:AlternateContent xmlns:mc="http://schemas.openxmlformats.org/markup-compatibility/2006">
      <mc:Choice Requires="x14">
        <control shapeId="145414" r:id="rId10" name="cmdImport2">
          <controlPr defaultSize="0" print="0" autoLine="0" autoPict="0" r:id="rId11">
            <anchor moveWithCells="1">
              <from>
                <xdr:col>21</xdr:col>
                <xdr:colOff>161925</xdr:colOff>
                <xdr:row>16</xdr:row>
                <xdr:rowOff>0</xdr:rowOff>
              </from>
              <to>
                <xdr:col>21</xdr:col>
                <xdr:colOff>561975</xdr:colOff>
                <xdr:row>17</xdr:row>
                <xdr:rowOff>76200</xdr:rowOff>
              </to>
            </anchor>
          </controlPr>
        </control>
      </mc:Choice>
      <mc:Fallback>
        <control shapeId="145414" r:id="rId10" name="cmdImport2"/>
      </mc:Fallback>
    </mc:AlternateContent>
    <mc:AlternateContent xmlns:mc="http://schemas.openxmlformats.org/markup-compatibility/2006">
      <mc:Choice Requires="x14">
        <control shapeId="145415" r:id="rId12" name="cmdImport3">
          <controlPr defaultSize="0" print="0" autoLine="0" autoPict="0" r:id="rId13">
            <anchor moveWithCells="1">
              <from>
                <xdr:col>21</xdr:col>
                <xdr:colOff>161925</xdr:colOff>
                <xdr:row>16</xdr:row>
                <xdr:rowOff>47625</xdr:rowOff>
              </from>
              <to>
                <xdr:col>21</xdr:col>
                <xdr:colOff>561975</xdr:colOff>
                <xdr:row>17</xdr:row>
                <xdr:rowOff>123825</xdr:rowOff>
              </to>
            </anchor>
          </controlPr>
        </control>
      </mc:Choice>
      <mc:Fallback>
        <control shapeId="145415" r:id="rId12" name="cmdImport3"/>
      </mc:Fallback>
    </mc:AlternateContent>
    <mc:AlternateContent xmlns:mc="http://schemas.openxmlformats.org/markup-compatibility/2006">
      <mc:Choice Requires="x14">
        <control shapeId="145416" r:id="rId14" name="cmdImport4">
          <controlPr defaultSize="0" print="0" autoLine="0" autoPict="0" r:id="rId15">
            <anchor moveWithCells="1">
              <from>
                <xdr:col>21</xdr:col>
                <xdr:colOff>161925</xdr:colOff>
                <xdr:row>18</xdr:row>
                <xdr:rowOff>0</xdr:rowOff>
              </from>
              <to>
                <xdr:col>21</xdr:col>
                <xdr:colOff>561975</xdr:colOff>
                <xdr:row>19</xdr:row>
                <xdr:rowOff>76200</xdr:rowOff>
              </to>
            </anchor>
          </controlPr>
        </control>
      </mc:Choice>
      <mc:Fallback>
        <control shapeId="145416" r:id="rId14" name="cmdImport4"/>
      </mc:Fallback>
    </mc:AlternateContent>
    <mc:AlternateContent xmlns:mc="http://schemas.openxmlformats.org/markup-compatibility/2006">
      <mc:Choice Requires="x14">
        <control shapeId="145417" r:id="rId16" name="cmdImport5">
          <controlPr defaultSize="0" print="0" autoLine="0" autoPict="0" r:id="rId17">
            <anchor moveWithCells="1">
              <from>
                <xdr:col>21</xdr:col>
                <xdr:colOff>161925</xdr:colOff>
                <xdr:row>18</xdr:row>
                <xdr:rowOff>47625</xdr:rowOff>
              </from>
              <to>
                <xdr:col>21</xdr:col>
                <xdr:colOff>561975</xdr:colOff>
                <xdr:row>19</xdr:row>
                <xdr:rowOff>123825</xdr:rowOff>
              </to>
            </anchor>
          </controlPr>
        </control>
      </mc:Choice>
      <mc:Fallback>
        <control shapeId="145417" r:id="rId16" name="cmdImport5"/>
      </mc:Fallback>
    </mc:AlternateContent>
    <mc:AlternateContent xmlns:mc="http://schemas.openxmlformats.org/markup-compatibility/2006">
      <mc:Choice Requires="x14">
        <control shapeId="145418" r:id="rId18" name="cmdImport6">
          <controlPr defaultSize="0" print="0" autoLine="0" autoPict="0" r:id="rId19">
            <anchor moveWithCells="1">
              <from>
                <xdr:col>21</xdr:col>
                <xdr:colOff>161925</xdr:colOff>
                <xdr:row>20</xdr:row>
                <xdr:rowOff>0</xdr:rowOff>
              </from>
              <to>
                <xdr:col>21</xdr:col>
                <xdr:colOff>561975</xdr:colOff>
                <xdr:row>21</xdr:row>
                <xdr:rowOff>76200</xdr:rowOff>
              </to>
            </anchor>
          </controlPr>
        </control>
      </mc:Choice>
      <mc:Fallback>
        <control shapeId="145418" r:id="rId18" name="cmdImport6"/>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57">
    <tabColor theme="6" tint="0.59996337778862885"/>
    <pageSetUpPr fitToPage="1"/>
  </sheetPr>
  <dimension ref="A1:U34"/>
  <sheetViews>
    <sheetView showZeros="0" zoomScaleNormal="100" workbookViewId="0">
      <pane xSplit="1" ySplit="15" topLeftCell="B16" activePane="bottomRight" state="frozen"/>
      <selection sqref="A1:IV65536"/>
      <selection pane="topRight" sqref="A1:IV65536"/>
      <selection pane="bottomLeft" sqref="A1:IV65536"/>
      <selection pane="bottomRight" activeCell="A16" sqref="A16"/>
    </sheetView>
  </sheetViews>
  <sheetFormatPr baseColWidth="10" defaultColWidth="11.42578125" defaultRowHeight="12.75" x14ac:dyDescent="0.2"/>
  <cols>
    <col min="1" max="1" width="12.5703125" style="275" customWidth="1"/>
    <col min="2" max="2" width="13.140625" style="275" customWidth="1"/>
    <col min="3" max="3" width="13" style="275" customWidth="1"/>
    <col min="4" max="5" width="11.42578125" style="275"/>
    <col min="6" max="7" width="12.140625" style="275" bestFit="1" customWidth="1"/>
    <col min="8" max="8" width="12.42578125" style="275" customWidth="1"/>
    <col min="9" max="9" width="12.140625" style="275" customWidth="1"/>
    <col min="10" max="16" width="11.42578125" style="275"/>
    <col min="17" max="17" width="16.42578125" style="276" customWidth="1"/>
    <col min="18" max="18" width="5.42578125" style="275" hidden="1" customWidth="1"/>
    <col min="19" max="19" width="12.42578125" style="275" customWidth="1"/>
    <col min="20" max="16384" width="11.42578125" style="275"/>
  </cols>
  <sheetData>
    <row r="1" spans="1:21" ht="15" customHeight="1" x14ac:dyDescent="0.25">
      <c r="A1" s="252" t="s">
        <v>4037</v>
      </c>
      <c r="B1" s="251"/>
      <c r="C1" s="251"/>
      <c r="D1" s="270"/>
      <c r="F1" s="313"/>
      <c r="R1" s="312">
        <f>SUM(R15:R15)</f>
        <v>1</v>
      </c>
      <c r="T1" s="250" t="s">
        <v>5541</v>
      </c>
      <c r="U1" s="249" t="str">
        <f>GetPage(U2)</f>
        <v>6/25</v>
      </c>
    </row>
    <row r="2" spans="1:21" ht="15" customHeight="1" x14ac:dyDescent="0.2">
      <c r="A2" s="248" t="str">
        <f>Krankenhausname</f>
        <v>&lt;Hier Krankenhausnamen eintragen&gt;</v>
      </c>
      <c r="B2" s="247"/>
      <c r="C2" s="247"/>
      <c r="D2" s="268"/>
      <c r="P2" s="276"/>
      <c r="T2" s="246" t="s">
        <v>1822</v>
      </c>
      <c r="U2" s="245" t="str">
        <f ca="1">AEB_Datum</f>
        <v>29.3.2022</v>
      </c>
    </row>
    <row r="3" spans="1:21" ht="21.75" customHeight="1" x14ac:dyDescent="0.2">
      <c r="P3" s="225"/>
      <c r="Q3" s="225"/>
    </row>
    <row r="4" spans="1:21" ht="20.25" x14ac:dyDescent="0.3">
      <c r="A4" s="311" t="str">
        <f>"E1 Aufstellung der Fallpauschalen für das Krankenhaus (Forderung, Katalog " &amp; BJ &amp;")"</f>
        <v>E1 Aufstellung der Fallpauschalen für das Krankenhaus (Forderung, Katalog 2020)</v>
      </c>
    </row>
    <row r="5" spans="1:21" s="286" customFormat="1" hidden="1" x14ac:dyDescent="0.2">
      <c r="A5" s="422"/>
      <c r="B5" s="422"/>
      <c r="C5" s="382" t="str">
        <f>IF(A5="","",CalcDRG(A5,Bezugsjahr,"HA",4))</f>
        <v/>
      </c>
      <c r="D5" s="420">
        <f t="shared" ref="D5:D10" si="0">IF(A5="",0,IF(ISERROR((B5*C5))=TRUE,0,(B5*C5)))</f>
        <v>0</v>
      </c>
      <c r="E5" s="422"/>
      <c r="F5" s="422"/>
      <c r="G5" s="382" t="str">
        <f>IF(A5="","",CalcDRG(A5,Bezugsjahr,"HA",11))</f>
        <v/>
      </c>
      <c r="H5" s="420">
        <f t="shared" ref="H5:H10" si="1">IF(A5="",0,IF(F5&lt;=0,0,IF(ISERROR(G5*F5)=TRUE,0,(G5*F5))))</f>
        <v>0</v>
      </c>
      <c r="I5" s="422"/>
      <c r="J5" s="422"/>
      <c r="K5" s="382" t="str">
        <f>IF(A5="","",CalcDRG(A5,Bezugsjahr,"HA",8))</f>
        <v/>
      </c>
      <c r="L5" s="420">
        <f>IF(A5="",0,IF(K5&lt;=0,0,IF(ISERROR(K5*J5)=TRUE,0,(K5*J5))))</f>
        <v>0</v>
      </c>
      <c r="M5" s="422"/>
      <c r="N5" s="422"/>
      <c r="O5" s="382" t="str">
        <f>IF(A5="","",CalcDRG(A5,Bezugsjahr,"HA",10))</f>
        <v/>
      </c>
      <c r="P5" s="420">
        <f>IF(A5="",0,IF(O5&lt;=0,0,IF(ISERROR(O5*N5)=TRUE,0,(O5*N5))))</f>
        <v>0</v>
      </c>
      <c r="Q5" s="420">
        <f t="shared" ref="Q5:Q10" si="2">IF(A5="",0,IF(ISERROR(D5-H5-L5+P5)=TRUE,0,(D5-H5-L5+P5)))</f>
        <v>0</v>
      </c>
      <c r="S5" s="288"/>
      <c r="T5" s="382" t="str">
        <f>IF(A5="","",CalcDRG(A5,Bezugsjahr,"HA",14))</f>
        <v/>
      </c>
      <c r="U5" s="420">
        <f t="shared" ref="U5:U10" si="3">IF(A5="",0,IF(T5&lt;=0,0,IF(ISERROR(T5*S5)=TRUE,0,(T5*S5))))</f>
        <v>0</v>
      </c>
    </row>
    <row r="6" spans="1:21" hidden="1" x14ac:dyDescent="0.2">
      <c r="A6" s="422"/>
      <c r="B6" s="422"/>
      <c r="C6" s="382" t="str">
        <f>IF(A6="","",CalcDRG(A6,Bezugsjahr,"HA",5))</f>
        <v/>
      </c>
      <c r="D6" s="420">
        <f t="shared" si="0"/>
        <v>0</v>
      </c>
      <c r="E6" s="422"/>
      <c r="F6" s="422"/>
      <c r="G6" s="382" t="str">
        <f>IF(A6="","",CalcDRG(A6,Bezugsjahr,"HA",11))</f>
        <v/>
      </c>
      <c r="H6" s="420">
        <f t="shared" si="1"/>
        <v>0</v>
      </c>
      <c r="I6" s="422"/>
      <c r="J6" s="422"/>
      <c r="K6" s="382" t="str">
        <f>IF(A6="","",CalcDRG(A6,Bezugsjahr,"HA",8))</f>
        <v/>
      </c>
      <c r="L6" s="420">
        <f>IF(A6="",0,IF(J6&lt;=0,0,IF(ISERROR(K6*J6)=TRUE,0,(K6*J6))))</f>
        <v>0</v>
      </c>
      <c r="M6" s="422"/>
      <c r="N6" s="422"/>
      <c r="O6" s="382" t="str">
        <f>IF(A6="","",CalcDRG(A6,Bezugsjahr,"HA",10))</f>
        <v/>
      </c>
      <c r="P6" s="420">
        <f>IF(A6="",0,IF(N6&lt;=0,0,IF(ISERROR(O6*N6)=TRUE,0,(O6*N6))))</f>
        <v>0</v>
      </c>
      <c r="Q6" s="420">
        <f t="shared" si="2"/>
        <v>0</v>
      </c>
      <c r="S6" s="288"/>
      <c r="T6" s="382" t="str">
        <f>IF(A6="","",CalcDRG(A6,Bezugsjahr,"HA",14))</f>
        <v/>
      </c>
      <c r="U6" s="420">
        <f t="shared" si="3"/>
        <v>0</v>
      </c>
    </row>
    <row r="7" spans="1:21" s="286" customFormat="1" hidden="1" x14ac:dyDescent="0.2">
      <c r="A7" s="422"/>
      <c r="B7" s="422"/>
      <c r="C7" s="382" t="str">
        <f>IF(A7="","",CalcDRG(A7,Bezugsjahr,"BA",4))</f>
        <v/>
      </c>
      <c r="D7" s="420">
        <f t="shared" si="0"/>
        <v>0</v>
      </c>
      <c r="E7" s="422"/>
      <c r="F7" s="422"/>
      <c r="G7" s="382" t="str">
        <f>IF(A7="","",CalcDRG(A7,Bezugsjahr,"BA",13))</f>
        <v/>
      </c>
      <c r="H7" s="420">
        <f t="shared" si="1"/>
        <v>0</v>
      </c>
      <c r="I7" s="422"/>
      <c r="J7" s="422"/>
      <c r="K7" s="382" t="str">
        <f>IF(A7="","",CalcDRG(A7,Bezugsjahr,"BA",10))</f>
        <v/>
      </c>
      <c r="L7" s="420">
        <f>IF(A7="",0,IF(J7&lt;=0,0,IF(ISERROR(K7*J7)=TRUE,0,(K7*J7))))</f>
        <v>0</v>
      </c>
      <c r="M7" s="422"/>
      <c r="N7" s="422"/>
      <c r="O7" s="382" t="str">
        <f>IF(A7="","",CalcDRG(A7,Bezugsjahr,"BA",12))</f>
        <v/>
      </c>
      <c r="P7" s="420">
        <f>IF(A7="",0,IF(N7&lt;=0,0,IF(ISERROR(O7*N7)=TRUE,0,(O7*N7))))</f>
        <v>0</v>
      </c>
      <c r="Q7" s="420">
        <f t="shared" si="2"/>
        <v>0</v>
      </c>
      <c r="S7" s="288"/>
      <c r="T7" s="382" t="str">
        <f>IF(A7="","",CalcDRG(A7,Bezugsjahr,"BA",16))</f>
        <v/>
      </c>
      <c r="U7" s="420">
        <f t="shared" si="3"/>
        <v>0</v>
      </c>
    </row>
    <row r="8" spans="1:21" s="286" customFormat="1" hidden="1" x14ac:dyDescent="0.2">
      <c r="A8" s="422"/>
      <c r="B8" s="422"/>
      <c r="C8" s="382" t="str">
        <f>IF(A8="","",CalcDRG(A8,Bezugsjahr,"BA",5))</f>
        <v/>
      </c>
      <c r="D8" s="420">
        <f t="shared" si="0"/>
        <v>0</v>
      </c>
      <c r="E8" s="422"/>
      <c r="F8" s="422"/>
      <c r="G8" s="382" t="str">
        <f>IF(A8="","",CalcDRG(A8,Bezugsjahr,"BA",13))</f>
        <v/>
      </c>
      <c r="H8" s="420">
        <f t="shared" si="1"/>
        <v>0</v>
      </c>
      <c r="I8" s="422"/>
      <c r="J8" s="422"/>
      <c r="K8" s="382" t="str">
        <f>IF(A8="","",CalcDRG(A8,Bezugsjahr,"BA",10))</f>
        <v/>
      </c>
      <c r="L8" s="420">
        <f>IF(A8="",0,IF(J8&lt;=0,0,IF(ISERROR(K8*J8)=TRUE,0,(K8*J8))))</f>
        <v>0</v>
      </c>
      <c r="M8" s="422"/>
      <c r="N8" s="422"/>
      <c r="O8" s="382" t="str">
        <f>IF(A8="","",CalcDRG(A8,Bezugsjahr,"BA",12))</f>
        <v/>
      </c>
      <c r="P8" s="420">
        <f>IF(A8="",0,IF(N8&lt;=0,0,IF(ISERROR(O8*N8)=TRUE,0,(O8*N8))))</f>
        <v>0</v>
      </c>
      <c r="Q8" s="420">
        <f t="shared" si="2"/>
        <v>0</v>
      </c>
      <c r="S8" s="288"/>
      <c r="T8" s="382" t="str">
        <f>IF(A8="","",CalcDRG(A8,Bezugsjahr,"BA",16))</f>
        <v/>
      </c>
      <c r="U8" s="420">
        <f t="shared" si="3"/>
        <v>0</v>
      </c>
    </row>
    <row r="9" spans="1:21" s="286" customFormat="1" hidden="1" x14ac:dyDescent="0.2">
      <c r="A9" s="422"/>
      <c r="B9" s="422"/>
      <c r="C9" s="382" t="str">
        <f>IF(A9="","",CalcDRG(A9,Bezugsjahr,"BA",6))</f>
        <v/>
      </c>
      <c r="D9" s="420">
        <f t="shared" si="0"/>
        <v>0</v>
      </c>
      <c r="E9" s="422"/>
      <c r="F9" s="422"/>
      <c r="G9" s="382" t="str">
        <f>IF(A9="","",CalcDRG(A9,Bezugsjahr,"BA",13))</f>
        <v/>
      </c>
      <c r="H9" s="420">
        <f t="shared" si="1"/>
        <v>0</v>
      </c>
      <c r="I9" s="422"/>
      <c r="J9" s="422"/>
      <c r="K9" s="382" t="str">
        <f>IF(A9="","",CalcDRG(A9,Bezugsjahr,"BA",10))</f>
        <v/>
      </c>
      <c r="L9" s="420">
        <f>IF(A9="",0,IF(J9&lt;=0,0,IF(ISERROR(K9*J9)=TRUE,0,(K9*J9))))</f>
        <v>0</v>
      </c>
      <c r="M9" s="422"/>
      <c r="N9" s="422"/>
      <c r="O9" s="382" t="str">
        <f>IF(A9="","",CalcDRG(A9,Bezugsjahr,"BA",12))</f>
        <v/>
      </c>
      <c r="P9" s="420">
        <f>IF(A9="",0,IF(N9&lt;=0,0,IF(ISERROR(O9*N9)=TRUE,0,(O9*N9))))</f>
        <v>0</v>
      </c>
      <c r="Q9" s="420">
        <f t="shared" si="2"/>
        <v>0</v>
      </c>
      <c r="S9" s="288"/>
      <c r="T9" s="382" t="str">
        <f>IF(A9="","",CalcDRG(A9,Bezugsjahr,"BA",16))</f>
        <v/>
      </c>
      <c r="U9" s="420">
        <f t="shared" si="3"/>
        <v>0</v>
      </c>
    </row>
    <row r="10" spans="1:21" s="286" customFormat="1" hidden="1" x14ac:dyDescent="0.2">
      <c r="A10" s="422"/>
      <c r="B10" s="422"/>
      <c r="C10" s="382" t="str">
        <f>IF(A10="","",CalcDRG(A10,Bezugsjahr,"BA",7))</f>
        <v/>
      </c>
      <c r="D10" s="420">
        <f t="shared" si="0"/>
        <v>0</v>
      </c>
      <c r="E10" s="422"/>
      <c r="F10" s="422"/>
      <c r="G10" s="382" t="str">
        <f>IF(A10="","",CalcDRG(A10,Bezugsjahr,"BA",13))</f>
        <v/>
      </c>
      <c r="H10" s="420">
        <f t="shared" si="1"/>
        <v>0</v>
      </c>
      <c r="I10" s="422"/>
      <c r="J10" s="422"/>
      <c r="K10" s="382" t="str">
        <f>IF(A10="","",CalcDRG(A10,Bezugsjahr,"BA",10))</f>
        <v/>
      </c>
      <c r="L10" s="420">
        <f>IF(A10="",0,IF(J10&lt;=0,0,IF(ISERROR(K10*J10)=TRUE,0,(K10*J10))))</f>
        <v>0</v>
      </c>
      <c r="M10" s="422"/>
      <c r="N10" s="422"/>
      <c r="O10" s="382" t="str">
        <f>IF(A10="","",CalcDRG(A10,Bezugsjahr,"BA",12))</f>
        <v/>
      </c>
      <c r="P10" s="420">
        <f>IF(A10="",0,IF(N10&lt;=0,0,IF(ISERROR(O10*N10)=TRUE,0,(O10*N10))))</f>
        <v>0</v>
      </c>
      <c r="Q10" s="420">
        <f t="shared" si="2"/>
        <v>0</v>
      </c>
      <c r="S10" s="288"/>
      <c r="T10" s="382" t="str">
        <f>IF(A10="","",CalcDRG(A10,Bezugsjahr,"BA",16))</f>
        <v/>
      </c>
      <c r="U10" s="420">
        <f t="shared" si="3"/>
        <v>0</v>
      </c>
    </row>
    <row r="11" spans="1:21" ht="27.6" customHeight="1" x14ac:dyDescent="0.25">
      <c r="A11" s="310"/>
    </row>
    <row r="12" spans="1:21" s="302" customFormat="1" ht="18.75" customHeight="1" x14ac:dyDescent="0.25">
      <c r="A12" s="309"/>
      <c r="B12" s="308"/>
      <c r="C12" s="307"/>
      <c r="D12" s="307"/>
      <c r="E12" s="306" t="s">
        <v>2434</v>
      </c>
      <c r="F12" s="305"/>
      <c r="G12" s="305"/>
      <c r="H12" s="305"/>
      <c r="I12" s="306" t="s">
        <v>4038</v>
      </c>
      <c r="J12" s="305"/>
      <c r="K12" s="305"/>
      <c r="L12" s="305"/>
      <c r="M12" s="306" t="s">
        <v>4039</v>
      </c>
      <c r="N12" s="305"/>
      <c r="O12" s="305"/>
      <c r="P12" s="304"/>
      <c r="Q12" s="303"/>
      <c r="S12" s="494" t="s">
        <v>8070</v>
      </c>
      <c r="T12" s="495"/>
      <c r="U12" s="496"/>
    </row>
    <row r="13" spans="1:21" ht="89.25" x14ac:dyDescent="0.2">
      <c r="A13" s="301" t="s">
        <v>2671</v>
      </c>
      <c r="B13" s="300" t="s">
        <v>2233</v>
      </c>
      <c r="C13" s="299" t="s">
        <v>1821</v>
      </c>
      <c r="D13" s="298" t="s">
        <v>2433</v>
      </c>
      <c r="E13" s="300" t="s">
        <v>3695</v>
      </c>
      <c r="F13" s="299" t="s">
        <v>3696</v>
      </c>
      <c r="G13" s="299" t="s">
        <v>3697</v>
      </c>
      <c r="H13" s="298" t="s">
        <v>3701</v>
      </c>
      <c r="I13" s="300" t="s">
        <v>3698</v>
      </c>
      <c r="J13" s="299" t="s">
        <v>3699</v>
      </c>
      <c r="K13" s="299" t="s">
        <v>3700</v>
      </c>
      <c r="L13" s="298" t="s">
        <v>3255</v>
      </c>
      <c r="M13" s="300" t="s">
        <v>3702</v>
      </c>
      <c r="N13" s="299" t="s">
        <v>3703</v>
      </c>
      <c r="O13" s="299" t="s">
        <v>2552</v>
      </c>
      <c r="P13" s="298" t="s">
        <v>2558</v>
      </c>
      <c r="Q13" s="298" t="s">
        <v>2559</v>
      </c>
      <c r="S13" s="366" t="s">
        <v>8071</v>
      </c>
      <c r="T13" s="366" t="s">
        <v>8072</v>
      </c>
      <c r="U13" s="366" t="s">
        <v>8073</v>
      </c>
    </row>
    <row r="14" spans="1:21" ht="15" customHeight="1" x14ac:dyDescent="0.2">
      <c r="A14" s="297">
        <v>1</v>
      </c>
      <c r="B14" s="295">
        <v>2</v>
      </c>
      <c r="C14" s="295">
        <v>3</v>
      </c>
      <c r="D14" s="296">
        <v>4</v>
      </c>
      <c r="E14" s="295">
        <v>5</v>
      </c>
      <c r="F14" s="295">
        <v>6</v>
      </c>
      <c r="G14" s="295">
        <v>7</v>
      </c>
      <c r="H14" s="295">
        <v>8</v>
      </c>
      <c r="I14" s="295">
        <v>9</v>
      </c>
      <c r="J14" s="295">
        <v>10</v>
      </c>
      <c r="K14" s="295">
        <v>11</v>
      </c>
      <c r="L14" s="297">
        <v>12</v>
      </c>
      <c r="M14" s="295">
        <v>13</v>
      </c>
      <c r="N14" s="296">
        <v>14</v>
      </c>
      <c r="O14" s="295">
        <v>15</v>
      </c>
      <c r="P14" s="295">
        <v>16</v>
      </c>
      <c r="Q14" s="295">
        <v>17</v>
      </c>
      <c r="S14" s="367">
        <v>18</v>
      </c>
      <c r="T14" s="367">
        <v>19</v>
      </c>
      <c r="U14" s="367">
        <v>20</v>
      </c>
    </row>
    <row r="15" spans="1:21" s="226" customFormat="1" ht="15" customHeight="1" x14ac:dyDescent="0.2">
      <c r="A15" s="293" t="s">
        <v>1770</v>
      </c>
      <c r="B15" s="291"/>
      <c r="C15" s="291"/>
      <c r="D15" s="291"/>
      <c r="E15" s="292"/>
      <c r="F15" s="292"/>
      <c r="G15" s="291"/>
      <c r="H15" s="291"/>
      <c r="I15" s="291"/>
      <c r="J15" s="291"/>
      <c r="K15" s="291"/>
      <c r="L15" s="291"/>
      <c r="M15" s="291"/>
      <c r="N15" s="291"/>
      <c r="O15" s="291"/>
      <c r="P15" s="291"/>
      <c r="Q15" s="294"/>
      <c r="R15" s="226">
        <v>1</v>
      </c>
      <c r="S15" s="291"/>
      <c r="T15" s="291"/>
      <c r="U15" s="294"/>
    </row>
    <row r="16" spans="1:21" x14ac:dyDescent="0.2">
      <c r="A16" s="422"/>
      <c r="B16" s="422"/>
      <c r="C16" s="382" t="str">
        <f>IF(A16="","",CalcDRG(A16,Bezugsjahr,"HA",4))</f>
        <v/>
      </c>
      <c r="D16" s="420">
        <f t="shared" ref="D16" si="4">IF(A16="",0,IF(ISERROR((B16*C16))=TRUE,0,(B16*C16)))</f>
        <v>0</v>
      </c>
      <c r="E16" s="422"/>
      <c r="F16" s="422"/>
      <c r="G16" s="382" t="str">
        <f>IF(A16="","",CalcDRG(A16,Bezugsjahr,"HA",11))</f>
        <v/>
      </c>
      <c r="H16" s="420">
        <f t="shared" ref="H16" si="5">IF(A16="",0,IF(F16&lt;=0,0,IF(ISERROR(G16*F16)=TRUE,0,(G16*F16))))</f>
        <v>0</v>
      </c>
      <c r="I16" s="422"/>
      <c r="J16" s="422"/>
      <c r="K16" s="382" t="str">
        <f>IF(A16="","",CalcDRG(A16,Bezugsjahr,"HA",8))</f>
        <v/>
      </c>
      <c r="L16" s="420">
        <f>IF(A16="",0,IF(K16&lt;=0,0,IF(ISERROR(K16*J16)=TRUE,0,(K16*J16))))</f>
        <v>0</v>
      </c>
      <c r="M16" s="422"/>
      <c r="N16" s="422"/>
      <c r="O16" s="382" t="str">
        <f>IF(A16="","",CalcDRG(A16,Bezugsjahr,"HA",10))</f>
        <v/>
      </c>
      <c r="P16" s="420">
        <f>IF(A16="",0,IF(O16&lt;=0,0,IF(ISERROR(O16*N16)=TRUE,0,(O16*N16))))</f>
        <v>0</v>
      </c>
      <c r="Q16" s="420">
        <f t="shared" ref="Q16" si="6">IF(A16="",0,IF(ISERROR(D16-H16-L16+P16)=TRUE,0,(D16-H16-L16+P16)))</f>
        <v>0</v>
      </c>
      <c r="R16" s="286"/>
      <c r="S16" s="288"/>
      <c r="T16" s="382" t="str">
        <f>IF(A16="","",CalcDRG(A16,Bezugsjahr,"HA",14))</f>
        <v/>
      </c>
      <c r="U16" s="420">
        <f>IF(A16="",0,IF(T16&lt;=0,0,IF(ISERROR(T16*S16)=TRUE,0,(T16*S16))))</f>
        <v>0</v>
      </c>
    </row>
    <row r="17" spans="1:21" x14ac:dyDescent="0.2">
      <c r="A17" s="293" t="s">
        <v>2071</v>
      </c>
      <c r="B17" s="291"/>
      <c r="C17" s="291"/>
      <c r="D17" s="291"/>
      <c r="E17" s="292"/>
      <c r="F17" s="292"/>
      <c r="G17" s="291"/>
      <c r="H17" s="291"/>
      <c r="I17" s="291"/>
      <c r="J17" s="291"/>
      <c r="K17" s="291"/>
      <c r="L17" s="291"/>
      <c r="M17" s="291"/>
      <c r="N17" s="291"/>
      <c r="O17" s="290"/>
      <c r="P17" s="290"/>
      <c r="Q17" s="289"/>
      <c r="R17" s="275">
        <v>1</v>
      </c>
      <c r="S17" s="291"/>
      <c r="T17" s="290"/>
      <c r="U17" s="294"/>
    </row>
    <row r="18" spans="1:21" x14ac:dyDescent="0.2">
      <c r="A18" s="422"/>
      <c r="B18" s="422"/>
      <c r="C18" s="382" t="str">
        <f>IF(A18="","",CalcDRG(A18,Bezugsjahr,"HA",5))</f>
        <v/>
      </c>
      <c r="D18" s="420">
        <f t="shared" ref="D18" si="7">IF(A18="",0,IF(ISERROR((B18*C18))=TRUE,0,(B18*C18)))</f>
        <v>0</v>
      </c>
      <c r="E18" s="422"/>
      <c r="F18" s="422"/>
      <c r="G18" s="382" t="str">
        <f>IF(A18="","",CalcDRG(A18,Bezugsjahr,"HA",11))</f>
        <v/>
      </c>
      <c r="H18" s="420">
        <f t="shared" ref="H18" si="8">IF(A18="",0,IF(F18&lt;=0,0,IF(ISERROR(G18*F18)=TRUE,0,(G18*F18))))</f>
        <v>0</v>
      </c>
      <c r="I18" s="422"/>
      <c r="J18" s="422"/>
      <c r="K18" s="382" t="str">
        <f>IF(A18="","",CalcDRG(A18,Bezugsjahr,"HA",8))</f>
        <v/>
      </c>
      <c r="L18" s="420">
        <f>IF(A18="",0,IF(J18&lt;=0,0,IF(ISERROR(K18*J18)=TRUE,0,(K18*J18))))</f>
        <v>0</v>
      </c>
      <c r="M18" s="422"/>
      <c r="N18" s="422"/>
      <c r="O18" s="382" t="str">
        <f>IF(A18="","",CalcDRG(A18,Bezugsjahr,"HA",10))</f>
        <v/>
      </c>
      <c r="P18" s="420">
        <f>IF(A18="",0,IF(N18&lt;=0,0,IF(ISERROR(O18*N18)=TRUE,0,(O18*N18))))</f>
        <v>0</v>
      </c>
      <c r="Q18" s="420">
        <f t="shared" ref="Q18" si="9">IF(A18="",0,IF(ISERROR(D18-H18-L18+P18)=TRUE,0,(D18-H18-L18+P18)))</f>
        <v>0</v>
      </c>
      <c r="S18" s="288"/>
      <c r="T18" s="382" t="str">
        <f>IF(A18="","",CalcDRG(A18,Bezugsjahr,"HA",14))</f>
        <v/>
      </c>
      <c r="U18" s="420">
        <f>IF(A18="",0,IF(T18&lt;=0,0,IF(ISERROR(T18*S18)=TRUE,0,(T18*S18))))</f>
        <v>0</v>
      </c>
    </row>
    <row r="19" spans="1:21" x14ac:dyDescent="0.2">
      <c r="A19" s="293" t="s">
        <v>2779</v>
      </c>
      <c r="B19" s="291"/>
      <c r="C19" s="291"/>
      <c r="D19" s="291"/>
      <c r="E19" s="292"/>
      <c r="F19" s="292"/>
      <c r="G19" s="291"/>
      <c r="H19" s="291"/>
      <c r="I19" s="291"/>
      <c r="J19" s="291"/>
      <c r="K19" s="291"/>
      <c r="L19" s="291"/>
      <c r="M19" s="291"/>
      <c r="N19" s="291"/>
      <c r="O19" s="290"/>
      <c r="P19" s="290"/>
      <c r="Q19" s="289"/>
      <c r="R19" s="275">
        <v>1</v>
      </c>
      <c r="S19" s="291"/>
      <c r="T19" s="291"/>
      <c r="U19" s="294"/>
    </row>
    <row r="20" spans="1:21" x14ac:dyDescent="0.2">
      <c r="A20" s="422"/>
      <c r="B20" s="422"/>
      <c r="C20" s="382" t="str">
        <f>IF(A20="","",CalcDRG(A20,Bezugsjahr,"BA",4))</f>
        <v/>
      </c>
      <c r="D20" s="420">
        <f t="shared" ref="D20" si="10">IF(A20="",0,IF(ISERROR((B20*C20))=TRUE,0,(B20*C20)))</f>
        <v>0</v>
      </c>
      <c r="E20" s="422"/>
      <c r="F20" s="422"/>
      <c r="G20" s="382" t="str">
        <f>IF(A20="","",CalcDRG(A20,Bezugsjahr,"BA",13))</f>
        <v/>
      </c>
      <c r="H20" s="420">
        <f t="shared" ref="H20" si="11">IF(A20="",0,IF(F20&lt;=0,0,IF(ISERROR(G20*F20)=TRUE,0,(G20*F20))))</f>
        <v>0</v>
      </c>
      <c r="I20" s="422"/>
      <c r="J20" s="422"/>
      <c r="K20" s="382" t="str">
        <f>IF(A20="","",CalcDRG(A20,Bezugsjahr,"BA",10))</f>
        <v/>
      </c>
      <c r="L20" s="420">
        <f>IF(A20="",0,IF(J20&lt;=0,0,IF(ISERROR(K20*J20)=TRUE,0,(K20*J20))))</f>
        <v>0</v>
      </c>
      <c r="M20" s="422"/>
      <c r="N20" s="422"/>
      <c r="O20" s="382" t="str">
        <f>IF(A20="","",CalcDRG(A20,Bezugsjahr,"BA",12))</f>
        <v/>
      </c>
      <c r="P20" s="420">
        <f>IF(A20="",0,IF(N20&lt;=0,0,IF(ISERROR(O20*N20)=TRUE,0,(O20*N20))))</f>
        <v>0</v>
      </c>
      <c r="Q20" s="420">
        <f t="shared" ref="Q20" si="12">IF(A20="",0,IF(ISERROR(D20-H20-L20+P20)=TRUE,0,(D20-H20-L20+P20)))</f>
        <v>0</v>
      </c>
      <c r="R20" s="286"/>
      <c r="S20" s="288"/>
      <c r="T20" s="382" t="str">
        <f>IF(A20="","",CalcDRG(A20,Bezugsjahr,"HA",14))</f>
        <v/>
      </c>
      <c r="U20" s="420">
        <f>IF(A20="",0,IF(T20&lt;=0,0,IF(ISERROR(T20*S20)=TRUE,0,(T20*S20))))</f>
        <v>0</v>
      </c>
    </row>
    <row r="21" spans="1:21" x14ac:dyDescent="0.2">
      <c r="A21" s="293" t="s">
        <v>2780</v>
      </c>
      <c r="B21" s="291"/>
      <c r="C21" s="291"/>
      <c r="D21" s="291"/>
      <c r="E21" s="292"/>
      <c r="F21" s="292"/>
      <c r="G21" s="291"/>
      <c r="H21" s="291"/>
      <c r="I21" s="291"/>
      <c r="J21" s="291"/>
      <c r="K21" s="291"/>
      <c r="L21" s="291"/>
      <c r="M21" s="291"/>
      <c r="N21" s="291"/>
      <c r="O21" s="291"/>
      <c r="P21" s="291"/>
      <c r="Q21" s="294"/>
      <c r="R21" s="275">
        <v>1</v>
      </c>
      <c r="S21" s="291"/>
      <c r="U21" s="284"/>
    </row>
    <row r="22" spans="1:21" x14ac:dyDescent="0.2">
      <c r="A22" s="422"/>
      <c r="B22" s="422"/>
      <c r="C22" s="382" t="str">
        <f>IF(A22="","",CalcDRG(A22,Bezugsjahr,"BA",5))</f>
        <v/>
      </c>
      <c r="D22" s="420">
        <f t="shared" ref="D22" si="13">IF(A22="",0,IF(ISERROR((B22*C22))=TRUE,0,(B22*C22)))</f>
        <v>0</v>
      </c>
      <c r="E22" s="422"/>
      <c r="F22" s="422"/>
      <c r="G22" s="382" t="str">
        <f>IF(A22="","",CalcDRG(A22,Bezugsjahr,"BA",13))</f>
        <v/>
      </c>
      <c r="H22" s="420">
        <f t="shared" ref="H22" si="14">IF(A22="",0,IF(F22&lt;=0,0,IF(ISERROR(G22*F22)=TRUE,0,(G22*F22))))</f>
        <v>0</v>
      </c>
      <c r="I22" s="422"/>
      <c r="J22" s="422"/>
      <c r="K22" s="382" t="str">
        <f>IF(A22="","",CalcDRG(A22,Bezugsjahr,"BA",10))</f>
        <v/>
      </c>
      <c r="L22" s="420">
        <f>IF(A22="",0,IF(J22&lt;=0,0,IF(ISERROR(K22*J22)=TRUE,0,(K22*J22))))</f>
        <v>0</v>
      </c>
      <c r="M22" s="422"/>
      <c r="N22" s="422"/>
      <c r="O22" s="382" t="str">
        <f>IF(A22="","",CalcDRG(A22,Bezugsjahr,"BA",12))</f>
        <v/>
      </c>
      <c r="P22" s="420">
        <f>IF(A22="",0,IF(N22&lt;=0,0,IF(ISERROR(O22*N22)=TRUE,0,(O22*N22))))</f>
        <v>0</v>
      </c>
      <c r="Q22" s="420">
        <f t="shared" ref="Q22" si="15">IF(A22="",0,IF(ISERROR(D22-H22-L22+P22)=TRUE,0,(D22-H22-L22+P22)))</f>
        <v>0</v>
      </c>
      <c r="R22" s="286"/>
      <c r="S22" s="288"/>
      <c r="T22" s="382" t="str">
        <f>IF(A22="","",CalcDRG(A22,Bezugsjahr,"HA",14))</f>
        <v/>
      </c>
      <c r="U22" s="420">
        <f>IF(A22="",0,IF(T22&lt;=0,0,IF(ISERROR(T22*S22)=TRUE,0,(T22*S22))))</f>
        <v>0</v>
      </c>
    </row>
    <row r="23" spans="1:21" x14ac:dyDescent="0.2">
      <c r="A23" s="293" t="s">
        <v>1774</v>
      </c>
      <c r="B23" s="291"/>
      <c r="C23" s="291"/>
      <c r="D23" s="291"/>
      <c r="E23" s="292"/>
      <c r="F23" s="292"/>
      <c r="G23" s="291"/>
      <c r="H23" s="291"/>
      <c r="I23" s="291"/>
      <c r="J23" s="291"/>
      <c r="K23" s="291"/>
      <c r="L23" s="291"/>
      <c r="M23" s="291"/>
      <c r="N23" s="291"/>
      <c r="O23" s="291"/>
      <c r="P23" s="291"/>
      <c r="Q23" s="294"/>
      <c r="R23" s="275">
        <v>1</v>
      </c>
      <c r="S23" s="291"/>
      <c r="U23" s="284"/>
    </row>
    <row r="24" spans="1:21" x14ac:dyDescent="0.2">
      <c r="A24" s="422"/>
      <c r="B24" s="422"/>
      <c r="C24" s="382" t="str">
        <f>IF(A24="","",CalcDRG(A24,Bezugsjahr,"BA",6))</f>
        <v/>
      </c>
      <c r="D24" s="420">
        <f t="shared" ref="D24" si="16">IF(A24="",0,IF(ISERROR((B24*C24))=TRUE,0,(B24*C24)))</f>
        <v>0</v>
      </c>
      <c r="E24" s="422"/>
      <c r="F24" s="422"/>
      <c r="G24" s="382" t="str">
        <f>IF(A24="","",CalcDRG(A24,Bezugsjahr,"BA",13))</f>
        <v/>
      </c>
      <c r="H24" s="420">
        <f t="shared" ref="H24" si="17">IF(A24="",0,IF(F24&lt;=0,0,IF(ISERROR(G24*F24)=TRUE,0,(G24*F24))))</f>
        <v>0</v>
      </c>
      <c r="I24" s="422"/>
      <c r="J24" s="422"/>
      <c r="K24" s="382" t="str">
        <f>IF(A24="","",CalcDRG(A24,Bezugsjahr,"BA",10))</f>
        <v/>
      </c>
      <c r="L24" s="420">
        <f>IF(A24="",0,IF(J24&lt;=0,0,IF(ISERROR(K24*J24)=TRUE,0,(K24*J24))))</f>
        <v>0</v>
      </c>
      <c r="M24" s="422"/>
      <c r="N24" s="422"/>
      <c r="O24" s="382" t="str">
        <f>IF(A24="","",CalcDRG(A24,Bezugsjahr,"BA",12))</f>
        <v/>
      </c>
      <c r="P24" s="420">
        <f>IF(A24="",0,IF(N24&lt;=0,0,IF(ISERROR(O24*N24)=TRUE,0,(O24*N24))))</f>
        <v>0</v>
      </c>
      <c r="Q24" s="420">
        <f t="shared" ref="Q24" si="18">IF(A24="",0,IF(ISERROR(D24-H24-L24+P24)=TRUE,0,(D24-H24-L24+P24)))</f>
        <v>0</v>
      </c>
      <c r="R24" s="286"/>
      <c r="S24" s="288"/>
      <c r="T24" s="382" t="str">
        <f>IF(A24="","",CalcDRG(A24,Bezugsjahr,"HA",14))</f>
        <v/>
      </c>
      <c r="U24" s="420">
        <f>IF(A24="",0,IF(T24&lt;=0,0,IF(ISERROR(T24*S24)=TRUE,0,(T24*S24))))</f>
        <v>0</v>
      </c>
    </row>
    <row r="25" spans="1:21" x14ac:dyDescent="0.2">
      <c r="A25" s="293" t="s">
        <v>1775</v>
      </c>
      <c r="B25" s="291"/>
      <c r="C25" s="291"/>
      <c r="D25" s="291"/>
      <c r="E25" s="292"/>
      <c r="F25" s="292"/>
      <c r="G25" s="291"/>
      <c r="H25" s="291"/>
      <c r="I25" s="291"/>
      <c r="J25" s="291"/>
      <c r="K25" s="291"/>
      <c r="L25" s="291"/>
      <c r="M25" s="291"/>
      <c r="N25" s="291"/>
      <c r="O25" s="290"/>
      <c r="P25" s="290"/>
      <c r="Q25" s="289"/>
      <c r="R25" s="275">
        <v>1</v>
      </c>
      <c r="S25" s="291"/>
      <c r="U25" s="284"/>
    </row>
    <row r="26" spans="1:21" x14ac:dyDescent="0.2">
      <c r="A26" s="422"/>
      <c r="B26" s="422"/>
      <c r="C26" s="382" t="str">
        <f>IF(A26="","",CalcDRG(A26,Bezugsjahr,"BA",7))</f>
        <v/>
      </c>
      <c r="D26" s="420">
        <f t="shared" ref="D26" si="19">IF(A26="",0,IF(ISERROR((B26*C26))=TRUE,0,(B26*C26)))</f>
        <v>0</v>
      </c>
      <c r="E26" s="422"/>
      <c r="F26" s="422"/>
      <c r="G26" s="382" t="str">
        <f>IF(A26="","",CalcDRG(A26,Bezugsjahr,"BA",13))</f>
        <v/>
      </c>
      <c r="H26" s="420">
        <f t="shared" ref="H26" si="20">IF(A26="",0,IF(F26&lt;=0,0,IF(ISERROR(G26*F26)=TRUE,0,(G26*F26))))</f>
        <v>0</v>
      </c>
      <c r="I26" s="422"/>
      <c r="J26" s="422"/>
      <c r="K26" s="382" t="str">
        <f>IF(A26="","",CalcDRG(A26,Bezugsjahr,"BA",10))</f>
        <v/>
      </c>
      <c r="L26" s="420">
        <f>IF(A26="",0,IF(J26&lt;=0,0,IF(ISERROR(K26*J26)=TRUE,0,(K26*J26))))</f>
        <v>0</v>
      </c>
      <c r="M26" s="422"/>
      <c r="N26" s="422"/>
      <c r="O26" s="382" t="str">
        <f>IF(A26="","",CalcDRG(A26,Bezugsjahr,"BA",12))</f>
        <v/>
      </c>
      <c r="P26" s="420">
        <f>IF(A26="",0,IF(N26&lt;=0,0,IF(ISERROR(O26*N26)=TRUE,0,(O26*N26))))</f>
        <v>0</v>
      </c>
      <c r="Q26" s="420">
        <f t="shared" ref="Q26" si="21">IF(A26="",0,IF(ISERROR(D26-H26-L26+P26)=TRUE,0,(D26-H26-L26+P26)))</f>
        <v>0</v>
      </c>
      <c r="R26" s="286"/>
      <c r="S26" s="288"/>
      <c r="T26" s="382" t="str">
        <f>IF(A26="","",CalcDRG(A26,Bezugsjahr,"HA",14))</f>
        <v/>
      </c>
      <c r="U26" s="420">
        <f>IF(A26="",0,IF(T26&lt;=0,0,IF(ISERROR(T26*S26)=TRUE,0,(T26*S26))))</f>
        <v>0</v>
      </c>
    </row>
    <row r="27" spans="1:21" x14ac:dyDescent="0.2">
      <c r="A27" s="285" t="s">
        <v>4031</v>
      </c>
      <c r="C27" s="276"/>
      <c r="Q27" s="284"/>
      <c r="U27" s="284"/>
    </row>
    <row r="28" spans="1:21" ht="15" x14ac:dyDescent="0.2">
      <c r="A28" s="283" t="s">
        <v>4040</v>
      </c>
      <c r="B28" s="398">
        <f>SUM(B16:B26)</f>
        <v>0</v>
      </c>
      <c r="C28" s="375"/>
      <c r="D28" s="399">
        <f>SUM(D16:D26)</f>
        <v>0</v>
      </c>
      <c r="E28" s="400">
        <f>SUM(E16:E26)</f>
        <v>0</v>
      </c>
      <c r="F28" s="398">
        <f>SUM(F16:F26)</f>
        <v>0</v>
      </c>
      <c r="G28" s="376"/>
      <c r="H28" s="401">
        <f>SUM(H16:H26)</f>
        <v>0</v>
      </c>
      <c r="I28" s="402">
        <f>SUM(I16:I26)</f>
        <v>0</v>
      </c>
      <c r="J28" s="402">
        <f>SUM(J16:J26)</f>
        <v>0</v>
      </c>
      <c r="K28" s="383"/>
      <c r="L28" s="401">
        <f>SUM(L16:L26)</f>
        <v>0</v>
      </c>
      <c r="M28" s="402">
        <f>SUM(M16:M26)</f>
        <v>0</v>
      </c>
      <c r="N28" s="402">
        <f>SUM(N16:N26)</f>
        <v>0</v>
      </c>
      <c r="O28" s="384"/>
      <c r="P28" s="403">
        <f>SUM(P16:P26)</f>
        <v>0</v>
      </c>
      <c r="Q28" s="401">
        <f>SUM(Q16:Q26)</f>
        <v>0</v>
      </c>
      <c r="S28" s="402">
        <f>SUM(S16:S26)</f>
        <v>0</v>
      </c>
      <c r="T28" s="282"/>
      <c r="U28" s="423">
        <f>SUM(U16:U21)</f>
        <v>0</v>
      </c>
    </row>
    <row r="29" spans="1:21" x14ac:dyDescent="0.2">
      <c r="A29" s="277" t="s">
        <v>1890</v>
      </c>
      <c r="B29" s="281"/>
      <c r="C29" s="281"/>
      <c r="D29" s="281"/>
      <c r="E29" s="372"/>
      <c r="F29" s="373"/>
      <c r="G29" s="373"/>
      <c r="H29" s="392"/>
      <c r="I29" s="392"/>
      <c r="J29" s="392"/>
      <c r="K29" s="392"/>
      <c r="L29" s="392"/>
      <c r="M29" s="392"/>
      <c r="N29" s="392"/>
      <c r="O29" s="393"/>
      <c r="P29" s="394"/>
      <c r="Q29" s="392"/>
      <c r="S29" s="277"/>
      <c r="T29" s="268"/>
      <c r="U29" s="277"/>
    </row>
    <row r="30" spans="1:21" ht="15" x14ac:dyDescent="0.25">
      <c r="A30" s="280" t="s">
        <v>2424</v>
      </c>
      <c r="B30" s="377"/>
      <c r="C30" s="378"/>
      <c r="D30" s="379"/>
      <c r="E30" s="377"/>
      <c r="F30" s="377"/>
      <c r="G30" s="380"/>
      <c r="H30" s="395"/>
      <c r="I30" s="395"/>
      <c r="J30" s="396"/>
      <c r="K30" s="397"/>
      <c r="L30" s="396"/>
      <c r="M30" s="395"/>
      <c r="N30" s="395"/>
      <c r="O30" s="397"/>
      <c r="P30" s="396"/>
      <c r="Q30" s="396"/>
      <c r="S30" s="343"/>
      <c r="T30" s="279"/>
      <c r="U30" s="343"/>
    </row>
    <row r="31" spans="1:21" x14ac:dyDescent="0.2">
      <c r="A31" s="277" t="s">
        <v>1891</v>
      </c>
      <c r="B31" s="281"/>
      <c r="C31" s="281"/>
      <c r="D31" s="281"/>
      <c r="E31" s="373"/>
      <c r="F31" s="373"/>
      <c r="G31" s="374"/>
      <c r="H31" s="373"/>
      <c r="I31" s="373"/>
      <c r="J31" s="373"/>
      <c r="K31" s="374"/>
      <c r="L31" s="373"/>
      <c r="M31" s="373"/>
      <c r="N31" s="373"/>
      <c r="O31" s="374"/>
      <c r="P31" s="373"/>
      <c r="Q31" s="373"/>
      <c r="S31" s="277"/>
      <c r="T31" s="268"/>
      <c r="U31" s="277"/>
    </row>
    <row r="32" spans="1:21" ht="15" x14ac:dyDescent="0.25">
      <c r="A32" s="280" t="s">
        <v>2424</v>
      </c>
      <c r="B32" s="405">
        <f>B30+B28</f>
        <v>0</v>
      </c>
      <c r="C32" s="378"/>
      <c r="D32" s="404">
        <f>D30+D28</f>
        <v>0</v>
      </c>
      <c r="E32" s="405">
        <f>E30+E28</f>
        <v>0</v>
      </c>
      <c r="F32" s="405">
        <f>F30+F28</f>
        <v>0</v>
      </c>
      <c r="G32" s="380"/>
      <c r="H32" s="404">
        <f>H30+H28</f>
        <v>0</v>
      </c>
      <c r="I32" s="405">
        <f>I30+I28</f>
        <v>0</v>
      </c>
      <c r="J32" s="405">
        <f>J30+J28</f>
        <v>0</v>
      </c>
      <c r="K32" s="381"/>
      <c r="L32" s="404">
        <f>L30+L28</f>
        <v>0</v>
      </c>
      <c r="M32" s="405">
        <f>M30+M28</f>
        <v>0</v>
      </c>
      <c r="N32" s="405">
        <f>N30+N28</f>
        <v>0</v>
      </c>
      <c r="O32" s="381"/>
      <c r="P32" s="404">
        <f>P30+P28</f>
        <v>0</v>
      </c>
      <c r="Q32" s="404">
        <f>Q30+Q28</f>
        <v>0</v>
      </c>
      <c r="S32" s="405">
        <f>S30+S28</f>
        <v>0</v>
      </c>
      <c r="T32" s="279"/>
      <c r="U32" s="424">
        <f>U30+U28</f>
        <v>0</v>
      </c>
    </row>
    <row r="33" spans="1:21" x14ac:dyDescent="0.2">
      <c r="A33" s="277" t="s">
        <v>1892</v>
      </c>
      <c r="B33" s="277"/>
      <c r="C33" s="277"/>
      <c r="D33" s="277"/>
      <c r="E33" s="281"/>
      <c r="F33" s="281"/>
      <c r="G33" s="278"/>
      <c r="H33" s="277"/>
      <c r="I33" s="281"/>
      <c r="J33" s="281"/>
      <c r="K33" s="278"/>
      <c r="L33" s="277"/>
      <c r="M33" s="277"/>
      <c r="N33" s="277"/>
      <c r="O33" s="268"/>
      <c r="P33" s="247"/>
      <c r="Q33" s="277"/>
      <c r="S33" s="277"/>
      <c r="T33" s="268"/>
      <c r="U33" s="277"/>
    </row>
    <row r="34" spans="1:21" x14ac:dyDescent="0.2">
      <c r="N34" s="276"/>
      <c r="S34" s="276"/>
    </row>
  </sheetData>
  <sheetProtection sheet="1" objects="1" scenarios="1"/>
  <dataConsolidate/>
  <mergeCells count="1">
    <mergeCell ref="S12:U12"/>
  </mergeCells>
  <pageMargins left="0.27559055118110237" right="0.23622047244094491" top="0.59055118110236227" bottom="0.59055118110236227" header="0.6692913385826772" footer="0.51181102362204722"/>
  <pageSetup paperSize="9" scale="59" fitToHeight="0" orientation="landscape" r:id="rId1"/>
  <headerFooter alignWithMargins="0">
    <oddFooter>&amp;L&amp;A&amp;R&amp;P von &amp;N&amp;CAEB 2020 - Deutsche Krankenhausgesellschaft e. V.</oddFooter>
  </headerFooter>
  <drawing r:id="rId2"/>
  <legacyDrawing r:id="rId3"/>
  <controls>
    <mc:AlternateContent xmlns:mc="http://schemas.openxmlformats.org/markup-compatibility/2006">
      <mc:Choice Requires="x14">
        <control shapeId="144385" r:id="rId4" name="cmdZeileEinfügen">
          <controlPr defaultSize="0" print="0" autoLine="0" autoPict="0" r:id="rId5">
            <anchor moveWithCells="1">
              <from>
                <xdr:col>1</xdr:col>
                <xdr:colOff>38100</xdr:colOff>
                <xdr:row>10</xdr:row>
                <xdr:rowOff>38100</xdr:rowOff>
              </from>
              <to>
                <xdr:col>2</xdr:col>
                <xdr:colOff>85725</xdr:colOff>
                <xdr:row>10</xdr:row>
                <xdr:rowOff>276225</xdr:rowOff>
              </to>
            </anchor>
          </controlPr>
        </control>
      </mc:Choice>
      <mc:Fallback>
        <control shapeId="144385" r:id="rId4" name="cmdZeileEinfügen"/>
      </mc:Fallback>
    </mc:AlternateContent>
    <mc:AlternateContent xmlns:mc="http://schemas.openxmlformats.org/markup-compatibility/2006">
      <mc:Choice Requires="x14">
        <control shapeId="144386" r:id="rId6" name="cmdZeileLöschen">
          <controlPr defaultSize="0" print="0" autoLine="0" autoPict="0" r:id="rId7">
            <anchor moveWithCells="1">
              <from>
                <xdr:col>2</xdr:col>
                <xdr:colOff>333375</xdr:colOff>
                <xdr:row>10</xdr:row>
                <xdr:rowOff>38100</xdr:rowOff>
              </from>
              <to>
                <xdr:col>3</xdr:col>
                <xdr:colOff>390525</xdr:colOff>
                <xdr:row>10</xdr:row>
                <xdr:rowOff>276225</xdr:rowOff>
              </to>
            </anchor>
          </controlPr>
        </control>
      </mc:Choice>
      <mc:Fallback>
        <control shapeId="144386" r:id="rId6" name="cmdZeileLöschen"/>
      </mc:Fallback>
    </mc:AlternateContent>
    <mc:AlternateContent xmlns:mc="http://schemas.openxmlformats.org/markup-compatibility/2006">
      <mc:Choice Requires="x14">
        <control shapeId="144387" r:id="rId8" name="cmdImport1">
          <controlPr defaultSize="0" print="0" autoLine="0" autoPict="0" r:id="rId9">
            <anchor moveWithCells="1">
              <from>
                <xdr:col>21</xdr:col>
                <xdr:colOff>161925</xdr:colOff>
                <xdr:row>14</xdr:row>
                <xdr:rowOff>76200</xdr:rowOff>
              </from>
              <to>
                <xdr:col>21</xdr:col>
                <xdr:colOff>561975</xdr:colOff>
                <xdr:row>15</xdr:row>
                <xdr:rowOff>123825</xdr:rowOff>
              </to>
            </anchor>
          </controlPr>
        </control>
      </mc:Choice>
      <mc:Fallback>
        <control shapeId="144387" r:id="rId8" name="cmdImport1"/>
      </mc:Fallback>
    </mc:AlternateContent>
    <mc:AlternateContent xmlns:mc="http://schemas.openxmlformats.org/markup-compatibility/2006">
      <mc:Choice Requires="x14">
        <control shapeId="144388" r:id="rId10" name="cmdImport2">
          <controlPr defaultSize="0" print="0" autoLine="0" autoPict="0" r:id="rId11">
            <anchor moveWithCells="1">
              <from>
                <xdr:col>21</xdr:col>
                <xdr:colOff>161925</xdr:colOff>
                <xdr:row>15</xdr:row>
                <xdr:rowOff>47625</xdr:rowOff>
              </from>
              <to>
                <xdr:col>21</xdr:col>
                <xdr:colOff>561975</xdr:colOff>
                <xdr:row>16</xdr:row>
                <xdr:rowOff>123825</xdr:rowOff>
              </to>
            </anchor>
          </controlPr>
        </control>
      </mc:Choice>
      <mc:Fallback>
        <control shapeId="144388" r:id="rId10" name="cmdImport2"/>
      </mc:Fallback>
    </mc:AlternateContent>
    <mc:AlternateContent xmlns:mc="http://schemas.openxmlformats.org/markup-compatibility/2006">
      <mc:Choice Requires="x14">
        <control shapeId="144389" r:id="rId12" name="cmdImport3">
          <controlPr defaultSize="0" print="0" autoLine="0" autoPict="0" r:id="rId13">
            <anchor moveWithCells="1">
              <from>
                <xdr:col>21</xdr:col>
                <xdr:colOff>161925</xdr:colOff>
                <xdr:row>16</xdr:row>
                <xdr:rowOff>47625</xdr:rowOff>
              </from>
              <to>
                <xdr:col>21</xdr:col>
                <xdr:colOff>561975</xdr:colOff>
                <xdr:row>17</xdr:row>
                <xdr:rowOff>123825</xdr:rowOff>
              </to>
            </anchor>
          </controlPr>
        </control>
      </mc:Choice>
      <mc:Fallback>
        <control shapeId="144389" r:id="rId12" name="cmdImport3"/>
      </mc:Fallback>
    </mc:AlternateContent>
    <mc:AlternateContent xmlns:mc="http://schemas.openxmlformats.org/markup-compatibility/2006">
      <mc:Choice Requires="x14">
        <control shapeId="144390" r:id="rId14" name="cmdImport4">
          <controlPr defaultSize="0" print="0" autoLine="0" autoPict="0" r:id="rId15">
            <anchor moveWithCells="1">
              <from>
                <xdr:col>21</xdr:col>
                <xdr:colOff>161925</xdr:colOff>
                <xdr:row>17</xdr:row>
                <xdr:rowOff>47625</xdr:rowOff>
              </from>
              <to>
                <xdr:col>21</xdr:col>
                <xdr:colOff>561975</xdr:colOff>
                <xdr:row>18</xdr:row>
                <xdr:rowOff>123825</xdr:rowOff>
              </to>
            </anchor>
          </controlPr>
        </control>
      </mc:Choice>
      <mc:Fallback>
        <control shapeId="144390" r:id="rId14" name="cmdImport4"/>
      </mc:Fallback>
    </mc:AlternateContent>
    <mc:AlternateContent xmlns:mc="http://schemas.openxmlformats.org/markup-compatibility/2006">
      <mc:Choice Requires="x14">
        <control shapeId="144391" r:id="rId16" name="cmdImport5">
          <controlPr defaultSize="0" print="0" autoLine="0" autoPict="0" r:id="rId17">
            <anchor moveWithCells="1">
              <from>
                <xdr:col>21</xdr:col>
                <xdr:colOff>161925</xdr:colOff>
                <xdr:row>18</xdr:row>
                <xdr:rowOff>47625</xdr:rowOff>
              </from>
              <to>
                <xdr:col>21</xdr:col>
                <xdr:colOff>561975</xdr:colOff>
                <xdr:row>19</xdr:row>
                <xdr:rowOff>123825</xdr:rowOff>
              </to>
            </anchor>
          </controlPr>
        </control>
      </mc:Choice>
      <mc:Fallback>
        <control shapeId="144391" r:id="rId16" name="cmdImport5"/>
      </mc:Fallback>
    </mc:AlternateContent>
    <mc:AlternateContent xmlns:mc="http://schemas.openxmlformats.org/markup-compatibility/2006">
      <mc:Choice Requires="x14">
        <control shapeId="144392" r:id="rId18" name="cmdImport6">
          <controlPr defaultSize="0" print="0" autoLine="0" autoPict="0" r:id="rId19">
            <anchor moveWithCells="1">
              <from>
                <xdr:col>21</xdr:col>
                <xdr:colOff>161925</xdr:colOff>
                <xdr:row>19</xdr:row>
                <xdr:rowOff>47625</xdr:rowOff>
              </from>
              <to>
                <xdr:col>21</xdr:col>
                <xdr:colOff>561975</xdr:colOff>
                <xdr:row>20</xdr:row>
                <xdr:rowOff>123825</xdr:rowOff>
              </to>
            </anchor>
          </controlPr>
        </control>
      </mc:Choice>
      <mc:Fallback>
        <control shapeId="144392" r:id="rId18" name="cmdImport6"/>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58">
    <tabColor theme="8" tint="0.59996337778862885"/>
    <pageSetUpPr fitToPage="1"/>
  </sheetPr>
  <dimension ref="A1:V34"/>
  <sheetViews>
    <sheetView showZeros="0" zoomScaleNormal="100" workbookViewId="0">
      <pane xSplit="1" ySplit="15" topLeftCell="B16" activePane="bottomRight" state="frozen"/>
      <selection sqref="A1:IV65536"/>
      <selection pane="topRight" sqref="A1:IV65536"/>
      <selection pane="bottomLeft" sqref="A1:IV65536"/>
      <selection pane="bottomRight" activeCell="A16" sqref="A16"/>
    </sheetView>
  </sheetViews>
  <sheetFormatPr baseColWidth="10" defaultColWidth="11.42578125" defaultRowHeight="12.75" x14ac:dyDescent="0.2"/>
  <cols>
    <col min="1" max="1" width="12.5703125" style="275" customWidth="1"/>
    <col min="2" max="2" width="13.140625" style="275" customWidth="1"/>
    <col min="3" max="3" width="13" style="275" customWidth="1"/>
    <col min="4" max="5" width="11.42578125" style="275"/>
    <col min="6" max="7" width="12.140625" style="275" bestFit="1" customWidth="1"/>
    <col min="8" max="8" width="12.42578125" style="275" customWidth="1"/>
    <col min="9" max="9" width="12.140625" style="275" customWidth="1"/>
    <col min="10" max="16" width="11.42578125" style="275"/>
    <col min="17" max="17" width="16.42578125" style="276" customWidth="1"/>
    <col min="18" max="18" width="5.42578125" style="275" hidden="1" customWidth="1"/>
    <col min="19" max="19" width="12.5703125" style="275" customWidth="1"/>
    <col min="20" max="16384" width="11.42578125" style="275"/>
  </cols>
  <sheetData>
    <row r="1" spans="1:22" ht="15" customHeight="1" x14ac:dyDescent="0.25">
      <c r="A1" s="252" t="s">
        <v>4037</v>
      </c>
      <c r="B1" s="251"/>
      <c r="C1" s="251"/>
      <c r="D1" s="270"/>
      <c r="F1" s="313"/>
      <c r="R1" s="312">
        <f>SUM(R15:R15)</f>
        <v>1</v>
      </c>
      <c r="T1" s="250" t="s">
        <v>5541</v>
      </c>
      <c r="U1" s="249" t="str">
        <f>GetPage(U2)</f>
        <v>7/25</v>
      </c>
    </row>
    <row r="2" spans="1:22" ht="15" customHeight="1" x14ac:dyDescent="0.2">
      <c r="A2" s="248" t="str">
        <f>Krankenhausname</f>
        <v>&lt;Hier Krankenhausnamen eintragen&gt;</v>
      </c>
      <c r="B2" s="247"/>
      <c r="C2" s="247"/>
      <c r="D2" s="268"/>
      <c r="T2" s="246" t="s">
        <v>1822</v>
      </c>
      <c r="U2" s="245" t="str">
        <f ca="1">AEB_Datum</f>
        <v>29.3.2022</v>
      </c>
    </row>
    <row r="3" spans="1:22" ht="21.75" customHeight="1" x14ac:dyDescent="0.2">
      <c r="T3" s="269"/>
      <c r="U3" s="269"/>
    </row>
    <row r="4" spans="1:22" ht="20.25" x14ac:dyDescent="0.3">
      <c r="A4" s="311" t="str">
        <f>"E1 Aufstellung der Fallpauschalen für das Krankenhaus (Vereinbarung, Katalog " &amp; BJ &amp;")"</f>
        <v>E1 Aufstellung der Fallpauschalen für das Krankenhaus (Vereinbarung, Katalog 2020)</v>
      </c>
    </row>
    <row r="5" spans="1:22" s="286" customFormat="1" hidden="1" x14ac:dyDescent="0.2">
      <c r="A5" s="422"/>
      <c r="B5" s="422"/>
      <c r="C5" s="382" t="str">
        <f>IF(A5="","",CalcDRG(A5,Bezugsjahr,"HA",4))</f>
        <v/>
      </c>
      <c r="D5" s="420">
        <f t="shared" ref="D5:D10" si="0">IF(A5="",0,IF(ISERROR((B5*C5))=TRUE,0,(B5*C5)))</f>
        <v>0</v>
      </c>
      <c r="E5" s="422"/>
      <c r="F5" s="422"/>
      <c r="G5" s="382" t="str">
        <f>IF(A5="","",CalcDRG(A5,Bezugsjahr,"HA",11))</f>
        <v/>
      </c>
      <c r="H5" s="420">
        <f t="shared" ref="H5:H10" si="1">IF(A5="",0,IF(F5&lt;=0,0,IF(ISERROR(G5*F5)=TRUE,0,(G5*F5))))</f>
        <v>0</v>
      </c>
      <c r="I5" s="422"/>
      <c r="J5" s="422"/>
      <c r="K5" s="382" t="str">
        <f>IF(A5="","",CalcDRG(A5,Bezugsjahr,"HA",8))</f>
        <v/>
      </c>
      <c r="L5" s="420">
        <f>IF(A5="",0,IF(K5&lt;=0,0,IF(ISERROR(K5*J5)=TRUE,0,(K5*J5))))</f>
        <v>0</v>
      </c>
      <c r="M5" s="422"/>
      <c r="N5" s="422"/>
      <c r="O5" s="382" t="str">
        <f>IF(A5="","",CalcDRG(A5,Bezugsjahr,"HA",10))</f>
        <v/>
      </c>
      <c r="P5" s="420">
        <f>IF(A5="",0,IF(O5&lt;=0,0,IF(ISERROR(O5*N5)=TRUE,0,(O5*N5))))</f>
        <v>0</v>
      </c>
      <c r="Q5" s="420">
        <f t="shared" ref="Q5:Q10" si="2">IF(A5="",0,IF(ISERROR(D5-H5-L5+P5)=TRUE,0,(D5-H5-L5+P5)))</f>
        <v>0</v>
      </c>
      <c r="S5" s="288"/>
      <c r="T5" s="382" t="str">
        <f>IF(A5="","",CalcDRG(A5,Bezugsjahr,"HA",14))</f>
        <v/>
      </c>
      <c r="U5" s="420">
        <f t="shared" ref="U5:U10" si="3">IF(A5="",0,IF(T5&lt;=0,0,IF(ISERROR(T5*S5)=TRUE,0,(T5*S5))))</f>
        <v>0</v>
      </c>
    </row>
    <row r="6" spans="1:22" hidden="1" x14ac:dyDescent="0.2">
      <c r="A6" s="422"/>
      <c r="B6" s="422"/>
      <c r="C6" s="382" t="str">
        <f>IF(A6="","",CalcDRG(A6,Bezugsjahr,"HA",5))</f>
        <v/>
      </c>
      <c r="D6" s="420">
        <f t="shared" si="0"/>
        <v>0</v>
      </c>
      <c r="E6" s="422"/>
      <c r="F6" s="422"/>
      <c r="G6" s="382" t="str">
        <f>IF(A6="","",CalcDRG(A6,Bezugsjahr,"HA",11))</f>
        <v/>
      </c>
      <c r="H6" s="420">
        <f t="shared" si="1"/>
        <v>0</v>
      </c>
      <c r="I6" s="422"/>
      <c r="J6" s="422"/>
      <c r="K6" s="382" t="str">
        <f>IF(A6="","",CalcDRG(A6,Bezugsjahr,"HA",8))</f>
        <v/>
      </c>
      <c r="L6" s="420">
        <f>IF(A6="",0,IF(J6&lt;=0,0,IF(ISERROR(K6*J6)=TRUE,0,(K6*J6))))</f>
        <v>0</v>
      </c>
      <c r="M6" s="422"/>
      <c r="N6" s="422"/>
      <c r="O6" s="382" t="str">
        <f>IF(A6="","",CalcDRG(A6,Bezugsjahr,"HA",10))</f>
        <v/>
      </c>
      <c r="P6" s="420">
        <f>IF(A6="",0,IF(N6&lt;=0,0,IF(ISERROR(O6*N6)=TRUE,0,(O6*N6))))</f>
        <v>0</v>
      </c>
      <c r="Q6" s="420">
        <f t="shared" si="2"/>
        <v>0</v>
      </c>
      <c r="S6" s="288"/>
      <c r="T6" s="382" t="str">
        <f>IF(A6="","",CalcDRG(A6,Bezugsjahr,"HA",14))</f>
        <v/>
      </c>
      <c r="U6" s="420">
        <f t="shared" si="3"/>
        <v>0</v>
      </c>
    </row>
    <row r="7" spans="1:22" s="286" customFormat="1" hidden="1" x14ac:dyDescent="0.2">
      <c r="A7" s="422"/>
      <c r="B7" s="422"/>
      <c r="C7" s="382" t="str">
        <f>IF(A7="","",CalcDRG(A7,Bezugsjahr,"BA",4))</f>
        <v/>
      </c>
      <c r="D7" s="420">
        <f t="shared" si="0"/>
        <v>0</v>
      </c>
      <c r="E7" s="422"/>
      <c r="F7" s="422"/>
      <c r="G7" s="382" t="str">
        <f>IF(A7="","",CalcDRG(A7,Bezugsjahr,"BA",13))</f>
        <v/>
      </c>
      <c r="H7" s="420">
        <f t="shared" si="1"/>
        <v>0</v>
      </c>
      <c r="I7" s="422"/>
      <c r="J7" s="422"/>
      <c r="K7" s="382" t="str">
        <f>IF(A7="","",CalcDRG(A7,Bezugsjahr,"BA",10))</f>
        <v/>
      </c>
      <c r="L7" s="420">
        <f>IF(A7="",0,IF(J7&lt;=0,0,IF(ISERROR(K7*J7)=TRUE,0,(K7*J7))))</f>
        <v>0</v>
      </c>
      <c r="M7" s="422"/>
      <c r="N7" s="422"/>
      <c r="O7" s="382" t="str">
        <f>IF(A7="","",CalcDRG(A7,Bezugsjahr,"BA",12))</f>
        <v/>
      </c>
      <c r="P7" s="420">
        <f>IF(A7="",0,IF(N7&lt;=0,0,IF(ISERROR(O7*N7)=TRUE,0,(O7*N7))))</f>
        <v>0</v>
      </c>
      <c r="Q7" s="420">
        <f t="shared" si="2"/>
        <v>0</v>
      </c>
      <c r="S7" s="288"/>
      <c r="T7" s="382" t="str">
        <f>IF(A7="","",CalcDRG(A7,Bezugsjahr,"BA",16))</f>
        <v/>
      </c>
      <c r="U7" s="420">
        <f t="shared" si="3"/>
        <v>0</v>
      </c>
    </row>
    <row r="8" spans="1:22" s="286" customFormat="1" hidden="1" x14ac:dyDescent="0.2">
      <c r="A8" s="422"/>
      <c r="B8" s="422"/>
      <c r="C8" s="382" t="str">
        <f>IF(A8="","",CalcDRG(A8,Bezugsjahr,"BA",5))</f>
        <v/>
      </c>
      <c r="D8" s="420">
        <f t="shared" si="0"/>
        <v>0</v>
      </c>
      <c r="E8" s="422"/>
      <c r="F8" s="422"/>
      <c r="G8" s="382" t="str">
        <f>IF(A8="","",CalcDRG(A8,Bezugsjahr,"BA",13))</f>
        <v/>
      </c>
      <c r="H8" s="420">
        <f t="shared" si="1"/>
        <v>0</v>
      </c>
      <c r="I8" s="422"/>
      <c r="J8" s="422"/>
      <c r="K8" s="382" t="str">
        <f>IF(A8="","",CalcDRG(A8,Bezugsjahr,"BA",10))</f>
        <v/>
      </c>
      <c r="L8" s="420">
        <f>IF(A8="",0,IF(J8&lt;=0,0,IF(ISERROR(K8*J8)=TRUE,0,(K8*J8))))</f>
        <v>0</v>
      </c>
      <c r="M8" s="422"/>
      <c r="N8" s="422"/>
      <c r="O8" s="382" t="str">
        <f>IF(A8="","",CalcDRG(A8,Bezugsjahr,"BA",12))</f>
        <v/>
      </c>
      <c r="P8" s="420">
        <f>IF(A8="",0,IF(N8&lt;=0,0,IF(ISERROR(O8*N8)=TRUE,0,(O8*N8))))</f>
        <v>0</v>
      </c>
      <c r="Q8" s="420">
        <f t="shared" si="2"/>
        <v>0</v>
      </c>
      <c r="S8" s="288"/>
      <c r="T8" s="382" t="str">
        <f>IF(A8="","",CalcDRG(A8,Bezugsjahr,"BA",16))</f>
        <v/>
      </c>
      <c r="U8" s="420">
        <f t="shared" si="3"/>
        <v>0</v>
      </c>
    </row>
    <row r="9" spans="1:22" s="286" customFormat="1" hidden="1" x14ac:dyDescent="0.2">
      <c r="A9" s="422"/>
      <c r="B9" s="422"/>
      <c r="C9" s="382" t="str">
        <f>IF(A9="","",CalcDRG(A9,Bezugsjahr,"BA",6))</f>
        <v/>
      </c>
      <c r="D9" s="420">
        <f t="shared" si="0"/>
        <v>0</v>
      </c>
      <c r="E9" s="422"/>
      <c r="F9" s="422"/>
      <c r="G9" s="382" t="str">
        <f>IF(A9="","",CalcDRG(A9,Bezugsjahr,"BA",13))</f>
        <v/>
      </c>
      <c r="H9" s="420">
        <f t="shared" si="1"/>
        <v>0</v>
      </c>
      <c r="I9" s="422"/>
      <c r="J9" s="422"/>
      <c r="K9" s="382" t="str">
        <f>IF(A9="","",CalcDRG(A9,Bezugsjahr,"BA",10))</f>
        <v/>
      </c>
      <c r="L9" s="420">
        <f>IF(A9="",0,IF(J9&lt;=0,0,IF(ISERROR(K9*J9)=TRUE,0,(K9*J9))))</f>
        <v>0</v>
      </c>
      <c r="M9" s="422"/>
      <c r="N9" s="422"/>
      <c r="O9" s="382" t="str">
        <f>IF(A9="","",CalcDRG(A9,Bezugsjahr,"BA",12))</f>
        <v/>
      </c>
      <c r="P9" s="420">
        <f>IF(A9="",0,IF(N9&lt;=0,0,IF(ISERROR(O9*N9)=TRUE,0,(O9*N9))))</f>
        <v>0</v>
      </c>
      <c r="Q9" s="420">
        <f t="shared" si="2"/>
        <v>0</v>
      </c>
      <c r="S9" s="288"/>
      <c r="T9" s="382" t="str">
        <f>IF(A9="","",CalcDRG(A9,Bezugsjahr,"BA",16))</f>
        <v/>
      </c>
      <c r="U9" s="420">
        <f t="shared" si="3"/>
        <v>0</v>
      </c>
    </row>
    <row r="10" spans="1:22" s="286" customFormat="1" hidden="1" x14ac:dyDescent="0.2">
      <c r="A10" s="422"/>
      <c r="B10" s="422"/>
      <c r="C10" s="382" t="str">
        <f>IF(A10="","",CalcDRG(A10,Bezugsjahr,"BA",7))</f>
        <v/>
      </c>
      <c r="D10" s="420">
        <f t="shared" si="0"/>
        <v>0</v>
      </c>
      <c r="E10" s="422"/>
      <c r="F10" s="422"/>
      <c r="G10" s="382" t="str">
        <f>IF(A10="","",CalcDRG(A10,Bezugsjahr,"BA",13))</f>
        <v/>
      </c>
      <c r="H10" s="420">
        <f t="shared" si="1"/>
        <v>0</v>
      </c>
      <c r="I10" s="422"/>
      <c r="J10" s="422"/>
      <c r="K10" s="382" t="str">
        <f>IF(A10="","",CalcDRG(A10,Bezugsjahr,"BA",10))</f>
        <v/>
      </c>
      <c r="L10" s="420">
        <f>IF(A10="",0,IF(J10&lt;=0,0,IF(ISERROR(K10*J10)=TRUE,0,(K10*J10))))</f>
        <v>0</v>
      </c>
      <c r="M10" s="422"/>
      <c r="N10" s="422"/>
      <c r="O10" s="382" t="str">
        <f>IF(A10="","",CalcDRG(A10,Bezugsjahr,"BA",12))</f>
        <v/>
      </c>
      <c r="P10" s="420">
        <f>IF(A10="",0,IF(N10&lt;=0,0,IF(ISERROR(O10*N10)=TRUE,0,(O10*N10))))</f>
        <v>0</v>
      </c>
      <c r="Q10" s="420">
        <f t="shared" si="2"/>
        <v>0</v>
      </c>
      <c r="S10" s="288"/>
      <c r="T10" s="382" t="str">
        <f>IF(A10="","",CalcDRG(A10,Bezugsjahr,"BA",16))</f>
        <v/>
      </c>
      <c r="U10" s="420">
        <f t="shared" si="3"/>
        <v>0</v>
      </c>
    </row>
    <row r="11" spans="1:22" ht="27.6" customHeight="1" x14ac:dyDescent="0.25">
      <c r="A11" s="310"/>
    </row>
    <row r="12" spans="1:22" s="302" customFormat="1" ht="18.75" customHeight="1" x14ac:dyDescent="0.25">
      <c r="A12" s="309"/>
      <c r="B12" s="308"/>
      <c r="C12" s="307"/>
      <c r="D12" s="307"/>
      <c r="E12" s="306" t="s">
        <v>2434</v>
      </c>
      <c r="F12" s="305"/>
      <c r="G12" s="305"/>
      <c r="H12" s="305"/>
      <c r="I12" s="306" t="s">
        <v>4038</v>
      </c>
      <c r="J12" s="305"/>
      <c r="K12" s="305"/>
      <c r="L12" s="305"/>
      <c r="M12" s="306" t="s">
        <v>4039</v>
      </c>
      <c r="N12" s="305"/>
      <c r="O12" s="305"/>
      <c r="P12" s="304"/>
      <c r="Q12" s="303"/>
      <c r="S12" s="494" t="s">
        <v>8070</v>
      </c>
      <c r="T12" s="495"/>
      <c r="U12" s="496"/>
    </row>
    <row r="13" spans="1:22" ht="89.25" x14ac:dyDescent="0.2">
      <c r="A13" s="301" t="s">
        <v>2671</v>
      </c>
      <c r="B13" s="300" t="s">
        <v>2233</v>
      </c>
      <c r="C13" s="299" t="s">
        <v>1821</v>
      </c>
      <c r="D13" s="298" t="s">
        <v>2433</v>
      </c>
      <c r="E13" s="300" t="s">
        <v>3695</v>
      </c>
      <c r="F13" s="299" t="s">
        <v>3696</v>
      </c>
      <c r="G13" s="299" t="s">
        <v>3697</v>
      </c>
      <c r="H13" s="298" t="s">
        <v>3701</v>
      </c>
      <c r="I13" s="300" t="s">
        <v>3698</v>
      </c>
      <c r="J13" s="299" t="s">
        <v>3699</v>
      </c>
      <c r="K13" s="299" t="s">
        <v>3700</v>
      </c>
      <c r="L13" s="298" t="s">
        <v>3255</v>
      </c>
      <c r="M13" s="300" t="s">
        <v>3702</v>
      </c>
      <c r="N13" s="299" t="s">
        <v>3703</v>
      </c>
      <c r="O13" s="299" t="s">
        <v>2552</v>
      </c>
      <c r="P13" s="298" t="s">
        <v>2558</v>
      </c>
      <c r="Q13" s="298" t="s">
        <v>2559</v>
      </c>
      <c r="S13" s="366" t="s">
        <v>8071</v>
      </c>
      <c r="T13" s="366" t="s">
        <v>8072</v>
      </c>
      <c r="U13" s="366" t="s">
        <v>8073</v>
      </c>
    </row>
    <row r="14" spans="1:22" ht="15" customHeight="1" x14ac:dyDescent="0.2">
      <c r="A14" s="297">
        <v>1</v>
      </c>
      <c r="B14" s="295">
        <v>2</v>
      </c>
      <c r="C14" s="295">
        <v>3</v>
      </c>
      <c r="D14" s="296">
        <v>4</v>
      </c>
      <c r="E14" s="295">
        <v>5</v>
      </c>
      <c r="F14" s="295">
        <v>6</v>
      </c>
      <c r="G14" s="295">
        <v>7</v>
      </c>
      <c r="H14" s="295">
        <v>8</v>
      </c>
      <c r="I14" s="295">
        <v>9</v>
      </c>
      <c r="J14" s="295">
        <v>10</v>
      </c>
      <c r="K14" s="295">
        <v>11</v>
      </c>
      <c r="L14" s="297">
        <v>12</v>
      </c>
      <c r="M14" s="295">
        <v>13</v>
      </c>
      <c r="N14" s="296">
        <v>14</v>
      </c>
      <c r="O14" s="295">
        <v>15</v>
      </c>
      <c r="P14" s="295">
        <v>16</v>
      </c>
      <c r="Q14" s="295">
        <v>17</v>
      </c>
      <c r="S14" s="367">
        <v>18</v>
      </c>
      <c r="T14" s="367">
        <v>19</v>
      </c>
      <c r="U14" s="367">
        <v>20</v>
      </c>
    </row>
    <row r="15" spans="1:22" s="226" customFormat="1" ht="15" customHeight="1" x14ac:dyDescent="0.2">
      <c r="A15" s="328" t="s">
        <v>1770</v>
      </c>
      <c r="B15" s="291"/>
      <c r="C15" s="291"/>
      <c r="D15" s="291"/>
      <c r="E15" s="292"/>
      <c r="F15" s="292"/>
      <c r="G15" s="291"/>
      <c r="H15" s="291"/>
      <c r="I15" s="291"/>
      <c r="J15" s="291"/>
      <c r="K15" s="291"/>
      <c r="L15" s="291"/>
      <c r="M15" s="291"/>
      <c r="N15" s="291"/>
      <c r="O15" s="291"/>
      <c r="P15" s="291"/>
      <c r="Q15" s="294"/>
      <c r="R15" s="226">
        <v>1</v>
      </c>
      <c r="S15" s="291"/>
      <c r="T15" s="291"/>
      <c r="U15" s="294"/>
    </row>
    <row r="16" spans="1:22" x14ac:dyDescent="0.2">
      <c r="A16" s="422"/>
      <c r="B16" s="422"/>
      <c r="C16" s="382" t="str">
        <f>IF(A16="","",CalcDRG(A16,Bezugsjahr,"HA",4))</f>
        <v/>
      </c>
      <c r="D16" s="420">
        <f t="shared" ref="D16" si="4">IF(A16="",0,IF(ISERROR((B16*C16))=TRUE,0,(B16*C16)))</f>
        <v>0</v>
      </c>
      <c r="E16" s="422"/>
      <c r="F16" s="422"/>
      <c r="G16" s="382" t="str">
        <f>IF(A16="","",CalcDRG(A16,Bezugsjahr,"HA",11))</f>
        <v/>
      </c>
      <c r="H16" s="420">
        <f t="shared" ref="H16" si="5">IF(A16="",0,IF(F16&lt;=0,0,IF(ISERROR(G16*F16)=TRUE,0,(G16*F16))))</f>
        <v>0</v>
      </c>
      <c r="I16" s="422"/>
      <c r="J16" s="422"/>
      <c r="K16" s="382" t="str">
        <f>IF(A16="","",CalcDRG(A16,Bezugsjahr,"HA",8))</f>
        <v/>
      </c>
      <c r="L16" s="420">
        <f t="shared" ref="L16" si="6">IF(A16="",0,IF(K16&lt;=0,0,IF(ISERROR(K16*J16)=TRUE,0,(K16*J16))))</f>
        <v>0</v>
      </c>
      <c r="M16" s="422"/>
      <c r="N16" s="422"/>
      <c r="O16" s="382" t="str">
        <f>IF(A16="","",CalcDRG(A16,Bezugsjahr,"HA",10))</f>
        <v/>
      </c>
      <c r="P16" s="420">
        <f t="shared" ref="P16" si="7">IF(A16="",0,IF(O16&lt;=0,0,IF(ISERROR(O16*N16)=TRUE,0,(O16*N16))))</f>
        <v>0</v>
      </c>
      <c r="Q16" s="420">
        <f t="shared" ref="Q16" si="8">IF(A16="",0,IF(ISERROR(D16-H16-L16+P16)=TRUE,0,(D16-H16-L16+P16)))</f>
        <v>0</v>
      </c>
      <c r="R16" s="286"/>
      <c r="S16" s="288"/>
      <c r="T16" s="382" t="str">
        <f>IF(A16="","",CalcDRG(A16,Bezugsjahr,"HA",14))</f>
        <v/>
      </c>
      <c r="U16" s="420">
        <f t="shared" ref="U16" si="9">IF(A16="",0,IF(T16&lt;=0,0,IF(ISERROR(T16*S16)=TRUE,0,(T16*S16))))</f>
        <v>0</v>
      </c>
      <c r="V16" s="286"/>
    </row>
    <row r="17" spans="1:22" x14ac:dyDescent="0.2">
      <c r="A17" s="328" t="s">
        <v>2071</v>
      </c>
      <c r="B17" s="291"/>
      <c r="C17" s="291"/>
      <c r="D17" s="291"/>
      <c r="E17" s="292"/>
      <c r="F17" s="292"/>
      <c r="G17" s="291"/>
      <c r="H17" s="291"/>
      <c r="I17" s="291"/>
      <c r="J17" s="291"/>
      <c r="K17" s="291"/>
      <c r="L17" s="291"/>
      <c r="M17" s="291"/>
      <c r="N17" s="291"/>
      <c r="O17" s="290"/>
      <c r="P17" s="290"/>
      <c r="Q17" s="289"/>
      <c r="R17" s="275">
        <v>1</v>
      </c>
      <c r="S17" s="291"/>
      <c r="T17" s="290"/>
      <c r="U17" s="294"/>
    </row>
    <row r="18" spans="1:22" x14ac:dyDescent="0.2">
      <c r="A18" s="422"/>
      <c r="B18" s="422"/>
      <c r="C18" s="382" t="str">
        <f>IF(A18="","",CalcDRG(A18,Bezugsjahr,"HA",5))</f>
        <v/>
      </c>
      <c r="D18" s="420">
        <f t="shared" ref="D18" si="10">IF(A18="",0,IF(ISERROR((B18*C18))=TRUE,0,(B18*C18)))</f>
        <v>0</v>
      </c>
      <c r="E18" s="422"/>
      <c r="F18" s="422"/>
      <c r="G18" s="382" t="str">
        <f>IF(A18="","",CalcDRG(A18,Bezugsjahr,"HA",11))</f>
        <v/>
      </c>
      <c r="H18" s="420">
        <f t="shared" ref="H18" si="11">IF(A18="",0,IF(F18&lt;=0,0,IF(ISERROR(G18*F18)=TRUE,0,(G18*F18))))</f>
        <v>0</v>
      </c>
      <c r="I18" s="422"/>
      <c r="J18" s="422"/>
      <c r="K18" s="382" t="str">
        <f>IF(A18="","",CalcDRG(A18,Bezugsjahr,"HA",8))</f>
        <v/>
      </c>
      <c r="L18" s="420">
        <f>IF(A18="",0,IF(J18&lt;=0,0,IF(ISERROR(K18*J18)=TRUE,0,(K18*J18))))</f>
        <v>0</v>
      </c>
      <c r="M18" s="422"/>
      <c r="N18" s="422"/>
      <c r="O18" s="382" t="str">
        <f>IF(A18="","",CalcDRG(A18,Bezugsjahr,"HA",10))</f>
        <v/>
      </c>
      <c r="P18" s="420">
        <f>IF(A18="",0,IF(N18&lt;=0,0,IF(ISERROR(O18*N18)=TRUE,0,(O18*N18))))</f>
        <v>0</v>
      </c>
      <c r="Q18" s="420">
        <f t="shared" ref="Q18" si="12">IF(A18="",0,IF(ISERROR(D18-H18-L18+P18)=TRUE,0,(D18-H18-L18+P18)))</f>
        <v>0</v>
      </c>
      <c r="S18" s="288"/>
      <c r="T18" s="382" t="str">
        <f>IF(A18="","",CalcDRG(A18,Bezugsjahr,"HA",14))</f>
        <v/>
      </c>
      <c r="U18" s="420">
        <f>IF(A18="",0,IF(T18&lt;=0,0,IF(ISERROR(T18*S18)=TRUE,0,(T18*S18))))</f>
        <v>0</v>
      </c>
    </row>
    <row r="19" spans="1:22" x14ac:dyDescent="0.2">
      <c r="A19" s="328" t="s">
        <v>2779</v>
      </c>
      <c r="B19" s="291"/>
      <c r="C19" s="291"/>
      <c r="D19" s="291"/>
      <c r="E19" s="292"/>
      <c r="F19" s="292"/>
      <c r="G19" s="291"/>
      <c r="H19" s="291"/>
      <c r="I19" s="291"/>
      <c r="J19" s="291"/>
      <c r="K19" s="291"/>
      <c r="L19" s="291"/>
      <c r="M19" s="291"/>
      <c r="N19" s="291"/>
      <c r="O19" s="290"/>
      <c r="P19" s="290"/>
      <c r="Q19" s="289"/>
      <c r="R19" s="275">
        <v>1</v>
      </c>
      <c r="S19" s="291"/>
      <c r="T19" s="291"/>
      <c r="U19" s="294"/>
    </row>
    <row r="20" spans="1:22" x14ac:dyDescent="0.2">
      <c r="A20" s="422"/>
      <c r="B20" s="422"/>
      <c r="C20" s="382" t="str">
        <f>IF(A20="","",CalcDRG(A20,Bezugsjahr,"BA",4))</f>
        <v/>
      </c>
      <c r="D20" s="420">
        <f t="shared" ref="D20" si="13">IF(A20="",0,IF(ISERROR((B20*C20))=TRUE,0,(B20*C20)))</f>
        <v>0</v>
      </c>
      <c r="E20" s="422"/>
      <c r="F20" s="422"/>
      <c r="G20" s="382" t="str">
        <f>IF(A20="","",CalcDRG(A20,Bezugsjahr,"BA",13))</f>
        <v/>
      </c>
      <c r="H20" s="420">
        <f t="shared" ref="H20" si="14">IF(A20="",0,IF(F20&lt;=0,0,IF(ISERROR(G20*F20)=TRUE,0,(G20*F20))))</f>
        <v>0</v>
      </c>
      <c r="I20" s="422"/>
      <c r="J20" s="422"/>
      <c r="K20" s="382" t="str">
        <f>IF(A20="","",CalcDRG(A20,Bezugsjahr,"BA",10))</f>
        <v/>
      </c>
      <c r="L20" s="420">
        <f t="shared" ref="L20" si="15">IF(A20="",0,IF(J20&lt;=0,0,IF(ISERROR(K20*J20)=TRUE,0,(K20*J20))))</f>
        <v>0</v>
      </c>
      <c r="M20" s="422"/>
      <c r="N20" s="422"/>
      <c r="O20" s="382" t="str">
        <f>IF(A20="","",CalcDRG(A20,Bezugsjahr,"BA",12))</f>
        <v/>
      </c>
      <c r="P20" s="420">
        <f t="shared" ref="P20" si="16">IF(A20="",0,IF(N20&lt;=0,0,IF(ISERROR(O20*N20)=TRUE,0,(O20*N20))))</f>
        <v>0</v>
      </c>
      <c r="Q20" s="420">
        <f t="shared" ref="Q20" si="17">IF(A20="",0,IF(ISERROR(D20-H20-L20+P20)=TRUE,0,(D20-H20-L20+P20)))</f>
        <v>0</v>
      </c>
      <c r="R20" s="286"/>
      <c r="S20" s="288"/>
      <c r="T20" s="382" t="str">
        <f>IF(A20="","",CalcDRG(A20,Bezugsjahr,"BA",16))</f>
        <v/>
      </c>
      <c r="U20" s="420">
        <f t="shared" ref="U20" si="18">IF(A20="",0,IF(T20&lt;=0,0,IF(ISERROR(T20*S20)=TRUE,0,(T20*S20))))</f>
        <v>0</v>
      </c>
      <c r="V20" s="286"/>
    </row>
    <row r="21" spans="1:22" x14ac:dyDescent="0.2">
      <c r="A21" s="328" t="s">
        <v>2780</v>
      </c>
      <c r="B21" s="291"/>
      <c r="C21" s="291"/>
      <c r="D21" s="291"/>
      <c r="E21" s="292"/>
      <c r="F21" s="292"/>
      <c r="G21" s="291"/>
      <c r="H21" s="291"/>
      <c r="I21" s="291"/>
      <c r="J21" s="291"/>
      <c r="K21" s="291"/>
      <c r="L21" s="291"/>
      <c r="M21" s="291"/>
      <c r="N21" s="291"/>
      <c r="O21" s="291"/>
      <c r="P21" s="291"/>
      <c r="Q21" s="294"/>
      <c r="R21" s="275">
        <v>1</v>
      </c>
      <c r="S21" s="291"/>
      <c r="U21" s="284"/>
    </row>
    <row r="22" spans="1:22" x14ac:dyDescent="0.2">
      <c r="A22" s="422"/>
      <c r="B22" s="422"/>
      <c r="C22" s="382" t="str">
        <f>IF(A22="","",CalcDRG(A22,Bezugsjahr,"BA",5))</f>
        <v/>
      </c>
      <c r="D22" s="420">
        <f t="shared" ref="D22" si="19">IF(A22="",0,IF(ISERROR((B22*C22))=TRUE,0,(B22*C22)))</f>
        <v>0</v>
      </c>
      <c r="E22" s="422"/>
      <c r="F22" s="422"/>
      <c r="G22" s="382" t="str">
        <f>IF(A22="","",CalcDRG(A22,Bezugsjahr,"BA",13))</f>
        <v/>
      </c>
      <c r="H22" s="420">
        <f t="shared" ref="H22" si="20">IF(A22="",0,IF(F22&lt;=0,0,IF(ISERROR(G22*F22)=TRUE,0,(G22*F22))))</f>
        <v>0</v>
      </c>
      <c r="I22" s="422"/>
      <c r="J22" s="422"/>
      <c r="K22" s="382" t="str">
        <f>IF(A22="","",CalcDRG(A22,Bezugsjahr,"BA",10))</f>
        <v/>
      </c>
      <c r="L22" s="420">
        <f t="shared" ref="L22" si="21">IF(A22="",0,IF(J22&lt;=0,0,IF(ISERROR(K22*J22)=TRUE,0,(K22*J22))))</f>
        <v>0</v>
      </c>
      <c r="M22" s="422"/>
      <c r="N22" s="422"/>
      <c r="O22" s="382" t="str">
        <f>IF(A22="","",CalcDRG(A22,Bezugsjahr,"BA",12))</f>
        <v/>
      </c>
      <c r="P22" s="420">
        <f t="shared" ref="P22" si="22">IF(A22="",0,IF(N22&lt;=0,0,IF(ISERROR(O22*N22)=TRUE,0,(O22*N22))))</f>
        <v>0</v>
      </c>
      <c r="Q22" s="420">
        <f t="shared" ref="Q22" si="23">IF(A22="",0,IF(ISERROR(D22-H22-L22+P22)=TRUE,0,(D22-H22-L22+P22)))</f>
        <v>0</v>
      </c>
      <c r="R22" s="286"/>
      <c r="S22" s="288"/>
      <c r="T22" s="382" t="str">
        <f>IF(A22="","",CalcDRG(A22,Bezugsjahr,"BA",16))</f>
        <v/>
      </c>
      <c r="U22" s="420">
        <f t="shared" ref="U22" si="24">IF(A22="",0,IF(T22&lt;=0,0,IF(ISERROR(T22*S22)=TRUE,0,(T22*S22))))</f>
        <v>0</v>
      </c>
      <c r="V22" s="286"/>
    </row>
    <row r="23" spans="1:22" x14ac:dyDescent="0.2">
      <c r="A23" s="328" t="s">
        <v>1774</v>
      </c>
      <c r="B23" s="291"/>
      <c r="C23" s="291"/>
      <c r="D23" s="291"/>
      <c r="E23" s="292"/>
      <c r="F23" s="292"/>
      <c r="G23" s="291"/>
      <c r="H23" s="291"/>
      <c r="I23" s="291"/>
      <c r="J23" s="291"/>
      <c r="K23" s="291"/>
      <c r="L23" s="291"/>
      <c r="M23" s="291"/>
      <c r="N23" s="291"/>
      <c r="O23" s="291"/>
      <c r="P23" s="291"/>
      <c r="Q23" s="294"/>
      <c r="R23" s="275">
        <v>1</v>
      </c>
      <c r="S23" s="291"/>
      <c r="U23" s="284"/>
    </row>
    <row r="24" spans="1:22" x14ac:dyDescent="0.2">
      <c r="A24" s="422"/>
      <c r="B24" s="422"/>
      <c r="C24" s="382" t="str">
        <f>IF(A24="","",CalcDRG(A24,Bezugsjahr,"BA",6))</f>
        <v/>
      </c>
      <c r="D24" s="420">
        <f t="shared" ref="D24" si="25">IF(A24="",0,IF(ISERROR((B24*C24))=TRUE,0,(B24*C24)))</f>
        <v>0</v>
      </c>
      <c r="E24" s="422"/>
      <c r="F24" s="422"/>
      <c r="G24" s="382" t="str">
        <f>IF(A24="","",CalcDRG(A24,Bezugsjahr,"BA",13))</f>
        <v/>
      </c>
      <c r="H24" s="420">
        <f t="shared" ref="H24" si="26">IF(A24="",0,IF(F24&lt;=0,0,IF(ISERROR(G24*F24)=TRUE,0,(G24*F24))))</f>
        <v>0</v>
      </c>
      <c r="I24" s="422"/>
      <c r="J24" s="422"/>
      <c r="K24" s="382" t="str">
        <f>IF(A24="","",CalcDRG(A24,Bezugsjahr,"BA",10))</f>
        <v/>
      </c>
      <c r="L24" s="420">
        <f>IF(A24="",0,IF(J24&lt;=0,0,IF(ISERROR(K24*J24)=TRUE,0,(K24*J24))))</f>
        <v>0</v>
      </c>
      <c r="M24" s="422"/>
      <c r="N24" s="422"/>
      <c r="O24" s="382" t="str">
        <f>IF(A24="","",CalcDRG(A24,Bezugsjahr,"BA",12))</f>
        <v/>
      </c>
      <c r="P24" s="420">
        <f>IF(A24="",0,IF(N24&lt;=0,0,IF(ISERROR(O24*N24)=TRUE,0,(O24*N24))))</f>
        <v>0</v>
      </c>
      <c r="Q24" s="420">
        <f t="shared" ref="Q24" si="27">IF(A24="",0,IF(ISERROR(D24-H24-L24+P24)=TRUE,0,(D24-H24-L24+P24)))</f>
        <v>0</v>
      </c>
      <c r="R24" s="286"/>
      <c r="S24" s="288"/>
      <c r="T24" s="382" t="str">
        <f>IF(A24="","",CalcDRG(A24,Bezugsjahr,"BA",16))</f>
        <v/>
      </c>
      <c r="U24" s="420">
        <f>IF(A24="",0,IF(T24&lt;=0,0,IF(ISERROR(T24*S24)=TRUE,0,(T24*S24))))</f>
        <v>0</v>
      </c>
      <c r="V24" s="286"/>
    </row>
    <row r="25" spans="1:22" x14ac:dyDescent="0.2">
      <c r="A25" s="328" t="s">
        <v>1775</v>
      </c>
      <c r="B25" s="291"/>
      <c r="C25" s="291"/>
      <c r="D25" s="291"/>
      <c r="E25" s="292"/>
      <c r="F25" s="292"/>
      <c r="G25" s="291"/>
      <c r="H25" s="291"/>
      <c r="I25" s="291"/>
      <c r="J25" s="291"/>
      <c r="K25" s="291"/>
      <c r="L25" s="291"/>
      <c r="M25" s="291"/>
      <c r="N25" s="291"/>
      <c r="O25" s="290"/>
      <c r="P25" s="290"/>
      <c r="Q25" s="289"/>
      <c r="R25" s="275">
        <v>1</v>
      </c>
      <c r="S25" s="291"/>
      <c r="U25" s="284"/>
    </row>
    <row r="26" spans="1:22" x14ac:dyDescent="0.2">
      <c r="A26" s="422"/>
      <c r="B26" s="422"/>
      <c r="C26" s="382" t="str">
        <f>IF(A26="","",CalcDRG(A26,Bezugsjahr,"BA",7))</f>
        <v/>
      </c>
      <c r="D26" s="420">
        <f t="shared" ref="D26" si="28">IF(A26="",0,IF(ISERROR((B26*C26))=TRUE,0,(B26*C26)))</f>
        <v>0</v>
      </c>
      <c r="E26" s="422"/>
      <c r="F26" s="422"/>
      <c r="G26" s="382" t="str">
        <f>IF(A26="","",CalcDRG(A26,Bezugsjahr,"BA",13))</f>
        <v/>
      </c>
      <c r="H26" s="420">
        <f t="shared" ref="H26" si="29">IF(A26="",0,IF(F26&lt;=0,0,IF(ISERROR(G26*F26)=TRUE,0,(G26*F26))))</f>
        <v>0</v>
      </c>
      <c r="I26" s="422"/>
      <c r="J26" s="422"/>
      <c r="K26" s="382" t="str">
        <f>IF(A26="","",CalcDRG(A26,Bezugsjahr,"BA",10))</f>
        <v/>
      </c>
      <c r="L26" s="420">
        <f>IF(A26="",0,IF(J26&lt;=0,0,IF(ISERROR(K26*J26)=TRUE,0,(K26*J26))))</f>
        <v>0</v>
      </c>
      <c r="M26" s="422"/>
      <c r="N26" s="422"/>
      <c r="O26" s="382" t="str">
        <f>IF(A26="","",CalcDRG(A26,Bezugsjahr,"BA",12))</f>
        <v/>
      </c>
      <c r="P26" s="420">
        <f>IF(A26="",0,IF(N26&lt;=0,0,IF(ISERROR(O26*N26)=TRUE,0,(O26*N26))))</f>
        <v>0</v>
      </c>
      <c r="Q26" s="420">
        <f t="shared" ref="Q26" si="30">IF(A26="",0,IF(ISERROR(D26-H26-L26+P26)=TRUE,0,(D26-H26-L26+P26)))</f>
        <v>0</v>
      </c>
      <c r="R26" s="286"/>
      <c r="S26" s="288"/>
      <c r="T26" s="382" t="str">
        <f>IF(A26="","",CalcDRG(A26,Bezugsjahr,"BA",16))</f>
        <v/>
      </c>
      <c r="U26" s="420">
        <f>IF(A26="",0,IF(T26&lt;=0,0,IF(ISERROR(T26*S26)=TRUE,0,(T26*S26))))</f>
        <v>0</v>
      </c>
      <c r="V26" s="286"/>
    </row>
    <row r="27" spans="1:22" x14ac:dyDescent="0.2">
      <c r="A27" s="285" t="s">
        <v>4031</v>
      </c>
      <c r="C27" s="276"/>
      <c r="Q27" s="284"/>
      <c r="U27" s="284"/>
    </row>
    <row r="28" spans="1:22" x14ac:dyDescent="0.2">
      <c r="A28" s="283" t="s">
        <v>4040</v>
      </c>
      <c r="B28" s="398">
        <f>SUM(B16:B26)</f>
        <v>0</v>
      </c>
      <c r="C28" s="375"/>
      <c r="D28" s="399">
        <f>SUM(D16:D26)</f>
        <v>0</v>
      </c>
      <c r="E28" s="400">
        <f>SUM(E16:E26)</f>
        <v>0</v>
      </c>
      <c r="F28" s="398">
        <f>SUM(F16:F26)</f>
        <v>0</v>
      </c>
      <c r="G28" s="376"/>
      <c r="H28" s="401">
        <f>SUM(H16:H26)</f>
        <v>0</v>
      </c>
      <c r="I28" s="402">
        <f>SUM(I16:I26)</f>
        <v>0</v>
      </c>
      <c r="J28" s="402">
        <f>SUM(J16:J26)</f>
        <v>0</v>
      </c>
      <c r="K28" s="383"/>
      <c r="L28" s="401">
        <f>SUM(L16:L26)</f>
        <v>0</v>
      </c>
      <c r="M28" s="402">
        <f>SUM(M16:M26)</f>
        <v>0</v>
      </c>
      <c r="N28" s="402">
        <f>SUM(N16:N26)</f>
        <v>0</v>
      </c>
      <c r="O28" s="384"/>
      <c r="P28" s="403">
        <f>SUM(P16:P26)</f>
        <v>0</v>
      </c>
      <c r="Q28" s="401">
        <f>SUM(Q16:Q26)</f>
        <v>0</v>
      </c>
      <c r="S28" s="402">
        <f>SUM(S16:S26)</f>
        <v>0</v>
      </c>
      <c r="T28" s="384"/>
      <c r="U28" s="401">
        <f>SUM(U16:U26)</f>
        <v>0</v>
      </c>
    </row>
    <row r="29" spans="1:22" x14ac:dyDescent="0.2">
      <c r="A29" s="277" t="s">
        <v>1890</v>
      </c>
      <c r="B29" s="281"/>
      <c r="C29" s="281"/>
      <c r="D29" s="281"/>
      <c r="E29" s="372"/>
      <c r="F29" s="373"/>
      <c r="G29" s="373"/>
      <c r="H29" s="392"/>
      <c r="I29" s="392"/>
      <c r="J29" s="392"/>
      <c r="K29" s="392"/>
      <c r="L29" s="392"/>
      <c r="M29" s="392"/>
      <c r="N29" s="392"/>
      <c r="O29" s="393"/>
      <c r="P29" s="394"/>
      <c r="Q29" s="392"/>
      <c r="S29" s="277"/>
      <c r="T29" s="393"/>
      <c r="U29" s="392"/>
    </row>
    <row r="30" spans="1:22" ht="15" x14ac:dyDescent="0.25">
      <c r="A30" s="280" t="s">
        <v>2424</v>
      </c>
      <c r="B30" s="377"/>
      <c r="C30" s="378"/>
      <c r="D30" s="379"/>
      <c r="E30" s="377"/>
      <c r="F30" s="377"/>
      <c r="G30" s="380"/>
      <c r="H30" s="395"/>
      <c r="I30" s="395"/>
      <c r="J30" s="396"/>
      <c r="K30" s="397"/>
      <c r="L30" s="396"/>
      <c r="M30" s="395"/>
      <c r="N30" s="395"/>
      <c r="O30" s="397"/>
      <c r="P30" s="396"/>
      <c r="Q30" s="396"/>
      <c r="S30" s="343"/>
      <c r="T30" s="397"/>
      <c r="U30" s="396"/>
    </row>
    <row r="31" spans="1:22" x14ac:dyDescent="0.2">
      <c r="A31" s="277" t="s">
        <v>1891</v>
      </c>
      <c r="B31" s="281"/>
      <c r="C31" s="281"/>
      <c r="D31" s="281"/>
      <c r="E31" s="373"/>
      <c r="F31" s="373"/>
      <c r="G31" s="374"/>
      <c r="H31" s="373"/>
      <c r="I31" s="373"/>
      <c r="J31" s="373"/>
      <c r="K31" s="374"/>
      <c r="L31" s="373"/>
      <c r="M31" s="373"/>
      <c r="N31" s="373"/>
      <c r="O31" s="374"/>
      <c r="P31" s="373"/>
      <c r="Q31" s="373"/>
      <c r="S31" s="277"/>
      <c r="T31" s="374"/>
      <c r="U31" s="373"/>
    </row>
    <row r="32" spans="1:22" ht="15" x14ac:dyDescent="0.25">
      <c r="A32" s="280" t="s">
        <v>2424</v>
      </c>
      <c r="B32" s="405">
        <f>B30+B28</f>
        <v>0</v>
      </c>
      <c r="C32" s="378"/>
      <c r="D32" s="404">
        <f>D30+D28</f>
        <v>0</v>
      </c>
      <c r="E32" s="405">
        <f>E30+E28</f>
        <v>0</v>
      </c>
      <c r="F32" s="405">
        <f>F30+F28</f>
        <v>0</v>
      </c>
      <c r="G32" s="380"/>
      <c r="H32" s="404">
        <f>H30+H28</f>
        <v>0</v>
      </c>
      <c r="I32" s="405">
        <f>I30+I28</f>
        <v>0</v>
      </c>
      <c r="J32" s="405">
        <f>J30+J28</f>
        <v>0</v>
      </c>
      <c r="K32" s="381"/>
      <c r="L32" s="404">
        <f>L30+L28</f>
        <v>0</v>
      </c>
      <c r="M32" s="405">
        <f>M30+M28</f>
        <v>0</v>
      </c>
      <c r="N32" s="405">
        <f>N30+N28</f>
        <v>0</v>
      </c>
      <c r="O32" s="381"/>
      <c r="P32" s="404">
        <f>P30+P28</f>
        <v>0</v>
      </c>
      <c r="Q32" s="404">
        <f>Q30+Q28</f>
        <v>0</v>
      </c>
      <c r="S32" s="402">
        <f>S30+S28</f>
        <v>0</v>
      </c>
      <c r="T32" s="381"/>
      <c r="U32" s="404">
        <f>U30+U28</f>
        <v>0</v>
      </c>
    </row>
    <row r="33" spans="1:21" x14ac:dyDescent="0.2">
      <c r="A33" s="277" t="s">
        <v>1892</v>
      </c>
      <c r="B33" s="277"/>
      <c r="C33" s="277"/>
      <c r="D33" s="277"/>
      <c r="E33" s="281"/>
      <c r="F33" s="281"/>
      <c r="G33" s="278"/>
      <c r="H33" s="277"/>
      <c r="I33" s="281"/>
      <c r="J33" s="281"/>
      <c r="K33" s="278"/>
      <c r="L33" s="277"/>
      <c r="M33" s="277"/>
      <c r="N33" s="277"/>
      <c r="O33" s="268"/>
      <c r="P33" s="247"/>
      <c r="Q33" s="277"/>
      <c r="S33" s="277"/>
      <c r="T33" s="268"/>
      <c r="U33" s="277"/>
    </row>
    <row r="34" spans="1:21" x14ac:dyDescent="0.2">
      <c r="N34" s="276"/>
      <c r="S34" s="276"/>
    </row>
  </sheetData>
  <sheetProtection sheet="1" objects="1" scenarios="1"/>
  <dataConsolidate/>
  <mergeCells count="1">
    <mergeCell ref="S12:U12"/>
  </mergeCells>
  <pageMargins left="0.27559055118110237" right="0.23622047244094491" top="0.59055118110236227" bottom="0.59055118110236227" header="0.6692913385826772" footer="0.51181102362204722"/>
  <pageSetup paperSize="9" scale="59" fitToHeight="0" orientation="landscape" r:id="rId1"/>
  <headerFooter alignWithMargins="0">
    <oddFooter>&amp;L&amp;A&amp;R&amp;P von &amp;N&amp;CAEB 2020 - Deutsche Krankenhausgesellschaft e. V.</oddFooter>
  </headerFooter>
  <drawing r:id="rId2"/>
  <legacyDrawing r:id="rId3"/>
  <controls>
    <mc:AlternateContent xmlns:mc="http://schemas.openxmlformats.org/markup-compatibility/2006">
      <mc:Choice Requires="x14">
        <control shapeId="143361" r:id="rId4" name="cmdZeileEinfügen">
          <controlPr defaultSize="0" print="0" autoLine="0" autoPict="0" r:id="rId5">
            <anchor moveWithCells="1">
              <from>
                <xdr:col>1</xdr:col>
                <xdr:colOff>38100</xdr:colOff>
                <xdr:row>10</xdr:row>
                <xdr:rowOff>38100</xdr:rowOff>
              </from>
              <to>
                <xdr:col>2</xdr:col>
                <xdr:colOff>85725</xdr:colOff>
                <xdr:row>10</xdr:row>
                <xdr:rowOff>276225</xdr:rowOff>
              </to>
            </anchor>
          </controlPr>
        </control>
      </mc:Choice>
      <mc:Fallback>
        <control shapeId="143361" r:id="rId4" name="cmdZeileEinfügen"/>
      </mc:Fallback>
    </mc:AlternateContent>
    <mc:AlternateContent xmlns:mc="http://schemas.openxmlformats.org/markup-compatibility/2006">
      <mc:Choice Requires="x14">
        <control shapeId="143362" r:id="rId6" name="cmdZeileLöschen">
          <controlPr defaultSize="0" print="0" autoLine="0" autoPict="0" r:id="rId7">
            <anchor moveWithCells="1">
              <from>
                <xdr:col>2</xdr:col>
                <xdr:colOff>333375</xdr:colOff>
                <xdr:row>10</xdr:row>
                <xdr:rowOff>38100</xdr:rowOff>
              </from>
              <to>
                <xdr:col>3</xdr:col>
                <xdr:colOff>390525</xdr:colOff>
                <xdr:row>10</xdr:row>
                <xdr:rowOff>276225</xdr:rowOff>
              </to>
            </anchor>
          </controlPr>
        </control>
      </mc:Choice>
      <mc:Fallback>
        <control shapeId="143362" r:id="rId6" name="cmdZeileLöschen"/>
      </mc:Fallback>
    </mc:AlternateContent>
    <mc:AlternateContent xmlns:mc="http://schemas.openxmlformats.org/markup-compatibility/2006">
      <mc:Choice Requires="x14">
        <control shapeId="143363" r:id="rId8" name="cmdImport1">
          <controlPr defaultSize="0" print="0" autoLine="0" autoPict="0" r:id="rId9">
            <anchor moveWithCells="1">
              <from>
                <xdr:col>21</xdr:col>
                <xdr:colOff>161925</xdr:colOff>
                <xdr:row>14</xdr:row>
                <xdr:rowOff>76200</xdr:rowOff>
              </from>
              <to>
                <xdr:col>21</xdr:col>
                <xdr:colOff>561975</xdr:colOff>
                <xdr:row>15</xdr:row>
                <xdr:rowOff>123825</xdr:rowOff>
              </to>
            </anchor>
          </controlPr>
        </control>
      </mc:Choice>
      <mc:Fallback>
        <control shapeId="143363" r:id="rId8" name="cmdImport1"/>
      </mc:Fallback>
    </mc:AlternateContent>
    <mc:AlternateContent xmlns:mc="http://schemas.openxmlformats.org/markup-compatibility/2006">
      <mc:Choice Requires="x14">
        <control shapeId="143364" r:id="rId10" name="cmdImport2">
          <controlPr defaultSize="0" print="0" autoLine="0" autoPict="0" r:id="rId11">
            <anchor moveWithCells="1">
              <from>
                <xdr:col>21</xdr:col>
                <xdr:colOff>161925</xdr:colOff>
                <xdr:row>16</xdr:row>
                <xdr:rowOff>0</xdr:rowOff>
              </from>
              <to>
                <xdr:col>21</xdr:col>
                <xdr:colOff>561975</xdr:colOff>
                <xdr:row>17</xdr:row>
                <xdr:rowOff>76200</xdr:rowOff>
              </to>
            </anchor>
          </controlPr>
        </control>
      </mc:Choice>
      <mc:Fallback>
        <control shapeId="143364" r:id="rId10" name="cmdImport2"/>
      </mc:Fallback>
    </mc:AlternateContent>
    <mc:AlternateContent xmlns:mc="http://schemas.openxmlformats.org/markup-compatibility/2006">
      <mc:Choice Requires="x14">
        <control shapeId="143365" r:id="rId12" name="cmdImport3">
          <controlPr defaultSize="0" print="0" autoLine="0" autoPict="0" r:id="rId13">
            <anchor moveWithCells="1">
              <from>
                <xdr:col>21</xdr:col>
                <xdr:colOff>161925</xdr:colOff>
                <xdr:row>16</xdr:row>
                <xdr:rowOff>47625</xdr:rowOff>
              </from>
              <to>
                <xdr:col>21</xdr:col>
                <xdr:colOff>561975</xdr:colOff>
                <xdr:row>17</xdr:row>
                <xdr:rowOff>123825</xdr:rowOff>
              </to>
            </anchor>
          </controlPr>
        </control>
      </mc:Choice>
      <mc:Fallback>
        <control shapeId="143365" r:id="rId12" name="cmdImport3"/>
      </mc:Fallback>
    </mc:AlternateContent>
    <mc:AlternateContent xmlns:mc="http://schemas.openxmlformats.org/markup-compatibility/2006">
      <mc:Choice Requires="x14">
        <control shapeId="143366" r:id="rId14" name="cmdImport4">
          <controlPr defaultSize="0" print="0" autoLine="0" autoPict="0" r:id="rId15">
            <anchor moveWithCells="1">
              <from>
                <xdr:col>21</xdr:col>
                <xdr:colOff>161925</xdr:colOff>
                <xdr:row>17</xdr:row>
                <xdr:rowOff>0</xdr:rowOff>
              </from>
              <to>
                <xdr:col>21</xdr:col>
                <xdr:colOff>561975</xdr:colOff>
                <xdr:row>18</xdr:row>
                <xdr:rowOff>76200</xdr:rowOff>
              </to>
            </anchor>
          </controlPr>
        </control>
      </mc:Choice>
      <mc:Fallback>
        <control shapeId="143366" r:id="rId14" name="cmdImport4"/>
      </mc:Fallback>
    </mc:AlternateContent>
    <mc:AlternateContent xmlns:mc="http://schemas.openxmlformats.org/markup-compatibility/2006">
      <mc:Choice Requires="x14">
        <control shapeId="143367" r:id="rId16" name="cmdImport5">
          <controlPr defaultSize="0" print="0" autoLine="0" autoPict="0" r:id="rId17">
            <anchor moveWithCells="1">
              <from>
                <xdr:col>21</xdr:col>
                <xdr:colOff>161925</xdr:colOff>
                <xdr:row>18</xdr:row>
                <xdr:rowOff>47625</xdr:rowOff>
              </from>
              <to>
                <xdr:col>21</xdr:col>
                <xdr:colOff>561975</xdr:colOff>
                <xdr:row>19</xdr:row>
                <xdr:rowOff>123825</xdr:rowOff>
              </to>
            </anchor>
          </controlPr>
        </control>
      </mc:Choice>
      <mc:Fallback>
        <control shapeId="143367" r:id="rId16" name="cmdImport5"/>
      </mc:Fallback>
    </mc:AlternateContent>
    <mc:AlternateContent xmlns:mc="http://schemas.openxmlformats.org/markup-compatibility/2006">
      <mc:Choice Requires="x14">
        <control shapeId="143368" r:id="rId18" name="cmdImport6">
          <controlPr defaultSize="0" print="0" autoLine="0" autoPict="0" r:id="rId19">
            <anchor moveWithCells="1">
              <from>
                <xdr:col>21</xdr:col>
                <xdr:colOff>161925</xdr:colOff>
                <xdr:row>20</xdr:row>
                <xdr:rowOff>0</xdr:rowOff>
              </from>
              <to>
                <xdr:col>21</xdr:col>
                <xdr:colOff>561975</xdr:colOff>
                <xdr:row>21</xdr:row>
                <xdr:rowOff>76200</xdr:rowOff>
              </to>
            </anchor>
          </controlPr>
        </control>
      </mc:Choice>
      <mc:Fallback>
        <control shapeId="143368" r:id="rId18" name="cmdImport6"/>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36">
    <tabColor theme="9" tint="0.59996337778862885"/>
    <pageSetUpPr fitToPage="1"/>
  </sheetPr>
  <dimension ref="A1:D23"/>
  <sheetViews>
    <sheetView zoomScaleNormal="100" workbookViewId="0">
      <selection activeCell="A10" sqref="A10"/>
    </sheetView>
  </sheetViews>
  <sheetFormatPr baseColWidth="10" defaultColWidth="11.5703125" defaultRowHeight="12.75" x14ac:dyDescent="0.2"/>
  <cols>
    <col min="1" max="1" width="21.42578125" style="226" customWidth="1"/>
    <col min="2" max="4" width="19.5703125" style="226" customWidth="1"/>
    <col min="5" max="16384" width="11.5703125" style="226"/>
  </cols>
  <sheetData>
    <row r="1" spans="1:4" ht="15" customHeight="1" x14ac:dyDescent="0.25">
      <c r="A1" s="252" t="s">
        <v>4037</v>
      </c>
      <c r="B1" s="251"/>
      <c r="C1" s="250" t="s">
        <v>5541</v>
      </c>
      <c r="D1" s="249" t="str">
        <f>GetPage(D2)</f>
        <v>8/25</v>
      </c>
    </row>
    <row r="2" spans="1:4" ht="15" customHeight="1" x14ac:dyDescent="0.2">
      <c r="A2" s="248" t="str">
        <f>Krankenhausname</f>
        <v>&lt;Hier Krankenhausnamen eintragen&gt;</v>
      </c>
      <c r="B2" s="247"/>
      <c r="C2" s="246" t="s">
        <v>1822</v>
      </c>
      <c r="D2" s="245" t="str">
        <f ca="1">AEB_Datum</f>
        <v>29.3.2022</v>
      </c>
    </row>
    <row r="4" spans="1:4" x14ac:dyDescent="0.2">
      <c r="A4" s="255" t="str">
        <f>"E2 Aufstellung der Zusatzentgelte für das Krankenhaus (Katalog " &amp; VVJ &amp; ")"</f>
        <v>E2 Aufstellung der Zusatzentgelte für das Krankenhaus (Katalog 2018)</v>
      </c>
    </row>
    <row r="6" spans="1:4" x14ac:dyDescent="0.2">
      <c r="A6" s="242" t="s">
        <v>2408</v>
      </c>
      <c r="B6" s="242" t="s">
        <v>2345</v>
      </c>
      <c r="C6" s="242" t="s">
        <v>518</v>
      </c>
      <c r="D6" s="242" t="s">
        <v>2346</v>
      </c>
    </row>
    <row r="7" spans="1:4" x14ac:dyDescent="0.2">
      <c r="A7" s="233"/>
      <c r="B7" s="233" t="s">
        <v>2409</v>
      </c>
      <c r="C7" s="233" t="s">
        <v>2410</v>
      </c>
      <c r="D7" s="233"/>
    </row>
    <row r="8" spans="1:4" x14ac:dyDescent="0.2">
      <c r="A8" s="233"/>
      <c r="B8" s="233"/>
      <c r="C8" s="233"/>
      <c r="D8" s="233"/>
    </row>
    <row r="9" spans="1:4" x14ac:dyDescent="0.2">
      <c r="A9" s="239">
        <v>1</v>
      </c>
      <c r="B9" s="239">
        <v>2</v>
      </c>
      <c r="C9" s="239">
        <v>3</v>
      </c>
      <c r="D9" s="239">
        <v>4</v>
      </c>
    </row>
    <row r="10" spans="1:4" x14ac:dyDescent="0.2">
      <c r="A10" s="274"/>
      <c r="B10" s="259"/>
      <c r="C10" s="407" t="str">
        <f>IF(A10="","",calcZE(A10,Bezugsjahr-2))</f>
        <v/>
      </c>
      <c r="D10" s="425">
        <f t="shared" ref="D10" si="0">IF(A10="",0,IF(ISERROR((B10*C10))=TRUE,0,(B10*C10)))</f>
        <v>0</v>
      </c>
    </row>
    <row r="11" spans="1:4" x14ac:dyDescent="0.2">
      <c r="A11" s="274"/>
      <c r="B11" s="259"/>
      <c r="C11" s="407" t="str">
        <f>IF(A11="","",calcZE(A11,Bezugsjahr-2))</f>
        <v/>
      </c>
      <c r="D11" s="425">
        <f t="shared" ref="D11" si="1">IF(A11="",0,IF(ISERROR((B11*C11))=TRUE,0,(B11*C11)))</f>
        <v>0</v>
      </c>
    </row>
    <row r="12" spans="1:4" x14ac:dyDescent="0.2">
      <c r="A12" s="274"/>
      <c r="B12" s="259"/>
      <c r="C12" s="407" t="str">
        <f>IF(A12="","",calcZE(A12,Bezugsjahr-2))</f>
        <v/>
      </c>
      <c r="D12" s="425">
        <f t="shared" ref="D12" si="2">IF(A12="",0,IF(ISERROR((B12*C12))=TRUE,0,(B12*C12)))</f>
        <v>0</v>
      </c>
    </row>
    <row r="13" spans="1:4" x14ac:dyDescent="0.2">
      <c r="A13" s="274"/>
      <c r="B13" s="259"/>
      <c r="C13" s="407" t="str">
        <f>IF(A13="","",calcZE(A13,Bezugsjahr-2))</f>
        <v/>
      </c>
      <c r="D13" s="425">
        <f t="shared" ref="D13" si="3">IF(A13="",0,IF(ISERROR((B13*C13))=TRUE,0,(B13*C13)))</f>
        <v>0</v>
      </c>
    </row>
    <row r="14" spans="1:4" x14ac:dyDescent="0.2">
      <c r="A14" s="274"/>
      <c r="B14" s="259"/>
      <c r="C14" s="407" t="str">
        <f>IF(A14="","",calcZE(A14,Bezugsjahr-2))</f>
        <v/>
      </c>
      <c r="D14" s="425">
        <f t="shared" ref="D14" si="4">IF(A14="",0,IF(ISERROR((B14*C14))=TRUE,0,(B14*C14)))</f>
        <v>0</v>
      </c>
    </row>
    <row r="15" spans="1:4" x14ac:dyDescent="0.2">
      <c r="A15" s="266" t="s">
        <v>2411</v>
      </c>
      <c r="B15" s="426"/>
      <c r="C15" s="273"/>
      <c r="D15" s="427">
        <f>SUM(D10:D14)</f>
        <v>0</v>
      </c>
    </row>
    <row r="16" spans="1:4" x14ac:dyDescent="0.2">
      <c r="A16" s="237" t="s">
        <v>2412</v>
      </c>
      <c r="B16" s="237"/>
      <c r="C16" s="237"/>
      <c r="D16" s="237"/>
    </row>
    <row r="17" spans="1:4" x14ac:dyDescent="0.2">
      <c r="A17" s="272"/>
      <c r="B17" s="272"/>
      <c r="C17" s="272"/>
      <c r="D17" s="272"/>
    </row>
    <row r="18" spans="1:4" x14ac:dyDescent="0.2">
      <c r="A18" s="266" t="s">
        <v>2411</v>
      </c>
      <c r="B18" s="344"/>
      <c r="C18" s="266"/>
      <c r="D18" s="406"/>
    </row>
    <row r="19" spans="1:4" x14ac:dyDescent="0.2">
      <c r="A19" s="237" t="s">
        <v>2413</v>
      </c>
      <c r="B19" s="237"/>
      <c r="C19" s="237"/>
      <c r="D19" s="237"/>
    </row>
    <row r="20" spans="1:4" x14ac:dyDescent="0.2">
      <c r="A20" s="272"/>
      <c r="B20" s="272"/>
      <c r="C20" s="272"/>
      <c r="D20" s="272"/>
    </row>
    <row r="21" spans="1:4" x14ac:dyDescent="0.2">
      <c r="A21" s="266" t="s">
        <v>2414</v>
      </c>
      <c r="B21" s="428">
        <f>B18+B15</f>
        <v>0</v>
      </c>
      <c r="C21" s="273"/>
      <c r="D21" s="429">
        <f>D18+D15</f>
        <v>0</v>
      </c>
    </row>
    <row r="22" spans="1:4" x14ac:dyDescent="0.2">
      <c r="A22" s="237"/>
      <c r="B22" s="237"/>
      <c r="C22" s="237"/>
      <c r="D22" s="237"/>
    </row>
    <row r="23" spans="1:4" x14ac:dyDescent="0.2">
      <c r="A23" s="272"/>
      <c r="B23" s="272"/>
      <c r="C23" s="272"/>
      <c r="D23" s="272"/>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56673" r:id="rId4" name="Button 1">
              <controlPr defaultSize="0" print="0" autoFill="0" autoPict="0" macro="[0]!Schaltfläche1_Klicken" altText="Import...">
                <anchor moveWithCells="1" sizeWithCells="1">
                  <from>
                    <xdr:col>4</xdr:col>
                    <xdr:colOff>85725</xdr:colOff>
                    <xdr:row>7</xdr:row>
                    <xdr:rowOff>123825</xdr:rowOff>
                  </from>
                  <to>
                    <xdr:col>4</xdr:col>
                    <xdr:colOff>752475</xdr:colOff>
                    <xdr:row>8</xdr:row>
                    <xdr:rowOff>142875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34">
    <tabColor theme="9" tint="0.59996337778862885"/>
    <pageSetUpPr fitToPage="1"/>
  </sheetPr>
  <dimension ref="A1:D23"/>
  <sheetViews>
    <sheetView zoomScaleNormal="100" workbookViewId="0">
      <selection activeCell="A10" sqref="A10"/>
    </sheetView>
  </sheetViews>
  <sheetFormatPr baseColWidth="10" defaultColWidth="11.5703125" defaultRowHeight="12.75" x14ac:dyDescent="0.2"/>
  <cols>
    <col min="1" max="1" width="21.42578125" style="226" customWidth="1"/>
    <col min="2" max="4" width="19.5703125" style="226" customWidth="1"/>
    <col min="5" max="16384" width="11.5703125" style="226"/>
  </cols>
  <sheetData>
    <row r="1" spans="1:4" ht="15" customHeight="1" x14ac:dyDescent="0.25">
      <c r="A1" s="252" t="s">
        <v>4037</v>
      </c>
      <c r="B1" s="251"/>
      <c r="C1" s="250" t="s">
        <v>5541</v>
      </c>
      <c r="D1" s="249" t="str">
        <f>GetPage(D2)</f>
        <v>9/25</v>
      </c>
    </row>
    <row r="2" spans="1:4" ht="15" customHeight="1" x14ac:dyDescent="0.2">
      <c r="A2" s="248" t="str">
        <f>Krankenhausname</f>
        <v>&lt;Hier Krankenhausnamen eintragen&gt;</v>
      </c>
      <c r="B2" s="247"/>
      <c r="C2" s="246" t="s">
        <v>1822</v>
      </c>
      <c r="D2" s="245" t="str">
        <f ca="1">AEB_Datum</f>
        <v>29.3.2022</v>
      </c>
    </row>
    <row r="4" spans="1:4" x14ac:dyDescent="0.2">
      <c r="A4" s="255" t="str">
        <f>"E2 Aufstellung der Zusatzentgelte für das Krankenhaus (Katalog " &amp; VJ &amp; ")"</f>
        <v>E2 Aufstellung der Zusatzentgelte für das Krankenhaus (Katalog 2019)</v>
      </c>
    </row>
    <row r="6" spans="1:4" x14ac:dyDescent="0.2">
      <c r="A6" s="242" t="s">
        <v>2408</v>
      </c>
      <c r="B6" s="242" t="s">
        <v>2345</v>
      </c>
      <c r="C6" s="242" t="s">
        <v>518</v>
      </c>
      <c r="D6" s="242" t="s">
        <v>2346</v>
      </c>
    </row>
    <row r="7" spans="1:4" x14ac:dyDescent="0.2">
      <c r="A7" s="233"/>
      <c r="B7" s="233" t="s">
        <v>2409</v>
      </c>
      <c r="C7" s="233" t="s">
        <v>2410</v>
      </c>
      <c r="D7" s="233"/>
    </row>
    <row r="8" spans="1:4" x14ac:dyDescent="0.2">
      <c r="A8" s="233"/>
      <c r="B8" s="233"/>
      <c r="C8" s="233"/>
      <c r="D8" s="233"/>
    </row>
    <row r="9" spans="1:4" x14ac:dyDescent="0.2">
      <c r="A9" s="239">
        <v>1</v>
      </c>
      <c r="B9" s="239">
        <v>2</v>
      </c>
      <c r="C9" s="239">
        <v>3</v>
      </c>
      <c r="D9" s="239">
        <v>4</v>
      </c>
    </row>
    <row r="10" spans="1:4" x14ac:dyDescent="0.2">
      <c r="A10" s="274"/>
      <c r="B10" s="259"/>
      <c r="C10" s="407" t="str">
        <f>IF(A10="","",calcZE(A10,Bezugsjahr-1))</f>
        <v/>
      </c>
      <c r="D10" s="425">
        <f t="shared" ref="D10:D12" si="0">IF(A10="",0,IF(ISERROR((B10*C10))=TRUE,0,(B10*C10)))</f>
        <v>0</v>
      </c>
    </row>
    <row r="11" spans="1:4" x14ac:dyDescent="0.2">
      <c r="A11" s="260"/>
      <c r="B11" s="259"/>
      <c r="C11" s="407" t="str">
        <f>IF(A11="","",calcZE(A11,Bezugsjahr-1))</f>
        <v/>
      </c>
      <c r="D11" s="425">
        <f t="shared" si="0"/>
        <v>0</v>
      </c>
    </row>
    <row r="12" spans="1:4" x14ac:dyDescent="0.2">
      <c r="A12" s="260"/>
      <c r="B12" s="259"/>
      <c r="C12" s="407" t="str">
        <f>IF(A12="","",calcZE(A12,Bezugsjahr-1))</f>
        <v/>
      </c>
      <c r="D12" s="425">
        <f t="shared" si="0"/>
        <v>0</v>
      </c>
    </row>
    <row r="13" spans="1:4" x14ac:dyDescent="0.2">
      <c r="A13" s="260"/>
      <c r="B13" s="259"/>
      <c r="C13" s="407" t="str">
        <f>IF(A13="","",calcZE(A13,Bezugsjahr-1))</f>
        <v/>
      </c>
      <c r="D13" s="425">
        <f t="shared" ref="D13" si="1">IF(A13="",0,IF(ISERROR((B13*C13))=TRUE,0,(B13*C13)))</f>
        <v>0</v>
      </c>
    </row>
    <row r="14" spans="1:4" x14ac:dyDescent="0.2">
      <c r="A14" s="260"/>
      <c r="B14" s="259"/>
      <c r="C14" s="407" t="str">
        <f>IF(A14="","",calcZE(A14,Bezugsjahr-1))</f>
        <v/>
      </c>
      <c r="D14" s="425">
        <f t="shared" ref="D14" si="2">IF(A14="",0,IF(ISERROR((B14*C14))=TRUE,0,(B14*C14)))</f>
        <v>0</v>
      </c>
    </row>
    <row r="15" spans="1:4" x14ac:dyDescent="0.2">
      <c r="A15" s="266" t="s">
        <v>2411</v>
      </c>
      <c r="B15" s="426">
        <f>SUM(B10:B14)</f>
        <v>0</v>
      </c>
      <c r="C15" s="408"/>
      <c r="D15" s="427">
        <f>SUM(D10:D14)</f>
        <v>0</v>
      </c>
    </row>
    <row r="16" spans="1:4" x14ac:dyDescent="0.2">
      <c r="A16" s="237" t="s">
        <v>2412</v>
      </c>
      <c r="B16" s="237"/>
      <c r="C16" s="409"/>
      <c r="D16" s="409"/>
    </row>
    <row r="17" spans="1:4" x14ac:dyDescent="0.2">
      <c r="A17" s="272"/>
      <c r="B17" s="272"/>
      <c r="C17" s="410"/>
      <c r="D17" s="410"/>
    </row>
    <row r="18" spans="1:4" x14ac:dyDescent="0.2">
      <c r="A18" s="266" t="s">
        <v>2411</v>
      </c>
      <c r="B18" s="344"/>
      <c r="C18" s="408"/>
      <c r="D18" s="406"/>
    </row>
    <row r="19" spans="1:4" x14ac:dyDescent="0.2">
      <c r="A19" s="237" t="s">
        <v>2413</v>
      </c>
      <c r="B19" s="237"/>
      <c r="C19" s="409"/>
      <c r="D19" s="409"/>
    </row>
    <row r="20" spans="1:4" x14ac:dyDescent="0.2">
      <c r="A20" s="272"/>
      <c r="B20" s="272"/>
      <c r="C20" s="410"/>
      <c r="D20" s="410"/>
    </row>
    <row r="21" spans="1:4" x14ac:dyDescent="0.2">
      <c r="A21" s="266" t="s">
        <v>2414</v>
      </c>
      <c r="B21" s="428">
        <f>B18+B15</f>
        <v>0</v>
      </c>
      <c r="C21" s="408"/>
      <c r="D21" s="429">
        <f>D18+D15</f>
        <v>0</v>
      </c>
    </row>
    <row r="22" spans="1:4" x14ac:dyDescent="0.2">
      <c r="A22" s="237"/>
      <c r="B22" s="237"/>
      <c r="C22" s="237"/>
      <c r="D22" s="237"/>
    </row>
    <row r="23" spans="1:4" x14ac:dyDescent="0.2">
      <c r="A23" s="272"/>
      <c r="B23" s="272"/>
      <c r="C23" s="272"/>
      <c r="D23" s="272"/>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57697" r:id="rId4" name="Button 1">
              <controlPr defaultSize="0" print="0" autoFill="0" autoPict="0" macro="[0]!Schaltfläche1_Klicken" altText="Import...">
                <anchor moveWithCells="1" sizeWithCells="1">
                  <from>
                    <xdr:col>4</xdr:col>
                    <xdr:colOff>85725</xdr:colOff>
                    <xdr:row>7</xdr:row>
                    <xdr:rowOff>123825</xdr:rowOff>
                  </from>
                  <to>
                    <xdr:col>4</xdr:col>
                    <xdr:colOff>752475</xdr:colOff>
                    <xdr:row>8</xdr:row>
                    <xdr:rowOff>142875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37">
    <tabColor theme="6" tint="0.59996337778862885"/>
    <pageSetUpPr fitToPage="1"/>
  </sheetPr>
  <dimension ref="A1:D23"/>
  <sheetViews>
    <sheetView zoomScaleNormal="100" workbookViewId="0">
      <selection activeCell="A10" sqref="A10"/>
    </sheetView>
  </sheetViews>
  <sheetFormatPr baseColWidth="10" defaultColWidth="11.5703125" defaultRowHeight="12.75" x14ac:dyDescent="0.2"/>
  <cols>
    <col min="1" max="1" width="21.42578125" style="226" customWidth="1"/>
    <col min="2" max="4" width="19.5703125" style="226" customWidth="1"/>
    <col min="5" max="16384" width="11.5703125" style="226"/>
  </cols>
  <sheetData>
    <row r="1" spans="1:4" ht="15" customHeight="1" x14ac:dyDescent="0.25">
      <c r="A1" s="252" t="s">
        <v>4037</v>
      </c>
      <c r="B1" s="251"/>
      <c r="C1" s="250" t="s">
        <v>5541</v>
      </c>
      <c r="D1" s="249" t="str">
        <f>GetPage(D2)</f>
        <v>10/25</v>
      </c>
    </row>
    <row r="2" spans="1:4" ht="15" customHeight="1" x14ac:dyDescent="0.2">
      <c r="A2" s="248" t="str">
        <f>Krankenhausname</f>
        <v>&lt;Hier Krankenhausnamen eintragen&gt;</v>
      </c>
      <c r="B2" s="247"/>
      <c r="C2" s="246" t="s">
        <v>1822</v>
      </c>
      <c r="D2" s="245" t="str">
        <f ca="1">AEB_Datum</f>
        <v>29.3.2022</v>
      </c>
    </row>
    <row r="4" spans="1:4" x14ac:dyDescent="0.2">
      <c r="A4" s="255" t="str">
        <f>"E2 Aufstellung der Zusatzentgelte für das Krankenhaus (Forderung, Katalog " &amp; BJ &amp; ")"</f>
        <v>E2 Aufstellung der Zusatzentgelte für das Krankenhaus (Forderung, Katalog 2020)</v>
      </c>
    </row>
    <row r="6" spans="1:4" x14ac:dyDescent="0.2">
      <c r="A6" s="242" t="s">
        <v>2408</v>
      </c>
      <c r="B6" s="242" t="s">
        <v>2345</v>
      </c>
      <c r="C6" s="242" t="s">
        <v>518</v>
      </c>
      <c r="D6" s="242" t="s">
        <v>2346</v>
      </c>
    </row>
    <row r="7" spans="1:4" x14ac:dyDescent="0.2">
      <c r="A7" s="233"/>
      <c r="B7" s="233" t="s">
        <v>2409</v>
      </c>
      <c r="C7" s="233" t="s">
        <v>2410</v>
      </c>
      <c r="D7" s="233"/>
    </row>
    <row r="8" spans="1:4" x14ac:dyDescent="0.2">
      <c r="A8" s="233"/>
      <c r="B8" s="233"/>
      <c r="C8" s="233"/>
      <c r="D8" s="233"/>
    </row>
    <row r="9" spans="1:4" x14ac:dyDescent="0.2">
      <c r="A9" s="239">
        <v>1</v>
      </c>
      <c r="B9" s="239">
        <v>2</v>
      </c>
      <c r="C9" s="239">
        <v>3</v>
      </c>
      <c r="D9" s="239">
        <v>4</v>
      </c>
    </row>
    <row r="10" spans="1:4" x14ac:dyDescent="0.2">
      <c r="A10" s="260"/>
      <c r="B10" s="259"/>
      <c r="C10" s="407" t="str">
        <f>IF(A10="","",calcZE(A10,Bezugsjahr))</f>
        <v/>
      </c>
      <c r="D10" s="425">
        <f t="shared" ref="D10:D14" si="0">IF(A10="",0,IF(ISERROR((B10*C10))=TRUE,0,(B10*C10)))</f>
        <v>0</v>
      </c>
    </row>
    <row r="11" spans="1:4" x14ac:dyDescent="0.2">
      <c r="A11" s="260"/>
      <c r="B11" s="259"/>
      <c r="C11" s="407" t="str">
        <f>IF(A11="","",calcZE(A11,Bezugsjahr))</f>
        <v/>
      </c>
      <c r="D11" s="425">
        <f t="shared" si="0"/>
        <v>0</v>
      </c>
    </row>
    <row r="12" spans="1:4" x14ac:dyDescent="0.2">
      <c r="A12" s="260"/>
      <c r="B12" s="259"/>
      <c r="C12" s="407" t="str">
        <f>IF(A12="","",calcZE(A12,Bezugsjahr))</f>
        <v/>
      </c>
      <c r="D12" s="425">
        <f t="shared" si="0"/>
        <v>0</v>
      </c>
    </row>
    <row r="13" spans="1:4" x14ac:dyDescent="0.2">
      <c r="A13" s="260"/>
      <c r="B13" s="259"/>
      <c r="C13" s="407" t="str">
        <f>IF(A13="","",calcZE(A13,Bezugsjahr))</f>
        <v/>
      </c>
      <c r="D13" s="425">
        <f t="shared" si="0"/>
        <v>0</v>
      </c>
    </row>
    <row r="14" spans="1:4" x14ac:dyDescent="0.2">
      <c r="A14" s="260"/>
      <c r="B14" s="259"/>
      <c r="C14" s="407" t="str">
        <f>IF(A14="","",calcZE(A14,Bezugsjahr))</f>
        <v/>
      </c>
      <c r="D14" s="425">
        <f t="shared" si="0"/>
        <v>0</v>
      </c>
    </row>
    <row r="15" spans="1:4" x14ac:dyDescent="0.2">
      <c r="A15" s="266" t="s">
        <v>2411</v>
      </c>
      <c r="B15" s="426">
        <f>SUM(B10:B14)</f>
        <v>0</v>
      </c>
      <c r="C15" s="408"/>
      <c r="D15" s="427">
        <f>SUM(D10:D14)</f>
        <v>0</v>
      </c>
    </row>
    <row r="16" spans="1:4" x14ac:dyDescent="0.2">
      <c r="A16" s="237" t="s">
        <v>2412</v>
      </c>
      <c r="B16" s="237"/>
      <c r="C16" s="409"/>
      <c r="D16" s="409"/>
    </row>
    <row r="17" spans="1:4" x14ac:dyDescent="0.2">
      <c r="A17" s="272"/>
      <c r="B17" s="272"/>
      <c r="C17" s="410"/>
      <c r="D17" s="410"/>
    </row>
    <row r="18" spans="1:4" x14ac:dyDescent="0.2">
      <c r="A18" s="266" t="s">
        <v>2411</v>
      </c>
      <c r="B18" s="344"/>
      <c r="C18" s="408"/>
      <c r="D18" s="406"/>
    </row>
    <row r="19" spans="1:4" x14ac:dyDescent="0.2">
      <c r="A19" s="237" t="s">
        <v>2413</v>
      </c>
      <c r="B19" s="237"/>
      <c r="C19" s="409"/>
      <c r="D19" s="409"/>
    </row>
    <row r="20" spans="1:4" x14ac:dyDescent="0.2">
      <c r="A20" s="272"/>
      <c r="B20" s="272"/>
      <c r="C20" s="410"/>
      <c r="D20" s="410"/>
    </row>
    <row r="21" spans="1:4" x14ac:dyDescent="0.2">
      <c r="A21" s="266" t="s">
        <v>2414</v>
      </c>
      <c r="B21" s="428">
        <f>B18+B15</f>
        <v>0</v>
      </c>
      <c r="C21" s="408"/>
      <c r="D21" s="429">
        <f>D18+D15</f>
        <v>0</v>
      </c>
    </row>
    <row r="22" spans="1:4" x14ac:dyDescent="0.2">
      <c r="A22" s="237"/>
      <c r="B22" s="237"/>
      <c r="C22" s="237"/>
      <c r="D22" s="237"/>
    </row>
    <row r="23" spans="1:4" x14ac:dyDescent="0.2">
      <c r="A23" s="272"/>
      <c r="B23" s="272"/>
      <c r="C23" s="272"/>
      <c r="D23" s="272"/>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58721" r:id="rId4" name="Button 1">
              <controlPr defaultSize="0" print="0" autoFill="0" autoPict="0" macro="[0]!Schaltfläche1_Klicken" altText="Import...">
                <anchor moveWithCells="1" sizeWithCells="1">
                  <from>
                    <xdr:col>4</xdr:col>
                    <xdr:colOff>85725</xdr:colOff>
                    <xdr:row>7</xdr:row>
                    <xdr:rowOff>123825</xdr:rowOff>
                  </from>
                  <to>
                    <xdr:col>4</xdr:col>
                    <xdr:colOff>752475</xdr:colOff>
                    <xdr:row>8</xdr:row>
                    <xdr:rowOff>142875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38">
    <tabColor theme="8" tint="0.59996337778862885"/>
    <pageSetUpPr fitToPage="1"/>
  </sheetPr>
  <dimension ref="A1:D23"/>
  <sheetViews>
    <sheetView zoomScaleNormal="100" workbookViewId="0">
      <selection activeCell="A10" sqref="A10"/>
    </sheetView>
  </sheetViews>
  <sheetFormatPr baseColWidth="10" defaultColWidth="11.5703125" defaultRowHeight="12.75" x14ac:dyDescent="0.2"/>
  <cols>
    <col min="1" max="1" width="21.42578125" style="226" customWidth="1"/>
    <col min="2" max="4" width="19.5703125" style="226" customWidth="1"/>
    <col min="5" max="16384" width="11.5703125" style="226"/>
  </cols>
  <sheetData>
    <row r="1" spans="1:4" ht="15" customHeight="1" x14ac:dyDescent="0.25">
      <c r="A1" s="252" t="s">
        <v>4037</v>
      </c>
      <c r="B1" s="251"/>
      <c r="C1" s="250" t="s">
        <v>5541</v>
      </c>
      <c r="D1" s="249" t="str">
        <f>GetPage(D2)</f>
        <v>11/25</v>
      </c>
    </row>
    <row r="2" spans="1:4" ht="15" customHeight="1" x14ac:dyDescent="0.2">
      <c r="A2" s="248" t="str">
        <f>Krankenhausname</f>
        <v>&lt;Hier Krankenhausnamen eintragen&gt;</v>
      </c>
      <c r="B2" s="247"/>
      <c r="C2" s="246" t="s">
        <v>1822</v>
      </c>
      <c r="D2" s="245" t="str">
        <f ca="1">AEB_Datum</f>
        <v>29.3.2022</v>
      </c>
    </row>
    <row r="4" spans="1:4" x14ac:dyDescent="0.2">
      <c r="A4" s="255" t="str">
        <f>"E2 Aufstellung der Zusatzentgelte für das Krankenhaus (Vereinbarung, Katalog " &amp; BJ &amp; ")"</f>
        <v>E2 Aufstellung der Zusatzentgelte für das Krankenhaus (Vereinbarung, Katalog 2020)</v>
      </c>
    </row>
    <row r="6" spans="1:4" x14ac:dyDescent="0.2">
      <c r="A6" s="242" t="s">
        <v>2408</v>
      </c>
      <c r="B6" s="242" t="s">
        <v>2345</v>
      </c>
      <c r="C6" s="242" t="s">
        <v>518</v>
      </c>
      <c r="D6" s="242" t="s">
        <v>2346</v>
      </c>
    </row>
    <row r="7" spans="1:4" x14ac:dyDescent="0.2">
      <c r="A7" s="233"/>
      <c r="B7" s="233" t="s">
        <v>2409</v>
      </c>
      <c r="C7" s="233" t="s">
        <v>2410</v>
      </c>
      <c r="D7" s="233"/>
    </row>
    <row r="8" spans="1:4" x14ac:dyDescent="0.2">
      <c r="A8" s="233"/>
      <c r="B8" s="233"/>
      <c r="C8" s="233"/>
      <c r="D8" s="233"/>
    </row>
    <row r="9" spans="1:4" x14ac:dyDescent="0.2">
      <c r="A9" s="239">
        <v>1</v>
      </c>
      <c r="B9" s="239">
        <v>2</v>
      </c>
      <c r="C9" s="239">
        <v>3</v>
      </c>
      <c r="D9" s="239">
        <v>4</v>
      </c>
    </row>
    <row r="10" spans="1:4" x14ac:dyDescent="0.2">
      <c r="A10" s="274"/>
      <c r="B10" s="259"/>
      <c r="C10" s="407" t="str">
        <f>IF(A10="","",calcZE(A10,Bezugsjahr))</f>
        <v/>
      </c>
      <c r="D10" s="425">
        <f t="shared" ref="D10:D14" si="0">IF(A10="",0,IF(ISERROR((B10*C10))=TRUE,0,(B10*C10)))</f>
        <v>0</v>
      </c>
    </row>
    <row r="11" spans="1:4" x14ac:dyDescent="0.2">
      <c r="A11" s="260"/>
      <c r="B11" s="259"/>
      <c r="C11" s="407" t="str">
        <f>IF(A11="","",calcZE(A11,Bezugsjahr))</f>
        <v/>
      </c>
      <c r="D11" s="425">
        <f t="shared" si="0"/>
        <v>0</v>
      </c>
    </row>
    <row r="12" spans="1:4" x14ac:dyDescent="0.2">
      <c r="A12" s="260"/>
      <c r="B12" s="259"/>
      <c r="C12" s="407" t="str">
        <f>IF(A12="","",calcZE(A12,Bezugsjahr))</f>
        <v/>
      </c>
      <c r="D12" s="425">
        <f t="shared" si="0"/>
        <v>0</v>
      </c>
    </row>
    <row r="13" spans="1:4" x14ac:dyDescent="0.2">
      <c r="A13" s="260"/>
      <c r="B13" s="259"/>
      <c r="C13" s="407" t="str">
        <f>IF(A13="","",calcZE(A13,Bezugsjahr))</f>
        <v/>
      </c>
      <c r="D13" s="425">
        <f t="shared" si="0"/>
        <v>0</v>
      </c>
    </row>
    <row r="14" spans="1:4" x14ac:dyDescent="0.2">
      <c r="A14" s="260"/>
      <c r="B14" s="259"/>
      <c r="C14" s="407" t="str">
        <f>IF(A14="","",calcZE(A14,Bezugsjahr))</f>
        <v/>
      </c>
      <c r="D14" s="425">
        <f t="shared" si="0"/>
        <v>0</v>
      </c>
    </row>
    <row r="15" spans="1:4" x14ac:dyDescent="0.2">
      <c r="A15" s="266" t="s">
        <v>2411</v>
      </c>
      <c r="B15" s="426">
        <f>SUM(B10:B14)</f>
        <v>0</v>
      </c>
      <c r="C15" s="408"/>
      <c r="D15" s="427">
        <f>SUM(D10:D14)</f>
        <v>0</v>
      </c>
    </row>
    <row r="16" spans="1:4" x14ac:dyDescent="0.2">
      <c r="A16" s="237" t="s">
        <v>2412</v>
      </c>
      <c r="B16" s="237"/>
      <c r="C16" s="409"/>
      <c r="D16" s="409"/>
    </row>
    <row r="17" spans="1:4" x14ac:dyDescent="0.2">
      <c r="A17" s="272"/>
      <c r="B17" s="272"/>
      <c r="C17" s="410"/>
      <c r="D17" s="410"/>
    </row>
    <row r="18" spans="1:4" x14ac:dyDescent="0.2">
      <c r="A18" s="266" t="s">
        <v>2411</v>
      </c>
      <c r="B18" s="344"/>
      <c r="C18" s="408"/>
      <c r="D18" s="406"/>
    </row>
    <row r="19" spans="1:4" x14ac:dyDescent="0.2">
      <c r="A19" s="237" t="s">
        <v>2413</v>
      </c>
      <c r="B19" s="237"/>
      <c r="C19" s="409"/>
      <c r="D19" s="409"/>
    </row>
    <row r="20" spans="1:4" x14ac:dyDescent="0.2">
      <c r="A20" s="272"/>
      <c r="B20" s="272"/>
      <c r="C20" s="410"/>
      <c r="D20" s="410"/>
    </row>
    <row r="21" spans="1:4" x14ac:dyDescent="0.2">
      <c r="A21" s="266" t="s">
        <v>2414</v>
      </c>
      <c r="B21" s="428">
        <f>B18+B15</f>
        <v>0</v>
      </c>
      <c r="C21" s="408"/>
      <c r="D21" s="429">
        <f>D18+D15</f>
        <v>0</v>
      </c>
    </row>
    <row r="22" spans="1:4" x14ac:dyDescent="0.2">
      <c r="A22" s="237"/>
      <c r="B22" s="237"/>
      <c r="C22" s="237"/>
      <c r="D22" s="237"/>
    </row>
    <row r="23" spans="1:4" x14ac:dyDescent="0.2">
      <c r="A23" s="272"/>
      <c r="B23" s="272"/>
      <c r="C23" s="272"/>
      <c r="D23" s="272"/>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59745" r:id="rId4" name="Button 1">
              <controlPr defaultSize="0" print="0" autoFill="0" autoPict="0" macro="[0]!Schaltfläche1_Klicken" altText="Import...">
                <anchor moveWithCells="1" sizeWithCells="1">
                  <from>
                    <xdr:col>4</xdr:col>
                    <xdr:colOff>85725</xdr:colOff>
                    <xdr:row>7</xdr:row>
                    <xdr:rowOff>123825</xdr:rowOff>
                  </from>
                  <to>
                    <xdr:col>4</xdr:col>
                    <xdr:colOff>752475</xdr:colOff>
                    <xdr:row>8</xdr:row>
                    <xdr:rowOff>142875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22">
    <tabColor theme="9" tint="0.59996337778862885"/>
    <pageSetUpPr fitToPage="1"/>
  </sheetPr>
  <dimension ref="A1:U24"/>
  <sheetViews>
    <sheetView topLeftCell="A5" zoomScaleNormal="100" workbookViewId="0">
      <selection activeCell="A19" sqref="A19"/>
    </sheetView>
  </sheetViews>
  <sheetFormatPr baseColWidth="10" defaultColWidth="11.5703125" defaultRowHeight="12.75" x14ac:dyDescent="0.2"/>
  <cols>
    <col min="1" max="20" width="10.5703125" style="226" customWidth="1"/>
    <col min="21" max="16384" width="11.5703125" style="226"/>
  </cols>
  <sheetData>
    <row r="1" spans="1:21" ht="15" customHeight="1" x14ac:dyDescent="0.25">
      <c r="A1" s="252" t="s">
        <v>4037</v>
      </c>
      <c r="B1" s="251"/>
      <c r="C1" s="251"/>
      <c r="D1" s="270"/>
      <c r="E1" s="225"/>
      <c r="T1" s="250" t="s">
        <v>5541</v>
      </c>
      <c r="U1" s="249" t="str">
        <f>GetPage(U2)</f>
        <v>12/25</v>
      </c>
    </row>
    <row r="2" spans="1:21" ht="15" customHeight="1" x14ac:dyDescent="0.2">
      <c r="A2" s="248" t="str">
        <f>Krankenhausname</f>
        <v>&lt;Hier Krankenhausnamen eintragen&gt;</v>
      </c>
      <c r="B2" s="247"/>
      <c r="C2" s="247"/>
      <c r="D2" s="268"/>
      <c r="E2" s="225"/>
      <c r="T2" s="246" t="s">
        <v>1822</v>
      </c>
      <c r="U2" s="245" t="str">
        <f ca="1">AEB_Datum</f>
        <v>29.3.2022</v>
      </c>
    </row>
    <row r="3" spans="1:21" x14ac:dyDescent="0.2">
      <c r="T3" s="225"/>
      <c r="U3" s="225"/>
    </row>
    <row r="4" spans="1:21" x14ac:dyDescent="0.2">
      <c r="A4" s="255" t="str">
        <f>"E3 Aufstellung der nach § 6 KHEntgG krankenhausindividuell verhandelten Entgelte (Daten " &amp; VVJ &amp;")"</f>
        <v>E3 Aufstellung der nach § 6 KHEntgG krankenhausindividuell verhandelten Entgelte (Daten 2018)</v>
      </c>
      <c r="B4" s="255"/>
      <c r="C4" s="255"/>
      <c r="D4" s="255"/>
    </row>
    <row r="5" spans="1:21" x14ac:dyDescent="0.2">
      <c r="A5" s="267" t="s">
        <v>5548</v>
      </c>
    </row>
    <row r="7" spans="1:21" x14ac:dyDescent="0.2">
      <c r="A7" s="266"/>
      <c r="B7" s="266"/>
      <c r="C7" s="266"/>
      <c r="D7" s="266"/>
      <c r="E7" s="266"/>
      <c r="F7" s="266"/>
      <c r="G7" s="266"/>
      <c r="H7" s="266"/>
      <c r="I7" s="497" t="s">
        <v>2434</v>
      </c>
      <c r="J7" s="497"/>
      <c r="K7" s="497"/>
      <c r="L7" s="498"/>
      <c r="M7" s="499" t="s">
        <v>4038</v>
      </c>
      <c r="N7" s="497"/>
      <c r="O7" s="497"/>
      <c r="P7" s="498"/>
      <c r="Q7" s="499" t="s">
        <v>4039</v>
      </c>
      <c r="R7" s="500"/>
      <c r="S7" s="500"/>
      <c r="T7" s="501"/>
      <c r="U7" s="266"/>
    </row>
    <row r="8" spans="1:21" x14ac:dyDescent="0.2">
      <c r="A8" s="233"/>
      <c r="B8" s="233" t="s">
        <v>2415</v>
      </c>
      <c r="C8" s="233"/>
      <c r="D8" s="233" t="s">
        <v>2416</v>
      </c>
      <c r="E8" s="233"/>
      <c r="F8" s="233"/>
      <c r="G8" s="233"/>
      <c r="H8" s="233" t="s">
        <v>2417</v>
      </c>
      <c r="I8" s="242"/>
      <c r="J8" s="242"/>
      <c r="K8" s="242"/>
      <c r="L8" s="242"/>
      <c r="M8" s="242"/>
      <c r="N8" s="242"/>
      <c r="O8" s="242" t="s">
        <v>2418</v>
      </c>
      <c r="P8" s="242"/>
      <c r="Q8" s="242"/>
      <c r="R8" s="242"/>
      <c r="S8" s="242" t="s">
        <v>2419</v>
      </c>
      <c r="T8" s="242"/>
      <c r="U8" s="233" t="s">
        <v>2420</v>
      </c>
    </row>
    <row r="9" spans="1:21" x14ac:dyDescent="0.2">
      <c r="A9" s="233"/>
      <c r="B9" s="233" t="s">
        <v>2421</v>
      </c>
      <c r="C9" s="233"/>
      <c r="D9" s="233" t="s">
        <v>2421</v>
      </c>
      <c r="E9" s="233"/>
      <c r="F9" s="233" t="s">
        <v>2422</v>
      </c>
      <c r="G9" s="233"/>
      <c r="H9" s="233" t="s">
        <v>2423</v>
      </c>
      <c r="I9" s="233"/>
      <c r="J9" s="233" t="s">
        <v>2345</v>
      </c>
      <c r="K9" s="233"/>
      <c r="L9" s="233" t="s">
        <v>2424</v>
      </c>
      <c r="M9" s="233"/>
      <c r="N9" s="233" t="s">
        <v>2345</v>
      </c>
      <c r="O9" s="233" t="s">
        <v>2425</v>
      </c>
      <c r="P9" s="233" t="s">
        <v>2424</v>
      </c>
      <c r="Q9" s="233"/>
      <c r="R9" s="233" t="s">
        <v>2345</v>
      </c>
      <c r="S9" s="233" t="s">
        <v>2425</v>
      </c>
      <c r="T9" s="233" t="s">
        <v>2424</v>
      </c>
      <c r="U9" s="233" t="s">
        <v>2426</v>
      </c>
    </row>
    <row r="10" spans="1:21" x14ac:dyDescent="0.2">
      <c r="A10" s="233"/>
      <c r="B10" s="233" t="s">
        <v>2422</v>
      </c>
      <c r="C10" s="233"/>
      <c r="D10" s="233" t="s">
        <v>2422</v>
      </c>
      <c r="E10" s="233"/>
      <c r="F10" s="233" t="s">
        <v>2427</v>
      </c>
      <c r="G10" s="233"/>
      <c r="H10" s="233" t="s">
        <v>2428</v>
      </c>
      <c r="I10" s="233"/>
      <c r="J10" s="233" t="s">
        <v>2429</v>
      </c>
      <c r="K10" s="233" t="s">
        <v>2418</v>
      </c>
      <c r="L10" s="233" t="s">
        <v>2429</v>
      </c>
      <c r="M10" s="233"/>
      <c r="N10" s="233" t="s">
        <v>2429</v>
      </c>
      <c r="O10" s="233" t="s">
        <v>2430</v>
      </c>
      <c r="P10" s="233" t="s">
        <v>2429</v>
      </c>
      <c r="Q10" s="233"/>
      <c r="R10" s="233" t="s">
        <v>2429</v>
      </c>
      <c r="S10" s="233" t="s">
        <v>2430</v>
      </c>
      <c r="T10" s="233" t="s">
        <v>2429</v>
      </c>
      <c r="U10" s="233" t="s">
        <v>2431</v>
      </c>
    </row>
    <row r="11" spans="1:21" x14ac:dyDescent="0.2">
      <c r="A11" s="233" t="s">
        <v>2432</v>
      </c>
      <c r="B11" s="233" t="s">
        <v>1107</v>
      </c>
      <c r="C11" s="233" t="s">
        <v>1108</v>
      </c>
      <c r="D11" s="233" t="s">
        <v>1107</v>
      </c>
      <c r="E11" s="233"/>
      <c r="F11" s="233" t="s">
        <v>1109</v>
      </c>
      <c r="G11" s="233" t="s">
        <v>1110</v>
      </c>
      <c r="H11" s="233" t="s">
        <v>1111</v>
      </c>
      <c r="I11" s="233" t="s">
        <v>2345</v>
      </c>
      <c r="J11" s="233" t="s">
        <v>2491</v>
      </c>
      <c r="K11" s="233" t="s">
        <v>2425</v>
      </c>
      <c r="L11" s="233" t="s">
        <v>1112</v>
      </c>
      <c r="M11" s="233" t="s">
        <v>2345</v>
      </c>
      <c r="N11" s="233" t="s">
        <v>2491</v>
      </c>
      <c r="O11" s="233" t="s">
        <v>1113</v>
      </c>
      <c r="P11" s="233" t="s">
        <v>1114</v>
      </c>
      <c r="Q11" s="233" t="s">
        <v>2345</v>
      </c>
      <c r="R11" s="233" t="s">
        <v>2491</v>
      </c>
      <c r="S11" s="233" t="s">
        <v>1113</v>
      </c>
      <c r="T11" s="233" t="s">
        <v>1115</v>
      </c>
      <c r="U11" s="233" t="s">
        <v>1112</v>
      </c>
    </row>
    <row r="12" spans="1:21" x14ac:dyDescent="0.2">
      <c r="A12" s="233" t="s">
        <v>1116</v>
      </c>
      <c r="B12" s="233" t="s">
        <v>1117</v>
      </c>
      <c r="C12" s="233" t="s">
        <v>1118</v>
      </c>
      <c r="D12" s="233" t="s">
        <v>1117</v>
      </c>
      <c r="E12" s="233" t="s">
        <v>1119</v>
      </c>
      <c r="F12" s="233" t="s">
        <v>1120</v>
      </c>
      <c r="G12" s="233" t="s">
        <v>1121</v>
      </c>
      <c r="H12" s="233" t="s">
        <v>2431</v>
      </c>
      <c r="I12" s="233" t="s">
        <v>2429</v>
      </c>
      <c r="J12" s="233" t="s">
        <v>1122</v>
      </c>
      <c r="K12" s="233" t="s">
        <v>2430</v>
      </c>
      <c r="L12" s="233" t="s">
        <v>1123</v>
      </c>
      <c r="M12" s="233" t="s">
        <v>2429</v>
      </c>
      <c r="N12" s="233" t="s">
        <v>1122</v>
      </c>
      <c r="O12" s="233" t="s">
        <v>1114</v>
      </c>
      <c r="P12" s="233" t="s">
        <v>2418</v>
      </c>
      <c r="Q12" s="233" t="s">
        <v>2429</v>
      </c>
      <c r="R12" s="233" t="s">
        <v>1122</v>
      </c>
      <c r="S12" s="233" t="s">
        <v>1115</v>
      </c>
      <c r="T12" s="233" t="s">
        <v>2419</v>
      </c>
      <c r="U12" s="233" t="s">
        <v>1124</v>
      </c>
    </row>
    <row r="13" spans="1:21" x14ac:dyDescent="0.2">
      <c r="A13" s="233" t="s">
        <v>1125</v>
      </c>
      <c r="B13" s="233" t="s">
        <v>1126</v>
      </c>
      <c r="C13" s="233" t="s">
        <v>1127</v>
      </c>
      <c r="D13" s="233" t="s">
        <v>1126</v>
      </c>
      <c r="E13" s="233" t="s">
        <v>1128</v>
      </c>
      <c r="F13" s="233" t="s">
        <v>1129</v>
      </c>
      <c r="G13" s="233" t="s">
        <v>3157</v>
      </c>
      <c r="H13" s="233" t="s">
        <v>2418</v>
      </c>
      <c r="I13" s="233" t="s">
        <v>3158</v>
      </c>
      <c r="J13" s="233" t="s">
        <v>3159</v>
      </c>
      <c r="K13" s="233" t="s">
        <v>3160</v>
      </c>
      <c r="L13" s="233" t="s">
        <v>3161</v>
      </c>
      <c r="M13" s="233" t="s">
        <v>3162</v>
      </c>
      <c r="N13" s="233" t="s">
        <v>1114</v>
      </c>
      <c r="O13" s="233" t="s">
        <v>3163</v>
      </c>
      <c r="P13" s="233" t="s">
        <v>3164</v>
      </c>
      <c r="Q13" s="233" t="s">
        <v>3165</v>
      </c>
      <c r="R13" s="233" t="s">
        <v>1115</v>
      </c>
      <c r="S13" s="233" t="s">
        <v>3166</v>
      </c>
      <c r="T13" s="233" t="s">
        <v>3164</v>
      </c>
      <c r="U13" s="233" t="s">
        <v>3167</v>
      </c>
    </row>
    <row r="14" spans="1:21" x14ac:dyDescent="0.2">
      <c r="A14" s="233" t="s">
        <v>3168</v>
      </c>
      <c r="B14" s="233" t="s">
        <v>3169</v>
      </c>
      <c r="C14" s="233"/>
      <c r="D14" s="233" t="s">
        <v>3169</v>
      </c>
      <c r="E14" s="233"/>
      <c r="F14" s="233" t="s">
        <v>3170</v>
      </c>
      <c r="G14" s="233" t="s">
        <v>1124</v>
      </c>
      <c r="H14" s="233" t="s">
        <v>3164</v>
      </c>
      <c r="I14" s="233" t="s">
        <v>3171</v>
      </c>
      <c r="J14" s="233" t="s">
        <v>2425</v>
      </c>
      <c r="K14" s="233" t="s">
        <v>3172</v>
      </c>
      <c r="L14" s="233" t="s">
        <v>1124</v>
      </c>
      <c r="M14" s="233" t="s">
        <v>3173</v>
      </c>
      <c r="N14" s="233" t="s">
        <v>2418</v>
      </c>
      <c r="O14" s="233" t="s">
        <v>3174</v>
      </c>
      <c r="P14" s="233" t="s">
        <v>1124</v>
      </c>
      <c r="Q14" s="233" t="s">
        <v>3173</v>
      </c>
      <c r="R14" s="233" t="s">
        <v>2419</v>
      </c>
      <c r="S14" s="233" t="s">
        <v>3174</v>
      </c>
      <c r="T14" s="233" t="s">
        <v>1124</v>
      </c>
      <c r="U14" s="233" t="s">
        <v>3175</v>
      </c>
    </row>
    <row r="15" spans="1:21" x14ac:dyDescent="0.2">
      <c r="A15" s="233"/>
      <c r="B15" s="233" t="s">
        <v>1122</v>
      </c>
      <c r="C15" s="233"/>
      <c r="D15" s="233" t="s">
        <v>3176</v>
      </c>
      <c r="E15" s="233"/>
      <c r="F15" s="233" t="s">
        <v>3177</v>
      </c>
      <c r="G15" s="233"/>
      <c r="H15" s="233" t="s">
        <v>1124</v>
      </c>
      <c r="I15" s="233" t="s">
        <v>3178</v>
      </c>
      <c r="J15" s="233" t="s">
        <v>3160</v>
      </c>
      <c r="K15" s="233" t="s">
        <v>1124</v>
      </c>
      <c r="L15" s="233" t="s">
        <v>3179</v>
      </c>
      <c r="M15" s="233" t="s">
        <v>3178</v>
      </c>
      <c r="N15" s="233" t="s">
        <v>2425</v>
      </c>
      <c r="O15" s="233" t="s">
        <v>3180</v>
      </c>
      <c r="P15" s="233" t="s">
        <v>3181</v>
      </c>
      <c r="Q15" s="233" t="s">
        <v>3178</v>
      </c>
      <c r="R15" s="233" t="s">
        <v>3182</v>
      </c>
      <c r="S15" s="233" t="s">
        <v>3180</v>
      </c>
      <c r="T15" s="233" t="s">
        <v>3181</v>
      </c>
      <c r="U15" s="233" t="s">
        <v>3183</v>
      </c>
    </row>
    <row r="16" spans="1:21" x14ac:dyDescent="0.2">
      <c r="A16" s="233"/>
      <c r="B16" s="233" t="s">
        <v>2418</v>
      </c>
      <c r="C16" s="233"/>
      <c r="D16" s="233" t="s">
        <v>3184</v>
      </c>
      <c r="E16" s="233"/>
      <c r="F16" s="233" t="s">
        <v>1130</v>
      </c>
      <c r="G16" s="233"/>
      <c r="H16" s="233" t="s">
        <v>1131</v>
      </c>
      <c r="I16" s="233"/>
      <c r="J16" s="233" t="s">
        <v>3172</v>
      </c>
      <c r="K16" s="233"/>
      <c r="L16" s="233"/>
      <c r="M16" s="233"/>
      <c r="N16" s="233"/>
      <c r="O16" s="233" t="s">
        <v>1124</v>
      </c>
      <c r="P16" s="233" t="s">
        <v>1132</v>
      </c>
      <c r="Q16" s="233"/>
      <c r="R16" s="233"/>
      <c r="S16" s="233" t="s">
        <v>1124</v>
      </c>
      <c r="T16" s="233" t="s">
        <v>1133</v>
      </c>
      <c r="U16" s="233"/>
    </row>
    <row r="17" spans="1:21" x14ac:dyDescent="0.2">
      <c r="A17" s="233"/>
      <c r="B17" s="233" t="s">
        <v>3182</v>
      </c>
      <c r="C17" s="233"/>
      <c r="D17" s="233" t="s">
        <v>2432</v>
      </c>
      <c r="E17" s="233"/>
      <c r="F17" s="233"/>
      <c r="G17" s="233"/>
      <c r="H17" s="233"/>
      <c r="I17" s="233"/>
      <c r="J17" s="233"/>
      <c r="K17" s="233"/>
      <c r="L17" s="233"/>
      <c r="M17" s="233"/>
      <c r="N17" s="233"/>
      <c r="O17" s="233"/>
      <c r="P17" s="233"/>
      <c r="Q17" s="233"/>
      <c r="R17" s="233"/>
      <c r="S17" s="233"/>
      <c r="T17" s="233"/>
      <c r="U17" s="233"/>
    </row>
    <row r="18" spans="1:21" x14ac:dyDescent="0.2">
      <c r="A18" s="239">
        <v>1</v>
      </c>
      <c r="B18" s="239">
        <v>2</v>
      </c>
      <c r="C18" s="239">
        <v>3</v>
      </c>
      <c r="D18" s="239">
        <v>4</v>
      </c>
      <c r="E18" s="239">
        <v>5</v>
      </c>
      <c r="F18" s="239">
        <v>6</v>
      </c>
      <c r="G18" s="239">
        <v>7</v>
      </c>
      <c r="H18" s="239">
        <v>8</v>
      </c>
      <c r="I18" s="239">
        <v>9</v>
      </c>
      <c r="J18" s="239">
        <v>10</v>
      </c>
      <c r="K18" s="239">
        <v>11</v>
      </c>
      <c r="L18" s="239">
        <v>12</v>
      </c>
      <c r="M18" s="239">
        <v>13</v>
      </c>
      <c r="N18" s="239">
        <v>14</v>
      </c>
      <c r="O18" s="239">
        <v>15</v>
      </c>
      <c r="P18" s="239">
        <v>16</v>
      </c>
      <c r="Q18" s="239">
        <v>17</v>
      </c>
      <c r="R18" s="239">
        <v>18</v>
      </c>
      <c r="S18" s="239">
        <v>19</v>
      </c>
      <c r="T18" s="239">
        <v>20</v>
      </c>
      <c r="U18" s="239">
        <v>21</v>
      </c>
    </row>
    <row r="19" spans="1:21" x14ac:dyDescent="0.2">
      <c r="A19" s="260"/>
      <c r="B19" s="259"/>
      <c r="C19" s="412"/>
      <c r="D19" s="412"/>
      <c r="E19" s="264"/>
      <c r="F19" s="265"/>
      <c r="G19" s="411"/>
      <c r="H19" s="430">
        <f t="shared" ref="H19" si="0">E19*G19</f>
        <v>0</v>
      </c>
      <c r="I19" s="264"/>
      <c r="J19" s="264"/>
      <c r="K19" s="231"/>
      <c r="L19" s="431">
        <f t="shared" ref="L19" si="1">J19*K19</f>
        <v>0</v>
      </c>
      <c r="M19" s="264"/>
      <c r="N19" s="264"/>
      <c r="O19" s="258"/>
      <c r="P19" s="432">
        <f t="shared" ref="P19" si="2">N19*O19</f>
        <v>0</v>
      </c>
      <c r="Q19" s="264"/>
      <c r="R19" s="264"/>
      <c r="S19" s="231"/>
      <c r="T19" s="432">
        <f t="shared" ref="T19" si="3">R19*S19</f>
        <v>0</v>
      </c>
      <c r="U19" s="432">
        <f t="shared" ref="U19" si="4">H19-(L19+P19)+T19</f>
        <v>0</v>
      </c>
    </row>
    <row r="20" spans="1:21" x14ac:dyDescent="0.2">
      <c r="A20" s="260"/>
      <c r="B20" s="259"/>
      <c r="C20" s="412"/>
      <c r="D20" s="412"/>
      <c r="E20" s="264"/>
      <c r="F20" s="265"/>
      <c r="G20" s="411"/>
      <c r="H20" s="430">
        <f t="shared" ref="H20" si="5">E20*G20</f>
        <v>0</v>
      </c>
      <c r="I20" s="264"/>
      <c r="J20" s="264"/>
      <c r="K20" s="231"/>
      <c r="L20" s="431">
        <f t="shared" ref="L20" si="6">J20*K20</f>
        <v>0</v>
      </c>
      <c r="M20" s="264"/>
      <c r="N20" s="264"/>
      <c r="O20" s="258"/>
      <c r="P20" s="432">
        <f t="shared" ref="P20" si="7">N20*O20</f>
        <v>0</v>
      </c>
      <c r="Q20" s="264"/>
      <c r="R20" s="264"/>
      <c r="S20" s="231"/>
      <c r="T20" s="432">
        <f t="shared" ref="T20" si="8">R20*S20</f>
        <v>0</v>
      </c>
      <c r="U20" s="432">
        <f t="shared" ref="U20" si="9">H20-(L20+P20)+T20</f>
        <v>0</v>
      </c>
    </row>
    <row r="21" spans="1:21" x14ac:dyDescent="0.2">
      <c r="A21" s="260"/>
      <c r="B21" s="259"/>
      <c r="C21" s="412"/>
      <c r="D21" s="412"/>
      <c r="E21" s="264"/>
      <c r="F21" s="265"/>
      <c r="G21" s="411"/>
      <c r="H21" s="430">
        <f t="shared" ref="H21" si="10">E21*G21</f>
        <v>0</v>
      </c>
      <c r="I21" s="264"/>
      <c r="J21" s="264"/>
      <c r="K21" s="231"/>
      <c r="L21" s="431">
        <f t="shared" ref="L21" si="11">J21*K21</f>
        <v>0</v>
      </c>
      <c r="M21" s="264"/>
      <c r="N21" s="264"/>
      <c r="O21" s="258"/>
      <c r="P21" s="432">
        <f t="shared" ref="P21" si="12">N21*O21</f>
        <v>0</v>
      </c>
      <c r="Q21" s="264"/>
      <c r="R21" s="264"/>
      <c r="S21" s="231"/>
      <c r="T21" s="432">
        <f t="shared" ref="T21" si="13">R21*S21</f>
        <v>0</v>
      </c>
      <c r="U21" s="432">
        <f t="shared" ref="U21" si="14">H21-(L21+P21)+T21</f>
        <v>0</v>
      </c>
    </row>
    <row r="22" spans="1:21" x14ac:dyDescent="0.2">
      <c r="A22" s="260"/>
      <c r="B22" s="259"/>
      <c r="C22" s="412"/>
      <c r="D22" s="412"/>
      <c r="E22" s="264"/>
      <c r="F22" s="265"/>
      <c r="G22" s="411"/>
      <c r="H22" s="430">
        <f t="shared" ref="H22" si="15">E22*G22</f>
        <v>0</v>
      </c>
      <c r="I22" s="264"/>
      <c r="J22" s="264"/>
      <c r="K22" s="231"/>
      <c r="L22" s="431">
        <f t="shared" ref="L22" si="16">J22*K22</f>
        <v>0</v>
      </c>
      <c r="M22" s="264"/>
      <c r="N22" s="264"/>
      <c r="O22" s="258"/>
      <c r="P22" s="432">
        <f t="shared" ref="P22" si="17">N22*O22</f>
        <v>0</v>
      </c>
      <c r="Q22" s="264"/>
      <c r="R22" s="264"/>
      <c r="S22" s="231"/>
      <c r="T22" s="432">
        <f t="shared" ref="T22" si="18">R22*S22</f>
        <v>0</v>
      </c>
      <c r="U22" s="432">
        <f t="shared" ref="U22" si="19">H22-(L22+P22)+T22</f>
        <v>0</v>
      </c>
    </row>
    <row r="23" spans="1:21" x14ac:dyDescent="0.2">
      <c r="A23" s="260"/>
      <c r="B23" s="259"/>
      <c r="C23" s="412"/>
      <c r="D23" s="412"/>
      <c r="E23" s="264"/>
      <c r="F23" s="265"/>
      <c r="G23" s="411"/>
      <c r="H23" s="430">
        <f t="shared" ref="H23" si="20">E23*G23</f>
        <v>0</v>
      </c>
      <c r="I23" s="264"/>
      <c r="J23" s="264"/>
      <c r="K23" s="231"/>
      <c r="L23" s="431">
        <f t="shared" ref="L23" si="21">J23*K23</f>
        <v>0</v>
      </c>
      <c r="M23" s="264"/>
      <c r="N23" s="264"/>
      <c r="O23" s="258"/>
      <c r="P23" s="432">
        <f t="shared" ref="P23" si="22">N23*O23</f>
        <v>0</v>
      </c>
      <c r="Q23" s="264"/>
      <c r="R23" s="264"/>
      <c r="S23" s="231"/>
      <c r="T23" s="432">
        <f t="shared" ref="T23" si="23">R23*S23</f>
        <v>0</v>
      </c>
      <c r="U23" s="432">
        <f t="shared" ref="U23" si="24">H23-(L23+P23)+T23</f>
        <v>0</v>
      </c>
    </row>
    <row r="24" spans="1:21" x14ac:dyDescent="0.2">
      <c r="A24" s="254" t="s">
        <v>1134</v>
      </c>
      <c r="B24" s="271"/>
      <c r="C24" s="271"/>
      <c r="D24" s="271"/>
      <c r="E24" s="433">
        <f>SUM(E19:E23)</f>
        <v>0</v>
      </c>
      <c r="F24" s="434">
        <f>SUM(F19:F23)</f>
        <v>0</v>
      </c>
      <c r="G24" s="263"/>
      <c r="H24" s="435">
        <f>SUM(H19:H23)</f>
        <v>0</v>
      </c>
      <c r="I24" s="433">
        <f>SUM(I19:I23)</f>
        <v>0</v>
      </c>
      <c r="J24" s="433">
        <f>SUM(J19:J23)</f>
        <v>0</v>
      </c>
      <c r="K24" s="413"/>
      <c r="L24" s="436">
        <f>SUM(L19:L23)</f>
        <v>0</v>
      </c>
      <c r="M24" s="433">
        <f>SUM(M19:M23)</f>
        <v>0</v>
      </c>
      <c r="N24" s="433">
        <f>SUM(N19:N23)</f>
        <v>0</v>
      </c>
      <c r="O24" s="414"/>
      <c r="P24" s="437">
        <f>SUM(P19:P23)</f>
        <v>0</v>
      </c>
      <c r="Q24" s="433">
        <f>SUM(Q19:Q23)</f>
        <v>0</v>
      </c>
      <c r="R24" s="433">
        <f>SUM(R19:R23)</f>
        <v>0</v>
      </c>
      <c r="S24" s="413"/>
      <c r="T24" s="437">
        <f>SUM(T19:T23)</f>
        <v>0</v>
      </c>
      <c r="U24" s="437">
        <f>SUM(U19:U23)</f>
        <v>0</v>
      </c>
    </row>
  </sheetData>
  <sheetProtection sheet="1" objects="1" scenarios="1"/>
  <mergeCells count="3">
    <mergeCell ref="I7:L7"/>
    <mergeCell ref="M7:P7"/>
    <mergeCell ref="Q7:T7"/>
  </mergeCells>
  <pageMargins left="0.78740157480314965" right="0.78740157480314965" top="0.98425196850393704" bottom="0.98425196850393704" header="0.51181102362204722" footer="0.51181102362204722"/>
  <pageSetup paperSize="9" scale="56" fitToHeight="0" orientation="landscape"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0769" r:id="rId4" name="Button 1">
              <controlPr defaultSize="0" print="0" autoFill="0" autoPict="0" macro="[0]!Schaltfläche1_Klicken" altText="Import...">
                <anchor moveWithCells="1" sizeWithCells="1">
                  <from>
                    <xdr:col>8</xdr:col>
                    <xdr:colOff>485775</xdr:colOff>
                    <xdr:row>3</xdr:row>
                    <xdr:rowOff>123825</xdr:rowOff>
                  </from>
                  <to>
                    <xdr:col>9</xdr:col>
                    <xdr:colOff>419100</xdr:colOff>
                    <xdr:row>4</xdr:row>
                    <xdr:rowOff>142875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23">
    <tabColor theme="9" tint="0.59996337778862885"/>
    <pageSetUpPr fitToPage="1"/>
  </sheetPr>
  <dimension ref="A1:U24"/>
  <sheetViews>
    <sheetView zoomScaleNormal="100" workbookViewId="0">
      <selection activeCell="A19" sqref="A19"/>
    </sheetView>
  </sheetViews>
  <sheetFormatPr baseColWidth="10" defaultColWidth="11.5703125" defaultRowHeight="12.75" x14ac:dyDescent="0.2"/>
  <cols>
    <col min="1" max="20" width="10.5703125" style="226" customWidth="1"/>
    <col min="21" max="16384" width="11.5703125" style="226"/>
  </cols>
  <sheetData>
    <row r="1" spans="1:21" ht="15" customHeight="1" x14ac:dyDescent="0.25">
      <c r="A1" s="252" t="s">
        <v>4037</v>
      </c>
      <c r="B1" s="251"/>
      <c r="C1" s="251"/>
      <c r="D1" s="270"/>
      <c r="E1" s="225"/>
      <c r="T1" s="250" t="s">
        <v>5541</v>
      </c>
      <c r="U1" s="249" t="str">
        <f>GetPage(U2)</f>
        <v>13/25</v>
      </c>
    </row>
    <row r="2" spans="1:21" ht="15" customHeight="1" x14ac:dyDescent="0.2">
      <c r="A2" s="248" t="str">
        <f>Krankenhausname</f>
        <v>&lt;Hier Krankenhausnamen eintragen&gt;</v>
      </c>
      <c r="B2" s="247"/>
      <c r="C2" s="247"/>
      <c r="D2" s="268"/>
      <c r="E2" s="225"/>
      <c r="T2" s="246" t="s">
        <v>1822</v>
      </c>
      <c r="U2" s="245" t="str">
        <f ca="1">AEB_Datum</f>
        <v>29.3.2022</v>
      </c>
    </row>
    <row r="3" spans="1:21" x14ac:dyDescent="0.2">
      <c r="T3" s="225"/>
      <c r="U3" s="225"/>
    </row>
    <row r="4" spans="1:21" x14ac:dyDescent="0.2">
      <c r="A4" s="255" t="str">
        <f>"E3 Aufstellung der nach § 6 KHEntgG krankenhausindividuell verhandelten Entgelte (Daten " &amp; VJ &amp;", ggf. hochgerechnet)"</f>
        <v>E3 Aufstellung der nach § 6 KHEntgG krankenhausindividuell verhandelten Entgelte (Daten 2019, ggf. hochgerechnet)</v>
      </c>
      <c r="B4" s="255"/>
      <c r="C4" s="255"/>
      <c r="D4" s="255"/>
    </row>
    <row r="5" spans="1:21" x14ac:dyDescent="0.2">
      <c r="A5" s="267" t="s">
        <v>5548</v>
      </c>
    </row>
    <row r="7" spans="1:21" x14ac:dyDescent="0.2">
      <c r="A7" s="266"/>
      <c r="B7" s="266"/>
      <c r="C7" s="266"/>
      <c r="D7" s="266"/>
      <c r="E7" s="266"/>
      <c r="F7" s="266"/>
      <c r="G7" s="266"/>
      <c r="H7" s="266"/>
      <c r="I7" s="497" t="s">
        <v>2434</v>
      </c>
      <c r="J7" s="497"/>
      <c r="K7" s="497"/>
      <c r="L7" s="498"/>
      <c r="M7" s="499" t="s">
        <v>4038</v>
      </c>
      <c r="N7" s="497"/>
      <c r="O7" s="497"/>
      <c r="P7" s="498"/>
      <c r="Q7" s="499" t="s">
        <v>4039</v>
      </c>
      <c r="R7" s="500"/>
      <c r="S7" s="500"/>
      <c r="T7" s="501"/>
      <c r="U7" s="266"/>
    </row>
    <row r="8" spans="1:21" x14ac:dyDescent="0.2">
      <c r="A8" s="233"/>
      <c r="B8" s="233" t="s">
        <v>2415</v>
      </c>
      <c r="C8" s="233"/>
      <c r="D8" s="233" t="s">
        <v>2416</v>
      </c>
      <c r="E8" s="233"/>
      <c r="F8" s="233"/>
      <c r="G8" s="233"/>
      <c r="H8" s="233" t="s">
        <v>2417</v>
      </c>
      <c r="I8" s="242"/>
      <c r="J8" s="242"/>
      <c r="K8" s="242"/>
      <c r="L8" s="242"/>
      <c r="M8" s="242"/>
      <c r="N8" s="242"/>
      <c r="O8" s="242" t="s">
        <v>2418</v>
      </c>
      <c r="P8" s="242"/>
      <c r="Q8" s="242"/>
      <c r="R8" s="242"/>
      <c r="S8" s="242" t="s">
        <v>2419</v>
      </c>
      <c r="T8" s="242"/>
      <c r="U8" s="233" t="s">
        <v>2420</v>
      </c>
    </row>
    <row r="9" spans="1:21" x14ac:dyDescent="0.2">
      <c r="A9" s="233"/>
      <c r="B9" s="233" t="s">
        <v>2421</v>
      </c>
      <c r="C9" s="233"/>
      <c r="D9" s="233" t="s">
        <v>2421</v>
      </c>
      <c r="E9" s="233"/>
      <c r="F9" s="233" t="s">
        <v>2422</v>
      </c>
      <c r="G9" s="233"/>
      <c r="H9" s="233" t="s">
        <v>2423</v>
      </c>
      <c r="I9" s="233"/>
      <c r="J9" s="233" t="s">
        <v>2345</v>
      </c>
      <c r="K9" s="233"/>
      <c r="L9" s="233" t="s">
        <v>2424</v>
      </c>
      <c r="M9" s="233"/>
      <c r="N9" s="233" t="s">
        <v>2345</v>
      </c>
      <c r="O9" s="233" t="s">
        <v>2425</v>
      </c>
      <c r="P9" s="233" t="s">
        <v>2424</v>
      </c>
      <c r="Q9" s="233"/>
      <c r="R9" s="233" t="s">
        <v>2345</v>
      </c>
      <c r="S9" s="233" t="s">
        <v>2425</v>
      </c>
      <c r="T9" s="233" t="s">
        <v>2424</v>
      </c>
      <c r="U9" s="233" t="s">
        <v>2426</v>
      </c>
    </row>
    <row r="10" spans="1:21" x14ac:dyDescent="0.2">
      <c r="A10" s="233"/>
      <c r="B10" s="233" t="s">
        <v>2422</v>
      </c>
      <c r="C10" s="233"/>
      <c r="D10" s="233" t="s">
        <v>2422</v>
      </c>
      <c r="E10" s="233"/>
      <c r="F10" s="233" t="s">
        <v>2427</v>
      </c>
      <c r="G10" s="233"/>
      <c r="H10" s="233" t="s">
        <v>2428</v>
      </c>
      <c r="I10" s="233"/>
      <c r="J10" s="233" t="s">
        <v>2429</v>
      </c>
      <c r="K10" s="233" t="s">
        <v>2418</v>
      </c>
      <c r="L10" s="233" t="s">
        <v>2429</v>
      </c>
      <c r="M10" s="233"/>
      <c r="N10" s="233" t="s">
        <v>2429</v>
      </c>
      <c r="O10" s="233" t="s">
        <v>2430</v>
      </c>
      <c r="P10" s="233" t="s">
        <v>2429</v>
      </c>
      <c r="Q10" s="233"/>
      <c r="R10" s="233" t="s">
        <v>2429</v>
      </c>
      <c r="S10" s="233" t="s">
        <v>2430</v>
      </c>
      <c r="T10" s="233" t="s">
        <v>2429</v>
      </c>
      <c r="U10" s="233" t="s">
        <v>2431</v>
      </c>
    </row>
    <row r="11" spans="1:21" x14ac:dyDescent="0.2">
      <c r="A11" s="233" t="s">
        <v>2432</v>
      </c>
      <c r="B11" s="233" t="s">
        <v>1107</v>
      </c>
      <c r="C11" s="233" t="s">
        <v>1108</v>
      </c>
      <c r="D11" s="233" t="s">
        <v>1107</v>
      </c>
      <c r="E11" s="233"/>
      <c r="F11" s="233" t="s">
        <v>1109</v>
      </c>
      <c r="G11" s="233" t="s">
        <v>1110</v>
      </c>
      <c r="H11" s="233" t="s">
        <v>1111</v>
      </c>
      <c r="I11" s="233" t="s">
        <v>2345</v>
      </c>
      <c r="J11" s="233" t="s">
        <v>2491</v>
      </c>
      <c r="K11" s="233" t="s">
        <v>2425</v>
      </c>
      <c r="L11" s="233" t="s">
        <v>1112</v>
      </c>
      <c r="M11" s="233" t="s">
        <v>2345</v>
      </c>
      <c r="N11" s="233" t="s">
        <v>2491</v>
      </c>
      <c r="O11" s="233" t="s">
        <v>1113</v>
      </c>
      <c r="P11" s="233" t="s">
        <v>1114</v>
      </c>
      <c r="Q11" s="233" t="s">
        <v>2345</v>
      </c>
      <c r="R11" s="233" t="s">
        <v>2491</v>
      </c>
      <c r="S11" s="233" t="s">
        <v>1113</v>
      </c>
      <c r="T11" s="233" t="s">
        <v>1115</v>
      </c>
      <c r="U11" s="233" t="s">
        <v>1112</v>
      </c>
    </row>
    <row r="12" spans="1:21" x14ac:dyDescent="0.2">
      <c r="A12" s="233" t="s">
        <v>1116</v>
      </c>
      <c r="B12" s="233" t="s">
        <v>1117</v>
      </c>
      <c r="C12" s="233" t="s">
        <v>1118</v>
      </c>
      <c r="D12" s="233" t="s">
        <v>1117</v>
      </c>
      <c r="E12" s="233" t="s">
        <v>1119</v>
      </c>
      <c r="F12" s="233" t="s">
        <v>1120</v>
      </c>
      <c r="G12" s="233" t="s">
        <v>1121</v>
      </c>
      <c r="H12" s="233" t="s">
        <v>2431</v>
      </c>
      <c r="I12" s="233" t="s">
        <v>2429</v>
      </c>
      <c r="J12" s="233" t="s">
        <v>1122</v>
      </c>
      <c r="K12" s="233" t="s">
        <v>2430</v>
      </c>
      <c r="L12" s="233" t="s">
        <v>1123</v>
      </c>
      <c r="M12" s="233" t="s">
        <v>2429</v>
      </c>
      <c r="N12" s="233" t="s">
        <v>1122</v>
      </c>
      <c r="O12" s="233" t="s">
        <v>1114</v>
      </c>
      <c r="P12" s="233" t="s">
        <v>2418</v>
      </c>
      <c r="Q12" s="233" t="s">
        <v>2429</v>
      </c>
      <c r="R12" s="233" t="s">
        <v>1122</v>
      </c>
      <c r="S12" s="233" t="s">
        <v>1115</v>
      </c>
      <c r="T12" s="233" t="s">
        <v>2419</v>
      </c>
      <c r="U12" s="233" t="s">
        <v>1124</v>
      </c>
    </row>
    <row r="13" spans="1:21" x14ac:dyDescent="0.2">
      <c r="A13" s="233" t="s">
        <v>1125</v>
      </c>
      <c r="B13" s="233" t="s">
        <v>1126</v>
      </c>
      <c r="C13" s="233" t="s">
        <v>1127</v>
      </c>
      <c r="D13" s="233" t="s">
        <v>1126</v>
      </c>
      <c r="E13" s="233" t="s">
        <v>1128</v>
      </c>
      <c r="F13" s="233" t="s">
        <v>1129</v>
      </c>
      <c r="G13" s="233" t="s">
        <v>3157</v>
      </c>
      <c r="H13" s="233" t="s">
        <v>2418</v>
      </c>
      <c r="I13" s="233" t="s">
        <v>3158</v>
      </c>
      <c r="J13" s="233" t="s">
        <v>3159</v>
      </c>
      <c r="K13" s="233" t="s">
        <v>3160</v>
      </c>
      <c r="L13" s="233" t="s">
        <v>3161</v>
      </c>
      <c r="M13" s="233" t="s">
        <v>3162</v>
      </c>
      <c r="N13" s="233" t="s">
        <v>1114</v>
      </c>
      <c r="O13" s="233" t="s">
        <v>3163</v>
      </c>
      <c r="P13" s="233" t="s">
        <v>3164</v>
      </c>
      <c r="Q13" s="233" t="s">
        <v>3165</v>
      </c>
      <c r="R13" s="233" t="s">
        <v>1115</v>
      </c>
      <c r="S13" s="233" t="s">
        <v>3166</v>
      </c>
      <c r="T13" s="233" t="s">
        <v>3164</v>
      </c>
      <c r="U13" s="233" t="s">
        <v>3167</v>
      </c>
    </row>
    <row r="14" spans="1:21" x14ac:dyDescent="0.2">
      <c r="A14" s="233" t="s">
        <v>3168</v>
      </c>
      <c r="B14" s="233" t="s">
        <v>3169</v>
      </c>
      <c r="C14" s="233"/>
      <c r="D14" s="233" t="s">
        <v>3169</v>
      </c>
      <c r="E14" s="233"/>
      <c r="F14" s="233" t="s">
        <v>3170</v>
      </c>
      <c r="G14" s="233" t="s">
        <v>1124</v>
      </c>
      <c r="H14" s="233" t="s">
        <v>3164</v>
      </c>
      <c r="I14" s="233" t="s">
        <v>3171</v>
      </c>
      <c r="J14" s="233" t="s">
        <v>2425</v>
      </c>
      <c r="K14" s="233" t="s">
        <v>3172</v>
      </c>
      <c r="L14" s="233" t="s">
        <v>1124</v>
      </c>
      <c r="M14" s="233" t="s">
        <v>3173</v>
      </c>
      <c r="N14" s="233" t="s">
        <v>2418</v>
      </c>
      <c r="O14" s="233" t="s">
        <v>3174</v>
      </c>
      <c r="P14" s="233" t="s">
        <v>1124</v>
      </c>
      <c r="Q14" s="233" t="s">
        <v>3173</v>
      </c>
      <c r="R14" s="233" t="s">
        <v>2419</v>
      </c>
      <c r="S14" s="233" t="s">
        <v>3174</v>
      </c>
      <c r="T14" s="233" t="s">
        <v>1124</v>
      </c>
      <c r="U14" s="233" t="s">
        <v>3175</v>
      </c>
    </row>
    <row r="15" spans="1:21" x14ac:dyDescent="0.2">
      <c r="A15" s="233"/>
      <c r="B15" s="233" t="s">
        <v>1122</v>
      </c>
      <c r="C15" s="233"/>
      <c r="D15" s="233" t="s">
        <v>3176</v>
      </c>
      <c r="E15" s="233"/>
      <c r="F15" s="233" t="s">
        <v>3177</v>
      </c>
      <c r="G15" s="233"/>
      <c r="H15" s="233" t="s">
        <v>1124</v>
      </c>
      <c r="I15" s="233" t="s">
        <v>3178</v>
      </c>
      <c r="J15" s="233" t="s">
        <v>3160</v>
      </c>
      <c r="K15" s="233" t="s">
        <v>1124</v>
      </c>
      <c r="L15" s="233" t="s">
        <v>3179</v>
      </c>
      <c r="M15" s="233" t="s">
        <v>3178</v>
      </c>
      <c r="N15" s="233" t="s">
        <v>2425</v>
      </c>
      <c r="O15" s="233" t="s">
        <v>3180</v>
      </c>
      <c r="P15" s="233" t="s">
        <v>3181</v>
      </c>
      <c r="Q15" s="233" t="s">
        <v>3178</v>
      </c>
      <c r="R15" s="233" t="s">
        <v>3182</v>
      </c>
      <c r="S15" s="233" t="s">
        <v>3180</v>
      </c>
      <c r="T15" s="233" t="s">
        <v>3181</v>
      </c>
      <c r="U15" s="233" t="s">
        <v>3183</v>
      </c>
    </row>
    <row r="16" spans="1:21" x14ac:dyDescent="0.2">
      <c r="A16" s="233"/>
      <c r="B16" s="233" t="s">
        <v>2418</v>
      </c>
      <c r="C16" s="233"/>
      <c r="D16" s="233" t="s">
        <v>3184</v>
      </c>
      <c r="E16" s="233"/>
      <c r="F16" s="233" t="s">
        <v>1130</v>
      </c>
      <c r="G16" s="233"/>
      <c r="H16" s="233" t="s">
        <v>1131</v>
      </c>
      <c r="I16" s="233"/>
      <c r="J16" s="233" t="s">
        <v>3172</v>
      </c>
      <c r="K16" s="233"/>
      <c r="L16" s="233"/>
      <c r="M16" s="233"/>
      <c r="N16" s="233"/>
      <c r="O16" s="233" t="s">
        <v>1124</v>
      </c>
      <c r="P16" s="233" t="s">
        <v>1132</v>
      </c>
      <c r="Q16" s="233"/>
      <c r="R16" s="233"/>
      <c r="S16" s="233" t="s">
        <v>1124</v>
      </c>
      <c r="T16" s="233" t="s">
        <v>1133</v>
      </c>
      <c r="U16" s="233"/>
    </row>
    <row r="17" spans="1:21" x14ac:dyDescent="0.2">
      <c r="A17" s="233"/>
      <c r="B17" s="233" t="s">
        <v>3182</v>
      </c>
      <c r="C17" s="233"/>
      <c r="D17" s="233" t="s">
        <v>2432</v>
      </c>
      <c r="E17" s="233"/>
      <c r="F17" s="233"/>
      <c r="G17" s="233"/>
      <c r="H17" s="233"/>
      <c r="I17" s="233"/>
      <c r="J17" s="233"/>
      <c r="K17" s="233"/>
      <c r="L17" s="233"/>
      <c r="M17" s="233"/>
      <c r="N17" s="233"/>
      <c r="O17" s="233"/>
      <c r="P17" s="233"/>
      <c r="Q17" s="233"/>
      <c r="R17" s="233"/>
      <c r="S17" s="233"/>
      <c r="T17" s="233"/>
      <c r="U17" s="233"/>
    </row>
    <row r="18" spans="1:21" x14ac:dyDescent="0.2">
      <c r="A18" s="239">
        <v>1</v>
      </c>
      <c r="B18" s="239">
        <v>2</v>
      </c>
      <c r="C18" s="239">
        <v>3</v>
      </c>
      <c r="D18" s="239">
        <v>4</v>
      </c>
      <c r="E18" s="239">
        <v>5</v>
      </c>
      <c r="F18" s="239">
        <v>6</v>
      </c>
      <c r="G18" s="239">
        <v>7</v>
      </c>
      <c r="H18" s="239">
        <v>8</v>
      </c>
      <c r="I18" s="239">
        <v>9</v>
      </c>
      <c r="J18" s="239">
        <v>10</v>
      </c>
      <c r="K18" s="239">
        <v>11</v>
      </c>
      <c r="L18" s="239">
        <v>12</v>
      </c>
      <c r="M18" s="239">
        <v>13</v>
      </c>
      <c r="N18" s="239">
        <v>14</v>
      </c>
      <c r="O18" s="239">
        <v>15</v>
      </c>
      <c r="P18" s="239">
        <v>16</v>
      </c>
      <c r="Q18" s="239">
        <v>17</v>
      </c>
      <c r="R18" s="239">
        <v>18</v>
      </c>
      <c r="S18" s="239">
        <v>19</v>
      </c>
      <c r="T18" s="239">
        <v>20</v>
      </c>
      <c r="U18" s="239">
        <v>21</v>
      </c>
    </row>
    <row r="19" spans="1:21" x14ac:dyDescent="0.2">
      <c r="A19" s="260"/>
      <c r="B19" s="259"/>
      <c r="C19" s="412"/>
      <c r="D19" s="412"/>
      <c r="E19" s="264"/>
      <c r="F19" s="265"/>
      <c r="G19" s="411"/>
      <c r="H19" s="430">
        <f t="shared" ref="H19" si="0">E19*G19</f>
        <v>0</v>
      </c>
      <c r="I19" s="264"/>
      <c r="J19" s="264"/>
      <c r="K19" s="231"/>
      <c r="L19" s="431">
        <f t="shared" ref="L19" si="1">J19*K19</f>
        <v>0</v>
      </c>
      <c r="M19" s="264"/>
      <c r="N19" s="264"/>
      <c r="O19" s="258"/>
      <c r="P19" s="432">
        <f t="shared" ref="P19" si="2">N19*O19</f>
        <v>0</v>
      </c>
      <c r="Q19" s="264"/>
      <c r="R19" s="264"/>
      <c r="S19" s="231"/>
      <c r="T19" s="432">
        <f t="shared" ref="T19" si="3">R19*S19</f>
        <v>0</v>
      </c>
      <c r="U19" s="432">
        <f t="shared" ref="U19" si="4">H19-(L19+P19)+T19</f>
        <v>0</v>
      </c>
    </row>
    <row r="20" spans="1:21" x14ac:dyDescent="0.2">
      <c r="A20" s="260"/>
      <c r="B20" s="259"/>
      <c r="C20" s="412"/>
      <c r="D20" s="412"/>
      <c r="E20" s="264"/>
      <c r="F20" s="265"/>
      <c r="G20" s="411"/>
      <c r="H20" s="430">
        <f t="shared" ref="H20" si="5">E20*G20</f>
        <v>0</v>
      </c>
      <c r="I20" s="264"/>
      <c r="J20" s="264"/>
      <c r="K20" s="231"/>
      <c r="L20" s="431">
        <f t="shared" ref="L20" si="6">J20*K20</f>
        <v>0</v>
      </c>
      <c r="M20" s="264"/>
      <c r="N20" s="264"/>
      <c r="O20" s="258"/>
      <c r="P20" s="432">
        <f t="shared" ref="P20" si="7">N20*O20</f>
        <v>0</v>
      </c>
      <c r="Q20" s="264"/>
      <c r="R20" s="264"/>
      <c r="S20" s="231"/>
      <c r="T20" s="432">
        <f t="shared" ref="T20" si="8">R20*S20</f>
        <v>0</v>
      </c>
      <c r="U20" s="432">
        <f t="shared" ref="U20" si="9">H20-(L20+P20)+T20</f>
        <v>0</v>
      </c>
    </row>
    <row r="21" spans="1:21" x14ac:dyDescent="0.2">
      <c r="A21" s="260"/>
      <c r="B21" s="259"/>
      <c r="C21" s="412"/>
      <c r="D21" s="412"/>
      <c r="E21" s="264"/>
      <c r="F21" s="265"/>
      <c r="G21" s="411"/>
      <c r="H21" s="430">
        <f t="shared" ref="H21" si="10">E21*G21</f>
        <v>0</v>
      </c>
      <c r="I21" s="264"/>
      <c r="J21" s="264"/>
      <c r="K21" s="231"/>
      <c r="L21" s="431">
        <f t="shared" ref="L21" si="11">J21*K21</f>
        <v>0</v>
      </c>
      <c r="M21" s="264"/>
      <c r="N21" s="264"/>
      <c r="O21" s="258"/>
      <c r="P21" s="432">
        <f t="shared" ref="P21" si="12">N21*O21</f>
        <v>0</v>
      </c>
      <c r="Q21" s="264"/>
      <c r="R21" s="264"/>
      <c r="S21" s="231"/>
      <c r="T21" s="432">
        <f t="shared" ref="T21" si="13">R21*S21</f>
        <v>0</v>
      </c>
      <c r="U21" s="432">
        <f t="shared" ref="U21" si="14">H21-(L21+P21)+T21</f>
        <v>0</v>
      </c>
    </row>
    <row r="22" spans="1:21" x14ac:dyDescent="0.2">
      <c r="A22" s="260"/>
      <c r="B22" s="259"/>
      <c r="C22" s="412"/>
      <c r="D22" s="412"/>
      <c r="E22" s="264"/>
      <c r="F22" s="265"/>
      <c r="G22" s="411"/>
      <c r="H22" s="430">
        <f t="shared" ref="H22" si="15">E22*G22</f>
        <v>0</v>
      </c>
      <c r="I22" s="264"/>
      <c r="J22" s="264"/>
      <c r="K22" s="231"/>
      <c r="L22" s="431">
        <f t="shared" ref="L22" si="16">J22*K22</f>
        <v>0</v>
      </c>
      <c r="M22" s="264"/>
      <c r="N22" s="264"/>
      <c r="O22" s="258"/>
      <c r="P22" s="432">
        <f t="shared" ref="P22" si="17">N22*O22</f>
        <v>0</v>
      </c>
      <c r="Q22" s="264"/>
      <c r="R22" s="264"/>
      <c r="S22" s="231"/>
      <c r="T22" s="432">
        <f t="shared" ref="T22" si="18">R22*S22</f>
        <v>0</v>
      </c>
      <c r="U22" s="432">
        <f t="shared" ref="U22" si="19">H22-(L22+P22)+T22</f>
        <v>0</v>
      </c>
    </row>
    <row r="23" spans="1:21" x14ac:dyDescent="0.2">
      <c r="A23" s="260"/>
      <c r="B23" s="259"/>
      <c r="C23" s="412"/>
      <c r="D23" s="412"/>
      <c r="E23" s="264"/>
      <c r="F23" s="265"/>
      <c r="G23" s="411"/>
      <c r="H23" s="430">
        <f t="shared" ref="H23" si="20">E23*G23</f>
        <v>0</v>
      </c>
      <c r="I23" s="264"/>
      <c r="J23" s="264"/>
      <c r="K23" s="231"/>
      <c r="L23" s="431">
        <f t="shared" ref="L23" si="21">J23*K23</f>
        <v>0</v>
      </c>
      <c r="M23" s="264"/>
      <c r="N23" s="264"/>
      <c r="O23" s="258"/>
      <c r="P23" s="432">
        <f t="shared" ref="P23" si="22">N23*O23</f>
        <v>0</v>
      </c>
      <c r="Q23" s="264"/>
      <c r="R23" s="264"/>
      <c r="S23" s="231"/>
      <c r="T23" s="432">
        <f t="shared" ref="T23" si="23">R23*S23</f>
        <v>0</v>
      </c>
      <c r="U23" s="432">
        <f t="shared" ref="U23" si="24">H23-(L23+P23)+T23</f>
        <v>0</v>
      </c>
    </row>
    <row r="24" spans="1:21" x14ac:dyDescent="0.2">
      <c r="A24" s="254" t="s">
        <v>1134</v>
      </c>
      <c r="B24" s="271"/>
      <c r="C24" s="271"/>
      <c r="D24" s="271"/>
      <c r="E24" s="433">
        <f>SUM(E19:E23)</f>
        <v>0</v>
      </c>
      <c r="F24" s="434">
        <f>SUM(F19:F23)</f>
        <v>0</v>
      </c>
      <c r="G24" s="263"/>
      <c r="H24" s="435">
        <f>SUM(H19:H23)</f>
        <v>0</v>
      </c>
      <c r="I24" s="433">
        <f>SUM(I19:I23)</f>
        <v>0</v>
      </c>
      <c r="J24" s="433">
        <f>SUM(J19:J23)</f>
        <v>0</v>
      </c>
      <c r="K24" s="413"/>
      <c r="L24" s="436">
        <f>SUM(L19:L23)</f>
        <v>0</v>
      </c>
      <c r="M24" s="433">
        <f>SUM(M19:M23)</f>
        <v>0</v>
      </c>
      <c r="N24" s="433">
        <f>SUM(N19:N23)</f>
        <v>0</v>
      </c>
      <c r="O24" s="414"/>
      <c r="P24" s="437">
        <f>SUM(P19:P23)</f>
        <v>0</v>
      </c>
      <c r="Q24" s="433">
        <f>SUM(Q19:Q23)</f>
        <v>0</v>
      </c>
      <c r="R24" s="433">
        <f>SUM(R19:R23)</f>
        <v>0</v>
      </c>
      <c r="S24" s="413"/>
      <c r="T24" s="437">
        <f>SUM(T19:T23)</f>
        <v>0</v>
      </c>
      <c r="U24" s="437">
        <f>SUM(U19:U23)</f>
        <v>0</v>
      </c>
    </row>
  </sheetData>
  <sheetProtection sheet="1" objects="1" scenarios="1"/>
  <mergeCells count="3">
    <mergeCell ref="I7:L7"/>
    <mergeCell ref="M7:P7"/>
    <mergeCell ref="Q7:T7"/>
  </mergeCells>
  <pageMargins left="0.19685039370078741" right="0.19685039370078741" top="0.98425196850393704" bottom="0.98425196850393704" header="0.51181102362204722" footer="0.51181102362204722"/>
  <pageSetup paperSize="9" scale="65" fitToHeight="0" orientation="landscape"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1793" r:id="rId4" name="Button 1">
              <controlPr defaultSize="0" print="0" autoFill="0" autoPict="0" macro="[0]!Schaltfläche1_Klicken" altText="Import...">
                <anchor moveWithCells="1" sizeWithCells="1">
                  <from>
                    <xdr:col>10</xdr:col>
                    <xdr:colOff>66675</xdr:colOff>
                    <xdr:row>3</xdr:row>
                    <xdr:rowOff>47625</xdr:rowOff>
                  </from>
                  <to>
                    <xdr:col>11</xdr:col>
                    <xdr:colOff>0</xdr:colOff>
                    <xdr:row>4</xdr:row>
                    <xdr:rowOff>66675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24">
    <tabColor theme="6" tint="0.59996337778862885"/>
    <pageSetUpPr fitToPage="1"/>
  </sheetPr>
  <dimension ref="A1:Y24"/>
  <sheetViews>
    <sheetView topLeftCell="A7" zoomScaleNormal="100" workbookViewId="0">
      <selection activeCell="A19" sqref="A19"/>
    </sheetView>
  </sheetViews>
  <sheetFormatPr baseColWidth="10" defaultColWidth="11.5703125" defaultRowHeight="12.75" x14ac:dyDescent="0.2"/>
  <cols>
    <col min="1" max="20" width="10.5703125" style="226" customWidth="1"/>
    <col min="21" max="16384" width="11.5703125" style="226"/>
  </cols>
  <sheetData>
    <row r="1" spans="1:25" ht="15" customHeight="1" x14ac:dyDescent="0.25">
      <c r="A1" s="252" t="s">
        <v>4037</v>
      </c>
      <c r="B1" s="251"/>
      <c r="C1" s="251"/>
      <c r="D1" s="270"/>
      <c r="E1" s="332"/>
      <c r="W1" s="250" t="s">
        <v>5541</v>
      </c>
      <c r="X1" s="443" t="str">
        <f>GetPage(X2)</f>
        <v>14/25</v>
      </c>
    </row>
    <row r="2" spans="1:25" ht="15" customHeight="1" x14ac:dyDescent="0.2">
      <c r="A2" s="248" t="str">
        <f>Krankenhausname</f>
        <v>&lt;Hier Krankenhausnamen eintragen&gt;</v>
      </c>
      <c r="B2" s="247"/>
      <c r="C2" s="247"/>
      <c r="D2" s="268"/>
      <c r="E2" s="225"/>
      <c r="W2" s="246" t="s">
        <v>1822</v>
      </c>
      <c r="X2" s="245" t="str">
        <f ca="1">AEB_Datum</f>
        <v>29.3.2022</v>
      </c>
    </row>
    <row r="3" spans="1:25" x14ac:dyDescent="0.2">
      <c r="W3" s="225"/>
      <c r="X3" s="225"/>
    </row>
    <row r="4" spans="1:25" x14ac:dyDescent="0.2">
      <c r="A4" s="255" t="str">
        <f>"E3 Aufstellung der nach § 6 KHEntgG krankenhausindividuell verhandelten Entgelte (Forderung "&amp;Bezugsjahr&amp;")"</f>
        <v>E3 Aufstellung der nach § 6 KHEntgG krankenhausindividuell verhandelten Entgelte (Forderung 2020)</v>
      </c>
      <c r="B4" s="255"/>
      <c r="C4" s="255"/>
      <c r="D4" s="255"/>
    </row>
    <row r="5" spans="1:25" x14ac:dyDescent="0.2">
      <c r="A5" s="267" t="s">
        <v>5548</v>
      </c>
    </row>
    <row r="7" spans="1:25" x14ac:dyDescent="0.2">
      <c r="A7" s="266"/>
      <c r="B7" s="266"/>
      <c r="C7" s="266"/>
      <c r="D7" s="266"/>
      <c r="E7" s="266"/>
      <c r="F7" s="266"/>
      <c r="G7" s="266"/>
      <c r="H7" s="266"/>
      <c r="I7" s="497" t="s">
        <v>2434</v>
      </c>
      <c r="J7" s="497"/>
      <c r="K7" s="497"/>
      <c r="L7" s="498"/>
      <c r="M7" s="499" t="s">
        <v>4038</v>
      </c>
      <c r="N7" s="497"/>
      <c r="O7" s="497"/>
      <c r="P7" s="498"/>
      <c r="Q7" s="499" t="s">
        <v>4039</v>
      </c>
      <c r="R7" s="500"/>
      <c r="S7" s="500"/>
      <c r="T7" s="501"/>
      <c r="U7" s="266"/>
      <c r="V7" s="507" t="s">
        <v>8074</v>
      </c>
      <c r="W7" s="508"/>
      <c r="X7" s="509"/>
    </row>
    <row r="8" spans="1:25" x14ac:dyDescent="0.2">
      <c r="A8" s="233"/>
      <c r="B8" s="233" t="s">
        <v>2415</v>
      </c>
      <c r="C8" s="233"/>
      <c r="D8" s="233" t="s">
        <v>2416</v>
      </c>
      <c r="E8" s="233"/>
      <c r="F8" s="233"/>
      <c r="G8" s="233"/>
      <c r="H8" s="233" t="s">
        <v>2417</v>
      </c>
      <c r="I8" s="242"/>
      <c r="J8" s="242"/>
      <c r="K8" s="242"/>
      <c r="L8" s="242"/>
      <c r="M8" s="242"/>
      <c r="N8" s="242"/>
      <c r="O8" s="242" t="s">
        <v>2418</v>
      </c>
      <c r="P8" s="242"/>
      <c r="Q8" s="242"/>
      <c r="R8" s="242"/>
      <c r="S8" s="242" t="s">
        <v>2419</v>
      </c>
      <c r="T8" s="242"/>
      <c r="U8" s="233" t="s">
        <v>2420</v>
      </c>
      <c r="V8" s="502" t="s">
        <v>8071</v>
      </c>
      <c r="W8" s="502" t="s">
        <v>8075</v>
      </c>
      <c r="X8" s="502" t="s">
        <v>8076</v>
      </c>
      <c r="Y8" s="502" t="s">
        <v>8216</v>
      </c>
    </row>
    <row r="9" spans="1:25" x14ac:dyDescent="0.2">
      <c r="A9" s="233"/>
      <c r="B9" s="233" t="s">
        <v>2421</v>
      </c>
      <c r="C9" s="233"/>
      <c r="D9" s="233" t="s">
        <v>2421</v>
      </c>
      <c r="E9" s="233"/>
      <c r="F9" s="233" t="s">
        <v>2422</v>
      </c>
      <c r="G9" s="233"/>
      <c r="H9" s="233" t="s">
        <v>2423</v>
      </c>
      <c r="I9" s="233"/>
      <c r="J9" s="233" t="s">
        <v>2345</v>
      </c>
      <c r="K9" s="233"/>
      <c r="L9" s="233" t="s">
        <v>2424</v>
      </c>
      <c r="M9" s="233"/>
      <c r="N9" s="233" t="s">
        <v>2345</v>
      </c>
      <c r="O9" s="233" t="s">
        <v>2425</v>
      </c>
      <c r="P9" s="233" t="s">
        <v>2424</v>
      </c>
      <c r="Q9" s="233"/>
      <c r="R9" s="233" t="s">
        <v>2345</v>
      </c>
      <c r="S9" s="233" t="s">
        <v>2425</v>
      </c>
      <c r="T9" s="233" t="s">
        <v>2424</v>
      </c>
      <c r="U9" s="233" t="s">
        <v>2426</v>
      </c>
      <c r="V9" s="505"/>
      <c r="W9" s="505"/>
      <c r="X9" s="505"/>
      <c r="Y9" s="503"/>
    </row>
    <row r="10" spans="1:25" x14ac:dyDescent="0.2">
      <c r="A10" s="233"/>
      <c r="B10" s="233" t="s">
        <v>2422</v>
      </c>
      <c r="C10" s="233"/>
      <c r="D10" s="233" t="s">
        <v>2422</v>
      </c>
      <c r="E10" s="233"/>
      <c r="F10" s="233" t="s">
        <v>2427</v>
      </c>
      <c r="G10" s="233"/>
      <c r="H10" s="233" t="s">
        <v>2428</v>
      </c>
      <c r="I10" s="233"/>
      <c r="J10" s="233" t="s">
        <v>2429</v>
      </c>
      <c r="K10" s="233" t="s">
        <v>2418</v>
      </c>
      <c r="L10" s="233" t="s">
        <v>2429</v>
      </c>
      <c r="M10" s="233"/>
      <c r="N10" s="233" t="s">
        <v>2429</v>
      </c>
      <c r="O10" s="233" t="s">
        <v>2430</v>
      </c>
      <c r="P10" s="233" t="s">
        <v>2429</v>
      </c>
      <c r="Q10" s="233"/>
      <c r="R10" s="233" t="s">
        <v>2429</v>
      </c>
      <c r="S10" s="233" t="s">
        <v>2430</v>
      </c>
      <c r="T10" s="233" t="s">
        <v>2429</v>
      </c>
      <c r="U10" s="233" t="s">
        <v>2431</v>
      </c>
      <c r="V10" s="505"/>
      <c r="W10" s="505"/>
      <c r="X10" s="505"/>
      <c r="Y10" s="503"/>
    </row>
    <row r="11" spans="1:25" x14ac:dyDescent="0.2">
      <c r="A11" s="233" t="s">
        <v>2432</v>
      </c>
      <c r="B11" s="233" t="s">
        <v>1107</v>
      </c>
      <c r="C11" s="233" t="s">
        <v>1108</v>
      </c>
      <c r="D11" s="233" t="s">
        <v>1107</v>
      </c>
      <c r="E11" s="233"/>
      <c r="F11" s="233" t="s">
        <v>1109</v>
      </c>
      <c r="G11" s="233" t="s">
        <v>1110</v>
      </c>
      <c r="H11" s="233" t="s">
        <v>1111</v>
      </c>
      <c r="I11" s="233" t="s">
        <v>2345</v>
      </c>
      <c r="J11" s="233" t="s">
        <v>2491</v>
      </c>
      <c r="K11" s="233" t="s">
        <v>2425</v>
      </c>
      <c r="L11" s="233" t="s">
        <v>1112</v>
      </c>
      <c r="M11" s="233" t="s">
        <v>2345</v>
      </c>
      <c r="N11" s="233" t="s">
        <v>2491</v>
      </c>
      <c r="O11" s="233" t="s">
        <v>1113</v>
      </c>
      <c r="P11" s="233" t="s">
        <v>1114</v>
      </c>
      <c r="Q11" s="233" t="s">
        <v>2345</v>
      </c>
      <c r="R11" s="233" t="s">
        <v>2491</v>
      </c>
      <c r="S11" s="233" t="s">
        <v>1113</v>
      </c>
      <c r="T11" s="233" t="s">
        <v>1115</v>
      </c>
      <c r="U11" s="233" t="s">
        <v>1112</v>
      </c>
      <c r="V11" s="505"/>
      <c r="W11" s="505"/>
      <c r="X11" s="505"/>
      <c r="Y11" s="503"/>
    </row>
    <row r="12" spans="1:25" x14ac:dyDescent="0.2">
      <c r="A12" s="233" t="s">
        <v>1116</v>
      </c>
      <c r="B12" s="233" t="s">
        <v>1117</v>
      </c>
      <c r="C12" s="233" t="s">
        <v>1118</v>
      </c>
      <c r="D12" s="233" t="s">
        <v>1117</v>
      </c>
      <c r="E12" s="233" t="s">
        <v>1119</v>
      </c>
      <c r="F12" s="233" t="s">
        <v>1120</v>
      </c>
      <c r="G12" s="233" t="s">
        <v>1121</v>
      </c>
      <c r="H12" s="233" t="s">
        <v>2431</v>
      </c>
      <c r="I12" s="233" t="s">
        <v>2429</v>
      </c>
      <c r="J12" s="233" t="s">
        <v>1122</v>
      </c>
      <c r="K12" s="233" t="s">
        <v>2430</v>
      </c>
      <c r="L12" s="233" t="s">
        <v>1123</v>
      </c>
      <c r="M12" s="233" t="s">
        <v>2429</v>
      </c>
      <c r="N12" s="233" t="s">
        <v>1122</v>
      </c>
      <c r="O12" s="233" t="s">
        <v>1114</v>
      </c>
      <c r="P12" s="233" t="s">
        <v>2418</v>
      </c>
      <c r="Q12" s="233" t="s">
        <v>2429</v>
      </c>
      <c r="R12" s="233" t="s">
        <v>1122</v>
      </c>
      <c r="S12" s="233" t="s">
        <v>1115</v>
      </c>
      <c r="T12" s="233" t="s">
        <v>2419</v>
      </c>
      <c r="U12" s="233" t="s">
        <v>1124</v>
      </c>
      <c r="V12" s="505"/>
      <c r="W12" s="505"/>
      <c r="X12" s="505"/>
      <c r="Y12" s="503"/>
    </row>
    <row r="13" spans="1:25" x14ac:dyDescent="0.2">
      <c r="A13" s="233" t="s">
        <v>1125</v>
      </c>
      <c r="B13" s="233" t="s">
        <v>1126</v>
      </c>
      <c r="C13" s="233" t="s">
        <v>1127</v>
      </c>
      <c r="D13" s="233" t="s">
        <v>1126</v>
      </c>
      <c r="E13" s="233" t="s">
        <v>1128</v>
      </c>
      <c r="F13" s="233" t="s">
        <v>1129</v>
      </c>
      <c r="G13" s="233" t="s">
        <v>3157</v>
      </c>
      <c r="H13" s="233" t="s">
        <v>2418</v>
      </c>
      <c r="I13" s="233" t="s">
        <v>3158</v>
      </c>
      <c r="J13" s="233" t="s">
        <v>3159</v>
      </c>
      <c r="K13" s="233" t="s">
        <v>3160</v>
      </c>
      <c r="L13" s="233" t="s">
        <v>3161</v>
      </c>
      <c r="M13" s="233" t="s">
        <v>3162</v>
      </c>
      <c r="N13" s="233" t="s">
        <v>1114</v>
      </c>
      <c r="O13" s="233" t="s">
        <v>3163</v>
      </c>
      <c r="P13" s="233" t="s">
        <v>3164</v>
      </c>
      <c r="Q13" s="233" t="s">
        <v>3165</v>
      </c>
      <c r="R13" s="233" t="s">
        <v>1115</v>
      </c>
      <c r="S13" s="233" t="s">
        <v>3166</v>
      </c>
      <c r="T13" s="233" t="s">
        <v>3164</v>
      </c>
      <c r="U13" s="233" t="s">
        <v>3167</v>
      </c>
      <c r="V13" s="505"/>
      <c r="W13" s="505"/>
      <c r="X13" s="505"/>
      <c r="Y13" s="503"/>
    </row>
    <row r="14" spans="1:25" x14ac:dyDescent="0.2">
      <c r="A14" s="233" t="s">
        <v>3168</v>
      </c>
      <c r="B14" s="233" t="s">
        <v>3169</v>
      </c>
      <c r="C14" s="233"/>
      <c r="D14" s="233" t="s">
        <v>3169</v>
      </c>
      <c r="E14" s="233"/>
      <c r="F14" s="233" t="s">
        <v>3170</v>
      </c>
      <c r="G14" s="233" t="s">
        <v>1124</v>
      </c>
      <c r="H14" s="233" t="s">
        <v>3164</v>
      </c>
      <c r="I14" s="233" t="s">
        <v>3171</v>
      </c>
      <c r="J14" s="233" t="s">
        <v>2425</v>
      </c>
      <c r="K14" s="233" t="s">
        <v>3172</v>
      </c>
      <c r="L14" s="233" t="s">
        <v>1124</v>
      </c>
      <c r="M14" s="233" t="s">
        <v>3173</v>
      </c>
      <c r="N14" s="233" t="s">
        <v>2418</v>
      </c>
      <c r="O14" s="233" t="s">
        <v>3174</v>
      </c>
      <c r="P14" s="233" t="s">
        <v>1124</v>
      </c>
      <c r="Q14" s="233" t="s">
        <v>3173</v>
      </c>
      <c r="R14" s="233" t="s">
        <v>2419</v>
      </c>
      <c r="S14" s="233" t="s">
        <v>3174</v>
      </c>
      <c r="T14" s="233" t="s">
        <v>1124</v>
      </c>
      <c r="U14" s="233" t="s">
        <v>3175</v>
      </c>
      <c r="V14" s="505"/>
      <c r="W14" s="505"/>
      <c r="X14" s="505"/>
      <c r="Y14" s="503"/>
    </row>
    <row r="15" spans="1:25" x14ac:dyDescent="0.2">
      <c r="A15" s="233"/>
      <c r="B15" s="233" t="s">
        <v>1122</v>
      </c>
      <c r="C15" s="233"/>
      <c r="D15" s="233" t="s">
        <v>3176</v>
      </c>
      <c r="E15" s="233"/>
      <c r="F15" s="233" t="s">
        <v>3177</v>
      </c>
      <c r="G15" s="233"/>
      <c r="H15" s="233" t="s">
        <v>1124</v>
      </c>
      <c r="I15" s="233" t="s">
        <v>3178</v>
      </c>
      <c r="J15" s="233" t="s">
        <v>3160</v>
      </c>
      <c r="K15" s="233" t="s">
        <v>1124</v>
      </c>
      <c r="L15" s="233" t="s">
        <v>3179</v>
      </c>
      <c r="M15" s="233" t="s">
        <v>3178</v>
      </c>
      <c r="N15" s="233" t="s">
        <v>2425</v>
      </c>
      <c r="O15" s="233" t="s">
        <v>3180</v>
      </c>
      <c r="P15" s="233" t="s">
        <v>3181</v>
      </c>
      <c r="Q15" s="233" t="s">
        <v>3178</v>
      </c>
      <c r="R15" s="233" t="s">
        <v>3182</v>
      </c>
      <c r="S15" s="233" t="s">
        <v>3180</v>
      </c>
      <c r="T15" s="233" t="s">
        <v>3181</v>
      </c>
      <c r="U15" s="233" t="s">
        <v>3183</v>
      </c>
      <c r="V15" s="505"/>
      <c r="W15" s="505"/>
      <c r="X15" s="505"/>
      <c r="Y15" s="503"/>
    </row>
    <row r="16" spans="1:25" x14ac:dyDescent="0.2">
      <c r="A16" s="233"/>
      <c r="B16" s="233" t="s">
        <v>2418</v>
      </c>
      <c r="C16" s="233"/>
      <c r="D16" s="233" t="s">
        <v>3184</v>
      </c>
      <c r="E16" s="233"/>
      <c r="F16" s="233" t="s">
        <v>1130</v>
      </c>
      <c r="G16" s="233"/>
      <c r="H16" s="233" t="s">
        <v>1131</v>
      </c>
      <c r="I16" s="233"/>
      <c r="J16" s="233" t="s">
        <v>3172</v>
      </c>
      <c r="K16" s="233"/>
      <c r="L16" s="233"/>
      <c r="M16" s="233"/>
      <c r="N16" s="233"/>
      <c r="O16" s="233" t="s">
        <v>1124</v>
      </c>
      <c r="P16" s="233" t="s">
        <v>1132</v>
      </c>
      <c r="Q16" s="233"/>
      <c r="R16" s="233"/>
      <c r="S16" s="233" t="s">
        <v>1124</v>
      </c>
      <c r="T16" s="233" t="s">
        <v>1133</v>
      </c>
      <c r="U16" s="233"/>
      <c r="V16" s="505"/>
      <c r="W16" s="505"/>
      <c r="X16" s="505"/>
      <c r="Y16" s="503"/>
    </row>
    <row r="17" spans="1:25" x14ac:dyDescent="0.2">
      <c r="A17" s="233"/>
      <c r="B17" s="233" t="s">
        <v>3182</v>
      </c>
      <c r="C17" s="233"/>
      <c r="D17" s="233" t="s">
        <v>2432</v>
      </c>
      <c r="E17" s="233"/>
      <c r="F17" s="233"/>
      <c r="G17" s="233"/>
      <c r="H17" s="233"/>
      <c r="I17" s="233"/>
      <c r="J17" s="233"/>
      <c r="K17" s="233"/>
      <c r="L17" s="233"/>
      <c r="M17" s="233"/>
      <c r="N17" s="233"/>
      <c r="O17" s="233"/>
      <c r="P17" s="233"/>
      <c r="Q17" s="233"/>
      <c r="R17" s="233"/>
      <c r="S17" s="233"/>
      <c r="T17" s="233"/>
      <c r="U17" s="233"/>
      <c r="V17" s="506"/>
      <c r="W17" s="506"/>
      <c r="X17" s="506"/>
      <c r="Y17" s="504"/>
    </row>
    <row r="18" spans="1:25" x14ac:dyDescent="0.2">
      <c r="A18" s="239">
        <v>1</v>
      </c>
      <c r="B18" s="239">
        <v>2</v>
      </c>
      <c r="C18" s="239">
        <v>3</v>
      </c>
      <c r="D18" s="239">
        <v>4</v>
      </c>
      <c r="E18" s="333" t="s">
        <v>7586</v>
      </c>
      <c r="F18" s="333" t="s">
        <v>7587</v>
      </c>
      <c r="G18" s="239">
        <v>7</v>
      </c>
      <c r="H18" s="239">
        <v>8</v>
      </c>
      <c r="I18" s="239">
        <v>9</v>
      </c>
      <c r="J18" s="239">
        <v>10</v>
      </c>
      <c r="K18" s="239">
        <v>11</v>
      </c>
      <c r="L18" s="239">
        <v>12</v>
      </c>
      <c r="M18" s="239">
        <v>13</v>
      </c>
      <c r="N18" s="239">
        <v>14</v>
      </c>
      <c r="O18" s="239">
        <v>15</v>
      </c>
      <c r="P18" s="239">
        <v>16</v>
      </c>
      <c r="Q18" s="239">
        <v>17</v>
      </c>
      <c r="R18" s="239">
        <v>18</v>
      </c>
      <c r="S18" s="239">
        <v>19</v>
      </c>
      <c r="T18" s="239">
        <v>20</v>
      </c>
      <c r="U18" s="239">
        <v>21</v>
      </c>
      <c r="V18" s="239">
        <v>22</v>
      </c>
      <c r="W18" s="239">
        <v>23</v>
      </c>
      <c r="X18" s="239">
        <v>24</v>
      </c>
      <c r="Y18" s="464"/>
    </row>
    <row r="19" spans="1:25" x14ac:dyDescent="0.2">
      <c r="A19" s="260"/>
      <c r="B19" s="259"/>
      <c r="C19" s="412"/>
      <c r="D19" s="412"/>
      <c r="E19" s="264"/>
      <c r="F19" s="265"/>
      <c r="G19" s="411"/>
      <c r="H19" s="430">
        <f t="shared" ref="H19" si="0">E19*G19</f>
        <v>0</v>
      </c>
      <c r="I19" s="264"/>
      <c r="J19" s="264"/>
      <c r="K19" s="231"/>
      <c r="L19" s="431">
        <f t="shared" ref="L19" si="1">J19*K19</f>
        <v>0</v>
      </c>
      <c r="M19" s="264"/>
      <c r="N19" s="264"/>
      <c r="O19" s="258"/>
      <c r="P19" s="432">
        <f t="shared" ref="P19" si="2">N19*O19</f>
        <v>0</v>
      </c>
      <c r="Q19" s="264"/>
      <c r="R19" s="264"/>
      <c r="S19" s="231"/>
      <c r="T19" s="432">
        <f t="shared" ref="T19" si="3">R19*S19</f>
        <v>0</v>
      </c>
      <c r="U19" s="432">
        <f t="shared" ref="U19" si="4">H19-(L19+P19)+T19</f>
        <v>0</v>
      </c>
      <c r="V19" s="264"/>
      <c r="W19" s="417"/>
      <c r="X19" s="444">
        <f t="shared" ref="X19" si="5">V19*W19</f>
        <v>0</v>
      </c>
      <c r="Y19" s="465" t="str">
        <f>IF(A19="","",calcPF(A19,BJ))</f>
        <v/>
      </c>
    </row>
    <row r="20" spans="1:25" x14ac:dyDescent="0.2">
      <c r="A20" s="260"/>
      <c r="B20" s="259"/>
      <c r="C20" s="412"/>
      <c r="D20" s="412"/>
      <c r="E20" s="264"/>
      <c r="F20" s="265"/>
      <c r="G20" s="411"/>
      <c r="H20" s="430">
        <f t="shared" ref="H20" si="6">E20*G20</f>
        <v>0</v>
      </c>
      <c r="I20" s="264"/>
      <c r="J20" s="264"/>
      <c r="K20" s="231"/>
      <c r="L20" s="431">
        <f t="shared" ref="L20" si="7">J20*K20</f>
        <v>0</v>
      </c>
      <c r="M20" s="264"/>
      <c r="N20" s="264"/>
      <c r="O20" s="258"/>
      <c r="P20" s="432">
        <f t="shared" ref="P20" si="8">N20*O20</f>
        <v>0</v>
      </c>
      <c r="Q20" s="264"/>
      <c r="R20" s="264"/>
      <c r="S20" s="231"/>
      <c r="T20" s="432">
        <f t="shared" ref="T20" si="9">R20*S20</f>
        <v>0</v>
      </c>
      <c r="U20" s="432">
        <f t="shared" ref="U20" si="10">H20-(L20+P20)+T20</f>
        <v>0</v>
      </c>
      <c r="V20" s="264"/>
      <c r="W20" s="417"/>
      <c r="X20" s="444">
        <f t="shared" ref="X20" si="11">V20*W20</f>
        <v>0</v>
      </c>
      <c r="Y20" s="465" t="str">
        <f>IF(A20="","",calcPF(A20,BJ))</f>
        <v/>
      </c>
    </row>
    <row r="21" spans="1:25" x14ac:dyDescent="0.2">
      <c r="A21" s="260"/>
      <c r="B21" s="259"/>
      <c r="C21" s="412"/>
      <c r="D21" s="412"/>
      <c r="E21" s="264"/>
      <c r="F21" s="265"/>
      <c r="G21" s="411"/>
      <c r="H21" s="430">
        <f t="shared" ref="H21" si="12">E21*G21</f>
        <v>0</v>
      </c>
      <c r="I21" s="264"/>
      <c r="J21" s="264"/>
      <c r="K21" s="231"/>
      <c r="L21" s="431">
        <f t="shared" ref="L21" si="13">J21*K21</f>
        <v>0</v>
      </c>
      <c r="M21" s="264"/>
      <c r="N21" s="264"/>
      <c r="O21" s="258"/>
      <c r="P21" s="432">
        <f t="shared" ref="P21" si="14">N21*O21</f>
        <v>0</v>
      </c>
      <c r="Q21" s="264"/>
      <c r="R21" s="264"/>
      <c r="S21" s="231"/>
      <c r="T21" s="432">
        <f t="shared" ref="T21" si="15">R21*S21</f>
        <v>0</v>
      </c>
      <c r="U21" s="432">
        <f t="shared" ref="U21" si="16">H21-(L21+P21)+T21</f>
        <v>0</v>
      </c>
      <c r="V21" s="264"/>
      <c r="W21" s="417"/>
      <c r="X21" s="444">
        <f t="shared" ref="X21" si="17">V21*W21</f>
        <v>0</v>
      </c>
      <c r="Y21" s="465" t="str">
        <f>IF(A21="","",calcPF(A21,BJ))</f>
        <v/>
      </c>
    </row>
    <row r="22" spans="1:25" x14ac:dyDescent="0.2">
      <c r="A22" s="260"/>
      <c r="B22" s="259"/>
      <c r="C22" s="412"/>
      <c r="D22" s="412"/>
      <c r="E22" s="264"/>
      <c r="F22" s="265"/>
      <c r="G22" s="411"/>
      <c r="H22" s="430">
        <f t="shared" ref="H22" si="18">E22*G22</f>
        <v>0</v>
      </c>
      <c r="I22" s="264"/>
      <c r="J22" s="264"/>
      <c r="K22" s="231"/>
      <c r="L22" s="431">
        <f t="shared" ref="L22" si="19">J22*K22</f>
        <v>0</v>
      </c>
      <c r="M22" s="264"/>
      <c r="N22" s="264"/>
      <c r="O22" s="258"/>
      <c r="P22" s="432">
        <f t="shared" ref="P22" si="20">N22*O22</f>
        <v>0</v>
      </c>
      <c r="Q22" s="264"/>
      <c r="R22" s="264"/>
      <c r="S22" s="231"/>
      <c r="T22" s="432">
        <f t="shared" ref="T22" si="21">R22*S22</f>
        <v>0</v>
      </c>
      <c r="U22" s="432">
        <f t="shared" ref="U22" si="22">H22-(L22+P22)+T22</f>
        <v>0</v>
      </c>
      <c r="V22" s="264"/>
      <c r="W22" s="417"/>
      <c r="X22" s="444">
        <f t="shared" ref="X22" si="23">V22*W22</f>
        <v>0</v>
      </c>
      <c r="Y22" s="465" t="str">
        <f>IF(A22="","",calcPF(A22,BJ))</f>
        <v/>
      </c>
    </row>
    <row r="23" spans="1:25" x14ac:dyDescent="0.2">
      <c r="A23" s="260"/>
      <c r="B23" s="259"/>
      <c r="C23" s="412"/>
      <c r="D23" s="412"/>
      <c r="E23" s="264"/>
      <c r="F23" s="265"/>
      <c r="G23" s="411"/>
      <c r="H23" s="430">
        <f t="shared" ref="H23" si="24">E23*G23</f>
        <v>0</v>
      </c>
      <c r="I23" s="264"/>
      <c r="J23" s="264"/>
      <c r="K23" s="231"/>
      <c r="L23" s="431">
        <f t="shared" ref="L23" si="25">J23*K23</f>
        <v>0</v>
      </c>
      <c r="M23" s="264"/>
      <c r="N23" s="264"/>
      <c r="O23" s="258"/>
      <c r="P23" s="432">
        <f t="shared" ref="P23" si="26">N23*O23</f>
        <v>0</v>
      </c>
      <c r="Q23" s="264"/>
      <c r="R23" s="264"/>
      <c r="S23" s="231"/>
      <c r="T23" s="432">
        <f t="shared" ref="T23" si="27">R23*S23</f>
        <v>0</v>
      </c>
      <c r="U23" s="432">
        <f t="shared" ref="U23" si="28">H23-(L23+P23)+T23</f>
        <v>0</v>
      </c>
      <c r="V23" s="264"/>
      <c r="W23" s="417"/>
      <c r="X23" s="444">
        <f t="shared" ref="X23" si="29">V23*W23</f>
        <v>0</v>
      </c>
      <c r="Y23" s="465" t="str">
        <f>IF(A23="","",calcPF(A23,BJ))</f>
        <v/>
      </c>
    </row>
    <row r="24" spans="1:25" x14ac:dyDescent="0.2">
      <c r="A24" s="254" t="s">
        <v>1134</v>
      </c>
      <c r="B24" s="271"/>
      <c r="C24" s="271"/>
      <c r="D24" s="271"/>
      <c r="E24" s="433">
        <f>SUM(E19:E23)</f>
        <v>0</v>
      </c>
      <c r="F24" s="434">
        <f>SUM(F19:F23)</f>
        <v>0</v>
      </c>
      <c r="G24" s="263"/>
      <c r="H24" s="435">
        <f>SUM(H19:H23)</f>
        <v>0</v>
      </c>
      <c r="I24" s="433">
        <f>SUM(I19:I23)</f>
        <v>0</v>
      </c>
      <c r="J24" s="433">
        <f>SUM(J19:J23)</f>
        <v>0</v>
      </c>
      <c r="K24" s="413"/>
      <c r="L24" s="436">
        <f>SUM(L19:L23)</f>
        <v>0</v>
      </c>
      <c r="M24" s="433">
        <f>SUM(M19:M23)</f>
        <v>0</v>
      </c>
      <c r="N24" s="433">
        <f>SUM(N19:N23)</f>
        <v>0</v>
      </c>
      <c r="O24" s="414"/>
      <c r="P24" s="437">
        <f>SUM(P19:P23)</f>
        <v>0</v>
      </c>
      <c r="Q24" s="433">
        <f>SUM(Q19:Q23)</f>
        <v>0</v>
      </c>
      <c r="R24" s="433">
        <f>SUM(R19:R23)</f>
        <v>0</v>
      </c>
      <c r="S24" s="413"/>
      <c r="T24" s="437">
        <f>SUM(T19:T23)</f>
        <v>0</v>
      </c>
      <c r="U24" s="437">
        <f>SUM(U19:U23)</f>
        <v>0</v>
      </c>
      <c r="V24" s="433">
        <f>SUM(V19:V23)</f>
        <v>0</v>
      </c>
      <c r="W24" s="262"/>
      <c r="X24" s="434">
        <f>SUM(X19:X23)</f>
        <v>0</v>
      </c>
      <c r="Y24" s="466"/>
    </row>
  </sheetData>
  <sheetProtection sheet="1" objects="1" scenarios="1"/>
  <mergeCells count="8">
    <mergeCell ref="Y8:Y17"/>
    <mergeCell ref="V8:V17"/>
    <mergeCell ref="W8:W17"/>
    <mergeCell ref="X8:X17"/>
    <mergeCell ref="I7:L7"/>
    <mergeCell ref="M7:P7"/>
    <mergeCell ref="Q7:T7"/>
    <mergeCell ref="V7:X7"/>
  </mergeCells>
  <pageMargins left="0.78740157480314965" right="0.78740157480314965" top="0.98425196850393704" bottom="0.98425196850393704" header="0.51181102362204722" footer="0.51181102362204722"/>
  <pageSetup paperSize="9" scale="49" fitToHeight="0" orientation="landscape" r:id="rId1"/>
  <headerFooter alignWithMargins="0">
    <oddFooter>&amp;L&amp;A&amp;R&amp;P von &amp;N&amp;CAEB 2020 - Deutsche Krankenhausgesellschaft e. V.</oddFooter>
  </headerFooter>
  <ignoredErrors>
    <ignoredError sqref="E18:F1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62817" r:id="rId4" name="Button 1">
              <controlPr defaultSize="0" print="0" autoFill="0" autoPict="0" macro="[0]!Schaltfläche1_Klicken" altText="Import...">
                <anchor moveWithCells="1" sizeWithCells="1">
                  <from>
                    <xdr:col>9</xdr:col>
                    <xdr:colOff>38100</xdr:colOff>
                    <xdr:row>3</xdr:row>
                    <xdr:rowOff>66675</xdr:rowOff>
                  </from>
                  <to>
                    <xdr:col>9</xdr:col>
                    <xdr:colOff>695325</xdr:colOff>
                    <xdr:row>4</xdr:row>
                    <xdr:rowOff>76200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35">
    <tabColor theme="8" tint="0.59996337778862885"/>
    <pageSetUpPr fitToPage="1"/>
  </sheetPr>
  <dimension ref="A1:Y24"/>
  <sheetViews>
    <sheetView topLeftCell="A5" zoomScaleNormal="100" workbookViewId="0">
      <selection activeCell="A19" sqref="A19"/>
    </sheetView>
  </sheetViews>
  <sheetFormatPr baseColWidth="10" defaultColWidth="11.5703125" defaultRowHeight="12.75" x14ac:dyDescent="0.2"/>
  <cols>
    <col min="1" max="20" width="10.5703125" style="226" customWidth="1"/>
    <col min="21" max="16384" width="11.5703125" style="226"/>
  </cols>
  <sheetData>
    <row r="1" spans="1:25" ht="15" customHeight="1" x14ac:dyDescent="0.25">
      <c r="A1" s="252" t="s">
        <v>4037</v>
      </c>
      <c r="B1" s="251"/>
      <c r="C1" s="251"/>
      <c r="D1" s="270"/>
      <c r="E1" s="332"/>
      <c r="F1" s="225"/>
      <c r="G1" s="225"/>
      <c r="H1" s="225"/>
      <c r="I1" s="225"/>
      <c r="W1" s="250" t="s">
        <v>5541</v>
      </c>
      <c r="X1" s="249" t="str">
        <f>GetPage(X2)</f>
        <v>15/25</v>
      </c>
    </row>
    <row r="2" spans="1:25" ht="15" customHeight="1" x14ac:dyDescent="0.2">
      <c r="A2" s="248" t="str">
        <f>Krankenhausname</f>
        <v>&lt;Hier Krankenhausnamen eintragen&gt;</v>
      </c>
      <c r="B2" s="247"/>
      <c r="C2" s="247"/>
      <c r="D2" s="268"/>
      <c r="E2" s="225"/>
      <c r="W2" s="246" t="s">
        <v>1822</v>
      </c>
      <c r="X2" s="245" t="str">
        <f ca="1">AEB_Datum</f>
        <v>29.3.2022</v>
      </c>
    </row>
    <row r="3" spans="1:25" x14ac:dyDescent="0.2">
      <c r="W3" s="225"/>
      <c r="X3" s="225"/>
    </row>
    <row r="4" spans="1:25" x14ac:dyDescent="0.2">
      <c r="A4" s="255" t="str">
        <f>"E3 Aufstellung der nach § 6 KHEntgG krankenhausindividuell verhandelten Entgelte (Vereinbarung "&amp;Bezugsjahr&amp;")"</f>
        <v>E3 Aufstellung der nach § 6 KHEntgG krankenhausindividuell verhandelten Entgelte (Vereinbarung 2020)</v>
      </c>
      <c r="B4" s="255"/>
      <c r="C4" s="255"/>
      <c r="D4" s="255"/>
    </row>
    <row r="5" spans="1:25" x14ac:dyDescent="0.2">
      <c r="A5" s="267" t="s">
        <v>5548</v>
      </c>
    </row>
    <row r="7" spans="1:25" x14ac:dyDescent="0.2">
      <c r="A7" s="266"/>
      <c r="B7" s="266"/>
      <c r="C7" s="266"/>
      <c r="D7" s="266"/>
      <c r="E7" s="266"/>
      <c r="F7" s="266"/>
      <c r="G7" s="266"/>
      <c r="H7" s="266"/>
      <c r="I7" s="497" t="s">
        <v>2434</v>
      </c>
      <c r="J7" s="497"/>
      <c r="K7" s="497"/>
      <c r="L7" s="498"/>
      <c r="M7" s="499" t="s">
        <v>4038</v>
      </c>
      <c r="N7" s="497"/>
      <c r="O7" s="497"/>
      <c r="P7" s="498"/>
      <c r="Q7" s="499" t="s">
        <v>4039</v>
      </c>
      <c r="R7" s="500"/>
      <c r="S7" s="500"/>
      <c r="T7" s="501"/>
      <c r="U7" s="266"/>
      <c r="V7" s="507" t="s">
        <v>8074</v>
      </c>
      <c r="W7" s="508"/>
      <c r="X7" s="509"/>
    </row>
    <row r="8" spans="1:25" x14ac:dyDescent="0.2">
      <c r="A8" s="233"/>
      <c r="B8" s="233" t="s">
        <v>2415</v>
      </c>
      <c r="C8" s="233"/>
      <c r="D8" s="233" t="s">
        <v>2416</v>
      </c>
      <c r="E8" s="233"/>
      <c r="F8" s="233"/>
      <c r="G8" s="233"/>
      <c r="H8" s="233" t="s">
        <v>2417</v>
      </c>
      <c r="I8" s="242"/>
      <c r="J8" s="242"/>
      <c r="K8" s="242"/>
      <c r="L8" s="242"/>
      <c r="M8" s="242"/>
      <c r="N8" s="242"/>
      <c r="O8" s="242" t="s">
        <v>2418</v>
      </c>
      <c r="P8" s="242"/>
      <c r="Q8" s="242"/>
      <c r="R8" s="242"/>
      <c r="S8" s="242" t="s">
        <v>2419</v>
      </c>
      <c r="T8" s="242"/>
      <c r="U8" s="233" t="s">
        <v>2420</v>
      </c>
      <c r="V8" s="502" t="s">
        <v>8071</v>
      </c>
      <c r="W8" s="502" t="s">
        <v>8075</v>
      </c>
      <c r="X8" s="502" t="s">
        <v>8076</v>
      </c>
      <c r="Y8" s="502" t="s">
        <v>8216</v>
      </c>
    </row>
    <row r="9" spans="1:25" x14ac:dyDescent="0.2">
      <c r="A9" s="233"/>
      <c r="B9" s="233" t="s">
        <v>2421</v>
      </c>
      <c r="C9" s="233"/>
      <c r="D9" s="233" t="s">
        <v>2421</v>
      </c>
      <c r="E9" s="233"/>
      <c r="F9" s="233" t="s">
        <v>2422</v>
      </c>
      <c r="G9" s="233"/>
      <c r="H9" s="233" t="s">
        <v>2423</v>
      </c>
      <c r="I9" s="233"/>
      <c r="J9" s="233" t="s">
        <v>2345</v>
      </c>
      <c r="K9" s="233"/>
      <c r="L9" s="233" t="s">
        <v>2424</v>
      </c>
      <c r="M9" s="233"/>
      <c r="N9" s="233" t="s">
        <v>2345</v>
      </c>
      <c r="O9" s="233" t="s">
        <v>2425</v>
      </c>
      <c r="P9" s="233" t="s">
        <v>2424</v>
      </c>
      <c r="Q9" s="233"/>
      <c r="R9" s="233" t="s">
        <v>2345</v>
      </c>
      <c r="S9" s="233" t="s">
        <v>2425</v>
      </c>
      <c r="T9" s="233" t="s">
        <v>2424</v>
      </c>
      <c r="U9" s="233" t="s">
        <v>2426</v>
      </c>
      <c r="V9" s="505"/>
      <c r="W9" s="505"/>
      <c r="X9" s="505"/>
      <c r="Y9" s="505"/>
    </row>
    <row r="10" spans="1:25" x14ac:dyDescent="0.2">
      <c r="A10" s="233"/>
      <c r="B10" s="233" t="s">
        <v>2422</v>
      </c>
      <c r="C10" s="233"/>
      <c r="D10" s="233" t="s">
        <v>2422</v>
      </c>
      <c r="E10" s="233"/>
      <c r="F10" s="233" t="s">
        <v>2427</v>
      </c>
      <c r="G10" s="233"/>
      <c r="H10" s="233" t="s">
        <v>2428</v>
      </c>
      <c r="I10" s="233"/>
      <c r="J10" s="233" t="s">
        <v>2429</v>
      </c>
      <c r="K10" s="233" t="s">
        <v>2418</v>
      </c>
      <c r="L10" s="233" t="s">
        <v>2429</v>
      </c>
      <c r="M10" s="233"/>
      <c r="N10" s="233" t="s">
        <v>2429</v>
      </c>
      <c r="O10" s="233" t="s">
        <v>2430</v>
      </c>
      <c r="P10" s="233" t="s">
        <v>2429</v>
      </c>
      <c r="Q10" s="233"/>
      <c r="R10" s="233" t="s">
        <v>2429</v>
      </c>
      <c r="S10" s="233" t="s">
        <v>2430</v>
      </c>
      <c r="T10" s="233" t="s">
        <v>2429</v>
      </c>
      <c r="U10" s="233" t="s">
        <v>2431</v>
      </c>
      <c r="V10" s="505"/>
      <c r="W10" s="505"/>
      <c r="X10" s="505"/>
      <c r="Y10" s="505"/>
    </row>
    <row r="11" spans="1:25" x14ac:dyDescent="0.2">
      <c r="A11" s="233" t="s">
        <v>2432</v>
      </c>
      <c r="B11" s="233" t="s">
        <v>1107</v>
      </c>
      <c r="C11" s="233" t="s">
        <v>1108</v>
      </c>
      <c r="D11" s="233" t="s">
        <v>1107</v>
      </c>
      <c r="E11" s="233"/>
      <c r="F11" s="233" t="s">
        <v>1109</v>
      </c>
      <c r="G11" s="233" t="s">
        <v>1110</v>
      </c>
      <c r="H11" s="233" t="s">
        <v>1111</v>
      </c>
      <c r="I11" s="233" t="s">
        <v>2345</v>
      </c>
      <c r="J11" s="233" t="s">
        <v>2491</v>
      </c>
      <c r="K11" s="233" t="s">
        <v>2425</v>
      </c>
      <c r="L11" s="233" t="s">
        <v>1112</v>
      </c>
      <c r="M11" s="233" t="s">
        <v>2345</v>
      </c>
      <c r="N11" s="233" t="s">
        <v>2491</v>
      </c>
      <c r="O11" s="233" t="s">
        <v>1113</v>
      </c>
      <c r="P11" s="233" t="s">
        <v>1114</v>
      </c>
      <c r="Q11" s="233" t="s">
        <v>2345</v>
      </c>
      <c r="R11" s="233" t="s">
        <v>2491</v>
      </c>
      <c r="S11" s="233" t="s">
        <v>1113</v>
      </c>
      <c r="T11" s="233" t="s">
        <v>1115</v>
      </c>
      <c r="U11" s="233" t="s">
        <v>1112</v>
      </c>
      <c r="V11" s="505"/>
      <c r="W11" s="505"/>
      <c r="X11" s="505"/>
      <c r="Y11" s="505"/>
    </row>
    <row r="12" spans="1:25" x14ac:dyDescent="0.2">
      <c r="A12" s="233" t="s">
        <v>1116</v>
      </c>
      <c r="B12" s="233" t="s">
        <v>1117</v>
      </c>
      <c r="C12" s="233" t="s">
        <v>1118</v>
      </c>
      <c r="D12" s="233" t="s">
        <v>1117</v>
      </c>
      <c r="E12" s="233" t="s">
        <v>1119</v>
      </c>
      <c r="F12" s="233" t="s">
        <v>1120</v>
      </c>
      <c r="G12" s="233" t="s">
        <v>1121</v>
      </c>
      <c r="H12" s="233" t="s">
        <v>2431</v>
      </c>
      <c r="I12" s="233" t="s">
        <v>2429</v>
      </c>
      <c r="J12" s="233" t="s">
        <v>1122</v>
      </c>
      <c r="K12" s="233" t="s">
        <v>2430</v>
      </c>
      <c r="L12" s="233" t="s">
        <v>1123</v>
      </c>
      <c r="M12" s="233" t="s">
        <v>2429</v>
      </c>
      <c r="N12" s="233" t="s">
        <v>1122</v>
      </c>
      <c r="O12" s="233" t="s">
        <v>1114</v>
      </c>
      <c r="P12" s="233" t="s">
        <v>2418</v>
      </c>
      <c r="Q12" s="233" t="s">
        <v>2429</v>
      </c>
      <c r="R12" s="233" t="s">
        <v>1122</v>
      </c>
      <c r="S12" s="233" t="s">
        <v>1115</v>
      </c>
      <c r="T12" s="233" t="s">
        <v>2419</v>
      </c>
      <c r="U12" s="233" t="s">
        <v>1124</v>
      </c>
      <c r="V12" s="505"/>
      <c r="W12" s="505"/>
      <c r="X12" s="505"/>
      <c r="Y12" s="505"/>
    </row>
    <row r="13" spans="1:25" x14ac:dyDescent="0.2">
      <c r="A13" s="233" t="s">
        <v>1125</v>
      </c>
      <c r="B13" s="233" t="s">
        <v>1126</v>
      </c>
      <c r="C13" s="233" t="s">
        <v>1127</v>
      </c>
      <c r="D13" s="233" t="s">
        <v>1126</v>
      </c>
      <c r="E13" s="233" t="s">
        <v>1128</v>
      </c>
      <c r="F13" s="233" t="s">
        <v>1129</v>
      </c>
      <c r="G13" s="233" t="s">
        <v>3157</v>
      </c>
      <c r="H13" s="233" t="s">
        <v>2418</v>
      </c>
      <c r="I13" s="233" t="s">
        <v>3158</v>
      </c>
      <c r="J13" s="233" t="s">
        <v>3159</v>
      </c>
      <c r="K13" s="233" t="s">
        <v>3160</v>
      </c>
      <c r="L13" s="233" t="s">
        <v>3161</v>
      </c>
      <c r="M13" s="233" t="s">
        <v>3162</v>
      </c>
      <c r="N13" s="233" t="s">
        <v>1114</v>
      </c>
      <c r="O13" s="233" t="s">
        <v>3163</v>
      </c>
      <c r="P13" s="233" t="s">
        <v>3164</v>
      </c>
      <c r="Q13" s="233" t="s">
        <v>3165</v>
      </c>
      <c r="R13" s="233" t="s">
        <v>1115</v>
      </c>
      <c r="S13" s="233" t="s">
        <v>3166</v>
      </c>
      <c r="T13" s="233" t="s">
        <v>3164</v>
      </c>
      <c r="U13" s="233" t="s">
        <v>3167</v>
      </c>
      <c r="V13" s="505"/>
      <c r="W13" s="505"/>
      <c r="X13" s="505"/>
      <c r="Y13" s="505"/>
    </row>
    <row r="14" spans="1:25" x14ac:dyDescent="0.2">
      <c r="A14" s="233" t="s">
        <v>3168</v>
      </c>
      <c r="B14" s="233" t="s">
        <v>3169</v>
      </c>
      <c r="C14" s="233"/>
      <c r="D14" s="233" t="s">
        <v>3169</v>
      </c>
      <c r="E14" s="233"/>
      <c r="F14" s="233" t="s">
        <v>3170</v>
      </c>
      <c r="G14" s="233" t="s">
        <v>1124</v>
      </c>
      <c r="H14" s="233" t="s">
        <v>3164</v>
      </c>
      <c r="I14" s="233" t="s">
        <v>3171</v>
      </c>
      <c r="J14" s="233" t="s">
        <v>2425</v>
      </c>
      <c r="K14" s="233" t="s">
        <v>3172</v>
      </c>
      <c r="L14" s="233" t="s">
        <v>1124</v>
      </c>
      <c r="M14" s="233" t="s">
        <v>3173</v>
      </c>
      <c r="N14" s="233" t="s">
        <v>2418</v>
      </c>
      <c r="O14" s="233" t="s">
        <v>3174</v>
      </c>
      <c r="P14" s="233" t="s">
        <v>1124</v>
      </c>
      <c r="Q14" s="233" t="s">
        <v>3173</v>
      </c>
      <c r="R14" s="233" t="s">
        <v>2419</v>
      </c>
      <c r="S14" s="233" t="s">
        <v>3174</v>
      </c>
      <c r="T14" s="233" t="s">
        <v>1124</v>
      </c>
      <c r="U14" s="233" t="s">
        <v>3175</v>
      </c>
      <c r="V14" s="505"/>
      <c r="W14" s="505"/>
      <c r="X14" s="505"/>
      <c r="Y14" s="505"/>
    </row>
    <row r="15" spans="1:25" x14ac:dyDescent="0.2">
      <c r="A15" s="233"/>
      <c r="B15" s="233" t="s">
        <v>1122</v>
      </c>
      <c r="C15" s="233"/>
      <c r="D15" s="233" t="s">
        <v>3176</v>
      </c>
      <c r="E15" s="233"/>
      <c r="F15" s="233" t="s">
        <v>3177</v>
      </c>
      <c r="G15" s="233"/>
      <c r="H15" s="233" t="s">
        <v>1124</v>
      </c>
      <c r="I15" s="233" t="s">
        <v>3178</v>
      </c>
      <c r="J15" s="233" t="s">
        <v>3160</v>
      </c>
      <c r="K15" s="233" t="s">
        <v>1124</v>
      </c>
      <c r="L15" s="233" t="s">
        <v>3179</v>
      </c>
      <c r="M15" s="233" t="s">
        <v>3178</v>
      </c>
      <c r="N15" s="233" t="s">
        <v>2425</v>
      </c>
      <c r="O15" s="233" t="s">
        <v>3180</v>
      </c>
      <c r="P15" s="233" t="s">
        <v>3181</v>
      </c>
      <c r="Q15" s="233" t="s">
        <v>3178</v>
      </c>
      <c r="R15" s="233" t="s">
        <v>3182</v>
      </c>
      <c r="S15" s="233" t="s">
        <v>3180</v>
      </c>
      <c r="T15" s="233" t="s">
        <v>3181</v>
      </c>
      <c r="U15" s="233" t="s">
        <v>3183</v>
      </c>
      <c r="V15" s="505"/>
      <c r="W15" s="505"/>
      <c r="X15" s="505"/>
      <c r="Y15" s="505"/>
    </row>
    <row r="16" spans="1:25" x14ac:dyDescent="0.2">
      <c r="A16" s="233"/>
      <c r="B16" s="233" t="s">
        <v>2418</v>
      </c>
      <c r="C16" s="233"/>
      <c r="D16" s="233" t="s">
        <v>3184</v>
      </c>
      <c r="E16" s="233"/>
      <c r="F16" s="233" t="s">
        <v>1130</v>
      </c>
      <c r="G16" s="233"/>
      <c r="H16" s="233" t="s">
        <v>1131</v>
      </c>
      <c r="I16" s="233"/>
      <c r="J16" s="233" t="s">
        <v>3172</v>
      </c>
      <c r="K16" s="233"/>
      <c r="L16" s="233"/>
      <c r="M16" s="233"/>
      <c r="N16" s="233"/>
      <c r="O16" s="233" t="s">
        <v>1124</v>
      </c>
      <c r="P16" s="233" t="s">
        <v>1132</v>
      </c>
      <c r="Q16" s="233"/>
      <c r="R16" s="233"/>
      <c r="S16" s="233" t="s">
        <v>1124</v>
      </c>
      <c r="T16" s="233" t="s">
        <v>1133</v>
      </c>
      <c r="U16" s="233"/>
      <c r="V16" s="505"/>
      <c r="W16" s="505"/>
      <c r="X16" s="505"/>
      <c r="Y16" s="505"/>
    </row>
    <row r="17" spans="1:25" x14ac:dyDescent="0.2">
      <c r="A17" s="233"/>
      <c r="B17" s="233" t="s">
        <v>3182</v>
      </c>
      <c r="C17" s="233"/>
      <c r="D17" s="233" t="s">
        <v>2432</v>
      </c>
      <c r="E17" s="233"/>
      <c r="F17" s="233"/>
      <c r="G17" s="233"/>
      <c r="H17" s="233"/>
      <c r="I17" s="233"/>
      <c r="J17" s="233"/>
      <c r="K17" s="233"/>
      <c r="L17" s="233"/>
      <c r="M17" s="233"/>
      <c r="N17" s="233"/>
      <c r="O17" s="233"/>
      <c r="P17" s="233"/>
      <c r="Q17" s="233"/>
      <c r="R17" s="233"/>
      <c r="S17" s="233"/>
      <c r="T17" s="233"/>
      <c r="U17" s="233"/>
      <c r="V17" s="506"/>
      <c r="W17" s="506"/>
      <c r="X17" s="506"/>
      <c r="Y17" s="506"/>
    </row>
    <row r="18" spans="1:25" x14ac:dyDescent="0.2">
      <c r="A18" s="239">
        <v>1</v>
      </c>
      <c r="B18" s="239">
        <v>2</v>
      </c>
      <c r="C18" s="239">
        <v>3</v>
      </c>
      <c r="D18" s="239">
        <v>4</v>
      </c>
      <c r="E18" s="239">
        <v>5</v>
      </c>
      <c r="F18" s="239">
        <v>6</v>
      </c>
      <c r="G18" s="239">
        <v>7</v>
      </c>
      <c r="H18" s="239">
        <v>8</v>
      </c>
      <c r="I18" s="239">
        <v>9</v>
      </c>
      <c r="J18" s="239">
        <v>10</v>
      </c>
      <c r="K18" s="239">
        <v>11</v>
      </c>
      <c r="L18" s="239">
        <v>12</v>
      </c>
      <c r="M18" s="239">
        <v>13</v>
      </c>
      <c r="N18" s="239">
        <v>14</v>
      </c>
      <c r="O18" s="239">
        <v>15</v>
      </c>
      <c r="P18" s="239">
        <v>16</v>
      </c>
      <c r="Q18" s="239">
        <v>17</v>
      </c>
      <c r="R18" s="239">
        <v>18</v>
      </c>
      <c r="S18" s="239">
        <v>19</v>
      </c>
      <c r="T18" s="239">
        <v>20</v>
      </c>
      <c r="U18" s="239">
        <v>21</v>
      </c>
      <c r="V18" s="239">
        <v>22</v>
      </c>
      <c r="W18" s="239">
        <v>23</v>
      </c>
      <c r="X18" s="239">
        <v>24</v>
      </c>
      <c r="Y18" s="239"/>
    </row>
    <row r="19" spans="1:25" x14ac:dyDescent="0.2">
      <c r="A19" s="260"/>
      <c r="B19" s="259"/>
      <c r="C19" s="412"/>
      <c r="D19" s="412"/>
      <c r="E19" s="264"/>
      <c r="F19" s="265"/>
      <c r="G19" s="411"/>
      <c r="H19" s="430">
        <f t="shared" ref="H19" si="0">E19*G19</f>
        <v>0</v>
      </c>
      <c r="I19" s="264"/>
      <c r="J19" s="264"/>
      <c r="K19" s="231"/>
      <c r="L19" s="431">
        <f t="shared" ref="L19" si="1">J19*K19</f>
        <v>0</v>
      </c>
      <c r="M19" s="264"/>
      <c r="N19" s="264"/>
      <c r="O19" s="258"/>
      <c r="P19" s="432">
        <f t="shared" ref="P19" si="2">N19*O19</f>
        <v>0</v>
      </c>
      <c r="Q19" s="264"/>
      <c r="R19" s="264"/>
      <c r="S19" s="231"/>
      <c r="T19" s="432">
        <f t="shared" ref="T19" si="3">R19*S19</f>
        <v>0</v>
      </c>
      <c r="U19" s="432">
        <f t="shared" ref="U19" si="4">H19-(L19+P19)+T19</f>
        <v>0</v>
      </c>
      <c r="V19" s="264"/>
      <c r="W19" s="417"/>
      <c r="X19" s="444">
        <f t="shared" ref="X19" si="5">V19*W19</f>
        <v>0</v>
      </c>
      <c r="Y19" s="465" t="str">
        <f>IF(A19="","",calcPF(A19,BJ))</f>
        <v/>
      </c>
    </row>
    <row r="20" spans="1:25" x14ac:dyDescent="0.2">
      <c r="A20" s="260"/>
      <c r="B20" s="259"/>
      <c r="C20" s="412"/>
      <c r="D20" s="412"/>
      <c r="E20" s="264"/>
      <c r="F20" s="265"/>
      <c r="G20" s="411"/>
      <c r="H20" s="430">
        <f t="shared" ref="H20" si="6">E20*G20</f>
        <v>0</v>
      </c>
      <c r="I20" s="264"/>
      <c r="J20" s="264"/>
      <c r="K20" s="231"/>
      <c r="L20" s="431">
        <f t="shared" ref="L20" si="7">J20*K20</f>
        <v>0</v>
      </c>
      <c r="M20" s="264"/>
      <c r="N20" s="264"/>
      <c r="O20" s="258"/>
      <c r="P20" s="432">
        <f t="shared" ref="P20" si="8">N20*O20</f>
        <v>0</v>
      </c>
      <c r="Q20" s="264"/>
      <c r="R20" s="264"/>
      <c r="S20" s="231"/>
      <c r="T20" s="432">
        <f t="shared" ref="T20" si="9">R20*S20</f>
        <v>0</v>
      </c>
      <c r="U20" s="432">
        <f t="shared" ref="U20" si="10">H20-(L20+P20)+T20</f>
        <v>0</v>
      </c>
      <c r="V20" s="264"/>
      <c r="W20" s="417"/>
      <c r="X20" s="444">
        <f t="shared" ref="X20" si="11">V20*W20</f>
        <v>0</v>
      </c>
      <c r="Y20" s="465" t="str">
        <f>IF(A20="","",calcPF(A20,BJ))</f>
        <v/>
      </c>
    </row>
    <row r="21" spans="1:25" x14ac:dyDescent="0.2">
      <c r="A21" s="260"/>
      <c r="B21" s="259"/>
      <c r="C21" s="412"/>
      <c r="D21" s="412"/>
      <c r="E21" s="264"/>
      <c r="F21" s="265"/>
      <c r="G21" s="411"/>
      <c r="H21" s="430">
        <f t="shared" ref="H21" si="12">E21*G21</f>
        <v>0</v>
      </c>
      <c r="I21" s="264"/>
      <c r="J21" s="264"/>
      <c r="K21" s="231"/>
      <c r="L21" s="431">
        <f t="shared" ref="L21" si="13">J21*K21</f>
        <v>0</v>
      </c>
      <c r="M21" s="264"/>
      <c r="N21" s="264"/>
      <c r="O21" s="258"/>
      <c r="P21" s="432">
        <f t="shared" ref="P21" si="14">N21*O21</f>
        <v>0</v>
      </c>
      <c r="Q21" s="264"/>
      <c r="R21" s="264"/>
      <c r="S21" s="231"/>
      <c r="T21" s="432">
        <f t="shared" ref="T21" si="15">R21*S21</f>
        <v>0</v>
      </c>
      <c r="U21" s="432">
        <f t="shared" ref="U21" si="16">H21-(L21+P21)+T21</f>
        <v>0</v>
      </c>
      <c r="V21" s="264"/>
      <c r="W21" s="417"/>
      <c r="X21" s="444">
        <f t="shared" ref="X21" si="17">V21*W21</f>
        <v>0</v>
      </c>
      <c r="Y21" s="465" t="str">
        <f>IF(A21="","",calcPF(A21,BJ))</f>
        <v/>
      </c>
    </row>
    <row r="22" spans="1:25" x14ac:dyDescent="0.2">
      <c r="A22" s="260"/>
      <c r="B22" s="259"/>
      <c r="C22" s="412"/>
      <c r="D22" s="412"/>
      <c r="E22" s="264"/>
      <c r="F22" s="265"/>
      <c r="G22" s="411"/>
      <c r="H22" s="430">
        <f t="shared" ref="H22" si="18">E22*G22</f>
        <v>0</v>
      </c>
      <c r="I22" s="264"/>
      <c r="J22" s="264"/>
      <c r="K22" s="231"/>
      <c r="L22" s="431">
        <f t="shared" ref="L22" si="19">J22*K22</f>
        <v>0</v>
      </c>
      <c r="M22" s="264"/>
      <c r="N22" s="264"/>
      <c r="O22" s="258"/>
      <c r="P22" s="432">
        <f t="shared" ref="P22" si="20">N22*O22</f>
        <v>0</v>
      </c>
      <c r="Q22" s="264"/>
      <c r="R22" s="264"/>
      <c r="S22" s="231"/>
      <c r="T22" s="432">
        <f t="shared" ref="T22" si="21">R22*S22</f>
        <v>0</v>
      </c>
      <c r="U22" s="432">
        <f t="shared" ref="U22" si="22">H22-(L22+P22)+T22</f>
        <v>0</v>
      </c>
      <c r="V22" s="264"/>
      <c r="W22" s="417"/>
      <c r="X22" s="444">
        <f t="shared" ref="X22" si="23">V22*W22</f>
        <v>0</v>
      </c>
      <c r="Y22" s="465" t="str">
        <f>IF(A22="","",calcPF(A22,BJ))</f>
        <v/>
      </c>
    </row>
    <row r="23" spans="1:25" x14ac:dyDescent="0.2">
      <c r="A23" s="260"/>
      <c r="B23" s="259"/>
      <c r="C23" s="412"/>
      <c r="D23" s="412"/>
      <c r="E23" s="264"/>
      <c r="F23" s="265"/>
      <c r="G23" s="411"/>
      <c r="H23" s="430">
        <f t="shared" ref="H23" si="24">E23*G23</f>
        <v>0</v>
      </c>
      <c r="I23" s="264"/>
      <c r="J23" s="264"/>
      <c r="K23" s="231"/>
      <c r="L23" s="431">
        <f t="shared" ref="L23" si="25">J23*K23</f>
        <v>0</v>
      </c>
      <c r="M23" s="264"/>
      <c r="N23" s="264"/>
      <c r="O23" s="258"/>
      <c r="P23" s="432">
        <f t="shared" ref="P23" si="26">N23*O23</f>
        <v>0</v>
      </c>
      <c r="Q23" s="264"/>
      <c r="R23" s="264"/>
      <c r="S23" s="231"/>
      <c r="T23" s="432">
        <f t="shared" ref="T23" si="27">R23*S23</f>
        <v>0</v>
      </c>
      <c r="U23" s="432">
        <f t="shared" ref="U23" si="28">H23-(L23+P23)+T23</f>
        <v>0</v>
      </c>
      <c r="V23" s="264"/>
      <c r="W23" s="417"/>
      <c r="X23" s="444">
        <f t="shared" ref="X23" si="29">V23*W23</f>
        <v>0</v>
      </c>
      <c r="Y23" s="465" t="str">
        <f>IF(A23="","",calcPF(A23,BJ))</f>
        <v/>
      </c>
    </row>
    <row r="24" spans="1:25" x14ac:dyDescent="0.2">
      <c r="A24" s="254" t="s">
        <v>1134</v>
      </c>
      <c r="B24" s="271"/>
      <c r="C24" s="271"/>
      <c r="D24" s="271"/>
      <c r="E24" s="433">
        <f>SUM(E19:E23)</f>
        <v>0</v>
      </c>
      <c r="F24" s="434">
        <f>SUM(F19:F23)</f>
        <v>0</v>
      </c>
      <c r="G24" s="263"/>
      <c r="H24" s="435">
        <f>SUM(H19:H23)</f>
        <v>0</v>
      </c>
      <c r="I24" s="433">
        <f>SUM(I19:I23)</f>
        <v>0</v>
      </c>
      <c r="J24" s="433">
        <f>SUM(J19:J23)</f>
        <v>0</v>
      </c>
      <c r="K24" s="413"/>
      <c r="L24" s="436">
        <f>SUM(L19:L23)</f>
        <v>0</v>
      </c>
      <c r="M24" s="433">
        <f>SUM(M19:M23)</f>
        <v>0</v>
      </c>
      <c r="N24" s="433">
        <f>SUM(N19:N23)</f>
        <v>0</v>
      </c>
      <c r="O24" s="414"/>
      <c r="P24" s="437">
        <f>SUM(P19:P23)</f>
        <v>0</v>
      </c>
      <c r="Q24" s="433">
        <f>SUM(Q19:Q23)</f>
        <v>0</v>
      </c>
      <c r="R24" s="433">
        <f>SUM(R19:R23)</f>
        <v>0</v>
      </c>
      <c r="S24" s="413"/>
      <c r="T24" s="437">
        <f>SUM(T19:T23)</f>
        <v>0</v>
      </c>
      <c r="U24" s="437">
        <f>SUM(U19:U23)</f>
        <v>0</v>
      </c>
      <c r="V24" s="433">
        <f>SUM(V19:V23)</f>
        <v>0</v>
      </c>
      <c r="W24" s="262"/>
      <c r="X24" s="434">
        <f>SUM(X19:X23)</f>
        <v>0</v>
      </c>
      <c r="Y24" s="262"/>
    </row>
  </sheetData>
  <sheetProtection sheet="1" objects="1" scenarios="1"/>
  <mergeCells count="8">
    <mergeCell ref="Y8:Y17"/>
    <mergeCell ref="I7:L7"/>
    <mergeCell ref="M7:P7"/>
    <mergeCell ref="Q7:T7"/>
    <mergeCell ref="V7:X7"/>
    <mergeCell ref="V8:V17"/>
    <mergeCell ref="W8:W17"/>
    <mergeCell ref="X8:X17"/>
  </mergeCells>
  <pageMargins left="0.78740157480314965" right="0.78740157480314965" top="0.98425196850393704" bottom="0.98425196850393704" header="0.51181102362204722" footer="0.51181102362204722"/>
  <pageSetup paperSize="9" scale="49" fitToHeight="0" orientation="landscape"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41" r:id="rId4" name="Button 1">
              <controlPr defaultSize="0" print="0" autoFill="0" autoPict="0" macro="[0]!Schaltfläche1_Klicken" altText="Import...">
                <anchor moveWithCells="1" sizeWithCells="1">
                  <from>
                    <xdr:col>9</xdr:col>
                    <xdr:colOff>47625</xdr:colOff>
                    <xdr:row>3</xdr:row>
                    <xdr:rowOff>47625</xdr:rowOff>
                  </from>
                  <to>
                    <xdr:col>9</xdr:col>
                    <xdr:colOff>714375</xdr:colOff>
                    <xdr:row>4</xdr:row>
                    <xdr:rowOff>66675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29">
    <tabColor theme="9" tint="0.59996337778862885"/>
    <pageSetUpPr fitToPage="1"/>
  </sheetPr>
  <dimension ref="A1:D15"/>
  <sheetViews>
    <sheetView zoomScaleNormal="100" workbookViewId="0">
      <selection activeCell="A10" sqref="A10"/>
    </sheetView>
  </sheetViews>
  <sheetFormatPr baseColWidth="10" defaultColWidth="11.5703125" defaultRowHeight="12.75" x14ac:dyDescent="0.2"/>
  <cols>
    <col min="1" max="4" width="19.5703125" style="226" customWidth="1"/>
    <col min="5" max="16384" width="11.5703125" style="226"/>
  </cols>
  <sheetData>
    <row r="1" spans="1:4" ht="15" customHeight="1" x14ac:dyDescent="0.25">
      <c r="A1" s="252" t="s">
        <v>4037</v>
      </c>
      <c r="B1" s="251"/>
      <c r="C1" s="250" t="s">
        <v>5541</v>
      </c>
      <c r="D1" s="249" t="str">
        <f>GetPage(D2)</f>
        <v>16/25</v>
      </c>
    </row>
    <row r="2" spans="1:4" ht="15" customHeight="1" x14ac:dyDescent="0.2">
      <c r="A2" s="248" t="str">
        <f>Krankenhausname</f>
        <v>&lt;Hier Krankenhausnamen eintragen&gt;</v>
      </c>
      <c r="B2" s="247"/>
      <c r="C2" s="246" t="s">
        <v>1822</v>
      </c>
      <c r="D2" s="245" t="str">
        <f ca="1">AEB_Datum</f>
        <v>29.3.2022</v>
      </c>
    </row>
    <row r="4" spans="1:4" x14ac:dyDescent="0.2">
      <c r="A4" s="255" t="str">
        <f>"E3.2 Aufstellung der Zusatzentgelte (Daten " &amp; VVJ &amp;")"</f>
        <v>E3.2 Aufstellung der Zusatzentgelte (Daten 2018)</v>
      </c>
      <c r="B4" s="255"/>
    </row>
    <row r="6" spans="1:4" x14ac:dyDescent="0.2">
      <c r="A6" s="242" t="s">
        <v>1135</v>
      </c>
      <c r="B6" s="242" t="s">
        <v>2345</v>
      </c>
      <c r="C6" s="242" t="s">
        <v>1136</v>
      </c>
      <c r="D6" s="242" t="s">
        <v>2346</v>
      </c>
    </row>
    <row r="7" spans="1:4" x14ac:dyDescent="0.2">
      <c r="A7" s="233" t="s">
        <v>1116</v>
      </c>
      <c r="B7" s="233"/>
      <c r="C7" s="233" t="s">
        <v>3157</v>
      </c>
      <c r="D7" s="233" t="s">
        <v>1137</v>
      </c>
    </row>
    <row r="8" spans="1:4" x14ac:dyDescent="0.2">
      <c r="A8" s="233" t="s">
        <v>1138</v>
      </c>
      <c r="B8" s="233"/>
      <c r="C8" s="233"/>
      <c r="D8" s="233"/>
    </row>
    <row r="9" spans="1:4" x14ac:dyDescent="0.2">
      <c r="A9" s="239">
        <v>1</v>
      </c>
      <c r="B9" s="239">
        <v>2</v>
      </c>
      <c r="C9" s="239">
        <v>3</v>
      </c>
      <c r="D9" s="239">
        <v>4</v>
      </c>
    </row>
    <row r="10" spans="1:4" x14ac:dyDescent="0.2">
      <c r="A10" s="260"/>
      <c r="B10" s="259"/>
      <c r="C10" s="258"/>
      <c r="D10" s="432">
        <f t="shared" ref="D10" si="0">B10*C10</f>
        <v>0</v>
      </c>
    </row>
    <row r="11" spans="1:4" x14ac:dyDescent="0.2">
      <c r="A11" s="260"/>
      <c r="B11" s="259"/>
      <c r="C11" s="258"/>
      <c r="D11" s="432">
        <f t="shared" ref="D11" si="1">B11*C11</f>
        <v>0</v>
      </c>
    </row>
    <row r="12" spans="1:4" x14ac:dyDescent="0.2">
      <c r="A12" s="260"/>
      <c r="B12" s="259"/>
      <c r="C12" s="258"/>
      <c r="D12" s="432">
        <f t="shared" ref="D12" si="2">B12*C12</f>
        <v>0</v>
      </c>
    </row>
    <row r="13" spans="1:4" x14ac:dyDescent="0.2">
      <c r="A13" s="260"/>
      <c r="B13" s="259"/>
      <c r="C13" s="258"/>
      <c r="D13" s="432">
        <f t="shared" ref="D13" si="3">B13*C13</f>
        <v>0</v>
      </c>
    </row>
    <row r="14" spans="1:4" x14ac:dyDescent="0.2">
      <c r="A14" s="260"/>
      <c r="B14" s="259"/>
      <c r="C14" s="258"/>
      <c r="D14" s="432">
        <f t="shared" ref="D14" si="4">B14*C14</f>
        <v>0</v>
      </c>
    </row>
    <row r="15" spans="1:4" x14ac:dyDescent="0.2">
      <c r="A15" s="254" t="s">
        <v>1134</v>
      </c>
      <c r="B15" s="438">
        <f>SUM(B10:B14)</f>
        <v>0</v>
      </c>
      <c r="C15" s="415"/>
      <c r="D15" s="437">
        <f>SUM(D10:D14)</f>
        <v>0</v>
      </c>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4865" r:id="rId4" name="Button 1">
              <controlPr defaultSize="0" print="0" autoFill="0" autoPict="0" macro="[0]!Schaltfläche1_Klicken" altText="Import...">
                <anchor moveWithCells="1" sizeWithCells="1">
                  <from>
                    <xdr:col>4</xdr:col>
                    <xdr:colOff>219075</xdr:colOff>
                    <xdr:row>7</xdr:row>
                    <xdr:rowOff>123825</xdr:rowOff>
                  </from>
                  <to>
                    <xdr:col>5</xdr:col>
                    <xdr:colOff>85725</xdr:colOff>
                    <xdr:row>8</xdr:row>
                    <xdr:rowOff>142875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30">
    <tabColor theme="9" tint="0.59996337778862885"/>
  </sheetPr>
  <dimension ref="A1:D15"/>
  <sheetViews>
    <sheetView zoomScaleNormal="100" workbookViewId="0">
      <selection activeCell="A10" sqref="A10"/>
    </sheetView>
  </sheetViews>
  <sheetFormatPr baseColWidth="10" defaultColWidth="11.5703125" defaultRowHeight="12.75" x14ac:dyDescent="0.2"/>
  <cols>
    <col min="1" max="4" width="19.5703125" style="226" customWidth="1"/>
    <col min="5" max="16384" width="11.5703125" style="226"/>
  </cols>
  <sheetData>
    <row r="1" spans="1:4" ht="15" customHeight="1" x14ac:dyDescent="0.25">
      <c r="A1" s="252" t="s">
        <v>4037</v>
      </c>
      <c r="B1" s="251"/>
      <c r="C1" s="250" t="s">
        <v>5541</v>
      </c>
      <c r="D1" s="249" t="str">
        <f>GetPage(D2)</f>
        <v>17/25</v>
      </c>
    </row>
    <row r="2" spans="1:4" ht="15" customHeight="1" x14ac:dyDescent="0.2">
      <c r="A2" s="248" t="str">
        <f>Krankenhausname</f>
        <v>&lt;Hier Krankenhausnamen eintragen&gt;</v>
      </c>
      <c r="B2" s="247"/>
      <c r="C2" s="246" t="s">
        <v>1822</v>
      </c>
      <c r="D2" s="245" t="str">
        <f ca="1">AEB_Datum</f>
        <v>29.3.2022</v>
      </c>
    </row>
    <row r="4" spans="1:4" x14ac:dyDescent="0.2">
      <c r="A4" s="255" t="str">
        <f>"E3.2 Aufstellung der Zusatzentgelte (Daten " &amp; VJ &amp;", ggf. hochgerechnet)"</f>
        <v>E3.2 Aufstellung der Zusatzentgelte (Daten 2019, ggf. hochgerechnet)</v>
      </c>
      <c r="B4" s="255"/>
    </row>
    <row r="6" spans="1:4" x14ac:dyDescent="0.2">
      <c r="A6" s="242" t="s">
        <v>1135</v>
      </c>
      <c r="B6" s="242" t="s">
        <v>2345</v>
      </c>
      <c r="C6" s="242" t="s">
        <v>1136</v>
      </c>
      <c r="D6" s="242" t="s">
        <v>2346</v>
      </c>
    </row>
    <row r="7" spans="1:4" x14ac:dyDescent="0.2">
      <c r="A7" s="233" t="s">
        <v>1116</v>
      </c>
      <c r="B7" s="233"/>
      <c r="C7" s="233" t="s">
        <v>3157</v>
      </c>
      <c r="D7" s="233" t="s">
        <v>1137</v>
      </c>
    </row>
    <row r="8" spans="1:4" x14ac:dyDescent="0.2">
      <c r="A8" s="233" t="s">
        <v>1138</v>
      </c>
      <c r="B8" s="233"/>
      <c r="C8" s="233"/>
      <c r="D8" s="233"/>
    </row>
    <row r="9" spans="1:4" x14ac:dyDescent="0.2">
      <c r="A9" s="239">
        <v>1</v>
      </c>
      <c r="B9" s="239">
        <v>2</v>
      </c>
      <c r="C9" s="239">
        <v>3</v>
      </c>
      <c r="D9" s="239">
        <v>4</v>
      </c>
    </row>
    <row r="10" spans="1:4" x14ac:dyDescent="0.2">
      <c r="A10" s="260"/>
      <c r="B10" s="259"/>
      <c r="C10" s="258"/>
      <c r="D10" s="431">
        <f t="shared" ref="D10:D14" si="0">B10*C10</f>
        <v>0</v>
      </c>
    </row>
    <row r="11" spans="1:4" x14ac:dyDescent="0.2">
      <c r="A11" s="260"/>
      <c r="B11" s="259"/>
      <c r="C11" s="258"/>
      <c r="D11" s="431">
        <f t="shared" si="0"/>
        <v>0</v>
      </c>
    </row>
    <row r="12" spans="1:4" x14ac:dyDescent="0.2">
      <c r="A12" s="260"/>
      <c r="B12" s="259"/>
      <c r="C12" s="258"/>
      <c r="D12" s="431">
        <f t="shared" si="0"/>
        <v>0</v>
      </c>
    </row>
    <row r="13" spans="1:4" x14ac:dyDescent="0.2">
      <c r="A13" s="260"/>
      <c r="B13" s="259"/>
      <c r="C13" s="258"/>
      <c r="D13" s="431">
        <f t="shared" si="0"/>
        <v>0</v>
      </c>
    </row>
    <row r="14" spans="1:4" x14ac:dyDescent="0.2">
      <c r="A14" s="260"/>
      <c r="B14" s="259"/>
      <c r="C14" s="258"/>
      <c r="D14" s="432">
        <f t="shared" si="0"/>
        <v>0</v>
      </c>
    </row>
    <row r="15" spans="1:4" x14ac:dyDescent="0.2">
      <c r="A15" s="254" t="s">
        <v>1134</v>
      </c>
      <c r="B15" s="438">
        <f>SUM(B10:B14)</f>
        <v>0</v>
      </c>
      <c r="C15" s="415"/>
      <c r="D15" s="437">
        <f>SUM(D10:D14)</f>
        <v>0</v>
      </c>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5889" r:id="rId4" name="Button 1">
              <controlPr defaultSize="0" print="0" autoFill="0" autoPict="0" macro="[0]!Schaltfläche1_Klicken" altText="Import...">
                <anchor moveWithCells="1" sizeWithCells="1">
                  <from>
                    <xdr:col>4</xdr:col>
                    <xdr:colOff>219075</xdr:colOff>
                    <xdr:row>7</xdr:row>
                    <xdr:rowOff>123825</xdr:rowOff>
                  </from>
                  <to>
                    <xdr:col>5</xdr:col>
                    <xdr:colOff>85725</xdr:colOff>
                    <xdr:row>8</xdr:row>
                    <xdr:rowOff>142875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31">
    <tabColor theme="6" tint="0.59996337778862885"/>
    <pageSetUpPr fitToPage="1"/>
  </sheetPr>
  <dimension ref="A1:D15"/>
  <sheetViews>
    <sheetView zoomScaleNormal="100" workbookViewId="0">
      <selection activeCell="A10" sqref="A10"/>
    </sheetView>
  </sheetViews>
  <sheetFormatPr baseColWidth="10" defaultColWidth="11.5703125" defaultRowHeight="12.75" x14ac:dyDescent="0.2"/>
  <cols>
    <col min="1" max="4" width="19.5703125" style="226" customWidth="1"/>
    <col min="5" max="16384" width="11.5703125" style="226"/>
  </cols>
  <sheetData>
    <row r="1" spans="1:4" ht="15" customHeight="1" x14ac:dyDescent="0.25">
      <c r="A1" s="252" t="s">
        <v>4037</v>
      </c>
      <c r="B1" s="251"/>
      <c r="C1" s="250" t="s">
        <v>5541</v>
      </c>
      <c r="D1" s="249" t="str">
        <f>GetPage(D2)</f>
        <v>18/25</v>
      </c>
    </row>
    <row r="2" spans="1:4" ht="15" customHeight="1" x14ac:dyDescent="0.2">
      <c r="A2" s="248" t="str">
        <f>Krankenhausname</f>
        <v>&lt;Hier Krankenhausnamen eintragen&gt;</v>
      </c>
      <c r="B2" s="247"/>
      <c r="C2" s="246" t="s">
        <v>1822</v>
      </c>
      <c r="D2" s="245" t="str">
        <f ca="1">AEB_Datum</f>
        <v>29.3.2022</v>
      </c>
    </row>
    <row r="4" spans="1:4" x14ac:dyDescent="0.2">
      <c r="A4" s="255" t="str">
        <f>"E3.2 Aufstellung der Zusatzentgelte (Forderung " &amp; Bezugsjahr&amp;")"</f>
        <v>E3.2 Aufstellung der Zusatzentgelte (Forderung 2020)</v>
      </c>
      <c r="B4" s="255"/>
    </row>
    <row r="6" spans="1:4" x14ac:dyDescent="0.2">
      <c r="A6" s="242" t="s">
        <v>1135</v>
      </c>
      <c r="B6" s="242" t="s">
        <v>2345</v>
      </c>
      <c r="C6" s="242" t="s">
        <v>1136</v>
      </c>
      <c r="D6" s="242" t="s">
        <v>2346</v>
      </c>
    </row>
    <row r="7" spans="1:4" x14ac:dyDescent="0.2">
      <c r="A7" s="233" t="s">
        <v>1116</v>
      </c>
      <c r="B7" s="233"/>
      <c r="C7" s="233" t="s">
        <v>3157</v>
      </c>
      <c r="D7" s="233" t="s">
        <v>1137</v>
      </c>
    </row>
    <row r="8" spans="1:4" x14ac:dyDescent="0.2">
      <c r="A8" s="233" t="s">
        <v>1138</v>
      </c>
      <c r="B8" s="233"/>
      <c r="C8" s="233"/>
      <c r="D8" s="233"/>
    </row>
    <row r="9" spans="1:4" x14ac:dyDescent="0.2">
      <c r="A9" s="239">
        <v>1</v>
      </c>
      <c r="B9" s="239">
        <v>2</v>
      </c>
      <c r="C9" s="239">
        <v>3</v>
      </c>
      <c r="D9" s="239">
        <v>4</v>
      </c>
    </row>
    <row r="10" spans="1:4" x14ac:dyDescent="0.2">
      <c r="A10" s="260"/>
      <c r="B10" s="259"/>
      <c r="C10" s="258"/>
      <c r="D10" s="431">
        <f t="shared" ref="D10:D14" si="0">B10*C10</f>
        <v>0</v>
      </c>
    </row>
    <row r="11" spans="1:4" x14ac:dyDescent="0.2">
      <c r="A11" s="260"/>
      <c r="B11" s="259"/>
      <c r="C11" s="258"/>
      <c r="D11" s="431">
        <f t="shared" si="0"/>
        <v>0</v>
      </c>
    </row>
    <row r="12" spans="1:4" x14ac:dyDescent="0.2">
      <c r="A12" s="260"/>
      <c r="B12" s="259"/>
      <c r="C12" s="258"/>
      <c r="D12" s="431">
        <f t="shared" si="0"/>
        <v>0</v>
      </c>
    </row>
    <row r="13" spans="1:4" x14ac:dyDescent="0.2">
      <c r="A13" s="260"/>
      <c r="B13" s="259"/>
      <c r="C13" s="258"/>
      <c r="D13" s="431">
        <f t="shared" si="0"/>
        <v>0</v>
      </c>
    </row>
    <row r="14" spans="1:4" x14ac:dyDescent="0.2">
      <c r="A14" s="260"/>
      <c r="B14" s="259"/>
      <c r="C14" s="258"/>
      <c r="D14" s="432">
        <f t="shared" si="0"/>
        <v>0</v>
      </c>
    </row>
    <row r="15" spans="1:4" x14ac:dyDescent="0.2">
      <c r="A15" s="254" t="s">
        <v>1134</v>
      </c>
      <c r="B15" s="438">
        <f>SUM(B10:B14)</f>
        <v>0</v>
      </c>
      <c r="C15" s="415"/>
      <c r="D15" s="437">
        <f>SUM(D10:D14)</f>
        <v>0</v>
      </c>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6913" r:id="rId4" name="Button 1">
              <controlPr defaultSize="0" print="0" autoFill="0" autoPict="0" macro="[0]!Schaltfläche1_Klicken" altText="Import...">
                <anchor moveWithCells="1" sizeWithCells="1">
                  <from>
                    <xdr:col>4</xdr:col>
                    <xdr:colOff>219075</xdr:colOff>
                    <xdr:row>7</xdr:row>
                    <xdr:rowOff>123825</xdr:rowOff>
                  </from>
                  <to>
                    <xdr:col>5</xdr:col>
                    <xdr:colOff>85725</xdr:colOff>
                    <xdr:row>8</xdr:row>
                    <xdr:rowOff>142875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abelle32">
    <tabColor theme="8" tint="0.59996337778862885"/>
    <pageSetUpPr fitToPage="1"/>
  </sheetPr>
  <dimension ref="A1:D15"/>
  <sheetViews>
    <sheetView zoomScaleNormal="100" workbookViewId="0">
      <selection activeCell="A10" sqref="A10"/>
    </sheetView>
  </sheetViews>
  <sheetFormatPr baseColWidth="10" defaultColWidth="11.5703125" defaultRowHeight="12.75" x14ac:dyDescent="0.2"/>
  <cols>
    <col min="1" max="4" width="19.5703125" style="226" customWidth="1"/>
    <col min="5" max="16384" width="11.5703125" style="226"/>
  </cols>
  <sheetData>
    <row r="1" spans="1:4" ht="15" customHeight="1" x14ac:dyDescent="0.25">
      <c r="A1" s="252" t="s">
        <v>4037</v>
      </c>
      <c r="B1" s="251"/>
      <c r="C1" s="250" t="s">
        <v>5541</v>
      </c>
      <c r="D1" s="249" t="str">
        <f>GetPage(D2)</f>
        <v>19/25</v>
      </c>
    </row>
    <row r="2" spans="1:4" ht="15" customHeight="1" x14ac:dyDescent="0.2">
      <c r="A2" s="248" t="str">
        <f>Krankenhausname</f>
        <v>&lt;Hier Krankenhausnamen eintragen&gt;</v>
      </c>
      <c r="B2" s="247"/>
      <c r="C2" s="246" t="s">
        <v>1822</v>
      </c>
      <c r="D2" s="245" t="str">
        <f ca="1">AEB_Datum</f>
        <v>29.3.2022</v>
      </c>
    </row>
    <row r="4" spans="1:4" x14ac:dyDescent="0.2">
      <c r="A4" s="255" t="str">
        <f>"E3.2 Aufstellung der Zusatzentgelte (Vereinbarung " &amp; Bezugsjahr&amp;")"</f>
        <v>E3.2 Aufstellung der Zusatzentgelte (Vereinbarung 2020)</v>
      </c>
      <c r="B4" s="255"/>
    </row>
    <row r="6" spans="1:4" x14ac:dyDescent="0.2">
      <c r="A6" s="242" t="s">
        <v>1135</v>
      </c>
      <c r="B6" s="242" t="s">
        <v>2345</v>
      </c>
      <c r="C6" s="242" t="s">
        <v>1136</v>
      </c>
      <c r="D6" s="242" t="s">
        <v>2346</v>
      </c>
    </row>
    <row r="7" spans="1:4" x14ac:dyDescent="0.2">
      <c r="A7" s="233" t="s">
        <v>1116</v>
      </c>
      <c r="B7" s="233"/>
      <c r="C7" s="233" t="s">
        <v>3157</v>
      </c>
      <c r="D7" s="233" t="s">
        <v>1137</v>
      </c>
    </row>
    <row r="8" spans="1:4" x14ac:dyDescent="0.2">
      <c r="A8" s="233" t="s">
        <v>1138</v>
      </c>
      <c r="B8" s="233"/>
      <c r="C8" s="233"/>
      <c r="D8" s="233"/>
    </row>
    <row r="9" spans="1:4" x14ac:dyDescent="0.2">
      <c r="A9" s="239">
        <v>1</v>
      </c>
      <c r="B9" s="239">
        <v>2</v>
      </c>
      <c r="C9" s="239">
        <v>3</v>
      </c>
      <c r="D9" s="239">
        <v>4</v>
      </c>
    </row>
    <row r="10" spans="1:4" x14ac:dyDescent="0.2">
      <c r="A10" s="260"/>
      <c r="B10" s="259"/>
      <c r="C10" s="258"/>
      <c r="D10" s="431">
        <f t="shared" ref="D10:D14" si="0">B10*C10</f>
        <v>0</v>
      </c>
    </row>
    <row r="11" spans="1:4" x14ac:dyDescent="0.2">
      <c r="A11" s="260"/>
      <c r="B11" s="259"/>
      <c r="C11" s="258"/>
      <c r="D11" s="431">
        <f t="shared" si="0"/>
        <v>0</v>
      </c>
    </row>
    <row r="12" spans="1:4" x14ac:dyDescent="0.2">
      <c r="A12" s="260"/>
      <c r="B12" s="259"/>
      <c r="C12" s="258"/>
      <c r="D12" s="431">
        <f t="shared" si="0"/>
        <v>0</v>
      </c>
    </row>
    <row r="13" spans="1:4" x14ac:dyDescent="0.2">
      <c r="A13" s="260"/>
      <c r="B13" s="259"/>
      <c r="C13" s="258"/>
      <c r="D13" s="431">
        <f t="shared" si="0"/>
        <v>0</v>
      </c>
    </row>
    <row r="14" spans="1:4" x14ac:dyDescent="0.2">
      <c r="A14" s="260"/>
      <c r="B14" s="259"/>
      <c r="C14" s="258"/>
      <c r="D14" s="432">
        <f t="shared" si="0"/>
        <v>0</v>
      </c>
    </row>
    <row r="15" spans="1:4" x14ac:dyDescent="0.2">
      <c r="A15" s="254" t="s">
        <v>1134</v>
      </c>
      <c r="B15" s="438">
        <f>SUM(B10:B14)</f>
        <v>0</v>
      </c>
      <c r="C15" s="415"/>
      <c r="D15" s="437">
        <f>SUM(D10:D14)</f>
        <v>0</v>
      </c>
    </row>
  </sheetData>
  <sheetProtection sheet="1" objects="1" scenarios="1"/>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7937" r:id="rId4" name="Button 1">
              <controlPr defaultSize="0" print="0" autoFill="0" autoPict="0" macro="[0]!Schaltfläche1_Klicken" altText="Import...">
                <anchor moveWithCells="1" sizeWithCells="1">
                  <from>
                    <xdr:col>4</xdr:col>
                    <xdr:colOff>219075</xdr:colOff>
                    <xdr:row>7</xdr:row>
                    <xdr:rowOff>123825</xdr:rowOff>
                  </from>
                  <to>
                    <xdr:col>5</xdr:col>
                    <xdr:colOff>85725</xdr:colOff>
                    <xdr:row>8</xdr:row>
                    <xdr:rowOff>142875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26">
    <tabColor theme="9" tint="0.59996337778862885"/>
  </sheetPr>
  <dimension ref="A1:E15"/>
  <sheetViews>
    <sheetView zoomScaleNormal="100" workbookViewId="0">
      <selection activeCell="A10" sqref="A10"/>
    </sheetView>
  </sheetViews>
  <sheetFormatPr baseColWidth="10" defaultColWidth="11.5703125" defaultRowHeight="12.75" x14ac:dyDescent="0.2"/>
  <cols>
    <col min="1" max="1" width="17.42578125" style="226" customWidth="1"/>
    <col min="2" max="5" width="16.140625" style="226" customWidth="1"/>
    <col min="6" max="16384" width="11.5703125" style="226"/>
  </cols>
  <sheetData>
    <row r="1" spans="1:5" ht="15" customHeight="1" x14ac:dyDescent="0.25">
      <c r="A1" s="252" t="s">
        <v>4037</v>
      </c>
      <c r="B1" s="251"/>
      <c r="C1" s="257"/>
      <c r="D1" s="250" t="s">
        <v>5541</v>
      </c>
      <c r="E1" s="249" t="str">
        <f>GetPage(E2)</f>
        <v>20/25</v>
      </c>
    </row>
    <row r="2" spans="1:5" ht="15" customHeight="1" x14ac:dyDescent="0.2">
      <c r="A2" s="248" t="str">
        <f>Krankenhausname</f>
        <v>&lt;Hier Krankenhausnamen eintragen&gt;</v>
      </c>
      <c r="B2" s="247"/>
      <c r="C2" s="256"/>
      <c r="D2" s="246" t="s">
        <v>1822</v>
      </c>
      <c r="E2" s="245" t="str">
        <f ca="1">AEB_Datum</f>
        <v>29.3.2022</v>
      </c>
    </row>
    <row r="4" spans="1:5" x14ac:dyDescent="0.2">
      <c r="A4" s="255" t="str">
        <f>"E3.3 Aufstellung der tagesbezogenen Entgelte (IST-Daten " &amp; VVJ &amp;")"</f>
        <v>E3.3 Aufstellung der tagesbezogenen Entgelte (IST-Daten 2018)</v>
      </c>
      <c r="B4" s="255"/>
    </row>
    <row r="6" spans="1:5" x14ac:dyDescent="0.2">
      <c r="A6" s="242" t="s">
        <v>2432</v>
      </c>
      <c r="B6" s="242" t="s">
        <v>1752</v>
      </c>
      <c r="C6" s="242" t="s">
        <v>2491</v>
      </c>
      <c r="D6" s="242" t="s">
        <v>1136</v>
      </c>
      <c r="E6" s="242" t="s">
        <v>2346</v>
      </c>
    </row>
    <row r="7" spans="1:5" x14ac:dyDescent="0.2">
      <c r="A7" s="233" t="s">
        <v>1116</v>
      </c>
      <c r="B7" s="233"/>
      <c r="C7" s="233"/>
      <c r="D7" s="233" t="s">
        <v>3157</v>
      </c>
      <c r="E7" s="233" t="s">
        <v>2666</v>
      </c>
    </row>
    <row r="8" spans="1:5" x14ac:dyDescent="0.2">
      <c r="A8" s="233" t="s">
        <v>2667</v>
      </c>
      <c r="B8" s="233"/>
      <c r="C8" s="233"/>
      <c r="D8" s="233"/>
      <c r="E8" s="233"/>
    </row>
    <row r="9" spans="1:5" x14ac:dyDescent="0.2">
      <c r="A9" s="239">
        <v>1</v>
      </c>
      <c r="B9" s="239">
        <v>2</v>
      </c>
      <c r="C9" s="239">
        <v>3</v>
      </c>
      <c r="D9" s="239">
        <v>4</v>
      </c>
      <c r="E9" s="239">
        <v>5</v>
      </c>
    </row>
    <row r="10" spans="1:5" x14ac:dyDescent="0.2">
      <c r="A10" s="260"/>
      <c r="B10" s="259"/>
      <c r="C10" s="259"/>
      <c r="D10" s="258"/>
      <c r="E10" s="431">
        <f t="shared" ref="E10:E13" si="0">C10*D10</f>
        <v>0</v>
      </c>
    </row>
    <row r="11" spans="1:5" x14ac:dyDescent="0.2">
      <c r="A11" s="260"/>
      <c r="B11" s="259"/>
      <c r="C11" s="259"/>
      <c r="D11" s="258"/>
      <c r="E11" s="431">
        <f t="shared" si="0"/>
        <v>0</v>
      </c>
    </row>
    <row r="12" spans="1:5" x14ac:dyDescent="0.2">
      <c r="A12" s="260"/>
      <c r="B12" s="259"/>
      <c r="C12" s="259"/>
      <c r="D12" s="258"/>
      <c r="E12" s="431">
        <f t="shared" si="0"/>
        <v>0</v>
      </c>
    </row>
    <row r="13" spans="1:5" x14ac:dyDescent="0.2">
      <c r="A13" s="260"/>
      <c r="B13" s="259"/>
      <c r="C13" s="259"/>
      <c r="D13" s="258"/>
      <c r="E13" s="431">
        <f t="shared" si="0"/>
        <v>0</v>
      </c>
    </row>
    <row r="14" spans="1:5" x14ac:dyDescent="0.2">
      <c r="A14" s="260"/>
      <c r="B14" s="259"/>
      <c r="C14" s="259"/>
      <c r="D14" s="258"/>
      <c r="E14" s="431">
        <f t="shared" ref="E14" si="1">C14*D14</f>
        <v>0</v>
      </c>
    </row>
    <row r="15" spans="1:5" x14ac:dyDescent="0.2">
      <c r="A15" s="254" t="s">
        <v>1134</v>
      </c>
      <c r="B15" s="438">
        <f>SUM(B10:B14)</f>
        <v>0</v>
      </c>
      <c r="C15" s="438">
        <f>SUM(C10:C14)</f>
        <v>0</v>
      </c>
      <c r="D15" s="261"/>
      <c r="E15" s="436">
        <f>SUM(E10:E14)</f>
        <v>0</v>
      </c>
    </row>
  </sheetData>
  <sheetProtection sheet="1" objects="1" scenarios="1"/>
  <pageMargins left="0.78740157480314965" right="0.78740157480314965" top="0.98425196850393704" bottom="0.98425196850393704" header="0.51181102362204722" footer="0.51181102362204722"/>
  <pageSetup paperSize="9" fitToHeight="0" orientation="portrait" verticalDpi="300"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8961" r:id="rId4" name="Button 1">
              <controlPr defaultSize="0" print="0" autoFill="0" autoPict="0" macro="[0]!Schaltfläche1_Klicken" altText="Import...">
                <anchor moveWithCells="1" sizeWithCells="1">
                  <from>
                    <xdr:col>5</xdr:col>
                    <xdr:colOff>114300</xdr:colOff>
                    <xdr:row>7</xdr:row>
                    <xdr:rowOff>114300</xdr:rowOff>
                  </from>
                  <to>
                    <xdr:col>5</xdr:col>
                    <xdr:colOff>771525</xdr:colOff>
                    <xdr:row>8</xdr:row>
                    <xdr:rowOff>123825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33">
    <tabColor theme="9" tint="0.59996337778862885"/>
  </sheetPr>
  <dimension ref="A1:E15"/>
  <sheetViews>
    <sheetView zoomScaleNormal="100" workbookViewId="0">
      <selection activeCell="A10" sqref="A10"/>
    </sheetView>
  </sheetViews>
  <sheetFormatPr baseColWidth="10" defaultColWidth="11.5703125" defaultRowHeight="12.75" x14ac:dyDescent="0.2"/>
  <cols>
    <col min="1" max="1" width="17.42578125" style="226" customWidth="1"/>
    <col min="2" max="5" width="16.140625" style="226" customWidth="1"/>
    <col min="6" max="16384" width="11.5703125" style="226"/>
  </cols>
  <sheetData>
    <row r="1" spans="1:5" ht="15" customHeight="1" x14ac:dyDescent="0.25">
      <c r="A1" s="252" t="s">
        <v>4037</v>
      </c>
      <c r="B1" s="251"/>
      <c r="C1" s="257"/>
      <c r="D1" s="250" t="s">
        <v>5541</v>
      </c>
      <c r="E1" s="249" t="str">
        <f>GetPage(E2)</f>
        <v>21/25</v>
      </c>
    </row>
    <row r="2" spans="1:5" ht="15" customHeight="1" x14ac:dyDescent="0.2">
      <c r="A2" s="248" t="str">
        <f>Krankenhausname</f>
        <v>&lt;Hier Krankenhausnamen eintragen&gt;</v>
      </c>
      <c r="B2" s="247"/>
      <c r="C2" s="256"/>
      <c r="D2" s="246" t="s">
        <v>1822</v>
      </c>
      <c r="E2" s="245" t="str">
        <f ca="1">AEB_Datum</f>
        <v>29.3.2022</v>
      </c>
    </row>
    <row r="4" spans="1:5" x14ac:dyDescent="0.2">
      <c r="A4" s="255" t="str">
        <f>"E3.3 Aufstellung der tagesbezogenen Entgelte (IST-Daten " &amp; VJ &amp;", ggf. hochgerechnet)"</f>
        <v>E3.3 Aufstellung der tagesbezogenen Entgelte (IST-Daten 2019, ggf. hochgerechnet)</v>
      </c>
      <c r="B4" s="255"/>
    </row>
    <row r="6" spans="1:5" x14ac:dyDescent="0.2">
      <c r="A6" s="242" t="s">
        <v>2432</v>
      </c>
      <c r="B6" s="242" t="s">
        <v>1752</v>
      </c>
      <c r="C6" s="242" t="s">
        <v>2491</v>
      </c>
      <c r="D6" s="242" t="s">
        <v>1136</v>
      </c>
      <c r="E6" s="242" t="s">
        <v>2346</v>
      </c>
    </row>
    <row r="7" spans="1:5" x14ac:dyDescent="0.2">
      <c r="A7" s="233" t="s">
        <v>1116</v>
      </c>
      <c r="B7" s="233"/>
      <c r="C7" s="233"/>
      <c r="D7" s="233" t="s">
        <v>3157</v>
      </c>
      <c r="E7" s="233" t="s">
        <v>2666</v>
      </c>
    </row>
    <row r="8" spans="1:5" x14ac:dyDescent="0.2">
      <c r="A8" s="233" t="s">
        <v>2667</v>
      </c>
      <c r="B8" s="233"/>
      <c r="C8" s="233"/>
      <c r="D8" s="233"/>
      <c r="E8" s="233"/>
    </row>
    <row r="9" spans="1:5" x14ac:dyDescent="0.2">
      <c r="A9" s="239">
        <v>1</v>
      </c>
      <c r="B9" s="416">
        <v>2</v>
      </c>
      <c r="C9" s="416">
        <v>3</v>
      </c>
      <c r="D9" s="239">
        <v>4</v>
      </c>
      <c r="E9" s="239">
        <v>5</v>
      </c>
    </row>
    <row r="10" spans="1:5" x14ac:dyDescent="0.2">
      <c r="A10" s="260"/>
      <c r="B10" s="259"/>
      <c r="C10" s="259"/>
      <c r="D10" s="258"/>
      <c r="E10" s="431">
        <f t="shared" ref="E10:E14" si="0">C10*D10</f>
        <v>0</v>
      </c>
    </row>
    <row r="11" spans="1:5" x14ac:dyDescent="0.2">
      <c r="A11" s="260"/>
      <c r="B11" s="259"/>
      <c r="C11" s="259"/>
      <c r="D11" s="258"/>
      <c r="E11" s="431">
        <f t="shared" si="0"/>
        <v>0</v>
      </c>
    </row>
    <row r="12" spans="1:5" x14ac:dyDescent="0.2">
      <c r="A12" s="260"/>
      <c r="B12" s="259"/>
      <c r="C12" s="259"/>
      <c r="D12" s="258"/>
      <c r="E12" s="431">
        <f t="shared" si="0"/>
        <v>0</v>
      </c>
    </row>
    <row r="13" spans="1:5" x14ac:dyDescent="0.2">
      <c r="A13" s="260"/>
      <c r="B13" s="259"/>
      <c r="C13" s="259"/>
      <c r="D13" s="258"/>
      <c r="E13" s="431">
        <f t="shared" si="0"/>
        <v>0</v>
      </c>
    </row>
    <row r="14" spans="1:5" x14ac:dyDescent="0.2">
      <c r="A14" s="260"/>
      <c r="B14" s="259"/>
      <c r="C14" s="259"/>
      <c r="D14" s="258"/>
      <c r="E14" s="431">
        <f t="shared" si="0"/>
        <v>0</v>
      </c>
    </row>
    <row r="15" spans="1:5" x14ac:dyDescent="0.2">
      <c r="A15" s="254" t="s">
        <v>1134</v>
      </c>
      <c r="B15" s="438">
        <f>SUM(B10:B14)</f>
        <v>0</v>
      </c>
      <c r="C15" s="438">
        <f>SUM(C10:C14)</f>
        <v>0</v>
      </c>
      <c r="D15" s="261"/>
      <c r="E15" s="436">
        <f>SUM(E10:E14)</f>
        <v>0</v>
      </c>
    </row>
  </sheetData>
  <sheetProtection sheet="1" objects="1" scenarios="1"/>
  <pageMargins left="0.78740157480314965" right="0.78740157480314965" top="0.98425196850393704" bottom="0.98425196850393704" header="0.51181102362204722" footer="0.51181102362204722"/>
  <pageSetup paperSize="9" fitToHeight="0" orientation="portrait" verticalDpi="300"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9985" r:id="rId4" name="Button 1">
              <controlPr defaultSize="0" print="0" autoFill="0" autoPict="0" macro="[0]!Schaltfläche1_Klicken" altText="Import...">
                <anchor moveWithCells="1" sizeWithCells="1">
                  <from>
                    <xdr:col>5</xdr:col>
                    <xdr:colOff>76200</xdr:colOff>
                    <xdr:row>7</xdr:row>
                    <xdr:rowOff>104775</xdr:rowOff>
                  </from>
                  <to>
                    <xdr:col>5</xdr:col>
                    <xdr:colOff>733425</xdr:colOff>
                    <xdr:row>8</xdr:row>
                    <xdr:rowOff>123825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39">
    <tabColor theme="6" tint="0.59996337778862885"/>
  </sheetPr>
  <dimension ref="A1:I21"/>
  <sheetViews>
    <sheetView topLeftCell="A4" zoomScaleNormal="100" workbookViewId="0">
      <selection activeCell="A16" sqref="A16"/>
    </sheetView>
  </sheetViews>
  <sheetFormatPr baseColWidth="10" defaultColWidth="11.5703125" defaultRowHeight="12.75" x14ac:dyDescent="0.2"/>
  <cols>
    <col min="1" max="1" width="17.42578125" style="226" customWidth="1"/>
    <col min="2" max="6" width="16.140625" style="226" customWidth="1"/>
    <col min="7" max="7" width="15.85546875" style="226" customWidth="1"/>
    <col min="8" max="8" width="16.140625" style="226" customWidth="1"/>
    <col min="9" max="16384" width="11.5703125" style="226"/>
  </cols>
  <sheetData>
    <row r="1" spans="1:9" ht="15" customHeight="1" x14ac:dyDescent="0.25">
      <c r="A1" s="252" t="s">
        <v>4037</v>
      </c>
      <c r="B1" s="251"/>
      <c r="C1" s="257"/>
      <c r="F1" s="368"/>
      <c r="G1" s="250" t="s">
        <v>5541</v>
      </c>
      <c r="H1" s="249" t="str">
        <f>GetPage(H2)</f>
        <v>22/25</v>
      </c>
    </row>
    <row r="2" spans="1:9" ht="15" customHeight="1" x14ac:dyDescent="0.2">
      <c r="A2" s="248" t="str">
        <f>Krankenhausname</f>
        <v>&lt;Hier Krankenhausnamen eintragen&gt;</v>
      </c>
      <c r="B2" s="247"/>
      <c r="C2" s="256"/>
      <c r="F2" s="369"/>
      <c r="G2" s="246" t="s">
        <v>1822</v>
      </c>
      <c r="H2" s="245" t="str">
        <f ca="1">AEB_Datum</f>
        <v>29.3.2022</v>
      </c>
    </row>
    <row r="4" spans="1:9" x14ac:dyDescent="0.2">
      <c r="A4" s="255" t="str">
        <f>"E3.3 Aufstellung der tagesbezogenen Entgelte (Forderung " &amp; BJ &amp;")"</f>
        <v>E3.3 Aufstellung der tagesbezogenen Entgelte (Forderung 2020)</v>
      </c>
      <c r="B4" s="255"/>
    </row>
    <row r="6" spans="1:9" x14ac:dyDescent="0.2">
      <c r="A6" s="371"/>
      <c r="B6" s="516"/>
      <c r="C6" s="517"/>
      <c r="D6" s="517"/>
      <c r="E6" s="518"/>
      <c r="F6" s="510" t="s">
        <v>8074</v>
      </c>
      <c r="G6" s="511"/>
      <c r="H6" s="512"/>
    </row>
    <row r="7" spans="1:9" ht="13.35" customHeight="1" x14ac:dyDescent="0.2">
      <c r="A7" s="513" t="s">
        <v>8082</v>
      </c>
      <c r="B7" s="513" t="s">
        <v>1752</v>
      </c>
      <c r="C7" s="513" t="s">
        <v>2491</v>
      </c>
      <c r="D7" s="513" t="s">
        <v>8081</v>
      </c>
      <c r="E7" s="513" t="s">
        <v>8080</v>
      </c>
      <c r="F7" s="513" t="s">
        <v>8077</v>
      </c>
      <c r="G7" s="513" t="s">
        <v>8078</v>
      </c>
      <c r="H7" s="513" t="s">
        <v>8079</v>
      </c>
      <c r="I7" s="502" t="s">
        <v>8216</v>
      </c>
    </row>
    <row r="8" spans="1:9" x14ac:dyDescent="0.2">
      <c r="A8" s="514"/>
      <c r="B8" s="514"/>
      <c r="C8" s="514"/>
      <c r="D8" s="514"/>
      <c r="E8" s="514"/>
      <c r="F8" s="514"/>
      <c r="G8" s="514"/>
      <c r="H8" s="514"/>
      <c r="I8" s="519"/>
    </row>
    <row r="9" spans="1:9" x14ac:dyDescent="0.2">
      <c r="A9" s="514"/>
      <c r="B9" s="514"/>
      <c r="C9" s="514"/>
      <c r="D9" s="514"/>
      <c r="E9" s="514"/>
      <c r="F9" s="514"/>
      <c r="G9" s="514"/>
      <c r="H9" s="514"/>
      <c r="I9" s="519"/>
    </row>
    <row r="10" spans="1:9" x14ac:dyDescent="0.2">
      <c r="A10" s="514"/>
      <c r="B10" s="514"/>
      <c r="C10" s="514"/>
      <c r="D10" s="514"/>
      <c r="E10" s="514"/>
      <c r="F10" s="514"/>
      <c r="G10" s="514"/>
      <c r="H10" s="514"/>
      <c r="I10" s="519"/>
    </row>
    <row r="11" spans="1:9" x14ac:dyDescent="0.2">
      <c r="A11" s="514"/>
      <c r="B11" s="514"/>
      <c r="C11" s="514"/>
      <c r="D11" s="514"/>
      <c r="E11" s="514"/>
      <c r="F11" s="514"/>
      <c r="G11" s="514"/>
      <c r="H11" s="514"/>
      <c r="I11" s="519"/>
    </row>
    <row r="12" spans="1:9" x14ac:dyDescent="0.2">
      <c r="A12" s="514"/>
      <c r="B12" s="514"/>
      <c r="C12" s="514"/>
      <c r="D12" s="514"/>
      <c r="E12" s="514"/>
      <c r="F12" s="514"/>
      <c r="G12" s="514"/>
      <c r="H12" s="514"/>
      <c r="I12" s="519"/>
    </row>
    <row r="13" spans="1:9" x14ac:dyDescent="0.2">
      <c r="A13" s="514"/>
      <c r="B13" s="514"/>
      <c r="C13" s="514"/>
      <c r="D13" s="514"/>
      <c r="E13" s="514"/>
      <c r="F13" s="514"/>
      <c r="G13" s="514"/>
      <c r="H13" s="514"/>
      <c r="I13" s="519"/>
    </row>
    <row r="14" spans="1:9" x14ac:dyDescent="0.2">
      <c r="A14" s="515"/>
      <c r="B14" s="515"/>
      <c r="C14" s="515"/>
      <c r="D14" s="515"/>
      <c r="E14" s="515"/>
      <c r="F14" s="515"/>
      <c r="G14" s="515"/>
      <c r="H14" s="515"/>
      <c r="I14" s="520"/>
    </row>
    <row r="15" spans="1:9" x14ac:dyDescent="0.2">
      <c r="A15" s="239">
        <v>1</v>
      </c>
      <c r="B15" s="239">
        <v>2</v>
      </c>
      <c r="C15" s="239">
        <v>3</v>
      </c>
      <c r="D15" s="239">
        <v>4</v>
      </c>
      <c r="E15" s="239">
        <v>5</v>
      </c>
      <c r="F15" s="370">
        <v>6</v>
      </c>
      <c r="G15" s="370">
        <v>7</v>
      </c>
      <c r="H15" s="370">
        <v>8</v>
      </c>
      <c r="I15" s="239"/>
    </row>
    <row r="16" spans="1:9" x14ac:dyDescent="0.2">
      <c r="A16" s="260"/>
      <c r="B16" s="259"/>
      <c r="C16" s="259"/>
      <c r="D16" s="258"/>
      <c r="E16" s="431">
        <f t="shared" ref="E16:E20" si="0">C16*D16</f>
        <v>0</v>
      </c>
      <c r="F16" s="259"/>
      <c r="G16" s="417"/>
      <c r="H16" s="439">
        <f t="shared" ref="H16:H20" si="1">F16*G16</f>
        <v>0</v>
      </c>
      <c r="I16" s="465" t="str">
        <f>IF(A16="","",calcPF(A16,BJ))</f>
        <v/>
      </c>
    </row>
    <row r="17" spans="1:9" x14ac:dyDescent="0.2">
      <c r="A17" s="260"/>
      <c r="B17" s="259"/>
      <c r="C17" s="259"/>
      <c r="D17" s="258"/>
      <c r="E17" s="431">
        <f t="shared" si="0"/>
        <v>0</v>
      </c>
      <c r="F17" s="259"/>
      <c r="G17" s="417"/>
      <c r="H17" s="439">
        <f t="shared" si="1"/>
        <v>0</v>
      </c>
      <c r="I17" s="465" t="str">
        <f>IF(A17="","",calcPF(A17,BJ))</f>
        <v/>
      </c>
    </row>
    <row r="18" spans="1:9" x14ac:dyDescent="0.2">
      <c r="A18" s="260"/>
      <c r="B18" s="259"/>
      <c r="C18" s="259"/>
      <c r="D18" s="258"/>
      <c r="E18" s="431">
        <f t="shared" si="0"/>
        <v>0</v>
      </c>
      <c r="F18" s="259"/>
      <c r="G18" s="417"/>
      <c r="H18" s="439">
        <f t="shared" si="1"/>
        <v>0</v>
      </c>
      <c r="I18" s="465" t="str">
        <f>IF(A18="","",calcPF(A18,BJ))</f>
        <v/>
      </c>
    </row>
    <row r="19" spans="1:9" x14ac:dyDescent="0.2">
      <c r="A19" s="260"/>
      <c r="B19" s="259"/>
      <c r="C19" s="259"/>
      <c r="D19" s="258"/>
      <c r="E19" s="431">
        <f t="shared" si="0"/>
        <v>0</v>
      </c>
      <c r="F19" s="259"/>
      <c r="G19" s="417"/>
      <c r="H19" s="439">
        <f t="shared" si="1"/>
        <v>0</v>
      </c>
      <c r="I19" s="465" t="str">
        <f>IF(A19="","",calcPF(A19,BJ))</f>
        <v/>
      </c>
    </row>
    <row r="20" spans="1:9" x14ac:dyDescent="0.2">
      <c r="A20" s="260"/>
      <c r="B20" s="259"/>
      <c r="C20" s="259"/>
      <c r="D20" s="258"/>
      <c r="E20" s="431">
        <f t="shared" si="0"/>
        <v>0</v>
      </c>
      <c r="F20" s="259"/>
      <c r="G20" s="417"/>
      <c r="H20" s="439">
        <f t="shared" si="1"/>
        <v>0</v>
      </c>
      <c r="I20" s="465" t="str">
        <f>IF(A20="","",calcPF(A20,BJ))</f>
        <v/>
      </c>
    </row>
    <row r="21" spans="1:9" x14ac:dyDescent="0.2">
      <c r="A21" s="254" t="s">
        <v>1134</v>
      </c>
      <c r="B21" s="438">
        <f>SUM(B16:B20)</f>
        <v>0</v>
      </c>
      <c r="C21" s="438">
        <f>SUM(C16:C20)</f>
        <v>0</v>
      </c>
      <c r="D21" s="253"/>
      <c r="E21" s="436">
        <f>SUM(E16:E20)</f>
        <v>0</v>
      </c>
      <c r="F21" s="438">
        <f>SUM(F16:F20)</f>
        <v>0</v>
      </c>
      <c r="G21" s="418"/>
      <c r="H21" s="440">
        <f>SUM(H16:H20)</f>
        <v>0</v>
      </c>
      <c r="I21" s="262"/>
    </row>
  </sheetData>
  <sheetProtection sheet="1" objects="1" scenarios="1"/>
  <mergeCells count="11">
    <mergeCell ref="I7:I14"/>
    <mergeCell ref="A7:A14"/>
    <mergeCell ref="B7:B14"/>
    <mergeCell ref="C7:C14"/>
    <mergeCell ref="D7:D14"/>
    <mergeCell ref="E7:E14"/>
    <mergeCell ref="F6:H6"/>
    <mergeCell ref="F7:F14"/>
    <mergeCell ref="G7:G14"/>
    <mergeCell ref="H7:H14"/>
    <mergeCell ref="B6:E6"/>
  </mergeCells>
  <pageMargins left="0.78740157480314965" right="0.78740157480314965" top="0.98425196850393704" bottom="0.98425196850393704" header="0.51181102362204722" footer="0.51181102362204722"/>
  <pageSetup paperSize="9" fitToHeight="0" orientation="portrait" verticalDpi="300"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1009" r:id="rId4" name="Button 1">
              <controlPr defaultSize="0" print="0" autoFill="0" autoPict="0" macro="[0]!Schaltfläche1_Klicken" altText="Import...">
                <anchor moveWithCells="1" sizeWithCells="1">
                  <from>
                    <xdr:col>4</xdr:col>
                    <xdr:colOff>9525</xdr:colOff>
                    <xdr:row>2</xdr:row>
                    <xdr:rowOff>142875</xdr:rowOff>
                  </from>
                  <to>
                    <xdr:col>4</xdr:col>
                    <xdr:colOff>676275</xdr:colOff>
                    <xdr:row>3</xdr:row>
                    <xdr:rowOff>161925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Tabelle40">
    <tabColor theme="8" tint="0.59996337778862885"/>
    <pageSetUpPr fitToPage="1"/>
  </sheetPr>
  <dimension ref="A1:I21"/>
  <sheetViews>
    <sheetView zoomScaleNormal="100" workbookViewId="0">
      <selection activeCell="A16" sqref="A16"/>
    </sheetView>
  </sheetViews>
  <sheetFormatPr baseColWidth="10" defaultColWidth="11.5703125" defaultRowHeight="12.75" x14ac:dyDescent="0.2"/>
  <cols>
    <col min="1" max="1" width="17.42578125" style="226" customWidth="1"/>
    <col min="2" max="8" width="16.140625" style="226" customWidth="1"/>
    <col min="9" max="16384" width="11.5703125" style="226"/>
  </cols>
  <sheetData>
    <row r="1" spans="1:9" ht="15" customHeight="1" x14ac:dyDescent="0.25">
      <c r="A1" s="252" t="s">
        <v>4037</v>
      </c>
      <c r="B1" s="251"/>
      <c r="C1" s="257"/>
      <c r="F1" s="368"/>
      <c r="G1" s="250" t="s">
        <v>5541</v>
      </c>
      <c r="H1" s="249" t="str">
        <f>GetPage(H2)</f>
        <v>23/25</v>
      </c>
    </row>
    <row r="2" spans="1:9" ht="15" customHeight="1" x14ac:dyDescent="0.2">
      <c r="A2" s="248" t="str">
        <f>Krankenhausname</f>
        <v>&lt;Hier Krankenhausnamen eintragen&gt;</v>
      </c>
      <c r="B2" s="247"/>
      <c r="C2" s="256"/>
      <c r="F2" s="369"/>
      <c r="G2" s="246" t="s">
        <v>1822</v>
      </c>
      <c r="H2" s="245" t="str">
        <f ca="1">AEB_Datum</f>
        <v>29.3.2022</v>
      </c>
    </row>
    <row r="4" spans="1:9" x14ac:dyDescent="0.2">
      <c r="A4" s="255" t="str">
        <f>"E3.3 Aufstellung der tagesbezogenen Entgelte (Vereinbarung " &amp; BJ &amp;")"</f>
        <v>E3.3 Aufstellung der tagesbezogenen Entgelte (Vereinbarung 2020)</v>
      </c>
      <c r="B4" s="255"/>
    </row>
    <row r="6" spans="1:9" x14ac:dyDescent="0.2">
      <c r="A6" s="371"/>
      <c r="B6" s="516"/>
      <c r="C6" s="517"/>
      <c r="D6" s="517"/>
      <c r="E6" s="518"/>
      <c r="F6" s="510" t="s">
        <v>8074</v>
      </c>
      <c r="G6" s="511"/>
      <c r="H6" s="512"/>
    </row>
    <row r="7" spans="1:9" x14ac:dyDescent="0.2">
      <c r="A7" s="513" t="s">
        <v>8082</v>
      </c>
      <c r="B7" s="513" t="s">
        <v>1752</v>
      </c>
      <c r="C7" s="513" t="s">
        <v>2491</v>
      </c>
      <c r="D7" s="513" t="s">
        <v>8081</v>
      </c>
      <c r="E7" s="513" t="s">
        <v>8080</v>
      </c>
      <c r="F7" s="513" t="s">
        <v>8077</v>
      </c>
      <c r="G7" s="513" t="s">
        <v>8078</v>
      </c>
      <c r="H7" s="513" t="s">
        <v>8079</v>
      </c>
      <c r="I7" s="502" t="s">
        <v>8216</v>
      </c>
    </row>
    <row r="8" spans="1:9" x14ac:dyDescent="0.2">
      <c r="A8" s="514"/>
      <c r="B8" s="514"/>
      <c r="C8" s="514"/>
      <c r="D8" s="514"/>
      <c r="E8" s="514"/>
      <c r="F8" s="514"/>
      <c r="G8" s="514"/>
      <c r="H8" s="514"/>
      <c r="I8" s="519"/>
    </row>
    <row r="9" spans="1:9" x14ac:dyDescent="0.2">
      <c r="A9" s="514"/>
      <c r="B9" s="514"/>
      <c r="C9" s="514"/>
      <c r="D9" s="514"/>
      <c r="E9" s="514"/>
      <c r="F9" s="514"/>
      <c r="G9" s="514"/>
      <c r="H9" s="514"/>
      <c r="I9" s="519"/>
    </row>
    <row r="10" spans="1:9" x14ac:dyDescent="0.2">
      <c r="A10" s="514"/>
      <c r="B10" s="514"/>
      <c r="C10" s="514"/>
      <c r="D10" s="514"/>
      <c r="E10" s="514"/>
      <c r="F10" s="514"/>
      <c r="G10" s="514"/>
      <c r="H10" s="514"/>
      <c r="I10" s="519"/>
    </row>
    <row r="11" spans="1:9" x14ac:dyDescent="0.2">
      <c r="A11" s="514"/>
      <c r="B11" s="514"/>
      <c r="C11" s="514"/>
      <c r="D11" s="514"/>
      <c r="E11" s="514"/>
      <c r="F11" s="514"/>
      <c r="G11" s="514"/>
      <c r="H11" s="514"/>
      <c r="I11" s="519"/>
    </row>
    <row r="12" spans="1:9" x14ac:dyDescent="0.2">
      <c r="A12" s="514"/>
      <c r="B12" s="514"/>
      <c r="C12" s="514"/>
      <c r="D12" s="514"/>
      <c r="E12" s="514"/>
      <c r="F12" s="514"/>
      <c r="G12" s="514"/>
      <c r="H12" s="514"/>
      <c r="I12" s="519"/>
    </row>
    <row r="13" spans="1:9" x14ac:dyDescent="0.2">
      <c r="A13" s="514"/>
      <c r="B13" s="514"/>
      <c r="C13" s="514"/>
      <c r="D13" s="514"/>
      <c r="E13" s="514"/>
      <c r="F13" s="514"/>
      <c r="G13" s="514"/>
      <c r="H13" s="514"/>
      <c r="I13" s="519"/>
    </row>
    <row r="14" spans="1:9" x14ac:dyDescent="0.2">
      <c r="A14" s="515"/>
      <c r="B14" s="515"/>
      <c r="C14" s="515"/>
      <c r="D14" s="515"/>
      <c r="E14" s="515"/>
      <c r="F14" s="515"/>
      <c r="G14" s="515"/>
      <c r="H14" s="515"/>
      <c r="I14" s="520"/>
    </row>
    <row r="15" spans="1:9" x14ac:dyDescent="0.2">
      <c r="A15" s="239">
        <v>1</v>
      </c>
      <c r="B15" s="239">
        <v>2</v>
      </c>
      <c r="C15" s="239">
        <v>3</v>
      </c>
      <c r="D15" s="239">
        <v>4</v>
      </c>
      <c r="E15" s="239">
        <v>5</v>
      </c>
      <c r="F15" s="370">
        <v>6</v>
      </c>
      <c r="G15" s="370">
        <v>7</v>
      </c>
      <c r="H15" s="370">
        <v>8</v>
      </c>
      <c r="I15" s="239"/>
    </row>
    <row r="16" spans="1:9" x14ac:dyDescent="0.2">
      <c r="A16" s="260"/>
      <c r="B16" s="259"/>
      <c r="C16" s="259"/>
      <c r="D16" s="258"/>
      <c r="E16" s="431">
        <f t="shared" ref="E16" si="0">C16*D16</f>
        <v>0</v>
      </c>
      <c r="F16" s="259"/>
      <c r="G16" s="417"/>
      <c r="H16" s="439">
        <f t="shared" ref="H16" si="1">F16*G16</f>
        <v>0</v>
      </c>
      <c r="I16" s="465" t="str">
        <f>IF(A16="","",calcPF(A16,BJ))</f>
        <v/>
      </c>
    </row>
    <row r="17" spans="1:9" x14ac:dyDescent="0.2">
      <c r="A17" s="260"/>
      <c r="B17" s="259"/>
      <c r="C17" s="259"/>
      <c r="D17" s="258"/>
      <c r="E17" s="431">
        <f t="shared" ref="E17" si="2">C17*D17</f>
        <v>0</v>
      </c>
      <c r="F17" s="259"/>
      <c r="G17" s="417"/>
      <c r="H17" s="439">
        <f t="shared" ref="H17" si="3">F17*G17</f>
        <v>0</v>
      </c>
      <c r="I17" s="465" t="str">
        <f>IF(A17="","",calcPF(A17,BJ))</f>
        <v/>
      </c>
    </row>
    <row r="18" spans="1:9" x14ac:dyDescent="0.2">
      <c r="A18" s="260"/>
      <c r="B18" s="259"/>
      <c r="C18" s="259"/>
      <c r="D18" s="258"/>
      <c r="E18" s="431">
        <f t="shared" ref="E18" si="4">C18*D18</f>
        <v>0</v>
      </c>
      <c r="F18" s="259"/>
      <c r="G18" s="417"/>
      <c r="H18" s="439">
        <f t="shared" ref="H18" si="5">F18*G18</f>
        <v>0</v>
      </c>
      <c r="I18" s="465" t="str">
        <f>IF(A18="","",calcPF(A18,BJ))</f>
        <v/>
      </c>
    </row>
    <row r="19" spans="1:9" x14ac:dyDescent="0.2">
      <c r="A19" s="260"/>
      <c r="B19" s="259"/>
      <c r="C19" s="259"/>
      <c r="D19" s="258"/>
      <c r="E19" s="431">
        <f t="shared" ref="E19" si="6">C19*D19</f>
        <v>0</v>
      </c>
      <c r="F19" s="259"/>
      <c r="G19" s="417"/>
      <c r="H19" s="439">
        <f t="shared" ref="H19" si="7">F19*G19</f>
        <v>0</v>
      </c>
      <c r="I19" s="465" t="str">
        <f>IF(A19="","",calcPF(A19,BJ))</f>
        <v/>
      </c>
    </row>
    <row r="20" spans="1:9" x14ac:dyDescent="0.2">
      <c r="A20" s="260"/>
      <c r="B20" s="259"/>
      <c r="C20" s="259"/>
      <c r="D20" s="258"/>
      <c r="E20" s="431">
        <f t="shared" ref="E20" si="8">C20*D20</f>
        <v>0</v>
      </c>
      <c r="F20" s="259"/>
      <c r="G20" s="417"/>
      <c r="H20" s="439">
        <f t="shared" ref="H20" si="9">F20*G20</f>
        <v>0</v>
      </c>
      <c r="I20" s="465" t="str">
        <f>IF(A20="","",calcPF(A20,BJ))</f>
        <v/>
      </c>
    </row>
    <row r="21" spans="1:9" x14ac:dyDescent="0.2">
      <c r="A21" s="254" t="s">
        <v>1134</v>
      </c>
      <c r="B21" s="438">
        <f>SUM(B16:B20)</f>
        <v>0</v>
      </c>
      <c r="C21" s="438">
        <f>SUM(C16:C20)</f>
        <v>0</v>
      </c>
      <c r="D21" s="253"/>
      <c r="E21" s="436">
        <f>SUM(E16:E20)</f>
        <v>0</v>
      </c>
      <c r="F21" s="438">
        <f>SUM(F16:F20)</f>
        <v>0</v>
      </c>
      <c r="G21" s="418"/>
      <c r="H21" s="440">
        <f>SUM(H16:H20)</f>
        <v>0</v>
      </c>
      <c r="I21" s="262"/>
    </row>
  </sheetData>
  <sheetProtection sheet="1" objects="1" scenarios="1"/>
  <mergeCells count="11">
    <mergeCell ref="I7:I14"/>
    <mergeCell ref="B6:E6"/>
    <mergeCell ref="F6:H6"/>
    <mergeCell ref="A7:A14"/>
    <mergeCell ref="B7:B14"/>
    <mergeCell ref="C7:C14"/>
    <mergeCell ref="D7:D14"/>
    <mergeCell ref="E7:E14"/>
    <mergeCell ref="F7:F14"/>
    <mergeCell ref="G7:G14"/>
    <mergeCell ref="H7:H14"/>
  </mergeCells>
  <pageMargins left="0.78740157480314965" right="0.78740157480314965" top="0.98425196850393704" bottom="0.98425196850393704" header="0.51181102362204722" footer="0.51181102362204722"/>
  <pageSetup paperSize="9" scale="65" fitToHeight="0" orientation="portrait" verticalDpi="300" r:id="rId1"/>
  <headerFooter alignWithMargins="0">
    <oddFooter>&amp;L&amp;A&amp;R&amp;P von &amp;N&amp;CAEB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2033" r:id="rId4" name="Button 1">
              <controlPr defaultSize="0" print="0" autoFill="0" autoPict="0" macro="[0]!Schaltfläche1_Klicken" altText="Import...">
                <anchor moveWithCells="1" sizeWithCells="1">
                  <from>
                    <xdr:col>4</xdr:col>
                    <xdr:colOff>28575</xdr:colOff>
                    <xdr:row>2</xdr:row>
                    <xdr:rowOff>142875</xdr:rowOff>
                  </from>
                  <to>
                    <xdr:col>4</xdr:col>
                    <xdr:colOff>695325</xdr:colOff>
                    <xdr:row>3</xdr:row>
                    <xdr:rowOff>152400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Tabelle27">
    <tabColor theme="8" tint="0.59996337778862885"/>
    <pageSetUpPr fitToPage="1"/>
  </sheetPr>
  <dimension ref="A1:E18"/>
  <sheetViews>
    <sheetView zoomScaleNormal="100" workbookViewId="0">
      <selection activeCell="C11" sqref="C11"/>
    </sheetView>
  </sheetViews>
  <sheetFormatPr baseColWidth="10" defaultColWidth="11.42578125" defaultRowHeight="12.75" x14ac:dyDescent="0.2"/>
  <cols>
    <col min="1" max="1" width="4.42578125" style="225" customWidth="1"/>
    <col min="2" max="2" width="54.85546875" style="225" customWidth="1"/>
    <col min="3" max="4" width="15.5703125" style="225" customWidth="1"/>
    <col min="5" max="5" width="13.5703125" style="226" customWidth="1"/>
    <col min="6" max="16384" width="11.42578125" style="225"/>
  </cols>
  <sheetData>
    <row r="1" spans="1:5" ht="15" customHeight="1" x14ac:dyDescent="0.25">
      <c r="A1" s="252" t="s">
        <v>4037</v>
      </c>
      <c r="B1" s="251"/>
      <c r="C1" s="250" t="s">
        <v>5541</v>
      </c>
      <c r="D1" s="249" t="str">
        <f>GetPage(D2)</f>
        <v>24/25</v>
      </c>
    </row>
    <row r="2" spans="1:5" ht="15" customHeight="1" x14ac:dyDescent="0.2">
      <c r="A2" s="248" t="str">
        <f>Krankenhausname</f>
        <v>&lt;Hier Krankenhausnamen eintragen&gt;</v>
      </c>
      <c r="B2" s="247"/>
      <c r="C2" s="246" t="s">
        <v>1822</v>
      </c>
      <c r="D2" s="245" t="str">
        <f ca="1">AEB_Datum</f>
        <v>29.3.2022</v>
      </c>
    </row>
    <row r="4" spans="1:5" x14ac:dyDescent="0.2">
      <c r="A4" s="244" t="s">
        <v>6341</v>
      </c>
      <c r="B4" s="244"/>
    </row>
    <row r="6" spans="1:5" x14ac:dyDescent="0.2">
      <c r="A6" s="242" t="s">
        <v>2668</v>
      </c>
      <c r="B6" s="243" t="s">
        <v>2781</v>
      </c>
      <c r="C6" s="242" t="s">
        <v>2782</v>
      </c>
      <c r="D6" s="521" t="s">
        <v>5549</v>
      </c>
    </row>
    <row r="7" spans="1:5" x14ac:dyDescent="0.2">
      <c r="A7" s="233" t="s">
        <v>1823</v>
      </c>
      <c r="B7" s="241"/>
      <c r="C7" s="233" t="s">
        <v>2669</v>
      </c>
      <c r="D7" s="522"/>
    </row>
    <row r="8" spans="1:5" x14ac:dyDescent="0.2">
      <c r="A8" s="233"/>
      <c r="B8" s="241"/>
      <c r="C8" s="233" t="s">
        <v>2790</v>
      </c>
      <c r="D8" s="523"/>
    </row>
    <row r="9" spans="1:5" x14ac:dyDescent="0.2">
      <c r="A9" s="239"/>
      <c r="B9" s="240">
        <v>1</v>
      </c>
      <c r="C9" s="239">
        <v>2</v>
      </c>
      <c r="D9" s="239">
        <v>3</v>
      </c>
    </row>
    <row r="10" spans="1:5" x14ac:dyDescent="0.2">
      <c r="A10" s="233"/>
      <c r="B10" s="238" t="s">
        <v>3242</v>
      </c>
      <c r="C10" s="238"/>
      <c r="D10" s="238"/>
    </row>
    <row r="11" spans="1:5" ht="14.25" x14ac:dyDescent="0.2">
      <c r="A11" s="233">
        <v>1</v>
      </c>
      <c r="B11" s="237" t="s">
        <v>2792</v>
      </c>
      <c r="C11" s="231"/>
      <c r="D11" s="231"/>
    </row>
    <row r="12" spans="1:5" x14ac:dyDescent="0.2">
      <c r="A12" s="230">
        <v>2</v>
      </c>
      <c r="B12" s="236" t="s">
        <v>2744</v>
      </c>
      <c r="C12" s="235"/>
      <c r="D12" s="235"/>
    </row>
    <row r="13" spans="1:5" x14ac:dyDescent="0.2">
      <c r="A13" s="230">
        <v>3</v>
      </c>
      <c r="B13" s="234" t="s">
        <v>2791</v>
      </c>
      <c r="C13" s="441">
        <f>C11*C12</f>
        <v>0</v>
      </c>
      <c r="D13" s="442">
        <f>D11*D12</f>
        <v>0</v>
      </c>
      <c r="E13" s="225"/>
    </row>
    <row r="14" spans="1:5" x14ac:dyDescent="0.2">
      <c r="A14" s="233">
        <v>4</v>
      </c>
      <c r="B14" s="232" t="s">
        <v>6851</v>
      </c>
      <c r="C14" s="231"/>
      <c r="D14" s="231"/>
    </row>
    <row r="15" spans="1:5" ht="14.25" x14ac:dyDescent="0.2">
      <c r="A15" s="230">
        <v>5</v>
      </c>
      <c r="B15" s="229" t="s">
        <v>2793</v>
      </c>
      <c r="C15" s="441">
        <f>C13+C14</f>
        <v>0</v>
      </c>
      <c r="D15" s="441">
        <f>D13+D14</f>
        <v>0</v>
      </c>
    </row>
    <row r="17" spans="2:2" ht="22.5" x14ac:dyDescent="0.2">
      <c r="B17" s="228" t="s">
        <v>2025</v>
      </c>
    </row>
    <row r="18" spans="2:2" ht="38.25" customHeight="1" x14ac:dyDescent="0.2">
      <c r="B18" s="227" t="s">
        <v>2142</v>
      </c>
    </row>
  </sheetData>
  <sheetProtection sheet="1" objects="1" scenarios="1"/>
  <mergeCells count="1">
    <mergeCell ref="D6:D8"/>
  </mergeCells>
  <pageMargins left="0.78740157499999996" right="0.78740157499999996" top="0.984251969" bottom="0.984251969" header="0.4921259845" footer="0.4921259845"/>
  <pageSetup paperSize="9" scale="96" fitToHeight="0" orientation="portrait" r:id="rId1"/>
  <headerFooter alignWithMargins="0">
    <oddFooter>&amp;L&amp;A&amp;R&amp;P von &amp;N&amp;CAEB 2020 - Deutsche Krankenhausgesellschaft e. V.</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Tabelle14">
    <tabColor theme="4" tint="0.59996337778862885"/>
    <pageSetUpPr fitToPage="1"/>
  </sheetPr>
  <dimension ref="A1:K39"/>
  <sheetViews>
    <sheetView zoomScaleNormal="100" workbookViewId="0">
      <selection activeCell="A16" sqref="A16"/>
    </sheetView>
  </sheetViews>
  <sheetFormatPr baseColWidth="10" defaultColWidth="11.5703125" defaultRowHeight="12.75" x14ac:dyDescent="0.2"/>
  <cols>
    <col min="1" max="1" width="7.5703125" style="329" customWidth="1"/>
    <col min="2" max="2" width="8.140625" style="329" customWidth="1"/>
    <col min="3" max="3" width="15.140625" style="329" customWidth="1"/>
    <col min="4" max="4" width="9.85546875" style="329" customWidth="1"/>
    <col min="5" max="5" width="10.85546875" style="329" customWidth="1"/>
    <col min="6" max="6" width="8.85546875" style="329" customWidth="1"/>
    <col min="7" max="7" width="12" style="329" customWidth="1"/>
    <col min="8" max="9" width="10.85546875" style="329" customWidth="1"/>
    <col min="10" max="10" width="3.5703125" style="329" customWidth="1"/>
    <col min="11" max="16384" width="11.5703125" style="329"/>
  </cols>
  <sheetData>
    <row r="1" spans="1:11" s="16" customFormat="1" ht="30" customHeight="1" x14ac:dyDescent="0.2">
      <c r="A1" s="330" t="s">
        <v>1585</v>
      </c>
      <c r="B1" s="330" t="s">
        <v>1752</v>
      </c>
      <c r="C1" s="330" t="s">
        <v>2492</v>
      </c>
      <c r="D1" s="330" t="s">
        <v>995</v>
      </c>
      <c r="E1" s="330" t="s">
        <v>2493</v>
      </c>
      <c r="F1" s="330" t="s">
        <v>2469</v>
      </c>
      <c r="G1" s="330" t="s">
        <v>2494</v>
      </c>
      <c r="H1" s="330" t="s">
        <v>2470</v>
      </c>
      <c r="I1" s="330" t="s">
        <v>7604</v>
      </c>
    </row>
    <row r="2" spans="1:11" ht="15" customHeight="1" x14ac:dyDescent="0.2">
      <c r="A2" s="329" t="s">
        <v>1493</v>
      </c>
      <c r="B2" s="329">
        <v>6</v>
      </c>
      <c r="C2" s="329">
        <v>3</v>
      </c>
      <c r="D2" s="329">
        <v>8</v>
      </c>
      <c r="E2" s="329">
        <v>1</v>
      </c>
      <c r="F2" s="329">
        <v>2</v>
      </c>
      <c r="G2" s="329">
        <v>1</v>
      </c>
      <c r="H2" s="329">
        <v>2</v>
      </c>
      <c r="I2" s="329">
        <v>12</v>
      </c>
      <c r="K2" s="16" t="s">
        <v>7584</v>
      </c>
    </row>
    <row r="3" spans="1:11" x14ac:dyDescent="0.2">
      <c r="A3" s="329" t="s">
        <v>683</v>
      </c>
      <c r="B3" s="329">
        <v>12</v>
      </c>
      <c r="C3" s="329">
        <v>2</v>
      </c>
      <c r="D3" s="329">
        <v>6</v>
      </c>
      <c r="E3" s="329">
        <v>1</v>
      </c>
      <c r="F3" s="329">
        <v>3</v>
      </c>
      <c r="G3" s="329">
        <v>2</v>
      </c>
      <c r="H3" s="329">
        <v>3</v>
      </c>
      <c r="I3" s="329">
        <v>32</v>
      </c>
      <c r="K3" s="16" t="s">
        <v>7585</v>
      </c>
    </row>
    <row r="4" spans="1:11" x14ac:dyDescent="0.2">
      <c r="A4" s="329" t="s">
        <v>684</v>
      </c>
      <c r="B4" s="329">
        <v>5</v>
      </c>
      <c r="C4" s="329">
        <v>2</v>
      </c>
      <c r="D4" s="329">
        <v>7</v>
      </c>
      <c r="E4" s="329">
        <v>1</v>
      </c>
      <c r="F4" s="329">
        <v>3</v>
      </c>
      <c r="G4" s="329">
        <v>1</v>
      </c>
      <c r="H4" s="329">
        <v>2</v>
      </c>
      <c r="I4" s="329">
        <v>33</v>
      </c>
    </row>
    <row r="5" spans="1:11" x14ac:dyDescent="0.2">
      <c r="A5" s="329" t="s">
        <v>1345</v>
      </c>
      <c r="B5" s="329">
        <v>17</v>
      </c>
      <c r="C5" s="329">
        <v>2</v>
      </c>
      <c r="D5" s="329">
        <v>5</v>
      </c>
      <c r="E5" s="329">
        <v>1</v>
      </c>
      <c r="F5" s="329">
        <v>2</v>
      </c>
      <c r="G5" s="329">
        <v>1</v>
      </c>
      <c r="H5" s="329">
        <v>1</v>
      </c>
      <c r="I5" s="329">
        <v>45</v>
      </c>
    </row>
    <row r="6" spans="1:11" x14ac:dyDescent="0.2">
      <c r="A6" s="329" t="s">
        <v>479</v>
      </c>
      <c r="B6" s="329">
        <v>2</v>
      </c>
      <c r="C6" s="329">
        <v>1</v>
      </c>
      <c r="D6" s="329">
        <v>2</v>
      </c>
      <c r="E6" s="329">
        <v>1</v>
      </c>
      <c r="F6" s="329">
        <v>2</v>
      </c>
      <c r="G6" s="329">
        <v>1</v>
      </c>
      <c r="H6" s="329">
        <v>2</v>
      </c>
      <c r="I6" s="329">
        <v>23</v>
      </c>
    </row>
    <row r="7" spans="1:11" x14ac:dyDescent="0.2">
      <c r="A7" s="329" t="s">
        <v>3241</v>
      </c>
      <c r="B7" s="329">
        <v>12</v>
      </c>
      <c r="C7" s="329">
        <v>1</v>
      </c>
      <c r="D7" s="329">
        <v>1</v>
      </c>
      <c r="E7" s="329">
        <v>1</v>
      </c>
      <c r="F7" s="329">
        <v>3</v>
      </c>
      <c r="G7" s="329">
        <v>2</v>
      </c>
      <c r="H7" s="329">
        <v>4</v>
      </c>
      <c r="I7" s="329">
        <v>13</v>
      </c>
    </row>
    <row r="8" spans="1:11" x14ac:dyDescent="0.2">
      <c r="A8" s="329" t="s">
        <v>3241</v>
      </c>
      <c r="B8" s="329">
        <v>9</v>
      </c>
      <c r="C8" s="329">
        <v>1</v>
      </c>
      <c r="D8" s="329">
        <v>2</v>
      </c>
      <c r="E8" s="329">
        <v>1</v>
      </c>
      <c r="F8" s="329">
        <v>2</v>
      </c>
      <c r="G8" s="329">
        <v>1</v>
      </c>
      <c r="H8" s="329">
        <v>4</v>
      </c>
      <c r="I8" s="329">
        <v>23</v>
      </c>
    </row>
    <row r="9" spans="1:11" x14ac:dyDescent="0.2">
      <c r="A9" s="329" t="s">
        <v>3034</v>
      </c>
      <c r="B9" s="329">
        <v>1</v>
      </c>
      <c r="C9" s="329">
        <v>1</v>
      </c>
      <c r="D9" s="329">
        <v>1</v>
      </c>
      <c r="E9" s="329">
        <v>1</v>
      </c>
      <c r="F9" s="329">
        <v>2</v>
      </c>
      <c r="G9" s="329">
        <v>1</v>
      </c>
      <c r="H9" s="329">
        <v>3</v>
      </c>
      <c r="I9" s="329">
        <v>34</v>
      </c>
    </row>
    <row r="10" spans="1:11" x14ac:dyDescent="0.2">
      <c r="A10" s="329" t="s">
        <v>3035</v>
      </c>
      <c r="B10" s="329">
        <v>4</v>
      </c>
      <c r="C10" s="329">
        <v>9</v>
      </c>
      <c r="D10" s="329">
        <v>8</v>
      </c>
      <c r="E10" s="329">
        <v>7</v>
      </c>
      <c r="F10" s="329">
        <v>6</v>
      </c>
      <c r="G10" s="329">
        <v>5</v>
      </c>
      <c r="H10" s="329">
        <v>4</v>
      </c>
      <c r="I10" s="329">
        <v>43</v>
      </c>
    </row>
    <row r="11" spans="1:11" x14ac:dyDescent="0.2">
      <c r="A11" s="329" t="s">
        <v>2465</v>
      </c>
      <c r="B11" s="329">
        <v>16</v>
      </c>
      <c r="C11" s="329">
        <v>10</v>
      </c>
      <c r="D11" s="329">
        <v>11</v>
      </c>
      <c r="E11" s="329">
        <v>12</v>
      </c>
      <c r="F11" s="329">
        <v>13</v>
      </c>
      <c r="G11" s="329">
        <v>14</v>
      </c>
      <c r="H11" s="329">
        <v>15</v>
      </c>
      <c r="I11" s="329">
        <v>34</v>
      </c>
    </row>
    <row r="12" spans="1:11" x14ac:dyDescent="0.2">
      <c r="A12" s="329" t="s">
        <v>1560</v>
      </c>
      <c r="B12" s="329">
        <v>3</v>
      </c>
      <c r="C12" s="329">
        <v>100</v>
      </c>
      <c r="D12" s="329">
        <v>200</v>
      </c>
      <c r="E12" s="329">
        <v>300</v>
      </c>
      <c r="F12" s="329">
        <v>400</v>
      </c>
      <c r="G12" s="329">
        <v>500</v>
      </c>
      <c r="H12" s="329">
        <v>600</v>
      </c>
      <c r="I12" s="329">
        <v>712</v>
      </c>
    </row>
    <row r="13" spans="1:11" x14ac:dyDescent="0.2">
      <c r="A13" s="329" t="s">
        <v>2055</v>
      </c>
      <c r="B13" s="329">
        <v>5</v>
      </c>
      <c r="C13" s="329">
        <v>1</v>
      </c>
      <c r="I13" s="329">
        <v>2</v>
      </c>
    </row>
    <row r="14" spans="1:11" x14ac:dyDescent="0.2">
      <c r="A14" s="329" t="s">
        <v>1179</v>
      </c>
      <c r="B14" s="329">
        <v>8</v>
      </c>
      <c r="C14" s="329">
        <v>2</v>
      </c>
      <c r="I14" s="329">
        <v>23</v>
      </c>
    </row>
    <row r="15" spans="1:11" x14ac:dyDescent="0.2">
      <c r="A15" s="329" t="s">
        <v>1813</v>
      </c>
      <c r="B15" s="329">
        <v>3</v>
      </c>
      <c r="C15" s="329">
        <v>2</v>
      </c>
      <c r="I15" s="329">
        <v>12</v>
      </c>
    </row>
    <row r="16" spans="1:11" x14ac:dyDescent="0.2">
      <c r="A16" s="329" t="s">
        <v>1814</v>
      </c>
      <c r="B16" s="329">
        <v>17</v>
      </c>
      <c r="C16" s="329">
        <v>1</v>
      </c>
      <c r="I16" s="329">
        <v>12</v>
      </c>
    </row>
    <row r="17" spans="1:9" x14ac:dyDescent="0.2">
      <c r="A17" s="329" t="s">
        <v>2566</v>
      </c>
      <c r="B17" s="329">
        <v>10</v>
      </c>
      <c r="C17" s="329">
        <v>1</v>
      </c>
      <c r="I17" s="329">
        <v>12</v>
      </c>
    </row>
    <row r="18" spans="1:9" x14ac:dyDescent="0.2">
      <c r="A18" s="329" t="s">
        <v>2661</v>
      </c>
      <c r="B18" s="329">
        <v>2</v>
      </c>
      <c r="C18" s="329">
        <v>1</v>
      </c>
      <c r="I18" s="329">
        <v>3</v>
      </c>
    </row>
    <row r="19" spans="1:9" x14ac:dyDescent="0.2">
      <c r="A19" s="329" t="s">
        <v>647</v>
      </c>
      <c r="B19" s="329">
        <v>16</v>
      </c>
      <c r="C19" s="329">
        <v>2</v>
      </c>
      <c r="I19" s="329">
        <v>2</v>
      </c>
    </row>
    <row r="20" spans="1:9" x14ac:dyDescent="0.2">
      <c r="A20" s="329" t="s">
        <v>1144</v>
      </c>
      <c r="B20" s="329">
        <v>20</v>
      </c>
      <c r="C20" s="329">
        <v>1</v>
      </c>
      <c r="I20" s="329">
        <v>4</v>
      </c>
    </row>
    <row r="21" spans="1:9" x14ac:dyDescent="0.2">
      <c r="A21" s="329" t="s">
        <v>1145</v>
      </c>
      <c r="B21" s="329">
        <v>10</v>
      </c>
      <c r="C21" s="329">
        <v>2</v>
      </c>
      <c r="I21" s="329">
        <v>12</v>
      </c>
    </row>
    <row r="22" spans="1:9" x14ac:dyDescent="0.2">
      <c r="A22" s="329" t="s">
        <v>2406</v>
      </c>
      <c r="B22" s="329">
        <v>2</v>
      </c>
      <c r="C22" s="329">
        <v>1</v>
      </c>
      <c r="I22" s="329">
        <v>23</v>
      </c>
    </row>
    <row r="23" spans="1:9" x14ac:dyDescent="0.2">
      <c r="A23" s="329" t="s">
        <v>1801</v>
      </c>
      <c r="B23" s="329">
        <v>17</v>
      </c>
      <c r="C23" s="329">
        <v>1</v>
      </c>
      <c r="I23" s="329">
        <v>2</v>
      </c>
    </row>
    <row r="24" spans="1:9" x14ac:dyDescent="0.2">
      <c r="A24" s="329" t="s">
        <v>1773</v>
      </c>
      <c r="B24" s="329">
        <v>10</v>
      </c>
      <c r="C24" s="329">
        <v>1</v>
      </c>
      <c r="I24" s="329">
        <v>2</v>
      </c>
    </row>
    <row r="25" spans="1:9" x14ac:dyDescent="0.2">
      <c r="A25" s="329" t="s">
        <v>604</v>
      </c>
      <c r="B25" s="329">
        <v>6</v>
      </c>
      <c r="C25" s="329">
        <v>1</v>
      </c>
      <c r="I25" s="329">
        <v>22</v>
      </c>
    </row>
    <row r="26" spans="1:9" x14ac:dyDescent="0.2">
      <c r="A26" s="329" t="s">
        <v>2547</v>
      </c>
      <c r="B26" s="329">
        <v>15</v>
      </c>
      <c r="C26" s="329">
        <v>2</v>
      </c>
      <c r="I26" s="329">
        <v>22</v>
      </c>
    </row>
    <row r="27" spans="1:9" x14ac:dyDescent="0.2">
      <c r="A27" s="329" t="s">
        <v>2906</v>
      </c>
      <c r="B27" s="329">
        <v>19</v>
      </c>
      <c r="C27" s="329">
        <v>1</v>
      </c>
      <c r="I27" s="329">
        <v>3</v>
      </c>
    </row>
    <row r="28" spans="1:9" x14ac:dyDescent="0.2">
      <c r="A28" s="329" t="s">
        <v>3665</v>
      </c>
      <c r="B28" s="329">
        <v>1</v>
      </c>
      <c r="C28" s="329">
        <v>0</v>
      </c>
      <c r="I28" s="329">
        <v>4</v>
      </c>
    </row>
    <row r="29" spans="1:9" x14ac:dyDescent="0.2">
      <c r="A29" s="329" t="s">
        <v>1514</v>
      </c>
      <c r="B29" s="329">
        <v>9</v>
      </c>
      <c r="C29" s="329">
        <v>1</v>
      </c>
      <c r="I29" s="329">
        <v>2</v>
      </c>
    </row>
    <row r="30" spans="1:9" x14ac:dyDescent="0.2">
      <c r="A30" s="329" t="s">
        <v>3780</v>
      </c>
      <c r="B30" s="329">
        <v>4</v>
      </c>
      <c r="C30" s="329">
        <v>1</v>
      </c>
      <c r="I30" s="329">
        <v>2</v>
      </c>
    </row>
    <row r="31" spans="1:9" x14ac:dyDescent="0.2">
      <c r="A31" s="329" t="s">
        <v>3773</v>
      </c>
      <c r="B31" s="329">
        <v>3</v>
      </c>
      <c r="C31" s="329">
        <v>1</v>
      </c>
      <c r="I31" s="329">
        <v>4</v>
      </c>
    </row>
    <row r="32" spans="1:9" x14ac:dyDescent="0.2">
      <c r="A32" s="329" t="s">
        <v>3767</v>
      </c>
      <c r="B32" s="329">
        <v>8</v>
      </c>
      <c r="C32" s="329">
        <v>2</v>
      </c>
      <c r="I32" s="329">
        <v>4</v>
      </c>
    </row>
    <row r="33" spans="1:9" x14ac:dyDescent="0.2">
      <c r="A33" s="329" t="s">
        <v>1183</v>
      </c>
      <c r="B33" s="329">
        <v>2</v>
      </c>
      <c r="C33" s="329">
        <v>1</v>
      </c>
      <c r="I33" s="329">
        <v>2</v>
      </c>
    </row>
    <row r="34" spans="1:9" x14ac:dyDescent="0.2">
      <c r="A34" s="329" t="s">
        <v>2085</v>
      </c>
      <c r="B34" s="329">
        <v>11</v>
      </c>
      <c r="C34" s="329">
        <v>2</v>
      </c>
      <c r="I34" s="329">
        <v>12</v>
      </c>
    </row>
    <row r="35" spans="1:9" x14ac:dyDescent="0.2">
      <c r="A35" s="329" t="s">
        <v>1893</v>
      </c>
      <c r="B35" s="329">
        <v>3</v>
      </c>
      <c r="C35" s="329">
        <v>1</v>
      </c>
      <c r="I35" s="329">
        <v>23</v>
      </c>
    </row>
    <row r="36" spans="1:9" x14ac:dyDescent="0.2">
      <c r="A36" s="329" t="s">
        <v>1895</v>
      </c>
      <c r="B36" s="329">
        <v>12</v>
      </c>
      <c r="C36" s="329">
        <v>3</v>
      </c>
      <c r="I36" s="329">
        <v>12</v>
      </c>
    </row>
    <row r="37" spans="1:9" x14ac:dyDescent="0.2">
      <c r="A37" s="329" t="s">
        <v>601</v>
      </c>
      <c r="B37" s="329">
        <v>12</v>
      </c>
      <c r="C37" s="329">
        <v>2</v>
      </c>
      <c r="I37" s="329">
        <v>3</v>
      </c>
    </row>
    <row r="38" spans="1:9" x14ac:dyDescent="0.2">
      <c r="A38" s="329" t="s">
        <v>1738</v>
      </c>
      <c r="B38" s="329">
        <v>11</v>
      </c>
      <c r="C38" s="329">
        <v>1</v>
      </c>
      <c r="D38" s="329">
        <v>3</v>
      </c>
      <c r="E38" s="329">
        <v>2</v>
      </c>
      <c r="F38" s="329">
        <v>2</v>
      </c>
      <c r="G38" s="329">
        <v>2</v>
      </c>
      <c r="H38" s="329">
        <v>3</v>
      </c>
      <c r="I38" s="329">
        <v>2</v>
      </c>
    </row>
    <row r="39" spans="1:9" x14ac:dyDescent="0.2">
      <c r="A39" s="329" t="s">
        <v>6335</v>
      </c>
      <c r="B39" s="329">
        <v>1</v>
      </c>
      <c r="I39" s="329">
        <v>1</v>
      </c>
    </row>
  </sheetData>
  <sheetProtection sheet="1" objects="1" scenarios="1"/>
  <phoneticPr fontId="13" type="noConversion"/>
  <pageMargins left="0.78740157480314965" right="0.78740157480314965" top="0.98425196850393704" bottom="0.98425196850393704" header="0.51181102362204722" footer="0.51181102362204722"/>
  <pageSetup paperSize="9" fitToHeight="0" orientation="portrait" r:id="rId1"/>
  <headerFooter alignWithMargins="0">
    <oddFooter>&amp;L&amp;A&amp;R&amp;P von &amp;N&amp;CAEB 2020 - Deutsche Krankenhausgesellschaft e. V.</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Tabelle1">
    <tabColor rgb="FF002060"/>
  </sheetPr>
  <dimension ref="A1:M1284"/>
  <sheetViews>
    <sheetView topLeftCell="A1274" workbookViewId="0">
      <selection activeCell="A1208" sqref="A1208:A1255"/>
    </sheetView>
  </sheetViews>
  <sheetFormatPr baseColWidth="10" defaultRowHeight="12.75" x14ac:dyDescent="0.2"/>
  <cols>
    <col min="1" max="1" width="8.140625" style="22" customWidth="1"/>
    <col min="2" max="2" width="4.140625" style="22" customWidth="1"/>
    <col min="3" max="3" width="40.42578125" style="25" customWidth="1"/>
    <col min="4" max="6" width="13.42578125" style="22" customWidth="1"/>
    <col min="7" max="7" width="13.42578125" style="23" customWidth="1"/>
    <col min="8" max="8" width="13.42578125" style="22" customWidth="1"/>
    <col min="9" max="9" width="13.42578125" style="23" customWidth="1"/>
    <col min="10" max="13" width="13.42578125" style="22" customWidth="1"/>
  </cols>
  <sheetData>
    <row r="1" spans="1:13" ht="15" x14ac:dyDescent="0.25">
      <c r="A1" s="19"/>
      <c r="B1" s="19"/>
      <c r="C1" s="19"/>
      <c r="D1" s="19"/>
      <c r="E1" s="19"/>
      <c r="F1" s="19"/>
      <c r="G1" s="19"/>
      <c r="H1" s="19"/>
      <c r="I1" s="19"/>
      <c r="J1" s="19"/>
      <c r="K1" s="19"/>
      <c r="L1" s="19"/>
      <c r="M1" s="28" t="s">
        <v>6343</v>
      </c>
    </row>
    <row r="2" spans="1:13" ht="15" x14ac:dyDescent="0.25">
      <c r="A2" s="525" t="s">
        <v>1482</v>
      </c>
      <c r="B2" s="525"/>
      <c r="C2" s="525"/>
      <c r="D2" s="525"/>
      <c r="E2" s="525"/>
      <c r="F2" s="525"/>
      <c r="G2" s="525"/>
      <c r="H2" s="525"/>
      <c r="I2" s="525"/>
      <c r="J2" s="525"/>
      <c r="K2" s="525"/>
      <c r="L2" s="525"/>
      <c r="M2" s="526"/>
    </row>
    <row r="3" spans="1:13" x14ac:dyDescent="0.2">
      <c r="A3" s="527" t="s">
        <v>1483</v>
      </c>
      <c r="B3" s="527"/>
      <c r="C3" s="527"/>
      <c r="D3" s="527"/>
      <c r="E3" s="527"/>
      <c r="F3" s="527"/>
      <c r="G3" s="527"/>
      <c r="H3" s="527"/>
      <c r="I3" s="527"/>
      <c r="J3" s="527"/>
      <c r="K3" s="527"/>
      <c r="L3" s="527"/>
      <c r="M3" s="526"/>
    </row>
    <row r="4" spans="1:13" x14ac:dyDescent="0.2">
      <c r="A4" s="19"/>
      <c r="B4" s="19"/>
      <c r="C4" s="19"/>
      <c r="D4" s="19"/>
      <c r="E4" s="19"/>
      <c r="F4" s="19"/>
      <c r="G4" s="19"/>
      <c r="H4" s="19"/>
      <c r="I4" s="19"/>
      <c r="J4" s="19"/>
      <c r="K4" s="19"/>
      <c r="L4" s="19"/>
      <c r="M4" s="19"/>
    </row>
    <row r="5" spans="1:13" s="190" customFormat="1" ht="11.25" x14ac:dyDescent="0.2">
      <c r="A5" s="528" t="s">
        <v>1585</v>
      </c>
      <c r="B5" s="528" t="s">
        <v>1484</v>
      </c>
      <c r="C5" s="528" t="s">
        <v>3364</v>
      </c>
      <c r="D5" s="528" t="s">
        <v>1485</v>
      </c>
      <c r="E5" s="528" t="s">
        <v>1486</v>
      </c>
      <c r="F5" s="528" t="s">
        <v>1776</v>
      </c>
      <c r="G5" s="528" t="s">
        <v>3301</v>
      </c>
      <c r="H5" s="528"/>
      <c r="I5" s="528" t="s">
        <v>3302</v>
      </c>
      <c r="J5" s="528"/>
      <c r="K5" s="528" t="s">
        <v>1487</v>
      </c>
      <c r="L5" s="528" t="s">
        <v>1488</v>
      </c>
      <c r="M5" s="528" t="s">
        <v>1777</v>
      </c>
    </row>
    <row r="6" spans="1:13" s="190" customFormat="1" ht="22.5" x14ac:dyDescent="0.2">
      <c r="A6" s="528"/>
      <c r="B6" s="528"/>
      <c r="C6" s="528"/>
      <c r="D6" s="528"/>
      <c r="E6" s="528"/>
      <c r="F6" s="528"/>
      <c r="G6" s="189" t="s">
        <v>2087</v>
      </c>
      <c r="H6" s="189" t="s">
        <v>2334</v>
      </c>
      <c r="I6" s="189" t="s">
        <v>2088</v>
      </c>
      <c r="J6" s="189" t="s">
        <v>2334</v>
      </c>
      <c r="K6" s="528"/>
      <c r="L6" s="528"/>
      <c r="M6" s="528"/>
    </row>
    <row r="7" spans="1:13" s="192" customFormat="1" ht="11.25" x14ac:dyDescent="0.2">
      <c r="A7" s="191">
        <v>1</v>
      </c>
      <c r="B7" s="191">
        <v>2</v>
      </c>
      <c r="C7" s="191">
        <v>3</v>
      </c>
      <c r="D7" s="191">
        <v>4</v>
      </c>
      <c r="E7" s="191">
        <v>5</v>
      </c>
      <c r="F7" s="191">
        <v>6</v>
      </c>
      <c r="G7" s="191">
        <v>7</v>
      </c>
      <c r="H7" s="191">
        <v>8</v>
      </c>
      <c r="I7" s="191">
        <v>9</v>
      </c>
      <c r="J7" s="191">
        <v>10</v>
      </c>
      <c r="K7" s="191">
        <v>11</v>
      </c>
      <c r="L7" s="191">
        <v>12</v>
      </c>
      <c r="M7" s="191">
        <v>13</v>
      </c>
    </row>
    <row r="8" spans="1:13" s="20" customFormat="1" ht="21" customHeight="1" x14ac:dyDescent="0.2">
      <c r="A8" s="75" t="s">
        <v>758</v>
      </c>
      <c r="B8" s="76"/>
      <c r="C8" s="77"/>
      <c r="D8" s="78"/>
      <c r="E8" s="78"/>
      <c r="F8" s="79"/>
      <c r="G8" s="76"/>
      <c r="H8" s="78"/>
      <c r="I8" s="76"/>
      <c r="J8" s="78"/>
      <c r="K8" s="78"/>
      <c r="L8" s="76"/>
      <c r="M8" s="80"/>
    </row>
    <row r="9" spans="1:13" ht="22.5" x14ac:dyDescent="0.2">
      <c r="A9" s="109" t="s">
        <v>3686</v>
      </c>
      <c r="B9" s="109" t="s">
        <v>3303</v>
      </c>
      <c r="C9" s="116" t="s">
        <v>3649</v>
      </c>
      <c r="D9" s="108">
        <v>27.806999999999999</v>
      </c>
      <c r="E9" s="108"/>
      <c r="F9" s="109">
        <v>47.2</v>
      </c>
      <c r="G9" s="117">
        <v>15</v>
      </c>
      <c r="H9" s="108">
        <v>1.4019999999999999</v>
      </c>
      <c r="I9" s="117">
        <v>65</v>
      </c>
      <c r="J9" s="108">
        <v>0.54400000000000004</v>
      </c>
      <c r="K9" s="108"/>
      <c r="L9" s="109" t="s">
        <v>310</v>
      </c>
      <c r="M9" s="109" t="s">
        <v>310</v>
      </c>
    </row>
    <row r="10" spans="1:13" ht="56.25" x14ac:dyDescent="0.2">
      <c r="A10" s="109" t="s">
        <v>3687</v>
      </c>
      <c r="B10" s="109" t="s">
        <v>3303</v>
      </c>
      <c r="C10" s="116" t="s">
        <v>5551</v>
      </c>
      <c r="D10" s="108">
        <v>15.097</v>
      </c>
      <c r="E10" s="108"/>
      <c r="F10" s="109">
        <v>33.200000000000003</v>
      </c>
      <c r="G10" s="117">
        <v>10</v>
      </c>
      <c r="H10" s="108">
        <v>1.0609999999999999</v>
      </c>
      <c r="I10" s="117">
        <v>51</v>
      </c>
      <c r="J10" s="108">
        <v>0.40600000000000003</v>
      </c>
      <c r="K10" s="108"/>
      <c r="L10" s="109" t="s">
        <v>310</v>
      </c>
      <c r="M10" s="109" t="s">
        <v>310</v>
      </c>
    </row>
    <row r="11" spans="1:13" ht="56.25" x14ac:dyDescent="0.2">
      <c r="A11" s="109" t="s">
        <v>3688</v>
      </c>
      <c r="B11" s="109" t="s">
        <v>3303</v>
      </c>
      <c r="C11" s="116" t="s">
        <v>5552</v>
      </c>
      <c r="D11" s="108">
        <v>11.087</v>
      </c>
      <c r="E11" s="108"/>
      <c r="F11" s="109">
        <v>24.7</v>
      </c>
      <c r="G11" s="117">
        <v>7</v>
      </c>
      <c r="H11" s="108">
        <v>1.012</v>
      </c>
      <c r="I11" s="117">
        <v>43</v>
      </c>
      <c r="J11" s="108">
        <v>0.39400000000000002</v>
      </c>
      <c r="K11" s="108"/>
      <c r="L11" s="109" t="s">
        <v>310</v>
      </c>
      <c r="M11" s="109" t="s">
        <v>310</v>
      </c>
    </row>
    <row r="12" spans="1:13" x14ac:dyDescent="0.2">
      <c r="A12" s="109" t="s">
        <v>1269</v>
      </c>
      <c r="B12" s="109" t="s">
        <v>3303</v>
      </c>
      <c r="C12" s="116" t="s">
        <v>1270</v>
      </c>
      <c r="D12" s="108">
        <v>10.228999999999999</v>
      </c>
      <c r="E12" s="108"/>
      <c r="F12" s="109">
        <v>24.3</v>
      </c>
      <c r="G12" s="117">
        <v>7</v>
      </c>
      <c r="H12" s="108">
        <v>0.93700000000000006</v>
      </c>
      <c r="I12" s="117">
        <v>42</v>
      </c>
      <c r="J12" s="108">
        <v>0.35399999999999998</v>
      </c>
      <c r="K12" s="108"/>
      <c r="L12" s="109" t="s">
        <v>310</v>
      </c>
      <c r="M12" s="109" t="s">
        <v>310</v>
      </c>
    </row>
    <row r="13" spans="1:13" x14ac:dyDescent="0.2">
      <c r="A13" s="109" t="s">
        <v>3689</v>
      </c>
      <c r="B13" s="109" t="s">
        <v>3303</v>
      </c>
      <c r="C13" s="116" t="s">
        <v>3624</v>
      </c>
      <c r="D13" s="108">
        <v>28.129000000000001</v>
      </c>
      <c r="E13" s="108"/>
      <c r="F13" s="109">
        <v>45.9</v>
      </c>
      <c r="G13" s="117">
        <v>14</v>
      </c>
      <c r="H13" s="108">
        <v>1.421</v>
      </c>
      <c r="I13" s="117">
        <v>64</v>
      </c>
      <c r="J13" s="108">
        <v>0.57399999999999995</v>
      </c>
      <c r="K13" s="108"/>
      <c r="L13" s="109" t="s">
        <v>310</v>
      </c>
      <c r="M13" s="109" t="s">
        <v>310</v>
      </c>
    </row>
    <row r="14" spans="1:13" x14ac:dyDescent="0.2">
      <c r="A14" s="109" t="s">
        <v>3690</v>
      </c>
      <c r="B14" s="109" t="s">
        <v>3303</v>
      </c>
      <c r="C14" s="116" t="s">
        <v>3625</v>
      </c>
      <c r="D14" s="108">
        <v>14.814</v>
      </c>
      <c r="E14" s="108"/>
      <c r="F14" s="109">
        <v>24.8</v>
      </c>
      <c r="G14" s="117">
        <v>7</v>
      </c>
      <c r="H14" s="108">
        <v>1.2749999999999999</v>
      </c>
      <c r="I14" s="117">
        <v>36</v>
      </c>
      <c r="J14" s="108">
        <v>0.499</v>
      </c>
      <c r="K14" s="108"/>
      <c r="L14" s="109" t="s">
        <v>310</v>
      </c>
      <c r="M14" s="109" t="s">
        <v>310</v>
      </c>
    </row>
    <row r="15" spans="1:13" ht="56.25" x14ac:dyDescent="0.2">
      <c r="A15" s="109" t="s">
        <v>3691</v>
      </c>
      <c r="B15" s="109" t="s">
        <v>3303</v>
      </c>
      <c r="C15" s="116" t="s">
        <v>5553</v>
      </c>
      <c r="D15" s="108">
        <v>28.184999999999999</v>
      </c>
      <c r="E15" s="108"/>
      <c r="F15" s="109">
        <v>46.2</v>
      </c>
      <c r="G15" s="117">
        <v>14</v>
      </c>
      <c r="H15" s="108">
        <v>1.5369999999999999</v>
      </c>
      <c r="I15" s="117">
        <v>64</v>
      </c>
      <c r="J15" s="108">
        <v>0.628</v>
      </c>
      <c r="K15" s="108"/>
      <c r="L15" s="109" t="s">
        <v>310</v>
      </c>
      <c r="M15" s="109" t="s">
        <v>310</v>
      </c>
    </row>
    <row r="16" spans="1:13" ht="56.25" x14ac:dyDescent="0.2">
      <c r="A16" s="112" t="s">
        <v>3692</v>
      </c>
      <c r="B16" s="112" t="s">
        <v>3303</v>
      </c>
      <c r="C16" s="118" t="s">
        <v>6767</v>
      </c>
      <c r="D16" s="108">
        <v>28.376999999999999</v>
      </c>
      <c r="E16" s="111"/>
      <c r="F16" s="112">
        <v>58.5</v>
      </c>
      <c r="G16" s="119">
        <v>18</v>
      </c>
      <c r="H16" s="111">
        <v>1.413</v>
      </c>
      <c r="I16" s="119">
        <v>76</v>
      </c>
      <c r="J16" s="111">
        <v>0.46600000000000003</v>
      </c>
      <c r="K16" s="111"/>
      <c r="L16" s="112" t="s">
        <v>310</v>
      </c>
      <c r="M16" s="112" t="s">
        <v>310</v>
      </c>
    </row>
    <row r="17" spans="1:13" ht="45" x14ac:dyDescent="0.2">
      <c r="A17" s="205" t="s">
        <v>2445</v>
      </c>
      <c r="B17" s="205" t="s">
        <v>3303</v>
      </c>
      <c r="C17" s="214" t="s">
        <v>6768</v>
      </c>
      <c r="D17" s="108">
        <v>16.751000000000001</v>
      </c>
      <c r="E17" s="204"/>
      <c r="F17" s="205">
        <v>41.3</v>
      </c>
      <c r="G17" s="206">
        <v>13</v>
      </c>
      <c r="H17" s="204">
        <v>1.1479999999999999</v>
      </c>
      <c r="I17" s="206">
        <v>59</v>
      </c>
      <c r="J17" s="204">
        <v>0.4</v>
      </c>
      <c r="K17" s="204"/>
      <c r="L17" s="205" t="s">
        <v>310</v>
      </c>
      <c r="M17" s="205" t="s">
        <v>310</v>
      </c>
    </row>
    <row r="18" spans="1:13" ht="22.5" x14ac:dyDescent="0.2">
      <c r="A18" s="205" t="s">
        <v>2223</v>
      </c>
      <c r="B18" s="205" t="s">
        <v>3303</v>
      </c>
      <c r="C18" s="214" t="s">
        <v>476</v>
      </c>
      <c r="D18" s="108">
        <v>15.282</v>
      </c>
      <c r="E18" s="204"/>
      <c r="F18" s="205">
        <v>37.6</v>
      </c>
      <c r="G18" s="206">
        <v>12</v>
      </c>
      <c r="H18" s="204">
        <v>1.1299999999999999</v>
      </c>
      <c r="I18" s="206">
        <v>56</v>
      </c>
      <c r="J18" s="204">
        <v>0.39100000000000001</v>
      </c>
      <c r="K18" s="204"/>
      <c r="L18" s="205" t="s">
        <v>310</v>
      </c>
      <c r="M18" s="205" t="s">
        <v>310</v>
      </c>
    </row>
    <row r="19" spans="1:13" ht="33.75" x14ac:dyDescent="0.2">
      <c r="A19" s="205" t="s">
        <v>3145</v>
      </c>
      <c r="B19" s="205" t="s">
        <v>3303</v>
      </c>
      <c r="C19" s="214" t="s">
        <v>477</v>
      </c>
      <c r="D19" s="108">
        <v>35.798000000000002</v>
      </c>
      <c r="E19" s="204"/>
      <c r="F19" s="205">
        <v>75.599999999999994</v>
      </c>
      <c r="G19" s="206">
        <v>24</v>
      </c>
      <c r="H19" s="204">
        <v>1.083</v>
      </c>
      <c r="I19" s="206">
        <v>94</v>
      </c>
      <c r="J19" s="204">
        <v>0.35799999999999998</v>
      </c>
      <c r="K19" s="204"/>
      <c r="L19" s="205" t="s">
        <v>310</v>
      </c>
      <c r="M19" s="205" t="s">
        <v>310</v>
      </c>
    </row>
    <row r="20" spans="1:13" ht="33.75" x14ac:dyDescent="0.2">
      <c r="A20" s="205" t="s">
        <v>3146</v>
      </c>
      <c r="B20" s="205" t="s">
        <v>3303</v>
      </c>
      <c r="C20" s="214" t="s">
        <v>478</v>
      </c>
      <c r="D20" s="108">
        <v>22.931999999999999</v>
      </c>
      <c r="E20" s="204"/>
      <c r="F20" s="205">
        <v>46.2</v>
      </c>
      <c r="G20" s="206">
        <v>14</v>
      </c>
      <c r="H20" s="204">
        <v>1.0920000000000001</v>
      </c>
      <c r="I20" s="206">
        <v>64</v>
      </c>
      <c r="J20" s="204">
        <v>0.35399999999999998</v>
      </c>
      <c r="K20" s="204"/>
      <c r="L20" s="205" t="s">
        <v>310</v>
      </c>
      <c r="M20" s="205" t="s">
        <v>310</v>
      </c>
    </row>
    <row r="21" spans="1:13" ht="33.75" x14ac:dyDescent="0.2">
      <c r="A21" s="205" t="s">
        <v>3121</v>
      </c>
      <c r="B21" s="205" t="s">
        <v>3303</v>
      </c>
      <c r="C21" s="214" t="s">
        <v>6769</v>
      </c>
      <c r="D21" s="108">
        <v>71.528000000000006</v>
      </c>
      <c r="E21" s="204"/>
      <c r="F21" s="205">
        <v>134.1</v>
      </c>
      <c r="G21" s="206"/>
      <c r="H21" s="204"/>
      <c r="I21" s="206">
        <v>152</v>
      </c>
      <c r="J21" s="204">
        <v>0.50600000000000001</v>
      </c>
      <c r="K21" s="204"/>
      <c r="L21" s="205" t="s">
        <v>310</v>
      </c>
      <c r="M21" s="205" t="s">
        <v>310</v>
      </c>
    </row>
    <row r="22" spans="1:13" ht="45" x14ac:dyDescent="0.2">
      <c r="A22" s="205" t="s">
        <v>4007</v>
      </c>
      <c r="B22" s="205" t="s">
        <v>3303</v>
      </c>
      <c r="C22" s="214" t="s">
        <v>6770</v>
      </c>
      <c r="D22" s="108">
        <v>50.436</v>
      </c>
      <c r="E22" s="204"/>
      <c r="F22" s="205">
        <v>102.6</v>
      </c>
      <c r="G22" s="206"/>
      <c r="H22" s="204"/>
      <c r="I22" s="206">
        <v>121</v>
      </c>
      <c r="J22" s="204">
        <v>0.46</v>
      </c>
      <c r="K22" s="204"/>
      <c r="L22" s="205" t="s">
        <v>310</v>
      </c>
      <c r="M22" s="205" t="s">
        <v>310</v>
      </c>
    </row>
    <row r="23" spans="1:13" ht="33.75" x14ac:dyDescent="0.2">
      <c r="A23" s="112" t="s">
        <v>479</v>
      </c>
      <c r="B23" s="112" t="s">
        <v>3303</v>
      </c>
      <c r="C23" s="118" t="s">
        <v>6771</v>
      </c>
      <c r="D23" s="111">
        <v>42.732999999999997</v>
      </c>
      <c r="E23" s="111"/>
      <c r="F23" s="112">
        <v>101.8</v>
      </c>
      <c r="G23" s="119"/>
      <c r="H23" s="111"/>
      <c r="I23" s="119">
        <v>120</v>
      </c>
      <c r="J23" s="111">
        <v>0.35599999999999998</v>
      </c>
      <c r="K23" s="111"/>
      <c r="L23" s="112" t="s">
        <v>310</v>
      </c>
      <c r="M23" s="112" t="s">
        <v>310</v>
      </c>
    </row>
    <row r="24" spans="1:13" ht="56.25" x14ac:dyDescent="0.2">
      <c r="A24" s="205" t="s">
        <v>3662</v>
      </c>
      <c r="B24" s="205" t="s">
        <v>3303</v>
      </c>
      <c r="C24" s="214" t="s">
        <v>4334</v>
      </c>
      <c r="D24" s="108">
        <v>44.47</v>
      </c>
      <c r="E24" s="204"/>
      <c r="F24" s="205">
        <v>78.3</v>
      </c>
      <c r="G24" s="206">
        <v>25</v>
      </c>
      <c r="H24" s="204">
        <v>1.444</v>
      </c>
      <c r="I24" s="206">
        <v>96</v>
      </c>
      <c r="J24" s="204">
        <v>0.48</v>
      </c>
      <c r="K24" s="204"/>
      <c r="L24" s="205" t="s">
        <v>310</v>
      </c>
      <c r="M24" s="205" t="s">
        <v>310</v>
      </c>
    </row>
    <row r="25" spans="1:13" ht="56.25" x14ac:dyDescent="0.2">
      <c r="A25" s="205" t="s">
        <v>3663</v>
      </c>
      <c r="B25" s="205" t="s">
        <v>3303</v>
      </c>
      <c r="C25" s="214" t="s">
        <v>6772</v>
      </c>
      <c r="D25" s="108">
        <v>36.564999999999998</v>
      </c>
      <c r="E25" s="204"/>
      <c r="F25" s="205">
        <v>69</v>
      </c>
      <c r="G25" s="206">
        <v>22</v>
      </c>
      <c r="H25" s="204">
        <v>1.4690000000000001</v>
      </c>
      <c r="I25" s="206">
        <v>87</v>
      </c>
      <c r="J25" s="204">
        <v>0.49</v>
      </c>
      <c r="K25" s="204"/>
      <c r="L25" s="205" t="s">
        <v>310</v>
      </c>
      <c r="M25" s="205" t="s">
        <v>310</v>
      </c>
    </row>
    <row r="26" spans="1:13" ht="56.25" x14ac:dyDescent="0.2">
      <c r="A26" s="205" t="s">
        <v>3664</v>
      </c>
      <c r="B26" s="205" t="s">
        <v>3303</v>
      </c>
      <c r="C26" s="214" t="s">
        <v>5554</v>
      </c>
      <c r="D26" s="108">
        <v>28.731000000000002</v>
      </c>
      <c r="E26" s="204"/>
      <c r="F26" s="205">
        <v>59.4</v>
      </c>
      <c r="G26" s="206">
        <v>19</v>
      </c>
      <c r="H26" s="204">
        <v>1.337</v>
      </c>
      <c r="I26" s="206">
        <v>77</v>
      </c>
      <c r="J26" s="204">
        <v>0.38400000000000001</v>
      </c>
      <c r="K26" s="204">
        <v>0.443</v>
      </c>
      <c r="L26" s="205"/>
      <c r="M26" s="205" t="s">
        <v>310</v>
      </c>
    </row>
    <row r="27" spans="1:13" ht="56.25" x14ac:dyDescent="0.2">
      <c r="A27" s="205" t="s">
        <v>1815</v>
      </c>
      <c r="B27" s="205" t="s">
        <v>3303</v>
      </c>
      <c r="C27" s="214" t="s">
        <v>5555</v>
      </c>
      <c r="D27" s="108">
        <v>27.097999999999999</v>
      </c>
      <c r="E27" s="204"/>
      <c r="F27" s="205">
        <v>57</v>
      </c>
      <c r="G27" s="206">
        <v>18</v>
      </c>
      <c r="H27" s="204">
        <v>1.3129999999999999</v>
      </c>
      <c r="I27" s="206">
        <v>75</v>
      </c>
      <c r="J27" s="204">
        <v>0.30599999999999999</v>
      </c>
      <c r="K27" s="204">
        <v>0.43</v>
      </c>
      <c r="L27" s="205"/>
      <c r="M27" s="205" t="s">
        <v>310</v>
      </c>
    </row>
    <row r="28" spans="1:13" ht="56.25" x14ac:dyDescent="0.2">
      <c r="A28" s="205" t="s">
        <v>2726</v>
      </c>
      <c r="B28" s="205" t="s">
        <v>3303</v>
      </c>
      <c r="C28" s="214" t="s">
        <v>6773</v>
      </c>
      <c r="D28" s="108">
        <v>22.504000000000001</v>
      </c>
      <c r="E28" s="204"/>
      <c r="F28" s="205">
        <v>58.5</v>
      </c>
      <c r="G28" s="206">
        <v>19</v>
      </c>
      <c r="H28" s="204">
        <v>1.097</v>
      </c>
      <c r="I28" s="206">
        <v>77</v>
      </c>
      <c r="J28" s="204">
        <v>0.26200000000000001</v>
      </c>
      <c r="K28" s="204">
        <v>0.36899999999999999</v>
      </c>
      <c r="L28" s="205"/>
      <c r="M28" s="205" t="s">
        <v>310</v>
      </c>
    </row>
    <row r="29" spans="1:13" ht="56.25" x14ac:dyDescent="0.2">
      <c r="A29" s="205" t="s">
        <v>6774</v>
      </c>
      <c r="B29" s="205" t="s">
        <v>3303</v>
      </c>
      <c r="C29" s="214" t="s">
        <v>6775</v>
      </c>
      <c r="D29" s="108">
        <v>19.873999999999999</v>
      </c>
      <c r="E29" s="204"/>
      <c r="F29" s="205">
        <v>59.1</v>
      </c>
      <c r="G29" s="206"/>
      <c r="H29" s="204"/>
      <c r="I29" s="206">
        <v>77</v>
      </c>
      <c r="J29" s="204">
        <v>0.22700000000000001</v>
      </c>
      <c r="K29" s="204">
        <v>0.31900000000000001</v>
      </c>
      <c r="L29" s="205"/>
      <c r="M29" s="205" t="s">
        <v>310</v>
      </c>
    </row>
    <row r="30" spans="1:13" ht="45" customHeight="1" x14ac:dyDescent="0.2">
      <c r="A30" s="205" t="s">
        <v>3239</v>
      </c>
      <c r="B30" s="205" t="s">
        <v>3303</v>
      </c>
      <c r="C30" s="214" t="s">
        <v>5556</v>
      </c>
      <c r="D30" s="108">
        <v>32.493000000000002</v>
      </c>
      <c r="E30" s="204"/>
      <c r="F30" s="205">
        <v>57.9</v>
      </c>
      <c r="G30" s="206">
        <v>18</v>
      </c>
      <c r="H30" s="204">
        <v>1.423</v>
      </c>
      <c r="I30" s="206">
        <v>76</v>
      </c>
      <c r="J30" s="204">
        <v>0.46700000000000003</v>
      </c>
      <c r="K30" s="204"/>
      <c r="L30" s="205" t="s">
        <v>310</v>
      </c>
      <c r="M30" s="205" t="s">
        <v>310</v>
      </c>
    </row>
    <row r="31" spans="1:13" ht="56.25" x14ac:dyDescent="0.2">
      <c r="A31" s="205" t="s">
        <v>3240</v>
      </c>
      <c r="B31" s="205" t="s">
        <v>3303</v>
      </c>
      <c r="C31" s="214" t="s">
        <v>480</v>
      </c>
      <c r="D31" s="108">
        <v>21.745000000000001</v>
      </c>
      <c r="E31" s="204"/>
      <c r="F31" s="205">
        <v>39.5</v>
      </c>
      <c r="G31" s="206">
        <v>12</v>
      </c>
      <c r="H31" s="204">
        <v>1.46</v>
      </c>
      <c r="I31" s="206">
        <v>57</v>
      </c>
      <c r="J31" s="204">
        <v>0.48099999999999998</v>
      </c>
      <c r="K31" s="204"/>
      <c r="L31" s="205" t="s">
        <v>310</v>
      </c>
      <c r="M31" s="205" t="s">
        <v>310</v>
      </c>
    </row>
    <row r="32" spans="1:13" ht="56.25" x14ac:dyDescent="0.2">
      <c r="A32" s="205" t="s">
        <v>3241</v>
      </c>
      <c r="B32" s="205" t="s">
        <v>3303</v>
      </c>
      <c r="C32" s="214" t="s">
        <v>5557</v>
      </c>
      <c r="D32" s="108">
        <v>17.989999999999998</v>
      </c>
      <c r="E32" s="204"/>
      <c r="F32" s="205">
        <v>34.700000000000003</v>
      </c>
      <c r="G32" s="206">
        <v>11</v>
      </c>
      <c r="H32" s="204">
        <v>1.359</v>
      </c>
      <c r="I32" s="206">
        <v>53</v>
      </c>
      <c r="J32" s="204">
        <v>0.35</v>
      </c>
      <c r="K32" s="204"/>
      <c r="L32" s="205" t="s">
        <v>310</v>
      </c>
      <c r="M32" s="205" t="s">
        <v>310</v>
      </c>
    </row>
    <row r="33" spans="1:13" ht="56.25" x14ac:dyDescent="0.2">
      <c r="A33" s="112" t="s">
        <v>3667</v>
      </c>
      <c r="B33" s="112" t="s">
        <v>3303</v>
      </c>
      <c r="C33" s="118" t="s">
        <v>481</v>
      </c>
      <c r="D33" s="111">
        <v>17.806999999999999</v>
      </c>
      <c r="E33" s="111"/>
      <c r="F33" s="112">
        <v>39.700000000000003</v>
      </c>
      <c r="G33" s="119">
        <v>12</v>
      </c>
      <c r="H33" s="111">
        <v>1.3160000000000001</v>
      </c>
      <c r="I33" s="119">
        <v>58</v>
      </c>
      <c r="J33" s="111">
        <v>0.30199999999999999</v>
      </c>
      <c r="K33" s="111">
        <v>0.42099999999999999</v>
      </c>
      <c r="L33" s="112"/>
      <c r="M33" s="112" t="s">
        <v>310</v>
      </c>
    </row>
    <row r="34" spans="1:13" ht="67.5" x14ac:dyDescent="0.2">
      <c r="A34" s="205" t="s">
        <v>3034</v>
      </c>
      <c r="B34" s="205" t="s">
        <v>3303</v>
      </c>
      <c r="C34" s="214" t="s">
        <v>482</v>
      </c>
      <c r="D34" s="108">
        <v>15.474</v>
      </c>
      <c r="E34" s="204"/>
      <c r="F34" s="205">
        <v>33.700000000000003</v>
      </c>
      <c r="G34" s="206">
        <v>10</v>
      </c>
      <c r="H34" s="204">
        <v>1.35</v>
      </c>
      <c r="I34" s="206">
        <v>52</v>
      </c>
      <c r="J34" s="204">
        <v>0.308</v>
      </c>
      <c r="K34" s="204">
        <v>0.42699999999999999</v>
      </c>
      <c r="L34" s="205"/>
      <c r="M34" s="205" t="s">
        <v>310</v>
      </c>
    </row>
    <row r="35" spans="1:13" ht="67.5" x14ac:dyDescent="0.2">
      <c r="A35" s="205" t="s">
        <v>3035</v>
      </c>
      <c r="B35" s="205" t="s">
        <v>3303</v>
      </c>
      <c r="C35" s="214" t="s">
        <v>483</v>
      </c>
      <c r="D35" s="108">
        <v>13.231999999999999</v>
      </c>
      <c r="E35" s="204"/>
      <c r="F35" s="205">
        <v>31</v>
      </c>
      <c r="G35" s="206">
        <v>9</v>
      </c>
      <c r="H35" s="204">
        <v>1.2789999999999999</v>
      </c>
      <c r="I35" s="206">
        <v>47</v>
      </c>
      <c r="J35" s="204">
        <v>0.28799999999999998</v>
      </c>
      <c r="K35" s="204">
        <v>0.39900000000000002</v>
      </c>
      <c r="L35" s="205"/>
      <c r="M35" s="205" t="s">
        <v>310</v>
      </c>
    </row>
    <row r="36" spans="1:13" ht="45" x14ac:dyDescent="0.2">
      <c r="A36" s="205" t="s">
        <v>2486</v>
      </c>
      <c r="B36" s="205" t="s">
        <v>3303</v>
      </c>
      <c r="C36" s="214" t="s">
        <v>484</v>
      </c>
      <c r="D36" s="108">
        <v>24.649000000000001</v>
      </c>
      <c r="E36" s="204"/>
      <c r="F36" s="205">
        <v>45.4</v>
      </c>
      <c r="G36" s="206">
        <v>14</v>
      </c>
      <c r="H36" s="204">
        <v>1.3879999999999999</v>
      </c>
      <c r="I36" s="206">
        <v>63</v>
      </c>
      <c r="J36" s="204">
        <v>0.45800000000000002</v>
      </c>
      <c r="K36" s="204">
        <v>0.44800000000000001</v>
      </c>
      <c r="L36" s="205"/>
      <c r="M36" s="205" t="s">
        <v>310</v>
      </c>
    </row>
    <row r="37" spans="1:13" ht="45" x14ac:dyDescent="0.2">
      <c r="A37" s="205" t="s">
        <v>2487</v>
      </c>
      <c r="B37" s="205" t="s">
        <v>3303</v>
      </c>
      <c r="C37" s="214" t="s">
        <v>485</v>
      </c>
      <c r="D37" s="108">
        <v>19.545999999999999</v>
      </c>
      <c r="E37" s="204"/>
      <c r="F37" s="205">
        <v>35.4</v>
      </c>
      <c r="G37" s="206">
        <v>11</v>
      </c>
      <c r="H37" s="204">
        <v>1.2689999999999999</v>
      </c>
      <c r="I37" s="206">
        <v>53</v>
      </c>
      <c r="J37" s="204">
        <v>0.43099999999999999</v>
      </c>
      <c r="K37" s="204"/>
      <c r="L37" s="205" t="s">
        <v>310</v>
      </c>
      <c r="M37" s="205" t="s">
        <v>310</v>
      </c>
    </row>
    <row r="38" spans="1:13" ht="56.25" x14ac:dyDescent="0.2">
      <c r="A38" s="205" t="s">
        <v>2464</v>
      </c>
      <c r="B38" s="205" t="s">
        <v>3303</v>
      </c>
      <c r="C38" s="214" t="s">
        <v>6776</v>
      </c>
      <c r="D38" s="108">
        <v>13.03</v>
      </c>
      <c r="E38" s="204"/>
      <c r="F38" s="205">
        <v>23.8</v>
      </c>
      <c r="G38" s="206">
        <v>7</v>
      </c>
      <c r="H38" s="204">
        <v>1.37</v>
      </c>
      <c r="I38" s="206">
        <v>42</v>
      </c>
      <c r="J38" s="204">
        <v>0.46100000000000002</v>
      </c>
      <c r="K38" s="204"/>
      <c r="L38" s="205" t="s">
        <v>310</v>
      </c>
      <c r="M38" s="205" t="s">
        <v>310</v>
      </c>
    </row>
    <row r="39" spans="1:13" ht="45" customHeight="1" x14ac:dyDescent="0.2">
      <c r="A39" s="205" t="s">
        <v>2465</v>
      </c>
      <c r="B39" s="205" t="s">
        <v>3303</v>
      </c>
      <c r="C39" s="214" t="s">
        <v>1176</v>
      </c>
      <c r="D39" s="108">
        <v>12.459</v>
      </c>
      <c r="E39" s="204"/>
      <c r="F39" s="205">
        <v>23.6</v>
      </c>
      <c r="G39" s="206">
        <v>7</v>
      </c>
      <c r="H39" s="204">
        <v>1.32</v>
      </c>
      <c r="I39" s="206">
        <v>42</v>
      </c>
      <c r="J39" s="204">
        <v>0.44800000000000001</v>
      </c>
      <c r="K39" s="204"/>
      <c r="L39" s="205" t="s">
        <v>310</v>
      </c>
      <c r="M39" s="205" t="s">
        <v>310</v>
      </c>
    </row>
    <row r="40" spans="1:13" ht="56.25" x14ac:dyDescent="0.2">
      <c r="A40" s="205" t="s">
        <v>897</v>
      </c>
      <c r="B40" s="205" t="s">
        <v>3303</v>
      </c>
      <c r="C40" s="214" t="s">
        <v>4536</v>
      </c>
      <c r="D40" s="108">
        <v>11.122</v>
      </c>
      <c r="E40" s="204"/>
      <c r="F40" s="205">
        <v>22.3</v>
      </c>
      <c r="G40" s="206">
        <v>6</v>
      </c>
      <c r="H40" s="204">
        <v>1.431</v>
      </c>
      <c r="I40" s="206">
        <v>39</v>
      </c>
      <c r="J40" s="204">
        <v>0.315</v>
      </c>
      <c r="K40" s="204"/>
      <c r="L40" s="205" t="s">
        <v>310</v>
      </c>
      <c r="M40" s="205" t="s">
        <v>310</v>
      </c>
    </row>
    <row r="41" spans="1:13" ht="56.25" x14ac:dyDescent="0.2">
      <c r="A41" s="205" t="s">
        <v>1560</v>
      </c>
      <c r="B41" s="205" t="s">
        <v>3303</v>
      </c>
      <c r="C41" s="214" t="s">
        <v>4520</v>
      </c>
      <c r="D41" s="108">
        <v>10.275</v>
      </c>
      <c r="E41" s="204"/>
      <c r="F41" s="205">
        <v>25</v>
      </c>
      <c r="G41" s="206">
        <v>7</v>
      </c>
      <c r="H41" s="204">
        <v>1.1779999999999999</v>
      </c>
      <c r="I41" s="206">
        <v>43</v>
      </c>
      <c r="J41" s="204">
        <v>0.26400000000000001</v>
      </c>
      <c r="K41" s="204">
        <v>0.36299999999999999</v>
      </c>
      <c r="L41" s="205"/>
      <c r="M41" s="205" t="s">
        <v>310</v>
      </c>
    </row>
    <row r="42" spans="1:13" ht="67.5" x14ac:dyDescent="0.2">
      <c r="A42" s="205" t="s">
        <v>1819</v>
      </c>
      <c r="B42" s="205" t="s">
        <v>3303</v>
      </c>
      <c r="C42" s="214" t="s">
        <v>1177</v>
      </c>
      <c r="D42" s="108">
        <v>8.7880000000000003</v>
      </c>
      <c r="E42" s="204"/>
      <c r="F42" s="205">
        <v>18.8</v>
      </c>
      <c r="G42" s="206">
        <v>5</v>
      </c>
      <c r="H42" s="204">
        <v>1.4319999999999999</v>
      </c>
      <c r="I42" s="206">
        <v>32</v>
      </c>
      <c r="J42" s="204">
        <v>0.32</v>
      </c>
      <c r="K42" s="204">
        <v>0.434</v>
      </c>
      <c r="L42" s="205"/>
      <c r="M42" s="205" t="s">
        <v>310</v>
      </c>
    </row>
    <row r="43" spans="1:13" ht="56.25" x14ac:dyDescent="0.2">
      <c r="A43" s="205" t="s">
        <v>2055</v>
      </c>
      <c r="B43" s="205" t="s">
        <v>3303</v>
      </c>
      <c r="C43" s="214" t="s">
        <v>1178</v>
      </c>
      <c r="D43" s="108">
        <v>8.5169999999999995</v>
      </c>
      <c r="E43" s="204"/>
      <c r="F43" s="205">
        <v>21.5</v>
      </c>
      <c r="G43" s="206">
        <v>6</v>
      </c>
      <c r="H43" s="204">
        <v>1.1819999999999999</v>
      </c>
      <c r="I43" s="206">
        <v>40</v>
      </c>
      <c r="J43" s="204">
        <v>0.26900000000000002</v>
      </c>
      <c r="K43" s="204">
        <v>0.36799999999999999</v>
      </c>
      <c r="L43" s="205"/>
      <c r="M43" s="205" t="s">
        <v>310</v>
      </c>
    </row>
    <row r="44" spans="1:13" ht="56.25" x14ac:dyDescent="0.2">
      <c r="A44" s="112" t="s">
        <v>1179</v>
      </c>
      <c r="B44" s="112" t="s">
        <v>3303</v>
      </c>
      <c r="C44" s="118" t="s">
        <v>1180</v>
      </c>
      <c r="D44" s="111">
        <v>7.0030000000000001</v>
      </c>
      <c r="E44" s="111"/>
      <c r="F44" s="112">
        <v>19.5</v>
      </c>
      <c r="G44" s="119">
        <v>5</v>
      </c>
      <c r="H44" s="111">
        <v>1.137</v>
      </c>
      <c r="I44" s="119">
        <v>35</v>
      </c>
      <c r="J44" s="111">
        <v>0.245</v>
      </c>
      <c r="K44" s="111">
        <v>0.33300000000000002</v>
      </c>
      <c r="L44" s="112"/>
      <c r="M44" s="112" t="s">
        <v>310</v>
      </c>
    </row>
    <row r="45" spans="1:13" ht="56.25" x14ac:dyDescent="0.2">
      <c r="A45" s="205" t="s">
        <v>1739</v>
      </c>
      <c r="B45" s="205" t="s">
        <v>3303</v>
      </c>
      <c r="C45" s="214" t="s">
        <v>489</v>
      </c>
      <c r="D45" s="108">
        <v>15.647</v>
      </c>
      <c r="E45" s="204"/>
      <c r="F45" s="205">
        <v>30.7</v>
      </c>
      <c r="G45" s="206">
        <v>9</v>
      </c>
      <c r="H45" s="204">
        <v>1.248</v>
      </c>
      <c r="I45" s="206">
        <v>49</v>
      </c>
      <c r="J45" s="204">
        <v>0.40699999999999997</v>
      </c>
      <c r="K45" s="204"/>
      <c r="L45" s="205" t="s">
        <v>310</v>
      </c>
      <c r="M45" s="205" t="s">
        <v>310</v>
      </c>
    </row>
    <row r="46" spans="1:13" ht="67.5" x14ac:dyDescent="0.2">
      <c r="A46" s="205" t="s">
        <v>1740</v>
      </c>
      <c r="B46" s="205" t="s">
        <v>3303</v>
      </c>
      <c r="C46" s="214" t="s">
        <v>3704</v>
      </c>
      <c r="D46" s="108">
        <v>10.702</v>
      </c>
      <c r="E46" s="204"/>
      <c r="F46" s="205">
        <v>19.7</v>
      </c>
      <c r="G46" s="206">
        <v>6</v>
      </c>
      <c r="H46" s="204">
        <v>1.0509999999999999</v>
      </c>
      <c r="I46" s="206">
        <v>38</v>
      </c>
      <c r="J46" s="204">
        <v>0.374</v>
      </c>
      <c r="K46" s="204"/>
      <c r="L46" s="205" t="s">
        <v>310</v>
      </c>
      <c r="M46" s="205" t="s">
        <v>310</v>
      </c>
    </row>
    <row r="47" spans="1:13" ht="56.25" x14ac:dyDescent="0.2">
      <c r="A47" s="205" t="s">
        <v>2463</v>
      </c>
      <c r="B47" s="205" t="s">
        <v>3303</v>
      </c>
      <c r="C47" s="214" t="s">
        <v>3705</v>
      </c>
      <c r="D47" s="108">
        <v>9.4949999999999992</v>
      </c>
      <c r="E47" s="204"/>
      <c r="F47" s="205">
        <v>26.9</v>
      </c>
      <c r="G47" s="206">
        <v>8</v>
      </c>
      <c r="H47" s="204">
        <v>0.89400000000000002</v>
      </c>
      <c r="I47" s="206">
        <v>45</v>
      </c>
      <c r="J47" s="204">
        <v>0.29899999999999999</v>
      </c>
      <c r="K47" s="204"/>
      <c r="L47" s="205" t="s">
        <v>310</v>
      </c>
      <c r="M47" s="205" t="s">
        <v>310</v>
      </c>
    </row>
    <row r="48" spans="1:13" ht="56.25" x14ac:dyDescent="0.2">
      <c r="A48" s="205" t="s">
        <v>1813</v>
      </c>
      <c r="B48" s="205" t="s">
        <v>3303</v>
      </c>
      <c r="C48" s="214" t="s">
        <v>3706</v>
      </c>
      <c r="D48" s="108">
        <v>8.2959999999999994</v>
      </c>
      <c r="E48" s="204"/>
      <c r="F48" s="205">
        <v>17.600000000000001</v>
      </c>
      <c r="G48" s="206">
        <v>5</v>
      </c>
      <c r="H48" s="204">
        <v>1.0349999999999999</v>
      </c>
      <c r="I48" s="206">
        <v>35</v>
      </c>
      <c r="J48" s="204">
        <v>0.247</v>
      </c>
      <c r="K48" s="204"/>
      <c r="L48" s="205" t="s">
        <v>310</v>
      </c>
      <c r="M48" s="205" t="s">
        <v>310</v>
      </c>
    </row>
    <row r="49" spans="1:13" ht="67.5" x14ac:dyDescent="0.2">
      <c r="A49" s="205" t="s">
        <v>1814</v>
      </c>
      <c r="B49" s="205" t="s">
        <v>3303</v>
      </c>
      <c r="C49" s="214" t="s">
        <v>490</v>
      </c>
      <c r="D49" s="108">
        <v>7.3319999999999999</v>
      </c>
      <c r="E49" s="204"/>
      <c r="F49" s="205">
        <v>19.600000000000001</v>
      </c>
      <c r="G49" s="206">
        <v>6</v>
      </c>
      <c r="H49" s="204">
        <v>0.94199999999999995</v>
      </c>
      <c r="I49" s="206">
        <v>37</v>
      </c>
      <c r="J49" s="204">
        <v>0.23599999999999999</v>
      </c>
      <c r="K49" s="204"/>
      <c r="L49" s="205" t="s">
        <v>310</v>
      </c>
      <c r="M49" s="205" t="s">
        <v>310</v>
      </c>
    </row>
    <row r="50" spans="1:13" ht="56.25" x14ac:dyDescent="0.2">
      <c r="A50" s="205" t="s">
        <v>1598</v>
      </c>
      <c r="B50" s="205" t="s">
        <v>3303</v>
      </c>
      <c r="C50" s="214" t="s">
        <v>3707</v>
      </c>
      <c r="D50" s="108">
        <v>5.1040000000000001</v>
      </c>
      <c r="E50" s="204"/>
      <c r="F50" s="205">
        <v>12.9</v>
      </c>
      <c r="G50" s="206">
        <v>3</v>
      </c>
      <c r="H50" s="204">
        <v>1.1970000000000001</v>
      </c>
      <c r="I50" s="206">
        <v>27</v>
      </c>
      <c r="J50" s="204">
        <v>0.26</v>
      </c>
      <c r="K50" s="204">
        <v>0.34399999999999997</v>
      </c>
      <c r="L50" s="205"/>
      <c r="M50" s="205" t="s">
        <v>310</v>
      </c>
    </row>
    <row r="51" spans="1:13" ht="56.25" x14ac:dyDescent="0.2">
      <c r="A51" s="205" t="s">
        <v>2566</v>
      </c>
      <c r="B51" s="205" t="s">
        <v>3303</v>
      </c>
      <c r="C51" s="214" t="s">
        <v>3140</v>
      </c>
      <c r="D51" s="108">
        <v>4.5179999999999998</v>
      </c>
      <c r="E51" s="204"/>
      <c r="F51" s="205">
        <v>13.1</v>
      </c>
      <c r="G51" s="206">
        <v>3</v>
      </c>
      <c r="H51" s="204">
        <v>1.0840000000000001</v>
      </c>
      <c r="I51" s="206">
        <v>29</v>
      </c>
      <c r="J51" s="204">
        <v>0.23100000000000001</v>
      </c>
      <c r="K51" s="204">
        <v>0.307</v>
      </c>
      <c r="L51" s="205"/>
      <c r="M51" s="205" t="s">
        <v>310</v>
      </c>
    </row>
    <row r="52" spans="1:13" ht="56.25" x14ac:dyDescent="0.2">
      <c r="A52" s="205" t="s">
        <v>2661</v>
      </c>
      <c r="B52" s="205" t="s">
        <v>3303</v>
      </c>
      <c r="C52" s="214" t="s">
        <v>3141</v>
      </c>
      <c r="D52" s="108">
        <v>3.6</v>
      </c>
      <c r="E52" s="204"/>
      <c r="F52" s="205">
        <v>11.4</v>
      </c>
      <c r="G52" s="206">
        <v>3</v>
      </c>
      <c r="H52" s="204">
        <v>0.875</v>
      </c>
      <c r="I52" s="206">
        <v>25</v>
      </c>
      <c r="J52" s="204">
        <v>0.215</v>
      </c>
      <c r="K52" s="204">
        <v>0.28299999999999997</v>
      </c>
      <c r="L52" s="205"/>
      <c r="M52" s="205" t="s">
        <v>310</v>
      </c>
    </row>
    <row r="53" spans="1:13" ht="56.25" x14ac:dyDescent="0.2">
      <c r="A53" s="205" t="s">
        <v>2488</v>
      </c>
      <c r="B53" s="205" t="s">
        <v>3303</v>
      </c>
      <c r="C53" s="214" t="s">
        <v>491</v>
      </c>
      <c r="D53" s="108">
        <v>12.116</v>
      </c>
      <c r="E53" s="204"/>
      <c r="F53" s="205">
        <v>27.7</v>
      </c>
      <c r="G53" s="206">
        <v>8</v>
      </c>
      <c r="H53" s="204">
        <v>1.1910000000000001</v>
      </c>
      <c r="I53" s="206">
        <v>42</v>
      </c>
      <c r="J53" s="204">
        <v>0.38900000000000001</v>
      </c>
      <c r="K53" s="204"/>
      <c r="L53" s="205" t="s">
        <v>310</v>
      </c>
      <c r="M53" s="205" t="s">
        <v>310</v>
      </c>
    </row>
    <row r="54" spans="1:13" ht="56.25" x14ac:dyDescent="0.2">
      <c r="A54" s="205" t="s">
        <v>1902</v>
      </c>
      <c r="B54" s="205" t="s">
        <v>3303</v>
      </c>
      <c r="C54" s="214" t="s">
        <v>492</v>
      </c>
      <c r="D54" s="108">
        <v>7.9770000000000003</v>
      </c>
      <c r="E54" s="204"/>
      <c r="F54" s="205">
        <v>23.4</v>
      </c>
      <c r="G54" s="206">
        <v>7</v>
      </c>
      <c r="H54" s="204">
        <v>0.8</v>
      </c>
      <c r="I54" s="206">
        <v>35</v>
      </c>
      <c r="J54" s="204">
        <v>0.27400000000000002</v>
      </c>
      <c r="K54" s="204"/>
      <c r="L54" s="205" t="s">
        <v>310</v>
      </c>
      <c r="M54" s="205" t="s">
        <v>310</v>
      </c>
    </row>
    <row r="55" spans="1:13" ht="33.75" x14ac:dyDescent="0.2">
      <c r="A55" s="112" t="s">
        <v>2901</v>
      </c>
      <c r="B55" s="112" t="s">
        <v>3303</v>
      </c>
      <c r="C55" s="118" t="s">
        <v>493</v>
      </c>
      <c r="D55" s="111">
        <v>5.4930000000000003</v>
      </c>
      <c r="E55" s="111"/>
      <c r="F55" s="112">
        <v>19.600000000000001</v>
      </c>
      <c r="G55" s="119">
        <v>6</v>
      </c>
      <c r="H55" s="111">
        <v>0.59399999999999997</v>
      </c>
      <c r="I55" s="119">
        <v>28</v>
      </c>
      <c r="J55" s="111">
        <v>0.22800000000000001</v>
      </c>
      <c r="K55" s="111"/>
      <c r="L55" s="112" t="s">
        <v>310</v>
      </c>
      <c r="M55" s="112" t="s">
        <v>310</v>
      </c>
    </row>
    <row r="56" spans="1:13" ht="33.75" x14ac:dyDescent="0.2">
      <c r="A56" s="205" t="s">
        <v>2555</v>
      </c>
      <c r="B56" s="205" t="s">
        <v>3303</v>
      </c>
      <c r="C56" s="214" t="s">
        <v>494</v>
      </c>
      <c r="D56" s="108">
        <v>8.2639999999999993</v>
      </c>
      <c r="E56" s="204"/>
      <c r="F56" s="205">
        <v>25</v>
      </c>
      <c r="G56" s="206">
        <v>7</v>
      </c>
      <c r="H56" s="204">
        <v>0.79600000000000004</v>
      </c>
      <c r="I56" s="206">
        <v>43</v>
      </c>
      <c r="J56" s="204">
        <v>0.30099999999999999</v>
      </c>
      <c r="K56" s="204"/>
      <c r="L56" s="205" t="s">
        <v>310</v>
      </c>
      <c r="M56" s="205" t="s">
        <v>310</v>
      </c>
    </row>
    <row r="57" spans="1:13" ht="33.75" x14ac:dyDescent="0.2">
      <c r="A57" s="205" t="s">
        <v>2556</v>
      </c>
      <c r="B57" s="205" t="s">
        <v>3303</v>
      </c>
      <c r="C57" s="214" t="s">
        <v>495</v>
      </c>
      <c r="D57" s="108">
        <v>5.9429999999999996</v>
      </c>
      <c r="E57" s="204"/>
      <c r="F57" s="205">
        <v>17.5</v>
      </c>
      <c r="G57" s="206">
        <v>5</v>
      </c>
      <c r="H57" s="204">
        <v>0.73499999999999999</v>
      </c>
      <c r="I57" s="206">
        <v>29</v>
      </c>
      <c r="J57" s="204">
        <v>0.27</v>
      </c>
      <c r="K57" s="204"/>
      <c r="L57" s="205" t="s">
        <v>310</v>
      </c>
      <c r="M57" s="205" t="s">
        <v>310</v>
      </c>
    </row>
    <row r="58" spans="1:13" ht="33.75" x14ac:dyDescent="0.2">
      <c r="A58" s="205" t="s">
        <v>2902</v>
      </c>
      <c r="B58" s="205" t="s">
        <v>3303</v>
      </c>
      <c r="C58" s="214" t="s">
        <v>3644</v>
      </c>
      <c r="D58" s="108">
        <v>62.725000000000001</v>
      </c>
      <c r="E58" s="204"/>
      <c r="F58" s="205">
        <v>104.1</v>
      </c>
      <c r="G58" s="206"/>
      <c r="H58" s="204"/>
      <c r="I58" s="206">
        <v>122</v>
      </c>
      <c r="J58" s="204">
        <v>0.68899999999999995</v>
      </c>
      <c r="K58" s="204"/>
      <c r="L58" s="205" t="s">
        <v>310</v>
      </c>
      <c r="M58" s="205" t="s">
        <v>310</v>
      </c>
    </row>
    <row r="59" spans="1:13" ht="67.5" x14ac:dyDescent="0.2">
      <c r="A59" s="205" t="s">
        <v>1431</v>
      </c>
      <c r="B59" s="205" t="s">
        <v>3303</v>
      </c>
      <c r="C59" s="214" t="s">
        <v>496</v>
      </c>
      <c r="D59" s="108">
        <v>18.277999999999999</v>
      </c>
      <c r="E59" s="204"/>
      <c r="F59" s="205">
        <v>40.5</v>
      </c>
      <c r="G59" s="206">
        <v>13</v>
      </c>
      <c r="H59" s="204">
        <v>1.196</v>
      </c>
      <c r="I59" s="206">
        <v>59</v>
      </c>
      <c r="J59" s="204">
        <v>0.41299999999999998</v>
      </c>
      <c r="K59" s="204"/>
      <c r="L59" s="205" t="s">
        <v>310</v>
      </c>
      <c r="M59" s="205" t="s">
        <v>310</v>
      </c>
    </row>
    <row r="60" spans="1:13" ht="67.5" x14ac:dyDescent="0.2">
      <c r="A60" s="205" t="s">
        <v>1432</v>
      </c>
      <c r="B60" s="205" t="s">
        <v>3303</v>
      </c>
      <c r="C60" s="214" t="s">
        <v>497</v>
      </c>
      <c r="D60" s="108">
        <v>9.8350000000000009</v>
      </c>
      <c r="E60" s="204"/>
      <c r="F60" s="205">
        <v>28.5</v>
      </c>
      <c r="G60" s="206">
        <v>9</v>
      </c>
      <c r="H60" s="204">
        <v>0.89</v>
      </c>
      <c r="I60" s="206">
        <v>47</v>
      </c>
      <c r="J60" s="204">
        <v>0.312</v>
      </c>
      <c r="K60" s="204"/>
      <c r="L60" s="205" t="s">
        <v>310</v>
      </c>
      <c r="M60" s="205" t="s">
        <v>310</v>
      </c>
    </row>
    <row r="61" spans="1:13" ht="33.75" x14ac:dyDescent="0.2">
      <c r="A61" s="205" t="s">
        <v>498</v>
      </c>
      <c r="B61" s="205" t="s">
        <v>3303</v>
      </c>
      <c r="C61" s="214" t="s">
        <v>499</v>
      </c>
      <c r="D61" s="108">
        <v>8.9619999999999997</v>
      </c>
      <c r="E61" s="204"/>
      <c r="F61" s="205">
        <v>27.2</v>
      </c>
      <c r="G61" s="206">
        <v>8</v>
      </c>
      <c r="H61" s="204">
        <v>0.85899999999999999</v>
      </c>
      <c r="I61" s="206">
        <v>45</v>
      </c>
      <c r="J61" s="204">
        <v>0.19900000000000001</v>
      </c>
      <c r="K61" s="204"/>
      <c r="L61" s="205" t="s">
        <v>310</v>
      </c>
      <c r="M61" s="205" t="s">
        <v>310</v>
      </c>
    </row>
    <row r="62" spans="1:13" ht="22.5" x14ac:dyDescent="0.2">
      <c r="A62" s="205" t="s">
        <v>1582</v>
      </c>
      <c r="B62" s="205" t="s">
        <v>3304</v>
      </c>
      <c r="C62" s="214" t="s">
        <v>500</v>
      </c>
      <c r="D62" s="108">
        <v>2.6789999999999998</v>
      </c>
      <c r="E62" s="204"/>
      <c r="F62" s="205">
        <v>15.3</v>
      </c>
      <c r="G62" s="206">
        <v>4</v>
      </c>
      <c r="H62" s="204">
        <v>0.51300000000000001</v>
      </c>
      <c r="I62" s="206">
        <v>25</v>
      </c>
      <c r="J62" s="204">
        <v>0.16700000000000001</v>
      </c>
      <c r="K62" s="204">
        <v>0.157</v>
      </c>
      <c r="L62" s="205"/>
      <c r="M62" s="205" t="s">
        <v>310</v>
      </c>
    </row>
    <row r="63" spans="1:13" x14ac:dyDescent="0.2">
      <c r="A63" s="205" t="s">
        <v>2466</v>
      </c>
      <c r="B63" s="205" t="s">
        <v>3304</v>
      </c>
      <c r="C63" s="214" t="s">
        <v>501</v>
      </c>
      <c r="D63" s="108">
        <v>4.056</v>
      </c>
      <c r="E63" s="204"/>
      <c r="F63" s="205">
        <v>9.8000000000000007</v>
      </c>
      <c r="G63" s="206">
        <v>2</v>
      </c>
      <c r="H63" s="204">
        <v>1.1060000000000001</v>
      </c>
      <c r="I63" s="206">
        <v>22</v>
      </c>
      <c r="J63" s="204">
        <v>0.186</v>
      </c>
      <c r="K63" s="204">
        <v>0.308</v>
      </c>
      <c r="L63" s="205"/>
      <c r="M63" s="205" t="s">
        <v>310</v>
      </c>
    </row>
    <row r="64" spans="1:13" ht="22.5" x14ac:dyDescent="0.2">
      <c r="A64" s="205" t="s">
        <v>2662</v>
      </c>
      <c r="B64" s="205" t="s">
        <v>3304</v>
      </c>
      <c r="C64" s="214" t="s">
        <v>502</v>
      </c>
      <c r="D64" s="108">
        <v>1.113</v>
      </c>
      <c r="E64" s="204"/>
      <c r="F64" s="205">
        <v>5</v>
      </c>
      <c r="G64" s="206">
        <v>1</v>
      </c>
      <c r="H64" s="204">
        <v>0.57799999999999996</v>
      </c>
      <c r="I64" s="206">
        <v>11</v>
      </c>
      <c r="J64" s="204">
        <v>0.192</v>
      </c>
      <c r="K64" s="204">
        <v>0.16</v>
      </c>
      <c r="L64" s="205"/>
      <c r="M64" s="205" t="s">
        <v>310</v>
      </c>
    </row>
    <row r="65" spans="1:13" ht="56.25" x14ac:dyDescent="0.2">
      <c r="A65" s="205" t="s">
        <v>2557</v>
      </c>
      <c r="B65" s="205" t="s">
        <v>3305</v>
      </c>
      <c r="C65" s="214" t="s">
        <v>5558</v>
      </c>
      <c r="D65" s="108">
        <v>2.577</v>
      </c>
      <c r="E65" s="204"/>
      <c r="F65" s="205">
        <v>13.8</v>
      </c>
      <c r="G65" s="206">
        <v>4</v>
      </c>
      <c r="H65" s="204">
        <v>0.441</v>
      </c>
      <c r="I65" s="206">
        <v>29</v>
      </c>
      <c r="J65" s="204">
        <v>0.18</v>
      </c>
      <c r="K65" s="204"/>
      <c r="L65" s="205" t="s">
        <v>310</v>
      </c>
      <c r="M65" s="205" t="s">
        <v>310</v>
      </c>
    </row>
    <row r="66" spans="1:13" ht="56.25" x14ac:dyDescent="0.2">
      <c r="A66" s="205" t="s">
        <v>3763</v>
      </c>
      <c r="B66" s="205" t="s">
        <v>3305</v>
      </c>
      <c r="C66" s="214" t="s">
        <v>5559</v>
      </c>
      <c r="D66" s="108">
        <v>1.2749999999999999</v>
      </c>
      <c r="E66" s="204"/>
      <c r="F66" s="205">
        <v>4.7</v>
      </c>
      <c r="G66" s="206"/>
      <c r="H66" s="204"/>
      <c r="I66" s="206">
        <v>12</v>
      </c>
      <c r="J66" s="204">
        <v>0.23400000000000001</v>
      </c>
      <c r="K66" s="204"/>
      <c r="L66" s="205" t="s">
        <v>310</v>
      </c>
      <c r="M66" s="205" t="s">
        <v>310</v>
      </c>
    </row>
    <row r="67" spans="1:13" ht="56.25" x14ac:dyDescent="0.2">
      <c r="A67" s="205" t="s">
        <v>3764</v>
      </c>
      <c r="B67" s="205" t="s">
        <v>3305</v>
      </c>
      <c r="C67" s="214" t="s">
        <v>5560</v>
      </c>
      <c r="D67" s="108">
        <v>0.87</v>
      </c>
      <c r="E67" s="204"/>
      <c r="F67" s="205">
        <v>5.8</v>
      </c>
      <c r="G67" s="206"/>
      <c r="H67" s="204"/>
      <c r="I67" s="206">
        <v>15</v>
      </c>
      <c r="J67" s="204">
        <v>0.13500000000000001</v>
      </c>
      <c r="K67" s="204"/>
      <c r="L67" s="205" t="s">
        <v>310</v>
      </c>
      <c r="M67" s="205" t="s">
        <v>310</v>
      </c>
    </row>
    <row r="68" spans="1:13" ht="22.5" x14ac:dyDescent="0.2">
      <c r="A68" s="205" t="s">
        <v>324</v>
      </c>
      <c r="B68" s="205" t="s">
        <v>3305</v>
      </c>
      <c r="C68" s="214" t="s">
        <v>3645</v>
      </c>
      <c r="D68" s="108">
        <v>0.33300000000000002</v>
      </c>
      <c r="E68" s="204"/>
      <c r="F68" s="205">
        <v>1</v>
      </c>
      <c r="G68" s="206"/>
      <c r="H68" s="204"/>
      <c r="I68" s="206"/>
      <c r="J68" s="204"/>
      <c r="K68" s="204"/>
      <c r="L68" s="205"/>
      <c r="M68" s="205" t="s">
        <v>310</v>
      </c>
    </row>
    <row r="69" spans="1:13" ht="45" x14ac:dyDescent="0.2">
      <c r="A69" s="205" t="s">
        <v>2663</v>
      </c>
      <c r="B69" s="205" t="s">
        <v>3305</v>
      </c>
      <c r="C69" s="214" t="s">
        <v>6777</v>
      </c>
      <c r="D69" s="108">
        <v>4.3659999999999997</v>
      </c>
      <c r="E69" s="204"/>
      <c r="F69" s="205">
        <v>15.8</v>
      </c>
      <c r="G69" s="206">
        <v>4</v>
      </c>
      <c r="H69" s="204">
        <v>0.85299999999999998</v>
      </c>
      <c r="I69" s="206">
        <v>33</v>
      </c>
      <c r="J69" s="204">
        <v>0.28999999999999998</v>
      </c>
      <c r="K69" s="204">
        <v>0.254</v>
      </c>
      <c r="L69" s="205"/>
      <c r="M69" s="205" t="s">
        <v>310</v>
      </c>
    </row>
    <row r="70" spans="1:13" ht="56.25" x14ac:dyDescent="0.2">
      <c r="A70" s="112" t="s">
        <v>2664</v>
      </c>
      <c r="B70" s="112" t="s">
        <v>3305</v>
      </c>
      <c r="C70" s="118" t="s">
        <v>6778</v>
      </c>
      <c r="D70" s="111">
        <v>1.6180000000000001</v>
      </c>
      <c r="E70" s="111"/>
      <c r="F70" s="112">
        <v>6.8</v>
      </c>
      <c r="G70" s="119">
        <v>1</v>
      </c>
      <c r="H70" s="111">
        <v>1.339</v>
      </c>
      <c r="I70" s="119">
        <v>17</v>
      </c>
      <c r="J70" s="111">
        <v>0.23100000000000001</v>
      </c>
      <c r="K70" s="111">
        <v>0.20100000000000001</v>
      </c>
      <c r="L70" s="112"/>
      <c r="M70" s="112" t="s">
        <v>310</v>
      </c>
    </row>
    <row r="71" spans="1:13" ht="45" x14ac:dyDescent="0.2">
      <c r="A71" s="205" t="s">
        <v>6779</v>
      </c>
      <c r="B71" s="205" t="s">
        <v>3305</v>
      </c>
      <c r="C71" s="118" t="s">
        <v>6780</v>
      </c>
      <c r="D71" s="108">
        <v>0.59499999999999997</v>
      </c>
      <c r="E71" s="204"/>
      <c r="F71" s="205">
        <v>2.9</v>
      </c>
      <c r="G71" s="206">
        <v>1</v>
      </c>
      <c r="H71" s="204">
        <v>0.34599999999999997</v>
      </c>
      <c r="I71" s="206">
        <v>7</v>
      </c>
      <c r="J71" s="204">
        <v>0.2</v>
      </c>
      <c r="K71" s="204">
        <v>0.14799999999999999</v>
      </c>
      <c r="L71" s="205"/>
      <c r="M71" s="205" t="s">
        <v>310</v>
      </c>
    </row>
    <row r="72" spans="1:13" x14ac:dyDescent="0.2">
      <c r="A72" s="205" t="s">
        <v>3244</v>
      </c>
      <c r="B72" s="205" t="s">
        <v>3305</v>
      </c>
      <c r="C72" s="214" t="s">
        <v>2395</v>
      </c>
      <c r="D72" s="108">
        <v>2.7829999999999999</v>
      </c>
      <c r="E72" s="204"/>
      <c r="F72" s="205">
        <v>14.1</v>
      </c>
      <c r="G72" s="206">
        <v>4</v>
      </c>
      <c r="H72" s="204">
        <v>0.504</v>
      </c>
      <c r="I72" s="206">
        <v>27</v>
      </c>
      <c r="J72" s="204">
        <v>0.27800000000000002</v>
      </c>
      <c r="K72" s="204">
        <v>0.16700000000000001</v>
      </c>
      <c r="L72" s="205"/>
      <c r="M72" s="205" t="s">
        <v>310</v>
      </c>
    </row>
    <row r="73" spans="1:13" ht="22.5" x14ac:dyDescent="0.2">
      <c r="A73" s="205" t="s">
        <v>1818</v>
      </c>
      <c r="B73" s="205" t="s">
        <v>3305</v>
      </c>
      <c r="C73" s="214" t="s">
        <v>1594</v>
      </c>
      <c r="D73" s="108">
        <v>2.722</v>
      </c>
      <c r="E73" s="204"/>
      <c r="F73" s="205">
        <v>10.5</v>
      </c>
      <c r="G73" s="206">
        <v>3</v>
      </c>
      <c r="H73" s="204">
        <v>0.60699999999999998</v>
      </c>
      <c r="I73" s="206">
        <v>19</v>
      </c>
      <c r="J73" s="204">
        <v>0.318</v>
      </c>
      <c r="K73" s="204">
        <v>0.21099999999999999</v>
      </c>
      <c r="L73" s="205"/>
      <c r="M73" s="205" t="s">
        <v>310</v>
      </c>
    </row>
    <row r="74" spans="1:13" ht="22.5" x14ac:dyDescent="0.2">
      <c r="A74" s="205" t="s">
        <v>2467</v>
      </c>
      <c r="B74" s="205" t="s">
        <v>3305</v>
      </c>
      <c r="C74" s="214" t="s">
        <v>5561</v>
      </c>
      <c r="D74" s="108">
        <v>2.2869999999999999</v>
      </c>
      <c r="E74" s="204"/>
      <c r="F74" s="205">
        <v>10.9</v>
      </c>
      <c r="G74" s="206">
        <v>3</v>
      </c>
      <c r="H74" s="204">
        <v>0.501</v>
      </c>
      <c r="I74" s="206">
        <v>25</v>
      </c>
      <c r="J74" s="204">
        <v>0.19400000000000001</v>
      </c>
      <c r="K74" s="204">
        <v>0.16900000000000001</v>
      </c>
      <c r="L74" s="205"/>
      <c r="M74" s="205" t="s">
        <v>310</v>
      </c>
    </row>
    <row r="75" spans="1:13" x14ac:dyDescent="0.2">
      <c r="A75" s="205" t="s">
        <v>2903</v>
      </c>
      <c r="B75" s="205" t="s">
        <v>3305</v>
      </c>
      <c r="C75" s="214" t="s">
        <v>2904</v>
      </c>
      <c r="D75" s="108">
        <v>1.046</v>
      </c>
      <c r="E75" s="204"/>
      <c r="F75" s="205">
        <v>3.3</v>
      </c>
      <c r="G75" s="206">
        <v>1</v>
      </c>
      <c r="H75" s="204">
        <v>0.48299999999999998</v>
      </c>
      <c r="I75" s="206">
        <v>8</v>
      </c>
      <c r="J75" s="204">
        <v>0.28899999999999998</v>
      </c>
      <c r="K75" s="204">
        <v>0.223</v>
      </c>
      <c r="L75" s="205"/>
      <c r="M75" s="205" t="s">
        <v>310</v>
      </c>
    </row>
    <row r="76" spans="1:13" ht="22.5" x14ac:dyDescent="0.2">
      <c r="A76" s="205" t="s">
        <v>2396</v>
      </c>
      <c r="B76" s="205" t="s">
        <v>3305</v>
      </c>
      <c r="C76" s="214" t="s">
        <v>2397</v>
      </c>
      <c r="D76" s="108">
        <v>2.2469999999999999</v>
      </c>
      <c r="E76" s="204"/>
      <c r="F76" s="205">
        <v>12.3</v>
      </c>
      <c r="G76" s="206">
        <v>3</v>
      </c>
      <c r="H76" s="204">
        <v>0.48699999999999999</v>
      </c>
      <c r="I76" s="206">
        <v>25</v>
      </c>
      <c r="J76" s="204">
        <v>0.17499999999999999</v>
      </c>
      <c r="K76" s="204">
        <v>0.14699999999999999</v>
      </c>
      <c r="L76" s="205"/>
      <c r="M76" s="205" t="s">
        <v>310</v>
      </c>
    </row>
    <row r="77" spans="1:13" s="20" customFormat="1" ht="21" customHeight="1" x14ac:dyDescent="0.2">
      <c r="A77" s="217" t="s">
        <v>3332</v>
      </c>
      <c r="B77" s="85"/>
      <c r="C77" s="218"/>
      <c r="D77" s="219"/>
      <c r="E77" s="84"/>
      <c r="F77" s="85"/>
      <c r="G77" s="220"/>
      <c r="H77" s="84"/>
      <c r="I77" s="220"/>
      <c r="J77" s="84"/>
      <c r="K77" s="84"/>
      <c r="L77" s="85"/>
      <c r="M77" s="221"/>
    </row>
    <row r="78" spans="1:13" ht="22.5" x14ac:dyDescent="0.2">
      <c r="A78" s="205" t="s">
        <v>5562</v>
      </c>
      <c r="B78" s="205" t="s">
        <v>3303</v>
      </c>
      <c r="C78" s="214" t="s">
        <v>5563</v>
      </c>
      <c r="D78" s="108">
        <v>8.2420000000000009</v>
      </c>
      <c r="E78" s="204"/>
      <c r="F78" s="205">
        <v>20.9</v>
      </c>
      <c r="G78" s="206">
        <v>6</v>
      </c>
      <c r="H78" s="204">
        <v>0.74199999999999999</v>
      </c>
      <c r="I78" s="206">
        <v>38</v>
      </c>
      <c r="J78" s="204">
        <v>0.309</v>
      </c>
      <c r="K78" s="204">
        <v>0.23699999999999999</v>
      </c>
      <c r="L78" s="205"/>
      <c r="M78" s="205"/>
    </row>
    <row r="79" spans="1:13" ht="22.5" x14ac:dyDescent="0.2">
      <c r="A79" s="205" t="s">
        <v>5564</v>
      </c>
      <c r="B79" s="205" t="s">
        <v>3303</v>
      </c>
      <c r="C79" s="214" t="s">
        <v>5565</v>
      </c>
      <c r="D79" s="108">
        <v>6.5540000000000003</v>
      </c>
      <c r="E79" s="204"/>
      <c r="F79" s="205">
        <v>21.4</v>
      </c>
      <c r="G79" s="206">
        <v>6</v>
      </c>
      <c r="H79" s="204">
        <v>0.57899999999999996</v>
      </c>
      <c r="I79" s="206">
        <v>39</v>
      </c>
      <c r="J79" s="204">
        <v>0.22500000000000001</v>
      </c>
      <c r="K79" s="204">
        <v>0.18099999999999999</v>
      </c>
      <c r="L79" s="205"/>
      <c r="M79" s="205"/>
    </row>
    <row r="80" spans="1:13" ht="56.25" x14ac:dyDescent="0.2">
      <c r="A80" s="205" t="s">
        <v>847</v>
      </c>
      <c r="B80" s="205" t="s">
        <v>3303</v>
      </c>
      <c r="C80" s="214" t="s">
        <v>6493</v>
      </c>
      <c r="D80" s="108">
        <v>9.109</v>
      </c>
      <c r="E80" s="204"/>
      <c r="F80" s="205">
        <v>36.1</v>
      </c>
      <c r="G80" s="206">
        <v>11</v>
      </c>
      <c r="H80" s="204">
        <v>0.60299999999999998</v>
      </c>
      <c r="I80" s="206">
        <v>54</v>
      </c>
      <c r="J80" s="204">
        <v>0.20100000000000001</v>
      </c>
      <c r="K80" s="204"/>
      <c r="L80" s="205" t="s">
        <v>310</v>
      </c>
      <c r="M80" s="205"/>
    </row>
    <row r="81" spans="1:13" ht="45" x14ac:dyDescent="0.2">
      <c r="A81" s="205" t="s">
        <v>848</v>
      </c>
      <c r="B81" s="205" t="s">
        <v>3303</v>
      </c>
      <c r="C81" s="214" t="s">
        <v>6494</v>
      </c>
      <c r="D81" s="108">
        <v>7.6980000000000004</v>
      </c>
      <c r="E81" s="204"/>
      <c r="F81" s="205">
        <v>20.5</v>
      </c>
      <c r="G81" s="206">
        <v>6</v>
      </c>
      <c r="H81" s="204">
        <v>0.92200000000000004</v>
      </c>
      <c r="I81" s="206">
        <v>36</v>
      </c>
      <c r="J81" s="204">
        <v>0.315</v>
      </c>
      <c r="K81" s="204"/>
      <c r="L81" s="205" t="s">
        <v>310</v>
      </c>
      <c r="M81" s="205"/>
    </row>
    <row r="82" spans="1:13" ht="56.25" x14ac:dyDescent="0.2">
      <c r="A82" s="205" t="s">
        <v>3058</v>
      </c>
      <c r="B82" s="205" t="s">
        <v>3303</v>
      </c>
      <c r="C82" s="214" t="s">
        <v>6495</v>
      </c>
      <c r="D82" s="108">
        <v>4.3620000000000001</v>
      </c>
      <c r="E82" s="204"/>
      <c r="F82" s="205">
        <v>12.6</v>
      </c>
      <c r="G82" s="206">
        <v>3</v>
      </c>
      <c r="H82" s="204">
        <v>0.61899999999999999</v>
      </c>
      <c r="I82" s="206">
        <v>26</v>
      </c>
      <c r="J82" s="204">
        <v>0.21299999999999999</v>
      </c>
      <c r="K82" s="204"/>
      <c r="L82" s="205" t="s">
        <v>310</v>
      </c>
      <c r="M82" s="205"/>
    </row>
    <row r="83" spans="1:13" ht="33.75" x14ac:dyDescent="0.2">
      <c r="A83" s="205" t="s">
        <v>3765</v>
      </c>
      <c r="B83" s="205" t="s">
        <v>3303</v>
      </c>
      <c r="C83" s="214" t="s">
        <v>503</v>
      </c>
      <c r="D83" s="108">
        <v>4.0259999999999998</v>
      </c>
      <c r="E83" s="204"/>
      <c r="F83" s="205">
        <v>12.5</v>
      </c>
      <c r="G83" s="206">
        <v>3</v>
      </c>
      <c r="H83" s="204">
        <v>0.83499999999999996</v>
      </c>
      <c r="I83" s="206">
        <v>27</v>
      </c>
      <c r="J83" s="204">
        <v>0.26800000000000002</v>
      </c>
      <c r="K83" s="204"/>
      <c r="L83" s="205" t="s">
        <v>310</v>
      </c>
      <c r="M83" s="205"/>
    </row>
    <row r="84" spans="1:13" ht="56.25" x14ac:dyDescent="0.2">
      <c r="A84" s="205" t="s">
        <v>2371</v>
      </c>
      <c r="B84" s="205" t="s">
        <v>3303</v>
      </c>
      <c r="C84" s="214" t="s">
        <v>6781</v>
      </c>
      <c r="D84" s="108">
        <v>3.3479999999999999</v>
      </c>
      <c r="E84" s="204"/>
      <c r="F84" s="205">
        <v>11.7</v>
      </c>
      <c r="G84" s="206">
        <v>3</v>
      </c>
      <c r="H84" s="204">
        <v>0.45500000000000002</v>
      </c>
      <c r="I84" s="206">
        <v>25</v>
      </c>
      <c r="J84" s="204">
        <v>0.16600000000000001</v>
      </c>
      <c r="K84" s="204">
        <v>0.14299999999999999</v>
      </c>
      <c r="L84" s="205"/>
      <c r="M84" s="205"/>
    </row>
    <row r="85" spans="1:13" ht="22.5" x14ac:dyDescent="0.2">
      <c r="A85" s="205" t="s">
        <v>646</v>
      </c>
      <c r="B85" s="205" t="s">
        <v>3303</v>
      </c>
      <c r="C85" s="214" t="s">
        <v>4512</v>
      </c>
      <c r="D85" s="108">
        <v>4.4850000000000003</v>
      </c>
      <c r="E85" s="204"/>
      <c r="F85" s="205">
        <v>13.2</v>
      </c>
      <c r="G85" s="206">
        <v>3</v>
      </c>
      <c r="H85" s="204">
        <v>0.93600000000000005</v>
      </c>
      <c r="I85" s="206">
        <v>26</v>
      </c>
      <c r="J85" s="204">
        <v>0.19800000000000001</v>
      </c>
      <c r="K85" s="204"/>
      <c r="L85" s="205" t="s">
        <v>310</v>
      </c>
      <c r="M85" s="205"/>
    </row>
    <row r="86" spans="1:13" ht="33.75" x14ac:dyDescent="0.2">
      <c r="A86" s="205" t="s">
        <v>647</v>
      </c>
      <c r="B86" s="205" t="s">
        <v>3303</v>
      </c>
      <c r="C86" s="214" t="s">
        <v>4513</v>
      </c>
      <c r="D86" s="108">
        <v>3.363</v>
      </c>
      <c r="E86" s="204"/>
      <c r="F86" s="205">
        <v>14</v>
      </c>
      <c r="G86" s="206">
        <v>4</v>
      </c>
      <c r="H86" s="204">
        <v>0.47399999999999998</v>
      </c>
      <c r="I86" s="206">
        <v>29</v>
      </c>
      <c r="J86" s="204">
        <v>0.11899999999999999</v>
      </c>
      <c r="K86" s="204"/>
      <c r="L86" s="205" t="s">
        <v>310</v>
      </c>
      <c r="M86" s="205"/>
    </row>
    <row r="87" spans="1:13" ht="33.75" x14ac:dyDescent="0.2">
      <c r="A87" s="205" t="s">
        <v>1144</v>
      </c>
      <c r="B87" s="205" t="s">
        <v>3303</v>
      </c>
      <c r="C87" s="214" t="s">
        <v>5566</v>
      </c>
      <c r="D87" s="108">
        <v>1.5720000000000001</v>
      </c>
      <c r="E87" s="204"/>
      <c r="F87" s="205">
        <v>4.4000000000000004</v>
      </c>
      <c r="G87" s="206">
        <v>1</v>
      </c>
      <c r="H87" s="204">
        <v>0.26900000000000002</v>
      </c>
      <c r="I87" s="206">
        <v>10</v>
      </c>
      <c r="J87" s="204">
        <v>0.161</v>
      </c>
      <c r="K87" s="204"/>
      <c r="L87" s="205" t="s">
        <v>310</v>
      </c>
      <c r="M87" s="205"/>
    </row>
    <row r="88" spans="1:13" ht="45" x14ac:dyDescent="0.2">
      <c r="A88" s="205" t="s">
        <v>1145</v>
      </c>
      <c r="B88" s="205" t="s">
        <v>3303</v>
      </c>
      <c r="C88" s="214" t="s">
        <v>5567</v>
      </c>
      <c r="D88" s="108">
        <v>1.4870000000000001</v>
      </c>
      <c r="E88" s="204"/>
      <c r="F88" s="205">
        <v>5.7</v>
      </c>
      <c r="G88" s="206">
        <v>1</v>
      </c>
      <c r="H88" s="204">
        <v>0.38200000000000001</v>
      </c>
      <c r="I88" s="206">
        <v>10</v>
      </c>
      <c r="J88" s="204">
        <v>9.4E-2</v>
      </c>
      <c r="K88" s="204"/>
      <c r="L88" s="205" t="s">
        <v>310</v>
      </c>
      <c r="M88" s="205"/>
    </row>
    <row r="89" spans="1:13" x14ac:dyDescent="0.2">
      <c r="A89" s="112" t="s">
        <v>2406</v>
      </c>
      <c r="B89" s="112" t="s">
        <v>3303</v>
      </c>
      <c r="C89" s="118" t="s">
        <v>2407</v>
      </c>
      <c r="D89" s="111">
        <v>0.56499999999999995</v>
      </c>
      <c r="E89" s="111"/>
      <c r="F89" s="112">
        <v>2.6</v>
      </c>
      <c r="G89" s="119">
        <v>1</v>
      </c>
      <c r="H89" s="111">
        <v>0.159</v>
      </c>
      <c r="I89" s="119">
        <v>5</v>
      </c>
      <c r="J89" s="111">
        <v>8.3000000000000004E-2</v>
      </c>
      <c r="K89" s="111">
        <v>8.5999999999999993E-2</v>
      </c>
      <c r="L89" s="112"/>
      <c r="M89" s="112"/>
    </row>
    <row r="90" spans="1:13" ht="33.75" x14ac:dyDescent="0.2">
      <c r="A90" s="205" t="s">
        <v>3652</v>
      </c>
      <c r="B90" s="205" t="s">
        <v>3303</v>
      </c>
      <c r="C90" s="214" t="s">
        <v>1800</v>
      </c>
      <c r="D90" s="108">
        <v>3.6789999999999998</v>
      </c>
      <c r="E90" s="204"/>
      <c r="F90" s="205">
        <v>16.3</v>
      </c>
      <c r="G90" s="206">
        <v>4</v>
      </c>
      <c r="H90" s="204">
        <v>0.52300000000000002</v>
      </c>
      <c r="I90" s="206">
        <v>34</v>
      </c>
      <c r="J90" s="204">
        <v>0.112</v>
      </c>
      <c r="K90" s="204">
        <v>0.151</v>
      </c>
      <c r="L90" s="205"/>
      <c r="M90" s="205"/>
    </row>
    <row r="91" spans="1:13" x14ac:dyDescent="0.2">
      <c r="A91" s="205" t="s">
        <v>4514</v>
      </c>
      <c r="B91" s="205" t="s">
        <v>3303</v>
      </c>
      <c r="C91" s="214" t="s">
        <v>4515</v>
      </c>
      <c r="D91" s="108">
        <v>1.3009999999999999</v>
      </c>
      <c r="E91" s="204"/>
      <c r="F91" s="205">
        <v>5.7</v>
      </c>
      <c r="G91" s="206">
        <v>1</v>
      </c>
      <c r="H91" s="204">
        <v>0.35299999999999998</v>
      </c>
      <c r="I91" s="206">
        <v>12</v>
      </c>
      <c r="J91" s="204">
        <v>8.6999999999999994E-2</v>
      </c>
      <c r="K91" s="204">
        <v>0.106</v>
      </c>
      <c r="L91" s="205"/>
      <c r="M91" s="205"/>
    </row>
    <row r="92" spans="1:13" ht="33.75" customHeight="1" x14ac:dyDescent="0.2">
      <c r="A92" s="205" t="s">
        <v>3653</v>
      </c>
      <c r="B92" s="205" t="s">
        <v>3303</v>
      </c>
      <c r="C92" s="214" t="s">
        <v>3213</v>
      </c>
      <c r="D92" s="108">
        <v>2.992</v>
      </c>
      <c r="E92" s="204"/>
      <c r="F92" s="205">
        <v>14</v>
      </c>
      <c r="G92" s="206">
        <v>4</v>
      </c>
      <c r="H92" s="204">
        <v>0.436</v>
      </c>
      <c r="I92" s="206">
        <v>27</v>
      </c>
      <c r="J92" s="204">
        <v>0.109</v>
      </c>
      <c r="K92" s="204">
        <v>0.14599999999999999</v>
      </c>
      <c r="L92" s="205"/>
      <c r="M92" s="205"/>
    </row>
    <row r="93" spans="1:13" ht="22.5" x14ac:dyDescent="0.2">
      <c r="A93" s="205" t="s">
        <v>330</v>
      </c>
      <c r="B93" s="205" t="s">
        <v>3303</v>
      </c>
      <c r="C93" s="214" t="s">
        <v>5568</v>
      </c>
      <c r="D93" s="108">
        <v>3.2629999999999999</v>
      </c>
      <c r="E93" s="204"/>
      <c r="F93" s="205">
        <v>20.399999999999999</v>
      </c>
      <c r="G93" s="206">
        <v>6</v>
      </c>
      <c r="H93" s="204">
        <v>0.45800000000000002</v>
      </c>
      <c r="I93" s="206">
        <v>37</v>
      </c>
      <c r="J93" s="204">
        <v>0.157</v>
      </c>
      <c r="K93" s="204"/>
      <c r="L93" s="205" t="s">
        <v>310</v>
      </c>
      <c r="M93" s="205" t="s">
        <v>310</v>
      </c>
    </row>
    <row r="94" spans="1:13" ht="45" x14ac:dyDescent="0.2">
      <c r="A94" s="205" t="s">
        <v>5569</v>
      </c>
      <c r="B94" s="205" t="s">
        <v>3303</v>
      </c>
      <c r="C94" s="214" t="s">
        <v>5570</v>
      </c>
      <c r="D94" s="108">
        <v>1.7110000000000001</v>
      </c>
      <c r="E94" s="204"/>
      <c r="F94" s="205">
        <v>9.4</v>
      </c>
      <c r="G94" s="206">
        <v>2</v>
      </c>
      <c r="H94" s="204">
        <v>0.56100000000000005</v>
      </c>
      <c r="I94" s="206">
        <v>19</v>
      </c>
      <c r="J94" s="204">
        <v>0.18</v>
      </c>
      <c r="K94" s="204">
        <v>0.16300000000000001</v>
      </c>
      <c r="L94" s="205"/>
      <c r="M94" s="205" t="s">
        <v>310</v>
      </c>
    </row>
    <row r="95" spans="1:13" ht="45" x14ac:dyDescent="0.2">
      <c r="A95" s="205" t="s">
        <v>5571</v>
      </c>
      <c r="B95" s="205" t="s">
        <v>3303</v>
      </c>
      <c r="C95" s="214" t="s">
        <v>5572</v>
      </c>
      <c r="D95" s="108">
        <v>1.0309999999999999</v>
      </c>
      <c r="E95" s="204"/>
      <c r="F95" s="205">
        <v>5.4</v>
      </c>
      <c r="G95" s="206"/>
      <c r="H95" s="204"/>
      <c r="I95" s="206">
        <v>14</v>
      </c>
      <c r="J95" s="204">
        <v>0.13</v>
      </c>
      <c r="K95" s="204">
        <v>0.157</v>
      </c>
      <c r="L95" s="205"/>
      <c r="M95" s="205" t="s">
        <v>310</v>
      </c>
    </row>
    <row r="96" spans="1:13" ht="45" customHeight="1" x14ac:dyDescent="0.2">
      <c r="A96" s="205" t="s">
        <v>1801</v>
      </c>
      <c r="B96" s="205" t="s">
        <v>3303</v>
      </c>
      <c r="C96" s="118" t="s">
        <v>6782</v>
      </c>
      <c r="D96" s="108">
        <v>2.5470000000000002</v>
      </c>
      <c r="E96" s="204"/>
      <c r="F96" s="205">
        <v>8.3000000000000007</v>
      </c>
      <c r="G96" s="206">
        <v>2</v>
      </c>
      <c r="H96" s="204">
        <v>0.53900000000000003</v>
      </c>
      <c r="I96" s="206">
        <v>16</v>
      </c>
      <c r="J96" s="204">
        <v>0.13600000000000001</v>
      </c>
      <c r="K96" s="204">
        <v>0.17299999999999999</v>
      </c>
      <c r="L96" s="205"/>
      <c r="M96" s="205"/>
    </row>
    <row r="97" spans="1:13" ht="56.25" x14ac:dyDescent="0.2">
      <c r="A97" s="205" t="s">
        <v>877</v>
      </c>
      <c r="B97" s="205" t="s">
        <v>3303</v>
      </c>
      <c r="C97" s="214" t="s">
        <v>6496</v>
      </c>
      <c r="D97" s="108">
        <v>1.63</v>
      </c>
      <c r="E97" s="204"/>
      <c r="F97" s="205">
        <v>4.5999999999999996</v>
      </c>
      <c r="G97" s="206">
        <v>1</v>
      </c>
      <c r="H97" s="204">
        <v>0.75600000000000001</v>
      </c>
      <c r="I97" s="206">
        <v>10</v>
      </c>
      <c r="J97" s="204">
        <v>9.4E-2</v>
      </c>
      <c r="K97" s="204">
        <v>0.11</v>
      </c>
      <c r="L97" s="205"/>
      <c r="M97" s="205"/>
    </row>
    <row r="98" spans="1:13" ht="45" x14ac:dyDescent="0.2">
      <c r="A98" s="205" t="s">
        <v>878</v>
      </c>
      <c r="B98" s="205" t="s">
        <v>3303</v>
      </c>
      <c r="C98" s="214" t="s">
        <v>6497</v>
      </c>
      <c r="D98" s="108">
        <v>1.86</v>
      </c>
      <c r="E98" s="204"/>
      <c r="F98" s="205">
        <v>9.8000000000000007</v>
      </c>
      <c r="G98" s="206">
        <v>2</v>
      </c>
      <c r="H98" s="204">
        <v>0.44</v>
      </c>
      <c r="I98" s="206">
        <v>22</v>
      </c>
      <c r="J98" s="204">
        <v>0.13500000000000001</v>
      </c>
      <c r="K98" s="204">
        <v>0.122</v>
      </c>
      <c r="L98" s="205"/>
      <c r="M98" s="205"/>
    </row>
    <row r="99" spans="1:13" ht="56.25" x14ac:dyDescent="0.2">
      <c r="A99" s="205" t="s">
        <v>1773</v>
      </c>
      <c r="B99" s="205" t="s">
        <v>3303</v>
      </c>
      <c r="C99" s="214" t="s">
        <v>6498</v>
      </c>
      <c r="D99" s="108">
        <v>1.143</v>
      </c>
      <c r="E99" s="204"/>
      <c r="F99" s="205">
        <v>4.7</v>
      </c>
      <c r="G99" s="206">
        <v>1</v>
      </c>
      <c r="H99" s="204">
        <v>0.44700000000000001</v>
      </c>
      <c r="I99" s="206">
        <v>11</v>
      </c>
      <c r="J99" s="204">
        <v>8.7999999999999995E-2</v>
      </c>
      <c r="K99" s="204">
        <v>0.104</v>
      </c>
      <c r="L99" s="205"/>
      <c r="M99" s="205"/>
    </row>
    <row r="100" spans="1:13" ht="56.25" x14ac:dyDescent="0.2">
      <c r="A100" s="205" t="s">
        <v>604</v>
      </c>
      <c r="B100" s="205" t="s">
        <v>3303</v>
      </c>
      <c r="C100" s="214" t="s">
        <v>2733</v>
      </c>
      <c r="D100" s="108">
        <v>0.79800000000000004</v>
      </c>
      <c r="E100" s="204"/>
      <c r="F100" s="205">
        <v>3</v>
      </c>
      <c r="G100" s="206">
        <v>1</v>
      </c>
      <c r="H100" s="204">
        <v>0.222</v>
      </c>
      <c r="I100" s="206">
        <v>6</v>
      </c>
      <c r="J100" s="204">
        <v>8.7999999999999995E-2</v>
      </c>
      <c r="K100" s="204">
        <v>9.4E-2</v>
      </c>
      <c r="L100" s="205"/>
      <c r="M100" s="205"/>
    </row>
    <row r="101" spans="1:13" ht="22.5" x14ac:dyDescent="0.2">
      <c r="A101" s="205" t="s">
        <v>6499</v>
      </c>
      <c r="B101" s="205" t="s">
        <v>3303</v>
      </c>
      <c r="C101" s="214" t="s">
        <v>6500</v>
      </c>
      <c r="D101" s="108">
        <v>4.7850000000000001</v>
      </c>
      <c r="E101" s="204"/>
      <c r="F101" s="205">
        <v>19.100000000000001</v>
      </c>
      <c r="G101" s="206">
        <v>5</v>
      </c>
      <c r="H101" s="204">
        <v>0.47399999999999998</v>
      </c>
      <c r="I101" s="206">
        <v>37</v>
      </c>
      <c r="J101" s="204">
        <v>0.104</v>
      </c>
      <c r="K101" s="204">
        <v>0.14099999999999999</v>
      </c>
      <c r="L101" s="205"/>
      <c r="M101" s="205"/>
    </row>
    <row r="102" spans="1:13" ht="45" customHeight="1" x14ac:dyDescent="0.2">
      <c r="A102" s="205" t="s">
        <v>6501</v>
      </c>
      <c r="B102" s="205" t="s">
        <v>3303</v>
      </c>
      <c r="C102" s="214" t="s">
        <v>6502</v>
      </c>
      <c r="D102" s="108">
        <v>2.5459999999999998</v>
      </c>
      <c r="E102" s="204"/>
      <c r="F102" s="205">
        <v>10.7</v>
      </c>
      <c r="G102" s="206">
        <v>3</v>
      </c>
      <c r="H102" s="204">
        <v>0.35399999999999998</v>
      </c>
      <c r="I102" s="206">
        <v>23</v>
      </c>
      <c r="J102" s="204">
        <v>9.2999999999999999E-2</v>
      </c>
      <c r="K102" s="204">
        <v>0.121</v>
      </c>
      <c r="L102" s="205"/>
      <c r="M102" s="205"/>
    </row>
    <row r="103" spans="1:13" ht="33.75" x14ac:dyDescent="0.2">
      <c r="A103" s="205" t="s">
        <v>6503</v>
      </c>
      <c r="B103" s="205" t="s">
        <v>3303</v>
      </c>
      <c r="C103" s="214" t="s">
        <v>6504</v>
      </c>
      <c r="D103" s="108">
        <v>1.91</v>
      </c>
      <c r="E103" s="204"/>
      <c r="F103" s="205">
        <v>7.4</v>
      </c>
      <c r="G103" s="206">
        <v>1</v>
      </c>
      <c r="H103" s="204">
        <v>0.48599999999999999</v>
      </c>
      <c r="I103" s="206">
        <v>15</v>
      </c>
      <c r="J103" s="204">
        <v>9.1999999999999998E-2</v>
      </c>
      <c r="K103" s="204">
        <v>0.11600000000000001</v>
      </c>
      <c r="L103" s="205"/>
      <c r="M103" s="205"/>
    </row>
    <row r="104" spans="1:13" ht="33.75" x14ac:dyDescent="0.2">
      <c r="A104" s="112" t="s">
        <v>6505</v>
      </c>
      <c r="B104" s="112" t="s">
        <v>3303</v>
      </c>
      <c r="C104" s="118" t="s">
        <v>6506</v>
      </c>
      <c r="D104" s="111">
        <v>1.7</v>
      </c>
      <c r="E104" s="111"/>
      <c r="F104" s="112">
        <v>6.8</v>
      </c>
      <c r="G104" s="119">
        <v>1</v>
      </c>
      <c r="H104" s="111">
        <v>0.372</v>
      </c>
      <c r="I104" s="119">
        <v>15</v>
      </c>
      <c r="J104" s="111">
        <v>7.5999999999999998E-2</v>
      </c>
      <c r="K104" s="111">
        <v>9.5000000000000001E-2</v>
      </c>
      <c r="L104" s="112"/>
      <c r="M104" s="112"/>
    </row>
    <row r="105" spans="1:13" ht="45" x14ac:dyDescent="0.2">
      <c r="A105" s="205" t="s">
        <v>6507</v>
      </c>
      <c r="B105" s="205" t="s">
        <v>3303</v>
      </c>
      <c r="C105" s="214" t="s">
        <v>6508</v>
      </c>
      <c r="D105" s="108">
        <v>1.369</v>
      </c>
      <c r="E105" s="204"/>
      <c r="F105" s="205">
        <v>3.8</v>
      </c>
      <c r="G105" s="206">
        <v>1</v>
      </c>
      <c r="H105" s="204">
        <v>0.54200000000000004</v>
      </c>
      <c r="I105" s="206">
        <v>9</v>
      </c>
      <c r="J105" s="204">
        <v>8.7999999999999995E-2</v>
      </c>
      <c r="K105" s="204">
        <v>0.1</v>
      </c>
      <c r="L105" s="205"/>
      <c r="M105" s="205"/>
    </row>
    <row r="106" spans="1:13" ht="56.25" x14ac:dyDescent="0.2">
      <c r="A106" s="205" t="s">
        <v>6509</v>
      </c>
      <c r="B106" s="205" t="s">
        <v>3303</v>
      </c>
      <c r="C106" s="214" t="s">
        <v>6510</v>
      </c>
      <c r="D106" s="108">
        <v>1.8120000000000001</v>
      </c>
      <c r="E106" s="204"/>
      <c r="F106" s="205">
        <v>3.9</v>
      </c>
      <c r="G106" s="206">
        <v>1</v>
      </c>
      <c r="H106" s="204">
        <v>0.53100000000000003</v>
      </c>
      <c r="I106" s="206">
        <v>9</v>
      </c>
      <c r="J106" s="204">
        <v>8.2000000000000003E-2</v>
      </c>
      <c r="K106" s="204">
        <v>9.2999999999999999E-2</v>
      </c>
      <c r="L106" s="205"/>
      <c r="M106" s="205"/>
    </row>
    <row r="107" spans="1:13" ht="45" customHeight="1" x14ac:dyDescent="0.2">
      <c r="A107" s="205" t="s">
        <v>6511</v>
      </c>
      <c r="B107" s="205" t="s">
        <v>3303</v>
      </c>
      <c r="C107" s="214" t="s">
        <v>6512</v>
      </c>
      <c r="D107" s="108">
        <v>0.93500000000000005</v>
      </c>
      <c r="E107" s="204"/>
      <c r="F107" s="205">
        <v>3.4</v>
      </c>
      <c r="G107" s="206">
        <v>1</v>
      </c>
      <c r="H107" s="204">
        <v>0.315</v>
      </c>
      <c r="I107" s="206">
        <v>7</v>
      </c>
      <c r="J107" s="204">
        <v>8.5000000000000006E-2</v>
      </c>
      <c r="K107" s="204">
        <v>9.4E-2</v>
      </c>
      <c r="L107" s="205"/>
      <c r="M107" s="205"/>
    </row>
    <row r="108" spans="1:13" ht="22.5" x14ac:dyDescent="0.2">
      <c r="A108" s="205" t="s">
        <v>1802</v>
      </c>
      <c r="B108" s="205" t="s">
        <v>3303</v>
      </c>
      <c r="C108" s="214" t="s">
        <v>6783</v>
      </c>
      <c r="D108" s="108">
        <v>3.194</v>
      </c>
      <c r="E108" s="204"/>
      <c r="F108" s="205">
        <v>8.5</v>
      </c>
      <c r="G108" s="206">
        <v>2</v>
      </c>
      <c r="H108" s="204">
        <v>0.58199999999999996</v>
      </c>
      <c r="I108" s="206">
        <v>16</v>
      </c>
      <c r="J108" s="204">
        <v>0.25600000000000001</v>
      </c>
      <c r="K108" s="204"/>
      <c r="L108" s="205" t="s">
        <v>310</v>
      </c>
      <c r="M108" s="205"/>
    </row>
    <row r="109" spans="1:13" ht="56.25" x14ac:dyDescent="0.2">
      <c r="A109" s="205" t="s">
        <v>1803</v>
      </c>
      <c r="B109" s="205" t="s">
        <v>3303</v>
      </c>
      <c r="C109" s="214" t="s">
        <v>6513</v>
      </c>
      <c r="D109" s="108">
        <v>3.1139999999999999</v>
      </c>
      <c r="E109" s="204"/>
      <c r="F109" s="205">
        <v>9.8000000000000007</v>
      </c>
      <c r="G109" s="206">
        <v>2</v>
      </c>
      <c r="H109" s="204">
        <v>0.57099999999999995</v>
      </c>
      <c r="I109" s="206">
        <v>19</v>
      </c>
      <c r="J109" s="204">
        <v>0.20200000000000001</v>
      </c>
      <c r="K109" s="204"/>
      <c r="L109" s="205" t="s">
        <v>310</v>
      </c>
      <c r="M109" s="205"/>
    </row>
    <row r="110" spans="1:13" ht="45" x14ac:dyDescent="0.2">
      <c r="A110" s="205" t="s">
        <v>2906</v>
      </c>
      <c r="B110" s="205" t="s">
        <v>3303</v>
      </c>
      <c r="C110" s="214" t="s">
        <v>6514</v>
      </c>
      <c r="D110" s="108">
        <v>2.1040000000000001</v>
      </c>
      <c r="E110" s="204"/>
      <c r="F110" s="205">
        <v>5.6</v>
      </c>
      <c r="G110" s="206">
        <v>1</v>
      </c>
      <c r="H110" s="204">
        <v>0.80100000000000005</v>
      </c>
      <c r="I110" s="206">
        <v>12</v>
      </c>
      <c r="J110" s="204">
        <v>0.28399999999999997</v>
      </c>
      <c r="K110" s="204"/>
      <c r="L110" s="205" t="s">
        <v>310</v>
      </c>
      <c r="M110" s="205"/>
    </row>
    <row r="111" spans="1:13" ht="33.75" customHeight="1" x14ac:dyDescent="0.2">
      <c r="A111" s="205" t="s">
        <v>2907</v>
      </c>
      <c r="B111" s="205" t="s">
        <v>3303</v>
      </c>
      <c r="C111" s="214" t="s">
        <v>6515</v>
      </c>
      <c r="D111" s="108">
        <v>2.4660000000000002</v>
      </c>
      <c r="E111" s="204"/>
      <c r="F111" s="205">
        <v>8.8000000000000007</v>
      </c>
      <c r="G111" s="206">
        <v>2</v>
      </c>
      <c r="H111" s="204">
        <v>0.51</v>
      </c>
      <c r="I111" s="206">
        <v>19</v>
      </c>
      <c r="J111" s="204">
        <v>0.183</v>
      </c>
      <c r="K111" s="204"/>
      <c r="L111" s="205" t="s">
        <v>310</v>
      </c>
      <c r="M111" s="205"/>
    </row>
    <row r="112" spans="1:13" ht="45" x14ac:dyDescent="0.2">
      <c r="A112" s="205" t="s">
        <v>2908</v>
      </c>
      <c r="B112" s="205" t="s">
        <v>3303</v>
      </c>
      <c r="C112" s="214" t="s">
        <v>2208</v>
      </c>
      <c r="D112" s="108">
        <v>1.9359999999999999</v>
      </c>
      <c r="E112" s="204"/>
      <c r="F112" s="205">
        <v>8.5</v>
      </c>
      <c r="G112" s="206">
        <v>2</v>
      </c>
      <c r="H112" s="204">
        <v>0.44700000000000001</v>
      </c>
      <c r="I112" s="206">
        <v>18</v>
      </c>
      <c r="J112" s="204">
        <v>0.17399999999999999</v>
      </c>
      <c r="K112" s="204"/>
      <c r="L112" s="205" t="s">
        <v>310</v>
      </c>
      <c r="M112" s="205"/>
    </row>
    <row r="113" spans="1:13" ht="22.5" x14ac:dyDescent="0.2">
      <c r="A113" s="205" t="s">
        <v>3214</v>
      </c>
      <c r="B113" s="205" t="s">
        <v>3303</v>
      </c>
      <c r="C113" s="214" t="s">
        <v>3215</v>
      </c>
      <c r="D113" s="108">
        <v>9.8510000000000009</v>
      </c>
      <c r="E113" s="204"/>
      <c r="F113" s="205">
        <v>12.4</v>
      </c>
      <c r="G113" s="206">
        <v>3</v>
      </c>
      <c r="H113" s="204">
        <v>0.38100000000000001</v>
      </c>
      <c r="I113" s="206">
        <v>21</v>
      </c>
      <c r="J113" s="204">
        <v>0.123</v>
      </c>
      <c r="K113" s="204">
        <v>0.114</v>
      </c>
      <c r="L113" s="205"/>
      <c r="M113" s="205"/>
    </row>
    <row r="114" spans="1:13" ht="22.5" x14ac:dyDescent="0.2">
      <c r="A114" s="205" t="s">
        <v>2686</v>
      </c>
      <c r="B114" s="205" t="s">
        <v>3303</v>
      </c>
      <c r="C114" s="214" t="s">
        <v>2687</v>
      </c>
      <c r="D114" s="108">
        <v>4.6239999999999997</v>
      </c>
      <c r="E114" s="204"/>
      <c r="F114" s="205">
        <v>4.2</v>
      </c>
      <c r="G114" s="206">
        <v>1</v>
      </c>
      <c r="H114" s="204">
        <v>0.27400000000000002</v>
      </c>
      <c r="I114" s="206">
        <v>10</v>
      </c>
      <c r="J114" s="204">
        <v>0.13</v>
      </c>
      <c r="K114" s="204">
        <v>0.105</v>
      </c>
      <c r="L114" s="205"/>
      <c r="M114" s="205"/>
    </row>
    <row r="115" spans="1:13" ht="45" x14ac:dyDescent="0.2">
      <c r="A115" s="205" t="s">
        <v>1033</v>
      </c>
      <c r="B115" s="205" t="s">
        <v>3303</v>
      </c>
      <c r="C115" s="214" t="s">
        <v>2209</v>
      </c>
      <c r="D115" s="108">
        <v>16.577000000000002</v>
      </c>
      <c r="E115" s="204"/>
      <c r="F115" s="205">
        <v>34.1</v>
      </c>
      <c r="G115" s="206">
        <v>10</v>
      </c>
      <c r="H115" s="204">
        <v>1.339</v>
      </c>
      <c r="I115" s="206">
        <v>52</v>
      </c>
      <c r="J115" s="204">
        <v>0.432</v>
      </c>
      <c r="K115" s="204"/>
      <c r="L115" s="205" t="s">
        <v>310</v>
      </c>
      <c r="M115" s="205" t="s">
        <v>310</v>
      </c>
    </row>
    <row r="116" spans="1:13" ht="67.5" x14ac:dyDescent="0.2">
      <c r="A116" s="205" t="s">
        <v>1034</v>
      </c>
      <c r="B116" s="205" t="s">
        <v>3303</v>
      </c>
      <c r="C116" s="214" t="s">
        <v>504</v>
      </c>
      <c r="D116" s="108">
        <v>10.414</v>
      </c>
      <c r="E116" s="204"/>
      <c r="F116" s="205">
        <v>23.7</v>
      </c>
      <c r="G116" s="206">
        <v>7</v>
      </c>
      <c r="H116" s="204">
        <v>1.129</v>
      </c>
      <c r="I116" s="206">
        <v>41</v>
      </c>
      <c r="J116" s="204">
        <v>0.38100000000000001</v>
      </c>
      <c r="K116" s="204"/>
      <c r="L116" s="205" t="s">
        <v>310</v>
      </c>
      <c r="M116" s="205" t="s">
        <v>310</v>
      </c>
    </row>
    <row r="117" spans="1:13" ht="56.25" x14ac:dyDescent="0.2">
      <c r="A117" s="205" t="s">
        <v>2026</v>
      </c>
      <c r="B117" s="205" t="s">
        <v>3303</v>
      </c>
      <c r="C117" s="214" t="s">
        <v>505</v>
      </c>
      <c r="D117" s="108">
        <v>4.9969999999999999</v>
      </c>
      <c r="E117" s="204"/>
      <c r="F117" s="205">
        <v>13.9</v>
      </c>
      <c r="G117" s="206">
        <v>4</v>
      </c>
      <c r="H117" s="204">
        <v>0.875</v>
      </c>
      <c r="I117" s="206">
        <v>28</v>
      </c>
      <c r="J117" s="204">
        <v>0.314</v>
      </c>
      <c r="K117" s="204"/>
      <c r="L117" s="205" t="s">
        <v>310</v>
      </c>
      <c r="M117" s="205"/>
    </row>
    <row r="118" spans="1:13" ht="56.25" x14ac:dyDescent="0.2">
      <c r="A118" s="112" t="s">
        <v>2027</v>
      </c>
      <c r="B118" s="112" t="s">
        <v>3303</v>
      </c>
      <c r="C118" s="118" t="s">
        <v>6784</v>
      </c>
      <c r="D118" s="111">
        <v>3.4780000000000002</v>
      </c>
      <c r="E118" s="111"/>
      <c r="F118" s="112">
        <v>11.3</v>
      </c>
      <c r="G118" s="119">
        <v>3</v>
      </c>
      <c r="H118" s="111">
        <v>0.75600000000000001</v>
      </c>
      <c r="I118" s="119">
        <v>23</v>
      </c>
      <c r="J118" s="111">
        <v>0.187</v>
      </c>
      <c r="K118" s="111"/>
      <c r="L118" s="112" t="s">
        <v>310</v>
      </c>
      <c r="M118" s="112"/>
    </row>
    <row r="119" spans="1:13" ht="56.25" x14ac:dyDescent="0.2">
      <c r="A119" s="205" t="s">
        <v>2028</v>
      </c>
      <c r="B119" s="205" t="s">
        <v>3303</v>
      </c>
      <c r="C119" s="214" t="s">
        <v>6785</v>
      </c>
      <c r="D119" s="108">
        <v>2.6360000000000001</v>
      </c>
      <c r="E119" s="204"/>
      <c r="F119" s="205">
        <v>10.6</v>
      </c>
      <c r="G119" s="206">
        <v>3</v>
      </c>
      <c r="H119" s="204">
        <v>0.5</v>
      </c>
      <c r="I119" s="206">
        <v>20</v>
      </c>
      <c r="J119" s="204">
        <v>0.13200000000000001</v>
      </c>
      <c r="K119" s="204"/>
      <c r="L119" s="205" t="s">
        <v>310</v>
      </c>
      <c r="M119" s="205"/>
    </row>
    <row r="120" spans="1:13" ht="67.5" x14ac:dyDescent="0.2">
      <c r="A120" s="205" t="s">
        <v>1244</v>
      </c>
      <c r="B120" s="205" t="s">
        <v>3304</v>
      </c>
      <c r="C120" s="214" t="s">
        <v>2734</v>
      </c>
      <c r="D120" s="108">
        <v>4.1189999999999998</v>
      </c>
      <c r="E120" s="204"/>
      <c r="F120" s="205">
        <v>22.6</v>
      </c>
      <c r="G120" s="206"/>
      <c r="H120" s="204"/>
      <c r="I120" s="206">
        <v>33</v>
      </c>
      <c r="J120" s="204">
        <v>0.126</v>
      </c>
      <c r="K120" s="204">
        <v>0.17199999999999999</v>
      </c>
      <c r="L120" s="205"/>
      <c r="M120" s="205"/>
    </row>
    <row r="121" spans="1:13" ht="33.75" x14ac:dyDescent="0.2">
      <c r="A121" s="205" t="s">
        <v>1245</v>
      </c>
      <c r="B121" s="205" t="s">
        <v>3304</v>
      </c>
      <c r="C121" s="214" t="s">
        <v>2735</v>
      </c>
      <c r="D121" s="108">
        <v>3.504</v>
      </c>
      <c r="E121" s="204"/>
      <c r="F121" s="205">
        <v>21</v>
      </c>
      <c r="G121" s="206"/>
      <c r="H121" s="204"/>
      <c r="I121" s="206">
        <v>31</v>
      </c>
      <c r="J121" s="204">
        <v>0.115</v>
      </c>
      <c r="K121" s="204">
        <v>0.157</v>
      </c>
      <c r="L121" s="205"/>
      <c r="M121" s="205"/>
    </row>
    <row r="122" spans="1:13" ht="56.25" x14ac:dyDescent="0.2">
      <c r="A122" s="205" t="s">
        <v>1150</v>
      </c>
      <c r="B122" s="205" t="s">
        <v>3304</v>
      </c>
      <c r="C122" s="214" t="s">
        <v>2029</v>
      </c>
      <c r="D122" s="108">
        <v>3.4860000000000002</v>
      </c>
      <c r="E122" s="204"/>
      <c r="F122" s="205">
        <v>25.3</v>
      </c>
      <c r="G122" s="206"/>
      <c r="H122" s="204"/>
      <c r="I122" s="206">
        <v>38</v>
      </c>
      <c r="J122" s="204">
        <v>9.5000000000000001E-2</v>
      </c>
      <c r="K122" s="204">
        <v>0.13</v>
      </c>
      <c r="L122" s="205"/>
      <c r="M122" s="205"/>
    </row>
    <row r="123" spans="1:13" ht="56.25" x14ac:dyDescent="0.2">
      <c r="A123" s="205" t="s">
        <v>1151</v>
      </c>
      <c r="B123" s="205" t="s">
        <v>3304</v>
      </c>
      <c r="C123" s="214" t="s">
        <v>2736</v>
      </c>
      <c r="D123" s="108">
        <v>3.0790000000000002</v>
      </c>
      <c r="E123" s="204"/>
      <c r="F123" s="205">
        <v>23.6</v>
      </c>
      <c r="G123" s="206"/>
      <c r="H123" s="204"/>
      <c r="I123" s="206">
        <v>33</v>
      </c>
      <c r="J123" s="204">
        <v>0.09</v>
      </c>
      <c r="K123" s="204">
        <v>0.124</v>
      </c>
      <c r="L123" s="205"/>
      <c r="M123" s="205"/>
    </row>
    <row r="124" spans="1:13" ht="56.25" x14ac:dyDescent="0.2">
      <c r="A124" s="205" t="s">
        <v>1511</v>
      </c>
      <c r="B124" s="205" t="s">
        <v>3304</v>
      </c>
      <c r="C124" s="214" t="s">
        <v>4993</v>
      </c>
      <c r="D124" s="108">
        <v>2.1019999999999999</v>
      </c>
      <c r="E124" s="204"/>
      <c r="F124" s="205">
        <v>20.399999999999999</v>
      </c>
      <c r="G124" s="206"/>
      <c r="H124" s="204"/>
      <c r="I124" s="206">
        <v>30</v>
      </c>
      <c r="J124" s="204">
        <v>7.0999999999999994E-2</v>
      </c>
      <c r="K124" s="204">
        <v>9.7000000000000003E-2</v>
      </c>
      <c r="L124" s="205"/>
      <c r="M124" s="205"/>
    </row>
    <row r="125" spans="1:13" ht="45" x14ac:dyDescent="0.2">
      <c r="A125" s="205" t="s">
        <v>1512</v>
      </c>
      <c r="B125" s="205" t="s">
        <v>3304</v>
      </c>
      <c r="C125" s="214" t="s">
        <v>4521</v>
      </c>
      <c r="D125" s="108">
        <v>1.81</v>
      </c>
      <c r="E125" s="204"/>
      <c r="F125" s="205">
        <v>18.600000000000001</v>
      </c>
      <c r="G125" s="206"/>
      <c r="H125" s="204"/>
      <c r="I125" s="206">
        <v>26</v>
      </c>
      <c r="J125" s="204">
        <v>6.7000000000000004E-2</v>
      </c>
      <c r="K125" s="204">
        <v>9.0999999999999998E-2</v>
      </c>
      <c r="L125" s="205"/>
      <c r="M125" s="205"/>
    </row>
    <row r="126" spans="1:13" ht="33.75" x14ac:dyDescent="0.2">
      <c r="A126" s="205" t="s">
        <v>5573</v>
      </c>
      <c r="B126" s="205" t="s">
        <v>3304</v>
      </c>
      <c r="C126" s="214" t="s">
        <v>5574</v>
      </c>
      <c r="D126" s="108">
        <v>6.3760000000000003</v>
      </c>
      <c r="E126" s="204"/>
      <c r="F126" s="205">
        <v>21.3</v>
      </c>
      <c r="G126" s="206">
        <v>6</v>
      </c>
      <c r="H126" s="204">
        <v>0.88800000000000001</v>
      </c>
      <c r="I126" s="206">
        <v>38</v>
      </c>
      <c r="J126" s="204">
        <v>0.29099999999999998</v>
      </c>
      <c r="K126" s="204">
        <v>0.27800000000000002</v>
      </c>
      <c r="L126" s="205"/>
      <c r="M126" s="205" t="s">
        <v>310</v>
      </c>
    </row>
    <row r="127" spans="1:13" ht="22.5" customHeight="1" x14ac:dyDescent="0.2">
      <c r="A127" s="205" t="s">
        <v>506</v>
      </c>
      <c r="B127" s="205" t="s">
        <v>3304</v>
      </c>
      <c r="C127" s="214" t="s">
        <v>507</v>
      </c>
      <c r="D127" s="108">
        <v>1.6910000000000001</v>
      </c>
      <c r="E127" s="204"/>
      <c r="F127" s="205">
        <v>16.7</v>
      </c>
      <c r="G127" s="206"/>
      <c r="H127" s="204"/>
      <c r="I127" s="206">
        <v>21</v>
      </c>
      <c r="J127" s="204">
        <v>7.4999999999999997E-2</v>
      </c>
      <c r="K127" s="204">
        <v>9.4E-2</v>
      </c>
      <c r="L127" s="205"/>
      <c r="M127" s="205" t="s">
        <v>310</v>
      </c>
    </row>
    <row r="128" spans="1:13" ht="22.5" customHeight="1" x14ac:dyDescent="0.2">
      <c r="A128" s="205" t="s">
        <v>508</v>
      </c>
      <c r="B128" s="205" t="s">
        <v>3304</v>
      </c>
      <c r="C128" s="214" t="s">
        <v>509</v>
      </c>
      <c r="D128" s="108">
        <v>1.2090000000000001</v>
      </c>
      <c r="E128" s="204"/>
      <c r="F128" s="205">
        <v>10.4</v>
      </c>
      <c r="G128" s="206"/>
      <c r="H128" s="204"/>
      <c r="I128" s="206">
        <v>17</v>
      </c>
      <c r="J128" s="204">
        <v>7.4999999999999997E-2</v>
      </c>
      <c r="K128" s="204">
        <v>0.104</v>
      </c>
      <c r="L128" s="205"/>
      <c r="M128" s="205" t="s">
        <v>310</v>
      </c>
    </row>
    <row r="129" spans="1:13" ht="33.75" x14ac:dyDescent="0.2">
      <c r="A129" s="205" t="s">
        <v>1513</v>
      </c>
      <c r="B129" s="205" t="s">
        <v>3304</v>
      </c>
      <c r="C129" s="214" t="s">
        <v>4522</v>
      </c>
      <c r="D129" s="108">
        <v>1.984</v>
      </c>
      <c r="E129" s="204"/>
      <c r="F129" s="205">
        <v>18.600000000000001</v>
      </c>
      <c r="G129" s="206"/>
      <c r="H129" s="204"/>
      <c r="I129" s="206">
        <v>24</v>
      </c>
      <c r="J129" s="204">
        <v>7.3999999999999996E-2</v>
      </c>
      <c r="K129" s="204">
        <v>0.10100000000000001</v>
      </c>
      <c r="L129" s="205"/>
      <c r="M129" s="205"/>
    </row>
    <row r="130" spans="1:13" ht="22.5" x14ac:dyDescent="0.2">
      <c r="A130" s="205" t="s">
        <v>1753</v>
      </c>
      <c r="B130" s="205" t="s">
        <v>3305</v>
      </c>
      <c r="C130" s="214" t="s">
        <v>4523</v>
      </c>
      <c r="D130" s="108">
        <v>0.97699999999999998</v>
      </c>
      <c r="E130" s="204"/>
      <c r="F130" s="205">
        <v>6.6</v>
      </c>
      <c r="G130" s="206"/>
      <c r="H130" s="204"/>
      <c r="I130" s="206">
        <v>16</v>
      </c>
      <c r="J130" s="204">
        <v>0.10199999999999999</v>
      </c>
      <c r="K130" s="204">
        <v>0.127</v>
      </c>
      <c r="L130" s="205"/>
      <c r="M130" s="205"/>
    </row>
    <row r="131" spans="1:13" x14ac:dyDescent="0.2">
      <c r="A131" s="205" t="s">
        <v>1754</v>
      </c>
      <c r="B131" s="205" t="s">
        <v>3305</v>
      </c>
      <c r="C131" s="214" t="s">
        <v>4524</v>
      </c>
      <c r="D131" s="108">
        <v>0.29899999999999999</v>
      </c>
      <c r="E131" s="204"/>
      <c r="F131" s="205">
        <v>1</v>
      </c>
      <c r="G131" s="206"/>
      <c r="H131" s="204"/>
      <c r="I131" s="206"/>
      <c r="J131" s="204"/>
      <c r="K131" s="204"/>
      <c r="L131" s="205"/>
      <c r="M131" s="205"/>
    </row>
    <row r="132" spans="1:13" ht="33.75" x14ac:dyDescent="0.2">
      <c r="A132" s="205" t="s">
        <v>2328</v>
      </c>
      <c r="B132" s="205" t="s">
        <v>3305</v>
      </c>
      <c r="C132" s="214" t="s">
        <v>510</v>
      </c>
      <c r="D132" s="108">
        <v>4.0780000000000003</v>
      </c>
      <c r="E132" s="204"/>
      <c r="F132" s="205">
        <v>8.5</v>
      </c>
      <c r="G132" s="206">
        <v>2</v>
      </c>
      <c r="H132" s="204">
        <v>0.745</v>
      </c>
      <c r="I132" s="206"/>
      <c r="J132" s="204"/>
      <c r="K132" s="204"/>
      <c r="L132" s="205" t="s">
        <v>310</v>
      </c>
      <c r="M132" s="205"/>
    </row>
    <row r="133" spans="1:13" ht="12.75" customHeight="1" x14ac:dyDescent="0.2">
      <c r="A133" s="205" t="s">
        <v>3665</v>
      </c>
      <c r="B133" s="205" t="s">
        <v>3305</v>
      </c>
      <c r="C133" s="214" t="s">
        <v>3666</v>
      </c>
      <c r="D133" s="108">
        <v>0.8</v>
      </c>
      <c r="E133" s="204"/>
      <c r="F133" s="205">
        <v>6.4</v>
      </c>
      <c r="G133" s="206">
        <v>1</v>
      </c>
      <c r="H133" s="204">
        <v>0.54</v>
      </c>
      <c r="I133" s="206">
        <v>14</v>
      </c>
      <c r="J133" s="204">
        <v>8.6999999999999994E-2</v>
      </c>
      <c r="K133" s="204">
        <v>0.107</v>
      </c>
      <c r="L133" s="205"/>
      <c r="M133" s="205"/>
    </row>
    <row r="134" spans="1:13" x14ac:dyDescent="0.2">
      <c r="A134" s="112" t="s">
        <v>1514</v>
      </c>
      <c r="B134" s="112" t="s">
        <v>3305</v>
      </c>
      <c r="C134" s="118" t="s">
        <v>2398</v>
      </c>
      <c r="D134" s="111">
        <v>0.874</v>
      </c>
      <c r="E134" s="111"/>
      <c r="F134" s="112">
        <v>6.6</v>
      </c>
      <c r="G134" s="119">
        <v>1</v>
      </c>
      <c r="H134" s="111">
        <v>0.61</v>
      </c>
      <c r="I134" s="119">
        <v>15</v>
      </c>
      <c r="J134" s="111">
        <v>9.1999999999999998E-2</v>
      </c>
      <c r="K134" s="111">
        <v>0.114</v>
      </c>
      <c r="L134" s="112"/>
      <c r="M134" s="112"/>
    </row>
    <row r="135" spans="1:13" ht="33.75" x14ac:dyDescent="0.2">
      <c r="A135" s="205" t="s">
        <v>3770</v>
      </c>
      <c r="B135" s="205" t="s">
        <v>3305</v>
      </c>
      <c r="C135" s="214" t="s">
        <v>4525</v>
      </c>
      <c r="D135" s="108">
        <v>3.302</v>
      </c>
      <c r="E135" s="204"/>
      <c r="F135" s="205">
        <v>13.2</v>
      </c>
      <c r="G135" s="206">
        <v>3</v>
      </c>
      <c r="H135" s="204">
        <v>0.78300000000000003</v>
      </c>
      <c r="I135" s="206">
        <v>29</v>
      </c>
      <c r="J135" s="204">
        <v>0.23799999999999999</v>
      </c>
      <c r="K135" s="204">
        <v>0.221</v>
      </c>
      <c r="L135" s="205"/>
      <c r="M135" s="205" t="s">
        <v>310</v>
      </c>
    </row>
    <row r="136" spans="1:13" ht="33.75" x14ac:dyDescent="0.2">
      <c r="A136" s="205" t="s">
        <v>3771</v>
      </c>
      <c r="B136" s="205" t="s">
        <v>3305</v>
      </c>
      <c r="C136" s="214" t="s">
        <v>4526</v>
      </c>
      <c r="D136" s="108">
        <v>1.718</v>
      </c>
      <c r="E136" s="204"/>
      <c r="F136" s="205">
        <v>12.1</v>
      </c>
      <c r="G136" s="206">
        <v>3</v>
      </c>
      <c r="H136" s="204">
        <v>0.42299999999999999</v>
      </c>
      <c r="I136" s="206">
        <v>26</v>
      </c>
      <c r="J136" s="204">
        <v>9.7000000000000003E-2</v>
      </c>
      <c r="K136" s="204">
        <v>0.129</v>
      </c>
      <c r="L136" s="205"/>
      <c r="M136" s="205" t="s">
        <v>310</v>
      </c>
    </row>
    <row r="137" spans="1:13" ht="22.5" x14ac:dyDescent="0.2">
      <c r="A137" s="205" t="s">
        <v>2877</v>
      </c>
      <c r="B137" s="205" t="s">
        <v>3305</v>
      </c>
      <c r="C137" s="214" t="s">
        <v>511</v>
      </c>
      <c r="D137" s="108">
        <v>0.88400000000000001</v>
      </c>
      <c r="E137" s="204"/>
      <c r="F137" s="205">
        <v>3.3</v>
      </c>
      <c r="G137" s="206">
        <v>1</v>
      </c>
      <c r="H137" s="204">
        <v>0.44</v>
      </c>
      <c r="I137" s="206">
        <v>7</v>
      </c>
      <c r="J137" s="204">
        <v>0.253</v>
      </c>
      <c r="K137" s="204">
        <v>0.19500000000000001</v>
      </c>
      <c r="L137" s="205"/>
      <c r="M137" s="205" t="s">
        <v>310</v>
      </c>
    </row>
    <row r="138" spans="1:13" ht="22.5" x14ac:dyDescent="0.2">
      <c r="A138" s="205" t="s">
        <v>3780</v>
      </c>
      <c r="B138" s="205" t="s">
        <v>3305</v>
      </c>
      <c r="C138" s="214" t="s">
        <v>512</v>
      </c>
      <c r="D138" s="108">
        <v>0.83399999999999996</v>
      </c>
      <c r="E138" s="204"/>
      <c r="F138" s="205">
        <v>5.8</v>
      </c>
      <c r="G138" s="206">
        <v>1</v>
      </c>
      <c r="H138" s="204">
        <v>0.53700000000000003</v>
      </c>
      <c r="I138" s="206">
        <v>14</v>
      </c>
      <c r="J138" s="204">
        <v>0.1</v>
      </c>
      <c r="K138" s="204">
        <v>0.121</v>
      </c>
      <c r="L138" s="205"/>
      <c r="M138" s="205" t="s">
        <v>310</v>
      </c>
    </row>
    <row r="139" spans="1:13" ht="22.5" x14ac:dyDescent="0.2">
      <c r="A139" s="205" t="s">
        <v>3772</v>
      </c>
      <c r="B139" s="205" t="s">
        <v>3305</v>
      </c>
      <c r="C139" s="214" t="s">
        <v>325</v>
      </c>
      <c r="D139" s="108">
        <v>1.53</v>
      </c>
      <c r="E139" s="204"/>
      <c r="F139" s="205">
        <v>13.3</v>
      </c>
      <c r="G139" s="206">
        <v>3</v>
      </c>
      <c r="H139" s="204">
        <v>0.379</v>
      </c>
      <c r="I139" s="206">
        <v>26</v>
      </c>
      <c r="J139" s="204">
        <v>0.08</v>
      </c>
      <c r="K139" s="204">
        <v>0.106</v>
      </c>
      <c r="L139" s="205"/>
      <c r="M139" s="205"/>
    </row>
    <row r="140" spans="1:13" ht="22.5" x14ac:dyDescent="0.2">
      <c r="A140" s="205" t="s">
        <v>3773</v>
      </c>
      <c r="B140" s="205" t="s">
        <v>3305</v>
      </c>
      <c r="C140" s="214" t="s">
        <v>326</v>
      </c>
      <c r="D140" s="108">
        <v>1.032</v>
      </c>
      <c r="E140" s="204"/>
      <c r="F140" s="205">
        <v>9.4</v>
      </c>
      <c r="G140" s="206">
        <v>2</v>
      </c>
      <c r="H140" s="204">
        <v>0.34100000000000003</v>
      </c>
      <c r="I140" s="206">
        <v>19</v>
      </c>
      <c r="J140" s="204">
        <v>7.5999999999999998E-2</v>
      </c>
      <c r="K140" s="204">
        <v>9.9000000000000005E-2</v>
      </c>
      <c r="L140" s="205"/>
      <c r="M140" s="205"/>
    </row>
    <row r="141" spans="1:13" ht="22.5" x14ac:dyDescent="0.2">
      <c r="A141" s="205" t="s">
        <v>3774</v>
      </c>
      <c r="B141" s="205" t="s">
        <v>3305</v>
      </c>
      <c r="C141" s="214" t="s">
        <v>4527</v>
      </c>
      <c r="D141" s="108">
        <v>1.827</v>
      </c>
      <c r="E141" s="204"/>
      <c r="F141" s="205">
        <v>14.4</v>
      </c>
      <c r="G141" s="206">
        <v>4</v>
      </c>
      <c r="H141" s="204">
        <v>0.35899999999999999</v>
      </c>
      <c r="I141" s="206">
        <v>28</v>
      </c>
      <c r="J141" s="204">
        <v>8.6999999999999994E-2</v>
      </c>
      <c r="K141" s="204">
        <v>0.11600000000000001</v>
      </c>
      <c r="L141" s="205"/>
      <c r="M141" s="205"/>
    </row>
    <row r="142" spans="1:13" ht="33.75" x14ac:dyDescent="0.2">
      <c r="A142" s="205" t="s">
        <v>3775</v>
      </c>
      <c r="B142" s="205" t="s">
        <v>3305</v>
      </c>
      <c r="C142" s="214" t="s">
        <v>4528</v>
      </c>
      <c r="D142" s="108">
        <v>1.034</v>
      </c>
      <c r="E142" s="204"/>
      <c r="F142" s="205">
        <v>5.0999999999999996</v>
      </c>
      <c r="G142" s="206">
        <v>1</v>
      </c>
      <c r="H142" s="204">
        <v>0.72399999999999998</v>
      </c>
      <c r="I142" s="206">
        <v>11</v>
      </c>
      <c r="J142" s="204">
        <v>0.19900000000000001</v>
      </c>
      <c r="K142" s="204">
        <v>0.16600000000000001</v>
      </c>
      <c r="L142" s="205"/>
      <c r="M142" s="205"/>
    </row>
    <row r="143" spans="1:13" ht="33.75" x14ac:dyDescent="0.2">
      <c r="A143" s="205" t="s">
        <v>3248</v>
      </c>
      <c r="B143" s="205" t="s">
        <v>3305</v>
      </c>
      <c r="C143" s="214" t="s">
        <v>4529</v>
      </c>
      <c r="D143" s="108">
        <v>0.90800000000000003</v>
      </c>
      <c r="E143" s="204"/>
      <c r="F143" s="205">
        <v>6.3</v>
      </c>
      <c r="G143" s="206">
        <v>1</v>
      </c>
      <c r="H143" s="204">
        <v>0.59799999999999998</v>
      </c>
      <c r="I143" s="206">
        <v>14</v>
      </c>
      <c r="J143" s="204">
        <v>0.1</v>
      </c>
      <c r="K143" s="204">
        <v>0.124</v>
      </c>
      <c r="L143" s="205"/>
      <c r="M143" s="205"/>
    </row>
    <row r="144" spans="1:13" ht="33.75" x14ac:dyDescent="0.2">
      <c r="A144" s="205" t="s">
        <v>2945</v>
      </c>
      <c r="B144" s="205" t="s">
        <v>3305</v>
      </c>
      <c r="C144" s="214" t="s">
        <v>4530</v>
      </c>
      <c r="D144" s="108">
        <v>0.76300000000000001</v>
      </c>
      <c r="E144" s="204"/>
      <c r="F144" s="205">
        <v>6.6</v>
      </c>
      <c r="G144" s="206">
        <v>1</v>
      </c>
      <c r="H144" s="204">
        <v>0.55300000000000005</v>
      </c>
      <c r="I144" s="206">
        <v>15</v>
      </c>
      <c r="J144" s="204">
        <v>0.08</v>
      </c>
      <c r="K144" s="204">
        <v>9.9000000000000005E-2</v>
      </c>
      <c r="L144" s="205"/>
      <c r="M144" s="205"/>
    </row>
    <row r="145" spans="1:13" ht="33.75" customHeight="1" x14ac:dyDescent="0.2">
      <c r="A145" s="205" t="s">
        <v>3776</v>
      </c>
      <c r="B145" s="205" t="s">
        <v>3305</v>
      </c>
      <c r="C145" s="214" t="s">
        <v>4531</v>
      </c>
      <c r="D145" s="108">
        <v>1.4650000000000001</v>
      </c>
      <c r="E145" s="204"/>
      <c r="F145" s="205">
        <v>5.6</v>
      </c>
      <c r="G145" s="206"/>
      <c r="H145" s="204"/>
      <c r="I145" s="206">
        <v>11</v>
      </c>
      <c r="J145" s="204">
        <v>0.182</v>
      </c>
      <c r="K145" s="204">
        <v>0.22</v>
      </c>
      <c r="L145" s="205"/>
      <c r="M145" s="205"/>
    </row>
    <row r="146" spans="1:13" ht="45" x14ac:dyDescent="0.2">
      <c r="A146" s="205" t="s">
        <v>3777</v>
      </c>
      <c r="B146" s="205" t="s">
        <v>3305</v>
      </c>
      <c r="C146" s="214" t="s">
        <v>4532</v>
      </c>
      <c r="D146" s="108">
        <v>1.93</v>
      </c>
      <c r="E146" s="204"/>
      <c r="F146" s="205">
        <v>10.6</v>
      </c>
      <c r="G146" s="206">
        <v>3</v>
      </c>
      <c r="H146" s="204">
        <v>0.47399999999999998</v>
      </c>
      <c r="I146" s="206">
        <v>23</v>
      </c>
      <c r="J146" s="204">
        <v>0.125</v>
      </c>
      <c r="K146" s="204">
        <v>0.16400000000000001</v>
      </c>
      <c r="L146" s="205"/>
      <c r="M146" s="205"/>
    </row>
    <row r="147" spans="1:13" ht="67.5" x14ac:dyDescent="0.2">
      <c r="A147" s="205" t="s">
        <v>3767</v>
      </c>
      <c r="B147" s="205" t="s">
        <v>3305</v>
      </c>
      <c r="C147" s="214" t="s">
        <v>4533</v>
      </c>
      <c r="D147" s="108">
        <v>1.0089999999999999</v>
      </c>
      <c r="E147" s="204"/>
      <c r="F147" s="205">
        <v>4.7</v>
      </c>
      <c r="G147" s="206">
        <v>1</v>
      </c>
      <c r="H147" s="204">
        <v>0.45600000000000002</v>
      </c>
      <c r="I147" s="206">
        <v>10</v>
      </c>
      <c r="J147" s="204">
        <v>0.14899999999999999</v>
      </c>
      <c r="K147" s="204">
        <v>0.17499999999999999</v>
      </c>
      <c r="L147" s="205"/>
      <c r="M147" s="205"/>
    </row>
    <row r="148" spans="1:13" ht="56.25" x14ac:dyDescent="0.2">
      <c r="A148" s="205" t="s">
        <v>1183</v>
      </c>
      <c r="B148" s="205" t="s">
        <v>3305</v>
      </c>
      <c r="C148" s="214" t="s">
        <v>2047</v>
      </c>
      <c r="D148" s="108">
        <v>0.72099999999999997</v>
      </c>
      <c r="E148" s="204"/>
      <c r="F148" s="205">
        <v>4.5999999999999996</v>
      </c>
      <c r="G148" s="206">
        <v>1</v>
      </c>
      <c r="H148" s="204">
        <v>0.40500000000000003</v>
      </c>
      <c r="I148" s="206">
        <v>10</v>
      </c>
      <c r="J148" s="204">
        <v>0.108</v>
      </c>
      <c r="K148" s="204">
        <v>0.126</v>
      </c>
      <c r="L148" s="205"/>
      <c r="M148" s="205"/>
    </row>
    <row r="149" spans="1:13" ht="33.75" x14ac:dyDescent="0.2">
      <c r="A149" s="205" t="s">
        <v>3778</v>
      </c>
      <c r="B149" s="205" t="s">
        <v>3305</v>
      </c>
      <c r="C149" s="214" t="s">
        <v>4534</v>
      </c>
      <c r="D149" s="108">
        <v>2.407</v>
      </c>
      <c r="E149" s="204"/>
      <c r="F149" s="205">
        <v>11.2</v>
      </c>
      <c r="G149" s="206">
        <v>3</v>
      </c>
      <c r="H149" s="204">
        <v>0.59399999999999997</v>
      </c>
      <c r="I149" s="206">
        <v>22</v>
      </c>
      <c r="J149" s="204">
        <v>0.14899999999999999</v>
      </c>
      <c r="K149" s="204"/>
      <c r="L149" s="205" t="s">
        <v>310</v>
      </c>
      <c r="M149" s="205"/>
    </row>
    <row r="150" spans="1:13" ht="67.5" x14ac:dyDescent="0.2">
      <c r="A150" s="112" t="s">
        <v>3779</v>
      </c>
      <c r="B150" s="112" t="s">
        <v>3305</v>
      </c>
      <c r="C150" s="118" t="s">
        <v>6786</v>
      </c>
      <c r="D150" s="111">
        <v>1.8839999999999999</v>
      </c>
      <c r="E150" s="111"/>
      <c r="F150" s="112">
        <v>8.6</v>
      </c>
      <c r="G150" s="119">
        <v>2</v>
      </c>
      <c r="H150" s="111">
        <v>0.62</v>
      </c>
      <c r="I150" s="119">
        <v>17</v>
      </c>
      <c r="J150" s="111">
        <v>0.152</v>
      </c>
      <c r="K150" s="111"/>
      <c r="L150" s="112" t="s">
        <v>310</v>
      </c>
      <c r="M150" s="112"/>
    </row>
    <row r="151" spans="1:13" ht="56.25" x14ac:dyDescent="0.2">
      <c r="A151" s="205" t="s">
        <v>3189</v>
      </c>
      <c r="B151" s="205" t="s">
        <v>3305</v>
      </c>
      <c r="C151" s="214" t="s">
        <v>4535</v>
      </c>
      <c r="D151" s="108">
        <v>1.5720000000000001</v>
      </c>
      <c r="E151" s="204"/>
      <c r="F151" s="205">
        <v>7.8</v>
      </c>
      <c r="G151" s="206">
        <v>2</v>
      </c>
      <c r="H151" s="204">
        <v>0.52</v>
      </c>
      <c r="I151" s="206">
        <v>16</v>
      </c>
      <c r="J151" s="204">
        <v>0.13900000000000001</v>
      </c>
      <c r="K151" s="204">
        <v>0.17599999999999999</v>
      </c>
      <c r="L151" s="205"/>
      <c r="M151" s="205"/>
    </row>
    <row r="152" spans="1:13" ht="56.25" x14ac:dyDescent="0.2">
      <c r="A152" s="205" t="s">
        <v>3190</v>
      </c>
      <c r="B152" s="205" t="s">
        <v>3305</v>
      </c>
      <c r="C152" s="214" t="s">
        <v>2745</v>
      </c>
      <c r="D152" s="108">
        <v>1.2629999999999999</v>
      </c>
      <c r="E152" s="204"/>
      <c r="F152" s="205">
        <v>6.8</v>
      </c>
      <c r="G152" s="206">
        <v>1</v>
      </c>
      <c r="H152" s="204">
        <v>0.624</v>
      </c>
      <c r="I152" s="206">
        <v>14</v>
      </c>
      <c r="J152" s="204">
        <v>0.128</v>
      </c>
      <c r="K152" s="204">
        <v>0.16</v>
      </c>
      <c r="L152" s="205"/>
      <c r="M152" s="205"/>
    </row>
    <row r="153" spans="1:13" ht="67.5" x14ac:dyDescent="0.2">
      <c r="A153" s="205" t="s">
        <v>2085</v>
      </c>
      <c r="B153" s="205" t="s">
        <v>3305</v>
      </c>
      <c r="C153" s="214" t="s">
        <v>2746</v>
      </c>
      <c r="D153" s="108">
        <v>1.548</v>
      </c>
      <c r="E153" s="204"/>
      <c r="F153" s="205">
        <v>9.1</v>
      </c>
      <c r="G153" s="206">
        <v>2</v>
      </c>
      <c r="H153" s="204">
        <v>0.51100000000000001</v>
      </c>
      <c r="I153" s="206">
        <v>19</v>
      </c>
      <c r="J153" s="204">
        <v>0.11700000000000001</v>
      </c>
      <c r="K153" s="204">
        <v>0.151</v>
      </c>
      <c r="L153" s="205"/>
      <c r="M153" s="205"/>
    </row>
    <row r="154" spans="1:13" ht="67.5" x14ac:dyDescent="0.2">
      <c r="A154" s="205" t="s">
        <v>1893</v>
      </c>
      <c r="B154" s="205" t="s">
        <v>3305</v>
      </c>
      <c r="C154" s="214" t="s">
        <v>599</v>
      </c>
      <c r="D154" s="108">
        <v>1.002</v>
      </c>
      <c r="E154" s="204"/>
      <c r="F154" s="205">
        <v>7.5</v>
      </c>
      <c r="G154" s="206">
        <v>1</v>
      </c>
      <c r="H154" s="204">
        <v>0.49399999999999999</v>
      </c>
      <c r="I154" s="206">
        <v>15</v>
      </c>
      <c r="J154" s="204">
        <v>9.1999999999999998E-2</v>
      </c>
      <c r="K154" s="204">
        <v>0.11600000000000001</v>
      </c>
      <c r="L154" s="205"/>
      <c r="M154" s="205"/>
    </row>
    <row r="155" spans="1:13" ht="45" x14ac:dyDescent="0.2">
      <c r="A155" s="205" t="s">
        <v>1894</v>
      </c>
      <c r="B155" s="205" t="s">
        <v>3305</v>
      </c>
      <c r="C155" s="214" t="s">
        <v>250</v>
      </c>
      <c r="D155" s="108">
        <v>0.93100000000000005</v>
      </c>
      <c r="E155" s="204"/>
      <c r="F155" s="205">
        <v>2.5</v>
      </c>
      <c r="G155" s="206"/>
      <c r="H155" s="204"/>
      <c r="I155" s="206"/>
      <c r="J155" s="204"/>
      <c r="K155" s="204"/>
      <c r="L155" s="205" t="s">
        <v>310</v>
      </c>
      <c r="M155" s="205"/>
    </row>
    <row r="156" spans="1:13" ht="45" x14ac:dyDescent="0.2">
      <c r="A156" s="205" t="s">
        <v>1895</v>
      </c>
      <c r="B156" s="205" t="s">
        <v>3305</v>
      </c>
      <c r="C156" s="214" t="s">
        <v>251</v>
      </c>
      <c r="D156" s="108">
        <v>0.79400000000000004</v>
      </c>
      <c r="E156" s="204"/>
      <c r="F156" s="205">
        <v>2.4</v>
      </c>
      <c r="G156" s="206"/>
      <c r="H156" s="204"/>
      <c r="I156" s="206"/>
      <c r="J156" s="204"/>
      <c r="K156" s="204"/>
      <c r="L156" s="205" t="s">
        <v>310</v>
      </c>
      <c r="M156" s="205"/>
    </row>
    <row r="157" spans="1:13" x14ac:dyDescent="0.2">
      <c r="A157" s="205" t="s">
        <v>1493</v>
      </c>
      <c r="B157" s="205" t="s">
        <v>3305</v>
      </c>
      <c r="C157" s="214" t="s">
        <v>3403</v>
      </c>
      <c r="D157" s="108">
        <v>0.32100000000000001</v>
      </c>
      <c r="E157" s="204"/>
      <c r="F157" s="205">
        <v>1</v>
      </c>
      <c r="G157" s="206"/>
      <c r="H157" s="204"/>
      <c r="I157" s="206"/>
      <c r="J157" s="204"/>
      <c r="K157" s="204"/>
      <c r="L157" s="205"/>
      <c r="M157" s="205"/>
    </row>
    <row r="158" spans="1:13" ht="56.25" x14ac:dyDescent="0.2">
      <c r="A158" s="205" t="s">
        <v>1343</v>
      </c>
      <c r="B158" s="205" t="s">
        <v>3305</v>
      </c>
      <c r="C158" s="214" t="s">
        <v>252</v>
      </c>
      <c r="D158" s="108">
        <v>3.9849999999999999</v>
      </c>
      <c r="E158" s="204"/>
      <c r="F158" s="205">
        <v>20.6</v>
      </c>
      <c r="G158" s="206">
        <v>6</v>
      </c>
      <c r="H158" s="204">
        <v>0.55900000000000005</v>
      </c>
      <c r="I158" s="206">
        <v>37</v>
      </c>
      <c r="J158" s="204">
        <v>0.13300000000000001</v>
      </c>
      <c r="K158" s="204">
        <v>0.18099999999999999</v>
      </c>
      <c r="L158" s="205"/>
      <c r="M158" s="205"/>
    </row>
    <row r="159" spans="1:13" ht="56.25" x14ac:dyDescent="0.2">
      <c r="A159" s="205" t="s">
        <v>1344</v>
      </c>
      <c r="B159" s="205" t="s">
        <v>3305</v>
      </c>
      <c r="C159" s="214" t="s">
        <v>2829</v>
      </c>
      <c r="D159" s="108">
        <v>1.76</v>
      </c>
      <c r="E159" s="204"/>
      <c r="F159" s="205">
        <v>11.8</v>
      </c>
      <c r="G159" s="206">
        <v>3</v>
      </c>
      <c r="H159" s="204">
        <v>0.434</v>
      </c>
      <c r="I159" s="206">
        <v>24</v>
      </c>
      <c r="J159" s="204">
        <v>0.10299999999999999</v>
      </c>
      <c r="K159" s="204">
        <v>0.13600000000000001</v>
      </c>
      <c r="L159" s="205"/>
      <c r="M159" s="205"/>
    </row>
    <row r="160" spans="1:13" ht="56.25" x14ac:dyDescent="0.2">
      <c r="A160" s="205" t="s">
        <v>683</v>
      </c>
      <c r="B160" s="205" t="s">
        <v>3305</v>
      </c>
      <c r="C160" s="214" t="s">
        <v>2830</v>
      </c>
      <c r="D160" s="108">
        <v>1.0680000000000001</v>
      </c>
      <c r="E160" s="204"/>
      <c r="F160" s="205">
        <v>8.1</v>
      </c>
      <c r="G160" s="206">
        <v>2</v>
      </c>
      <c r="H160" s="204">
        <v>0.35</v>
      </c>
      <c r="I160" s="206">
        <v>17</v>
      </c>
      <c r="J160" s="204">
        <v>9.0999999999999998E-2</v>
      </c>
      <c r="K160" s="204">
        <v>0.11600000000000001</v>
      </c>
      <c r="L160" s="205"/>
      <c r="M160" s="205"/>
    </row>
    <row r="161" spans="1:13" ht="45" x14ac:dyDescent="0.2">
      <c r="A161" s="205" t="s">
        <v>684</v>
      </c>
      <c r="B161" s="205" t="s">
        <v>3305</v>
      </c>
      <c r="C161" s="214" t="s">
        <v>2831</v>
      </c>
      <c r="D161" s="108">
        <v>0.66800000000000004</v>
      </c>
      <c r="E161" s="204"/>
      <c r="F161" s="205">
        <v>4.8</v>
      </c>
      <c r="G161" s="206">
        <v>1</v>
      </c>
      <c r="H161" s="204">
        <v>0.39700000000000002</v>
      </c>
      <c r="I161" s="206">
        <v>11</v>
      </c>
      <c r="J161" s="204">
        <v>9.5000000000000001E-2</v>
      </c>
      <c r="K161" s="204">
        <v>0.113</v>
      </c>
      <c r="L161" s="205"/>
      <c r="M161" s="205"/>
    </row>
    <row r="162" spans="1:13" ht="22.5" x14ac:dyDescent="0.2">
      <c r="A162" s="205" t="s">
        <v>1498</v>
      </c>
      <c r="B162" s="205" t="s">
        <v>3305</v>
      </c>
      <c r="C162" s="214" t="s">
        <v>253</v>
      </c>
      <c r="D162" s="108">
        <v>1.2729999999999999</v>
      </c>
      <c r="E162" s="204"/>
      <c r="F162" s="205">
        <v>7.1</v>
      </c>
      <c r="G162" s="206">
        <v>1</v>
      </c>
      <c r="H162" s="204">
        <v>0.95399999999999996</v>
      </c>
      <c r="I162" s="206">
        <v>17</v>
      </c>
      <c r="J162" s="204">
        <v>0.182</v>
      </c>
      <c r="K162" s="204">
        <v>0.154</v>
      </c>
      <c r="L162" s="205"/>
      <c r="M162" s="205"/>
    </row>
    <row r="163" spans="1:13" ht="22.5" x14ac:dyDescent="0.2">
      <c r="A163" s="112" t="s">
        <v>2110</v>
      </c>
      <c r="B163" s="112" t="s">
        <v>3305</v>
      </c>
      <c r="C163" s="118" t="s">
        <v>254</v>
      </c>
      <c r="D163" s="111">
        <v>1.351</v>
      </c>
      <c r="E163" s="111"/>
      <c r="F163" s="112">
        <v>9.3000000000000007</v>
      </c>
      <c r="G163" s="119">
        <v>2</v>
      </c>
      <c r="H163" s="111">
        <v>0.44600000000000001</v>
      </c>
      <c r="I163" s="119">
        <v>21</v>
      </c>
      <c r="J163" s="111">
        <v>0.1</v>
      </c>
      <c r="K163" s="111">
        <v>0.129</v>
      </c>
      <c r="L163" s="112"/>
      <c r="M163" s="112"/>
    </row>
    <row r="164" spans="1:13" ht="22.5" x14ac:dyDescent="0.2">
      <c r="A164" s="205" t="s">
        <v>1345</v>
      </c>
      <c r="B164" s="205" t="s">
        <v>3305</v>
      </c>
      <c r="C164" s="214" t="s">
        <v>255</v>
      </c>
      <c r="D164" s="108">
        <v>0.96899999999999997</v>
      </c>
      <c r="E164" s="204"/>
      <c r="F164" s="205">
        <v>7.1</v>
      </c>
      <c r="G164" s="206">
        <v>1</v>
      </c>
      <c r="H164" s="204">
        <v>0.66100000000000003</v>
      </c>
      <c r="I164" s="206">
        <v>15</v>
      </c>
      <c r="J164" s="204">
        <v>9.5000000000000001E-2</v>
      </c>
      <c r="K164" s="204">
        <v>0.11899999999999999</v>
      </c>
      <c r="L164" s="205"/>
      <c r="M164" s="205"/>
    </row>
    <row r="165" spans="1:13" ht="22.5" x14ac:dyDescent="0.2">
      <c r="A165" s="205" t="s">
        <v>256</v>
      </c>
      <c r="B165" s="205" t="s">
        <v>3305</v>
      </c>
      <c r="C165" s="214" t="s">
        <v>257</v>
      </c>
      <c r="D165" s="108">
        <v>4.9870000000000001</v>
      </c>
      <c r="E165" s="204"/>
      <c r="F165" s="205">
        <v>30</v>
      </c>
      <c r="G165" s="206"/>
      <c r="H165" s="204"/>
      <c r="I165" s="206">
        <v>45</v>
      </c>
      <c r="J165" s="204">
        <v>0.114</v>
      </c>
      <c r="K165" s="204">
        <v>0.158</v>
      </c>
      <c r="L165" s="205"/>
      <c r="M165" s="205"/>
    </row>
    <row r="166" spans="1:13" x14ac:dyDescent="0.2">
      <c r="A166" s="205" t="s">
        <v>1263</v>
      </c>
      <c r="B166" s="205" t="s">
        <v>3305</v>
      </c>
      <c r="C166" s="214" t="s">
        <v>1264</v>
      </c>
      <c r="D166" s="108">
        <v>0.54200000000000004</v>
      </c>
      <c r="E166" s="204"/>
      <c r="F166" s="205">
        <v>2.9</v>
      </c>
      <c r="G166" s="206">
        <v>1</v>
      </c>
      <c r="H166" s="204">
        <v>0.26900000000000002</v>
      </c>
      <c r="I166" s="206">
        <v>6</v>
      </c>
      <c r="J166" s="204">
        <v>0.13</v>
      </c>
      <c r="K166" s="204">
        <v>0.13800000000000001</v>
      </c>
      <c r="L166" s="205"/>
      <c r="M166" s="205"/>
    </row>
    <row r="167" spans="1:13" ht="56.25" x14ac:dyDescent="0.2">
      <c r="A167" s="205" t="s">
        <v>2446</v>
      </c>
      <c r="B167" s="205" t="s">
        <v>3305</v>
      </c>
      <c r="C167" s="214" t="s">
        <v>2832</v>
      </c>
      <c r="D167" s="108">
        <v>1.7529999999999999</v>
      </c>
      <c r="E167" s="204"/>
      <c r="F167" s="205">
        <v>9.5</v>
      </c>
      <c r="G167" s="206">
        <v>2</v>
      </c>
      <c r="H167" s="204">
        <v>0.57499999999999996</v>
      </c>
      <c r="I167" s="206">
        <v>22</v>
      </c>
      <c r="J167" s="204">
        <v>0.127</v>
      </c>
      <c r="K167" s="204">
        <v>0.16400000000000001</v>
      </c>
      <c r="L167" s="205"/>
      <c r="M167" s="205"/>
    </row>
    <row r="168" spans="1:13" ht="56.25" x14ac:dyDescent="0.2">
      <c r="A168" s="205" t="s">
        <v>3468</v>
      </c>
      <c r="B168" s="205" t="s">
        <v>3305</v>
      </c>
      <c r="C168" s="214" t="s">
        <v>258</v>
      </c>
      <c r="D168" s="108">
        <v>1.869</v>
      </c>
      <c r="E168" s="204"/>
      <c r="F168" s="205">
        <v>11.3</v>
      </c>
      <c r="G168" s="206">
        <v>3</v>
      </c>
      <c r="H168" s="204">
        <v>0.45900000000000002</v>
      </c>
      <c r="I168" s="206">
        <v>24</v>
      </c>
      <c r="J168" s="204">
        <v>0.114</v>
      </c>
      <c r="K168" s="204">
        <v>0.14899999999999999</v>
      </c>
      <c r="L168" s="205"/>
      <c r="M168" s="205"/>
    </row>
    <row r="169" spans="1:13" ht="56.25" x14ac:dyDescent="0.2">
      <c r="A169" s="205" t="s">
        <v>3469</v>
      </c>
      <c r="B169" s="205" t="s">
        <v>3305</v>
      </c>
      <c r="C169" s="214" t="s">
        <v>259</v>
      </c>
      <c r="D169" s="108">
        <v>1.0609999999999999</v>
      </c>
      <c r="E169" s="204"/>
      <c r="F169" s="205">
        <v>5.8</v>
      </c>
      <c r="G169" s="206">
        <v>1</v>
      </c>
      <c r="H169" s="204">
        <v>0.51900000000000002</v>
      </c>
      <c r="I169" s="206">
        <v>15</v>
      </c>
      <c r="J169" s="204">
        <v>0.17899999999999999</v>
      </c>
      <c r="K169" s="204">
        <v>0.153</v>
      </c>
      <c r="L169" s="205"/>
      <c r="M169" s="205"/>
    </row>
    <row r="170" spans="1:13" ht="56.25" x14ac:dyDescent="0.2">
      <c r="A170" s="205" t="s">
        <v>2572</v>
      </c>
      <c r="B170" s="205" t="s">
        <v>3305</v>
      </c>
      <c r="C170" s="214" t="s">
        <v>0</v>
      </c>
      <c r="D170" s="108">
        <v>0.84799999999999998</v>
      </c>
      <c r="E170" s="204"/>
      <c r="F170" s="205">
        <v>5.3</v>
      </c>
      <c r="G170" s="206">
        <v>1</v>
      </c>
      <c r="H170" s="204">
        <v>0.59599999999999997</v>
      </c>
      <c r="I170" s="206">
        <v>13</v>
      </c>
      <c r="J170" s="204">
        <v>0.11</v>
      </c>
      <c r="K170" s="204">
        <v>0.13300000000000001</v>
      </c>
      <c r="L170" s="205"/>
      <c r="M170" s="205"/>
    </row>
    <row r="171" spans="1:13" ht="45" x14ac:dyDescent="0.2">
      <c r="A171" s="205" t="s">
        <v>757</v>
      </c>
      <c r="B171" s="205" t="s">
        <v>3305</v>
      </c>
      <c r="C171" s="214" t="s">
        <v>1</v>
      </c>
      <c r="D171" s="108">
        <v>0.77300000000000002</v>
      </c>
      <c r="E171" s="204"/>
      <c r="F171" s="205">
        <v>4.3</v>
      </c>
      <c r="G171" s="206">
        <v>1</v>
      </c>
      <c r="H171" s="204">
        <v>0.46700000000000003</v>
      </c>
      <c r="I171" s="206">
        <v>10</v>
      </c>
      <c r="J171" s="204">
        <v>0.124</v>
      </c>
      <c r="K171" s="204">
        <v>0.14299999999999999</v>
      </c>
      <c r="L171" s="205"/>
      <c r="M171" s="205"/>
    </row>
    <row r="172" spans="1:13" ht="45" x14ac:dyDescent="0.2">
      <c r="A172" s="205" t="s">
        <v>2</v>
      </c>
      <c r="B172" s="205" t="s">
        <v>3305</v>
      </c>
      <c r="C172" s="214" t="s">
        <v>270</v>
      </c>
      <c r="D172" s="108">
        <v>0.63800000000000001</v>
      </c>
      <c r="E172" s="204"/>
      <c r="F172" s="205">
        <v>4</v>
      </c>
      <c r="G172" s="206">
        <v>1</v>
      </c>
      <c r="H172" s="204">
        <v>0.376</v>
      </c>
      <c r="I172" s="206">
        <v>9</v>
      </c>
      <c r="J172" s="204">
        <v>0.111</v>
      </c>
      <c r="K172" s="204">
        <v>0.127</v>
      </c>
      <c r="L172" s="205"/>
      <c r="M172" s="205"/>
    </row>
    <row r="173" spans="1:13" x14ac:dyDescent="0.2">
      <c r="A173" s="205" t="s">
        <v>2447</v>
      </c>
      <c r="B173" s="205" t="s">
        <v>3305</v>
      </c>
      <c r="C173" s="214" t="s">
        <v>3683</v>
      </c>
      <c r="D173" s="108">
        <v>0.56000000000000005</v>
      </c>
      <c r="E173" s="204"/>
      <c r="F173" s="205">
        <v>3.4</v>
      </c>
      <c r="G173" s="206">
        <v>1</v>
      </c>
      <c r="H173" s="204">
        <v>0.28899999999999998</v>
      </c>
      <c r="I173" s="206">
        <v>7</v>
      </c>
      <c r="J173" s="204">
        <v>0.115</v>
      </c>
      <c r="K173" s="204">
        <v>0.127</v>
      </c>
      <c r="L173" s="205"/>
      <c r="M173" s="205"/>
    </row>
    <row r="174" spans="1:13" ht="22.5" x14ac:dyDescent="0.2">
      <c r="A174" s="205" t="s">
        <v>3470</v>
      </c>
      <c r="B174" s="205" t="s">
        <v>3305</v>
      </c>
      <c r="C174" s="214" t="s">
        <v>3435</v>
      </c>
      <c r="D174" s="108">
        <v>1.1919999999999999</v>
      </c>
      <c r="E174" s="204"/>
      <c r="F174" s="205">
        <v>6.6</v>
      </c>
      <c r="G174" s="206">
        <v>1</v>
      </c>
      <c r="H174" s="204">
        <v>0.82899999999999996</v>
      </c>
      <c r="I174" s="206">
        <v>15</v>
      </c>
      <c r="J174" s="204">
        <v>0.125</v>
      </c>
      <c r="K174" s="204">
        <v>0.155</v>
      </c>
      <c r="L174" s="205"/>
      <c r="M174" s="205"/>
    </row>
    <row r="175" spans="1:13" ht="22.5" x14ac:dyDescent="0.2">
      <c r="A175" s="205" t="s">
        <v>3471</v>
      </c>
      <c r="B175" s="205" t="s">
        <v>3305</v>
      </c>
      <c r="C175" s="214" t="s">
        <v>3436</v>
      </c>
      <c r="D175" s="108">
        <v>1.018</v>
      </c>
      <c r="E175" s="204"/>
      <c r="F175" s="205">
        <v>5.9</v>
      </c>
      <c r="G175" s="206">
        <v>1</v>
      </c>
      <c r="H175" s="204">
        <v>0.70399999999999996</v>
      </c>
      <c r="I175" s="206">
        <v>14</v>
      </c>
      <c r="J175" s="204">
        <v>0.11899999999999999</v>
      </c>
      <c r="K175" s="204">
        <v>0.14599999999999999</v>
      </c>
      <c r="L175" s="205"/>
      <c r="M175" s="205"/>
    </row>
    <row r="176" spans="1:13" x14ac:dyDescent="0.2">
      <c r="A176" s="205" t="s">
        <v>3720</v>
      </c>
      <c r="B176" s="205" t="s">
        <v>3305</v>
      </c>
      <c r="C176" s="214" t="s">
        <v>3209</v>
      </c>
      <c r="D176" s="108">
        <v>0.71799999999999997</v>
      </c>
      <c r="E176" s="204"/>
      <c r="F176" s="205">
        <v>3.8</v>
      </c>
      <c r="G176" s="206">
        <v>1</v>
      </c>
      <c r="H176" s="204">
        <v>0.434</v>
      </c>
      <c r="I176" s="206">
        <v>9</v>
      </c>
      <c r="J176" s="204">
        <v>0.13</v>
      </c>
      <c r="K176" s="204">
        <v>0.14699999999999999</v>
      </c>
      <c r="L176" s="205"/>
      <c r="M176" s="205"/>
    </row>
    <row r="177" spans="1:13" x14ac:dyDescent="0.2">
      <c r="A177" s="205" t="s">
        <v>3721</v>
      </c>
      <c r="B177" s="205" t="s">
        <v>3305</v>
      </c>
      <c r="C177" s="214" t="s">
        <v>3722</v>
      </c>
      <c r="D177" s="108">
        <v>0.36699999999999999</v>
      </c>
      <c r="E177" s="204"/>
      <c r="F177" s="205">
        <v>2.2999999999999998</v>
      </c>
      <c r="G177" s="206">
        <v>1</v>
      </c>
      <c r="H177" s="204">
        <v>0.155</v>
      </c>
      <c r="I177" s="206">
        <v>5</v>
      </c>
      <c r="J177" s="204">
        <v>0.111</v>
      </c>
      <c r="K177" s="204">
        <v>0.11</v>
      </c>
      <c r="L177" s="205"/>
      <c r="M177" s="205"/>
    </row>
    <row r="178" spans="1:13" ht="33.75" x14ac:dyDescent="0.2">
      <c r="A178" s="205" t="s">
        <v>3723</v>
      </c>
      <c r="B178" s="205" t="s">
        <v>3305</v>
      </c>
      <c r="C178" s="214" t="s">
        <v>5575</v>
      </c>
      <c r="D178" s="108">
        <v>1.619</v>
      </c>
      <c r="E178" s="204"/>
      <c r="F178" s="205">
        <v>8</v>
      </c>
      <c r="G178" s="206">
        <v>2</v>
      </c>
      <c r="H178" s="204">
        <v>0.53</v>
      </c>
      <c r="I178" s="206">
        <v>19</v>
      </c>
      <c r="J178" s="204">
        <v>0.14000000000000001</v>
      </c>
      <c r="K178" s="204">
        <v>0.17699999999999999</v>
      </c>
      <c r="L178" s="205"/>
      <c r="M178" s="205"/>
    </row>
    <row r="179" spans="1:13" ht="33.75" x14ac:dyDescent="0.2">
      <c r="A179" s="205" t="s">
        <v>3724</v>
      </c>
      <c r="B179" s="205" t="s">
        <v>3305</v>
      </c>
      <c r="C179" s="214" t="s">
        <v>5576</v>
      </c>
      <c r="D179" s="108">
        <v>0.73699999999999999</v>
      </c>
      <c r="E179" s="204"/>
      <c r="F179" s="205">
        <v>4.9000000000000004</v>
      </c>
      <c r="G179" s="206">
        <v>1</v>
      </c>
      <c r="H179" s="204">
        <v>0.42699999999999999</v>
      </c>
      <c r="I179" s="206">
        <v>11</v>
      </c>
      <c r="J179" s="204">
        <v>0.10299999999999999</v>
      </c>
      <c r="K179" s="204">
        <v>0.122</v>
      </c>
      <c r="L179" s="205"/>
      <c r="M179" s="205"/>
    </row>
    <row r="180" spans="1:13" x14ac:dyDescent="0.2">
      <c r="A180" s="205" t="s">
        <v>2804</v>
      </c>
      <c r="B180" s="205" t="s">
        <v>3305</v>
      </c>
      <c r="C180" s="214" t="s">
        <v>2805</v>
      </c>
      <c r="D180" s="108">
        <v>0.42499999999999999</v>
      </c>
      <c r="E180" s="204"/>
      <c r="F180" s="205">
        <v>3.3</v>
      </c>
      <c r="G180" s="206">
        <v>1</v>
      </c>
      <c r="H180" s="204">
        <v>0.21099999999999999</v>
      </c>
      <c r="I180" s="206">
        <v>7</v>
      </c>
      <c r="J180" s="204">
        <v>8.6999999999999994E-2</v>
      </c>
      <c r="K180" s="204">
        <v>9.5000000000000001E-2</v>
      </c>
      <c r="L180" s="205"/>
      <c r="M180" s="205"/>
    </row>
    <row r="181" spans="1:13" x14ac:dyDescent="0.2">
      <c r="A181" s="205" t="s">
        <v>3646</v>
      </c>
      <c r="B181" s="205" t="s">
        <v>3305</v>
      </c>
      <c r="C181" s="214" t="s">
        <v>3647</v>
      </c>
      <c r="D181" s="108">
        <v>1.5489999999999999</v>
      </c>
      <c r="E181" s="204"/>
      <c r="F181" s="205">
        <v>9</v>
      </c>
      <c r="G181" s="206">
        <v>2</v>
      </c>
      <c r="H181" s="204">
        <v>0.50700000000000001</v>
      </c>
      <c r="I181" s="206">
        <v>18</v>
      </c>
      <c r="J181" s="204">
        <v>0.11799999999999999</v>
      </c>
      <c r="K181" s="204">
        <v>0.152</v>
      </c>
      <c r="L181" s="205"/>
      <c r="M181" s="205"/>
    </row>
    <row r="182" spans="1:13" ht="45" x14ac:dyDescent="0.2">
      <c r="A182" s="112" t="s">
        <v>3648</v>
      </c>
      <c r="B182" s="112" t="s">
        <v>3305</v>
      </c>
      <c r="C182" s="118" t="s">
        <v>271</v>
      </c>
      <c r="D182" s="111">
        <v>2.238</v>
      </c>
      <c r="E182" s="111"/>
      <c r="F182" s="112">
        <v>14.5</v>
      </c>
      <c r="G182" s="119">
        <v>4</v>
      </c>
      <c r="H182" s="111">
        <v>0.44</v>
      </c>
      <c r="I182" s="119">
        <v>29</v>
      </c>
      <c r="J182" s="111">
        <v>0.107</v>
      </c>
      <c r="K182" s="111">
        <v>0.14199999999999999</v>
      </c>
      <c r="L182" s="112"/>
      <c r="M182" s="112"/>
    </row>
    <row r="183" spans="1:13" ht="45" x14ac:dyDescent="0.2">
      <c r="A183" s="205" t="s">
        <v>1243</v>
      </c>
      <c r="B183" s="205" t="s">
        <v>3305</v>
      </c>
      <c r="C183" s="214" t="s">
        <v>272</v>
      </c>
      <c r="D183" s="108">
        <v>1.329</v>
      </c>
      <c r="E183" s="204"/>
      <c r="F183" s="205">
        <v>9.8000000000000007</v>
      </c>
      <c r="G183" s="206">
        <v>2</v>
      </c>
      <c r="H183" s="204">
        <v>0.436</v>
      </c>
      <c r="I183" s="206">
        <v>21</v>
      </c>
      <c r="J183" s="204">
        <v>9.2999999999999999E-2</v>
      </c>
      <c r="K183" s="204">
        <v>0.121</v>
      </c>
      <c r="L183" s="205"/>
      <c r="M183" s="205"/>
    </row>
    <row r="184" spans="1:13" ht="45" x14ac:dyDescent="0.2">
      <c r="A184" s="205" t="s">
        <v>3210</v>
      </c>
      <c r="B184" s="205" t="s">
        <v>3305</v>
      </c>
      <c r="C184" s="214" t="s">
        <v>273</v>
      </c>
      <c r="D184" s="108">
        <v>0.86199999999999999</v>
      </c>
      <c r="E184" s="204"/>
      <c r="F184" s="205">
        <v>6.3</v>
      </c>
      <c r="G184" s="206">
        <v>1</v>
      </c>
      <c r="H184" s="204">
        <v>0.53800000000000003</v>
      </c>
      <c r="I184" s="206">
        <v>15</v>
      </c>
      <c r="J184" s="204">
        <v>9.4E-2</v>
      </c>
      <c r="K184" s="204">
        <v>0.11600000000000001</v>
      </c>
      <c r="L184" s="205"/>
      <c r="M184" s="205"/>
    </row>
    <row r="185" spans="1:13" ht="45" x14ac:dyDescent="0.2">
      <c r="A185" s="205" t="s">
        <v>3211</v>
      </c>
      <c r="B185" s="205" t="s">
        <v>3305</v>
      </c>
      <c r="C185" s="214" t="s">
        <v>274</v>
      </c>
      <c r="D185" s="108">
        <v>0.751</v>
      </c>
      <c r="E185" s="204"/>
      <c r="F185" s="205">
        <v>5.3</v>
      </c>
      <c r="G185" s="206">
        <v>1</v>
      </c>
      <c r="H185" s="204">
        <v>0.46300000000000002</v>
      </c>
      <c r="I185" s="206">
        <v>12</v>
      </c>
      <c r="J185" s="204">
        <v>9.8000000000000004E-2</v>
      </c>
      <c r="K185" s="204">
        <v>0.11700000000000001</v>
      </c>
      <c r="L185" s="205"/>
      <c r="M185" s="205"/>
    </row>
    <row r="186" spans="1:13" ht="22.5" x14ac:dyDescent="0.2">
      <c r="A186" s="205" t="s">
        <v>3212</v>
      </c>
      <c r="B186" s="205" t="s">
        <v>3305</v>
      </c>
      <c r="C186" s="214" t="s">
        <v>2307</v>
      </c>
      <c r="D186" s="108">
        <v>1.244</v>
      </c>
      <c r="E186" s="204"/>
      <c r="F186" s="205">
        <v>7.6</v>
      </c>
      <c r="G186" s="206">
        <v>2</v>
      </c>
      <c r="H186" s="204">
        <v>0.41</v>
      </c>
      <c r="I186" s="206">
        <v>17</v>
      </c>
      <c r="J186" s="204">
        <v>0.113</v>
      </c>
      <c r="K186" s="204">
        <v>0.14299999999999999</v>
      </c>
      <c r="L186" s="205"/>
      <c r="M186" s="205"/>
    </row>
    <row r="187" spans="1:13" s="20" customFormat="1" ht="21" customHeight="1" x14ac:dyDescent="0.2">
      <c r="A187" s="217" t="s">
        <v>600</v>
      </c>
      <c r="B187" s="85"/>
      <c r="C187" s="218"/>
      <c r="D187" s="219"/>
      <c r="E187" s="84"/>
      <c r="F187" s="85"/>
      <c r="G187" s="220"/>
      <c r="H187" s="84"/>
      <c r="I187" s="220"/>
      <c r="J187" s="84"/>
      <c r="K187" s="84"/>
      <c r="L187" s="85"/>
      <c r="M187" s="221"/>
    </row>
    <row r="188" spans="1:13" ht="22.5" x14ac:dyDescent="0.2">
      <c r="A188" s="205" t="s">
        <v>2103</v>
      </c>
      <c r="B188" s="205" t="s">
        <v>3303</v>
      </c>
      <c r="C188" s="214" t="s">
        <v>6516</v>
      </c>
      <c r="D188" s="108">
        <v>1.681</v>
      </c>
      <c r="E188" s="204"/>
      <c r="F188" s="205">
        <v>7</v>
      </c>
      <c r="G188" s="206">
        <v>1</v>
      </c>
      <c r="H188" s="204">
        <v>0.40300000000000002</v>
      </c>
      <c r="I188" s="206">
        <v>15</v>
      </c>
      <c r="J188" s="204">
        <v>0.115</v>
      </c>
      <c r="K188" s="204">
        <v>0.10100000000000001</v>
      </c>
      <c r="L188" s="205"/>
      <c r="M188" s="205"/>
    </row>
    <row r="189" spans="1:13" ht="22.5" customHeight="1" x14ac:dyDescent="0.2">
      <c r="A189" s="205" t="s">
        <v>2104</v>
      </c>
      <c r="B189" s="205" t="s">
        <v>3303</v>
      </c>
      <c r="C189" s="214" t="s">
        <v>6517</v>
      </c>
      <c r="D189" s="108">
        <v>1.012</v>
      </c>
      <c r="E189" s="204"/>
      <c r="F189" s="205">
        <v>5.8</v>
      </c>
      <c r="G189" s="206">
        <v>1</v>
      </c>
      <c r="H189" s="204">
        <v>0.52</v>
      </c>
      <c r="I189" s="206">
        <v>13</v>
      </c>
      <c r="J189" s="204">
        <v>7.8E-2</v>
      </c>
      <c r="K189" s="204">
        <v>9.5000000000000001E-2</v>
      </c>
      <c r="L189" s="205"/>
      <c r="M189" s="205"/>
    </row>
    <row r="190" spans="1:13" ht="33.75" x14ac:dyDescent="0.2">
      <c r="A190" s="205" t="s">
        <v>2573</v>
      </c>
      <c r="B190" s="205" t="s">
        <v>3303</v>
      </c>
      <c r="C190" s="214" t="s">
        <v>1185</v>
      </c>
      <c r="D190" s="108">
        <v>1.766</v>
      </c>
      <c r="E190" s="204"/>
      <c r="F190" s="205">
        <v>7.1</v>
      </c>
      <c r="G190" s="206">
        <v>1</v>
      </c>
      <c r="H190" s="204">
        <v>0.54100000000000004</v>
      </c>
      <c r="I190" s="206">
        <v>16</v>
      </c>
      <c r="J190" s="204">
        <v>0.17399999999999999</v>
      </c>
      <c r="K190" s="204">
        <v>0.13300000000000001</v>
      </c>
      <c r="L190" s="205"/>
      <c r="M190" s="205" t="s">
        <v>310</v>
      </c>
    </row>
    <row r="191" spans="1:13" ht="22.5" x14ac:dyDescent="0.2">
      <c r="A191" s="205" t="s">
        <v>997</v>
      </c>
      <c r="B191" s="205" t="s">
        <v>3303</v>
      </c>
      <c r="C191" s="214" t="s">
        <v>327</v>
      </c>
      <c r="D191" s="108">
        <v>1.1830000000000001</v>
      </c>
      <c r="E191" s="204"/>
      <c r="F191" s="205">
        <v>5.0999999999999996</v>
      </c>
      <c r="G191" s="206">
        <v>1</v>
      </c>
      <c r="H191" s="204">
        <v>0.52400000000000002</v>
      </c>
      <c r="I191" s="206">
        <v>11</v>
      </c>
      <c r="J191" s="204">
        <v>8.4000000000000005E-2</v>
      </c>
      <c r="K191" s="204">
        <v>0.1</v>
      </c>
      <c r="L191" s="205"/>
      <c r="M191" s="205"/>
    </row>
    <row r="192" spans="1:13" ht="56.25" x14ac:dyDescent="0.2">
      <c r="A192" s="205" t="s">
        <v>2105</v>
      </c>
      <c r="B192" s="205" t="s">
        <v>3303</v>
      </c>
      <c r="C192" s="214" t="s">
        <v>1265</v>
      </c>
      <c r="D192" s="108">
        <v>1.1419999999999999</v>
      </c>
      <c r="E192" s="204"/>
      <c r="F192" s="205">
        <v>4.0999999999999996</v>
      </c>
      <c r="G192" s="206">
        <v>1</v>
      </c>
      <c r="H192" s="204">
        <v>0.23499999999999999</v>
      </c>
      <c r="I192" s="206">
        <v>9</v>
      </c>
      <c r="J192" s="204">
        <v>0.08</v>
      </c>
      <c r="K192" s="204">
        <v>9.1999999999999998E-2</v>
      </c>
      <c r="L192" s="205"/>
      <c r="M192" s="205"/>
    </row>
    <row r="193" spans="1:13" ht="45" x14ac:dyDescent="0.2">
      <c r="A193" s="205" t="s">
        <v>2106</v>
      </c>
      <c r="B193" s="205" t="s">
        <v>3303</v>
      </c>
      <c r="C193" s="214" t="s">
        <v>5577</v>
      </c>
      <c r="D193" s="108">
        <v>0.98599999999999999</v>
      </c>
      <c r="E193" s="204"/>
      <c r="F193" s="205">
        <v>3.9</v>
      </c>
      <c r="G193" s="206">
        <v>1</v>
      </c>
      <c r="H193" s="204">
        <v>0.313</v>
      </c>
      <c r="I193" s="206">
        <v>8</v>
      </c>
      <c r="J193" s="204">
        <v>7.8E-2</v>
      </c>
      <c r="K193" s="204">
        <v>8.8999999999999996E-2</v>
      </c>
      <c r="L193" s="205"/>
      <c r="M193" s="205"/>
    </row>
    <row r="194" spans="1:13" ht="45" x14ac:dyDescent="0.2">
      <c r="A194" s="205" t="s">
        <v>2107</v>
      </c>
      <c r="B194" s="205" t="s">
        <v>3303</v>
      </c>
      <c r="C194" s="214" t="s">
        <v>5578</v>
      </c>
      <c r="D194" s="108">
        <v>0.82099999999999995</v>
      </c>
      <c r="E194" s="204"/>
      <c r="F194" s="205">
        <v>3.6</v>
      </c>
      <c r="G194" s="206">
        <v>1</v>
      </c>
      <c r="H194" s="204">
        <v>0.19400000000000001</v>
      </c>
      <c r="I194" s="206">
        <v>7</v>
      </c>
      <c r="J194" s="204">
        <v>7.6999999999999999E-2</v>
      </c>
      <c r="K194" s="204">
        <v>8.5999999999999993E-2</v>
      </c>
      <c r="L194" s="205"/>
      <c r="M194" s="205"/>
    </row>
    <row r="195" spans="1:13" ht="33.75" x14ac:dyDescent="0.2">
      <c r="A195" s="205" t="s">
        <v>2806</v>
      </c>
      <c r="B195" s="205" t="s">
        <v>3303</v>
      </c>
      <c r="C195" s="214" t="s">
        <v>275</v>
      </c>
      <c r="D195" s="108">
        <v>1.788</v>
      </c>
      <c r="E195" s="204"/>
      <c r="F195" s="205">
        <v>6.6</v>
      </c>
      <c r="G195" s="206">
        <v>1</v>
      </c>
      <c r="H195" s="204">
        <v>0.34799999999999998</v>
      </c>
      <c r="I195" s="206">
        <v>13</v>
      </c>
      <c r="J195" s="204">
        <v>0.17100000000000001</v>
      </c>
      <c r="K195" s="204">
        <v>9.1999999999999998E-2</v>
      </c>
      <c r="L195" s="205"/>
      <c r="M195" s="205" t="s">
        <v>310</v>
      </c>
    </row>
    <row r="196" spans="1:13" ht="33.75" x14ac:dyDescent="0.2">
      <c r="A196" s="205" t="s">
        <v>3475</v>
      </c>
      <c r="B196" s="205" t="s">
        <v>3303</v>
      </c>
      <c r="C196" s="214" t="s">
        <v>276</v>
      </c>
      <c r="D196" s="108">
        <v>1.671</v>
      </c>
      <c r="E196" s="204"/>
      <c r="F196" s="205">
        <v>6</v>
      </c>
      <c r="G196" s="206">
        <v>1</v>
      </c>
      <c r="H196" s="204">
        <v>0.33400000000000002</v>
      </c>
      <c r="I196" s="206">
        <v>12</v>
      </c>
      <c r="J196" s="204">
        <v>0.18099999999999999</v>
      </c>
      <c r="K196" s="204">
        <v>9.5000000000000001E-2</v>
      </c>
      <c r="L196" s="205"/>
      <c r="M196" s="205" t="s">
        <v>310</v>
      </c>
    </row>
    <row r="197" spans="1:13" x14ac:dyDescent="0.2">
      <c r="A197" s="205" t="s">
        <v>2717</v>
      </c>
      <c r="B197" s="205" t="s">
        <v>3303</v>
      </c>
      <c r="C197" s="214" t="s">
        <v>2718</v>
      </c>
      <c r="D197" s="108">
        <v>0.79200000000000004</v>
      </c>
      <c r="E197" s="204"/>
      <c r="F197" s="205">
        <v>3.1</v>
      </c>
      <c r="G197" s="206">
        <v>1</v>
      </c>
      <c r="H197" s="204">
        <v>0.18099999999999999</v>
      </c>
      <c r="I197" s="206">
        <v>6</v>
      </c>
      <c r="J197" s="204">
        <v>8.4000000000000005E-2</v>
      </c>
      <c r="K197" s="204">
        <v>9.0999999999999998E-2</v>
      </c>
      <c r="L197" s="205"/>
      <c r="M197" s="205"/>
    </row>
    <row r="198" spans="1:13" x14ac:dyDescent="0.2">
      <c r="A198" s="205" t="s">
        <v>2719</v>
      </c>
      <c r="B198" s="205" t="s">
        <v>3303</v>
      </c>
      <c r="C198" s="214" t="s">
        <v>2720</v>
      </c>
      <c r="D198" s="108">
        <v>0.89200000000000002</v>
      </c>
      <c r="E198" s="204"/>
      <c r="F198" s="205">
        <v>4.8</v>
      </c>
      <c r="G198" s="206">
        <v>1</v>
      </c>
      <c r="H198" s="204">
        <v>0.28399999999999997</v>
      </c>
      <c r="I198" s="206">
        <v>11</v>
      </c>
      <c r="J198" s="204">
        <v>7.3999999999999996E-2</v>
      </c>
      <c r="K198" s="204">
        <v>8.7999999999999995E-2</v>
      </c>
      <c r="L198" s="205"/>
      <c r="M198" s="205"/>
    </row>
    <row r="199" spans="1:13" ht="22.5" x14ac:dyDescent="0.2">
      <c r="A199" s="205" t="s">
        <v>2108</v>
      </c>
      <c r="B199" s="205" t="s">
        <v>3303</v>
      </c>
      <c r="C199" s="214" t="s">
        <v>2308</v>
      </c>
      <c r="D199" s="108">
        <v>0.65700000000000003</v>
      </c>
      <c r="E199" s="204"/>
      <c r="F199" s="205">
        <v>2.8</v>
      </c>
      <c r="G199" s="206">
        <v>1</v>
      </c>
      <c r="H199" s="204">
        <v>0.23599999999999999</v>
      </c>
      <c r="I199" s="206">
        <v>6</v>
      </c>
      <c r="J199" s="204">
        <v>0.08</v>
      </c>
      <c r="K199" s="204">
        <v>8.4000000000000005E-2</v>
      </c>
      <c r="L199" s="205"/>
      <c r="M199" s="205"/>
    </row>
    <row r="200" spans="1:13" ht="22.5" x14ac:dyDescent="0.2">
      <c r="A200" s="205" t="s">
        <v>2090</v>
      </c>
      <c r="B200" s="205" t="s">
        <v>3303</v>
      </c>
      <c r="C200" s="214" t="s">
        <v>3503</v>
      </c>
      <c r="D200" s="108">
        <v>0.52900000000000003</v>
      </c>
      <c r="E200" s="204"/>
      <c r="F200" s="205">
        <v>3.5</v>
      </c>
      <c r="G200" s="206">
        <v>1</v>
      </c>
      <c r="H200" s="204">
        <v>0.19600000000000001</v>
      </c>
      <c r="I200" s="206">
        <v>8</v>
      </c>
      <c r="J200" s="204">
        <v>7.3999999999999996E-2</v>
      </c>
      <c r="K200" s="204">
        <v>8.3000000000000004E-2</v>
      </c>
      <c r="L200" s="205"/>
      <c r="M200" s="205"/>
    </row>
    <row r="201" spans="1:13" ht="33.75" x14ac:dyDescent="0.2">
      <c r="A201" s="112" t="s">
        <v>3236</v>
      </c>
      <c r="B201" s="112" t="s">
        <v>3303</v>
      </c>
      <c r="C201" s="118" t="s">
        <v>2069</v>
      </c>
      <c r="D201" s="111">
        <v>0.70599999999999996</v>
      </c>
      <c r="E201" s="111"/>
      <c r="F201" s="112">
        <v>2.6</v>
      </c>
      <c r="G201" s="119">
        <v>1</v>
      </c>
      <c r="H201" s="111">
        <v>0.182</v>
      </c>
      <c r="I201" s="119">
        <v>5</v>
      </c>
      <c r="J201" s="111">
        <v>8.8999999999999996E-2</v>
      </c>
      <c r="K201" s="111">
        <v>9.1999999999999998E-2</v>
      </c>
      <c r="L201" s="112"/>
      <c r="M201" s="112"/>
    </row>
    <row r="202" spans="1:13" ht="33.75" x14ac:dyDescent="0.2">
      <c r="A202" s="205" t="s">
        <v>890</v>
      </c>
      <c r="B202" s="205" t="s">
        <v>3303</v>
      </c>
      <c r="C202" s="214" t="s">
        <v>5579</v>
      </c>
      <c r="D202" s="108">
        <v>0.53200000000000003</v>
      </c>
      <c r="E202" s="204"/>
      <c r="F202" s="205">
        <v>2.4</v>
      </c>
      <c r="G202" s="206">
        <v>1</v>
      </c>
      <c r="H202" s="204">
        <v>0.13900000000000001</v>
      </c>
      <c r="I202" s="206">
        <v>5</v>
      </c>
      <c r="J202" s="204">
        <v>8.3000000000000004E-2</v>
      </c>
      <c r="K202" s="204">
        <v>8.4000000000000005E-2</v>
      </c>
      <c r="L202" s="205"/>
      <c r="M202" s="205"/>
    </row>
    <row r="203" spans="1:13" x14ac:dyDescent="0.2">
      <c r="A203" s="205" t="s">
        <v>1898</v>
      </c>
      <c r="B203" s="205" t="s">
        <v>3303</v>
      </c>
      <c r="C203" s="214" t="s">
        <v>1899</v>
      </c>
      <c r="D203" s="108">
        <v>0.83199999999999996</v>
      </c>
      <c r="E203" s="204"/>
      <c r="F203" s="205">
        <v>2.4</v>
      </c>
      <c r="G203" s="206">
        <v>1</v>
      </c>
      <c r="H203" s="204">
        <v>0.26100000000000001</v>
      </c>
      <c r="I203" s="206">
        <v>4</v>
      </c>
      <c r="J203" s="204">
        <v>0.105</v>
      </c>
      <c r="K203" s="204">
        <v>0.106</v>
      </c>
      <c r="L203" s="205"/>
      <c r="M203" s="205"/>
    </row>
    <row r="204" spans="1:13" ht="22.5" x14ac:dyDescent="0.2">
      <c r="A204" s="205" t="s">
        <v>1900</v>
      </c>
      <c r="B204" s="205" t="s">
        <v>3303</v>
      </c>
      <c r="C204" s="214" t="s">
        <v>3437</v>
      </c>
      <c r="D204" s="108">
        <v>0.71799999999999997</v>
      </c>
      <c r="E204" s="204"/>
      <c r="F204" s="205">
        <v>2</v>
      </c>
      <c r="G204" s="206">
        <v>1</v>
      </c>
      <c r="H204" s="204">
        <v>0.14299999999999999</v>
      </c>
      <c r="I204" s="206">
        <v>3</v>
      </c>
      <c r="J204" s="204">
        <v>0.17</v>
      </c>
      <c r="K204" s="204">
        <v>0.114</v>
      </c>
      <c r="L204" s="205"/>
      <c r="M204" s="205"/>
    </row>
    <row r="205" spans="1:13" ht="22.5" x14ac:dyDescent="0.2">
      <c r="A205" s="205" t="s">
        <v>891</v>
      </c>
      <c r="B205" s="205" t="s">
        <v>3303</v>
      </c>
      <c r="C205" s="214" t="s">
        <v>3438</v>
      </c>
      <c r="D205" s="108">
        <v>0.66100000000000003</v>
      </c>
      <c r="E205" s="204"/>
      <c r="F205" s="205">
        <v>2</v>
      </c>
      <c r="G205" s="206">
        <v>1</v>
      </c>
      <c r="H205" s="204">
        <v>0.14799999999999999</v>
      </c>
      <c r="I205" s="206">
        <v>3</v>
      </c>
      <c r="J205" s="204">
        <v>0.106</v>
      </c>
      <c r="K205" s="204">
        <v>0.10100000000000001</v>
      </c>
      <c r="L205" s="205"/>
      <c r="M205" s="205"/>
    </row>
    <row r="206" spans="1:13" x14ac:dyDescent="0.2">
      <c r="A206" s="205" t="s">
        <v>3717</v>
      </c>
      <c r="B206" s="205" t="s">
        <v>3303</v>
      </c>
      <c r="C206" s="214" t="s">
        <v>1901</v>
      </c>
      <c r="D206" s="108">
        <v>0.86399999999999999</v>
      </c>
      <c r="E206" s="204"/>
      <c r="F206" s="205">
        <v>3.8</v>
      </c>
      <c r="G206" s="206">
        <v>1</v>
      </c>
      <c r="H206" s="204">
        <v>0.40500000000000003</v>
      </c>
      <c r="I206" s="206">
        <v>8</v>
      </c>
      <c r="J206" s="204">
        <v>8.3000000000000004E-2</v>
      </c>
      <c r="K206" s="204">
        <v>9.4E-2</v>
      </c>
      <c r="L206" s="205"/>
      <c r="M206" s="205"/>
    </row>
    <row r="207" spans="1:13" x14ac:dyDescent="0.2">
      <c r="A207" s="205" t="s">
        <v>3718</v>
      </c>
      <c r="B207" s="205" t="s">
        <v>3303</v>
      </c>
      <c r="C207" s="214" t="s">
        <v>2721</v>
      </c>
      <c r="D207" s="108">
        <v>0.70199999999999996</v>
      </c>
      <c r="E207" s="204"/>
      <c r="F207" s="205">
        <v>3.4</v>
      </c>
      <c r="G207" s="206">
        <v>1</v>
      </c>
      <c r="H207" s="204">
        <v>0.25700000000000001</v>
      </c>
      <c r="I207" s="206">
        <v>7</v>
      </c>
      <c r="J207" s="204">
        <v>9.2999999999999999E-2</v>
      </c>
      <c r="K207" s="204">
        <v>0.10199999999999999</v>
      </c>
      <c r="L207" s="205"/>
      <c r="M207" s="205"/>
    </row>
    <row r="208" spans="1:13" x14ac:dyDescent="0.2">
      <c r="A208" s="205" t="s">
        <v>2722</v>
      </c>
      <c r="B208" s="205" t="s">
        <v>3303</v>
      </c>
      <c r="C208" s="214" t="s">
        <v>2723</v>
      </c>
      <c r="D208" s="108">
        <v>0.57599999999999996</v>
      </c>
      <c r="E208" s="204"/>
      <c r="F208" s="205">
        <v>3.6</v>
      </c>
      <c r="G208" s="206">
        <v>1</v>
      </c>
      <c r="H208" s="204">
        <v>0.25900000000000001</v>
      </c>
      <c r="I208" s="206">
        <v>8</v>
      </c>
      <c r="J208" s="204">
        <v>8.1000000000000003E-2</v>
      </c>
      <c r="K208" s="204">
        <v>9.0999999999999998E-2</v>
      </c>
      <c r="L208" s="205"/>
      <c r="M208" s="205"/>
    </row>
    <row r="209" spans="1:13" x14ac:dyDescent="0.2">
      <c r="A209" s="205" t="s">
        <v>1247</v>
      </c>
      <c r="B209" s="205" t="s">
        <v>3303</v>
      </c>
      <c r="C209" s="214" t="s">
        <v>1248</v>
      </c>
      <c r="D209" s="108">
        <v>0.79100000000000004</v>
      </c>
      <c r="E209" s="204"/>
      <c r="F209" s="205">
        <v>3.4</v>
      </c>
      <c r="G209" s="206">
        <v>1</v>
      </c>
      <c r="H209" s="204">
        <v>0.29199999999999998</v>
      </c>
      <c r="I209" s="206">
        <v>7</v>
      </c>
      <c r="J209" s="204">
        <v>7.9000000000000001E-2</v>
      </c>
      <c r="K209" s="204">
        <v>8.7999999999999995E-2</v>
      </c>
      <c r="L209" s="205"/>
      <c r="M209" s="205"/>
    </row>
    <row r="210" spans="1:13" x14ac:dyDescent="0.2">
      <c r="A210" s="205" t="s">
        <v>2070</v>
      </c>
      <c r="B210" s="205" t="s">
        <v>3303</v>
      </c>
      <c r="C210" s="214" t="s">
        <v>277</v>
      </c>
      <c r="D210" s="108">
        <v>1.0660000000000001</v>
      </c>
      <c r="E210" s="204"/>
      <c r="F210" s="205">
        <v>3.3</v>
      </c>
      <c r="G210" s="206">
        <v>1</v>
      </c>
      <c r="H210" s="204">
        <v>0.25700000000000001</v>
      </c>
      <c r="I210" s="206">
        <v>7</v>
      </c>
      <c r="J210" s="204">
        <v>0.157</v>
      </c>
      <c r="K210" s="204">
        <v>0.12</v>
      </c>
      <c r="L210" s="205"/>
      <c r="M210" s="205"/>
    </row>
    <row r="211" spans="1:13" ht="45" x14ac:dyDescent="0.2">
      <c r="A211" s="205" t="s">
        <v>3504</v>
      </c>
      <c r="B211" s="205" t="s">
        <v>3303</v>
      </c>
      <c r="C211" s="214" t="s">
        <v>278</v>
      </c>
      <c r="D211" s="108">
        <v>0.84899999999999998</v>
      </c>
      <c r="E211" s="204"/>
      <c r="F211" s="205">
        <v>2.6</v>
      </c>
      <c r="G211" s="206">
        <v>1</v>
      </c>
      <c r="H211" s="204">
        <v>0.29299999999999998</v>
      </c>
      <c r="I211" s="206">
        <v>5</v>
      </c>
      <c r="J211" s="204">
        <v>0.155</v>
      </c>
      <c r="K211" s="204">
        <v>0.112</v>
      </c>
      <c r="L211" s="205"/>
      <c r="M211" s="205"/>
    </row>
    <row r="212" spans="1:13" ht="45" x14ac:dyDescent="0.2">
      <c r="A212" s="205" t="s">
        <v>3505</v>
      </c>
      <c r="B212" s="205" t="s">
        <v>3303</v>
      </c>
      <c r="C212" s="214" t="s">
        <v>279</v>
      </c>
      <c r="D212" s="108">
        <v>0.627</v>
      </c>
      <c r="E212" s="204"/>
      <c r="F212" s="205">
        <v>3</v>
      </c>
      <c r="G212" s="206">
        <v>1</v>
      </c>
      <c r="H212" s="204">
        <v>0.189</v>
      </c>
      <c r="I212" s="206">
        <v>7</v>
      </c>
      <c r="J212" s="204">
        <v>8.1000000000000003E-2</v>
      </c>
      <c r="K212" s="204">
        <v>8.6999999999999994E-2</v>
      </c>
      <c r="L212" s="205"/>
      <c r="M212" s="205"/>
    </row>
    <row r="213" spans="1:13" x14ac:dyDescent="0.2">
      <c r="A213" s="205" t="s">
        <v>1249</v>
      </c>
      <c r="B213" s="205" t="s">
        <v>3305</v>
      </c>
      <c r="C213" s="214" t="s">
        <v>1250</v>
      </c>
      <c r="D213" s="108">
        <v>0.72399999999999998</v>
      </c>
      <c r="E213" s="204"/>
      <c r="F213" s="205">
        <v>6.3</v>
      </c>
      <c r="G213" s="206">
        <v>1</v>
      </c>
      <c r="H213" s="204">
        <v>0.48299999999999998</v>
      </c>
      <c r="I213" s="206">
        <v>13</v>
      </c>
      <c r="J213" s="204">
        <v>7.9000000000000001E-2</v>
      </c>
      <c r="K213" s="204">
        <v>9.7000000000000003E-2</v>
      </c>
      <c r="L213" s="205"/>
      <c r="M213" s="205"/>
    </row>
    <row r="214" spans="1:13" ht="22.5" x14ac:dyDescent="0.2">
      <c r="A214" s="205" t="s">
        <v>2724</v>
      </c>
      <c r="B214" s="205" t="s">
        <v>3305</v>
      </c>
      <c r="C214" s="214" t="s">
        <v>1251</v>
      </c>
      <c r="D214" s="108">
        <v>0.67500000000000004</v>
      </c>
      <c r="E214" s="204"/>
      <c r="F214" s="205">
        <v>4.5999999999999996</v>
      </c>
      <c r="G214" s="206">
        <v>1</v>
      </c>
      <c r="H214" s="204">
        <v>0.40300000000000002</v>
      </c>
      <c r="I214" s="206">
        <v>10</v>
      </c>
      <c r="J214" s="204">
        <v>0.1</v>
      </c>
      <c r="K214" s="204">
        <v>0.11700000000000001</v>
      </c>
      <c r="L214" s="205"/>
      <c r="M214" s="205"/>
    </row>
    <row r="215" spans="1:13" ht="22.5" x14ac:dyDescent="0.2">
      <c r="A215" s="205" t="s">
        <v>2725</v>
      </c>
      <c r="B215" s="205" t="s">
        <v>3305</v>
      </c>
      <c r="C215" s="214" t="s">
        <v>2899</v>
      </c>
      <c r="D215" s="108">
        <v>0.40799999999999997</v>
      </c>
      <c r="E215" s="204"/>
      <c r="F215" s="205">
        <v>3.1</v>
      </c>
      <c r="G215" s="206">
        <v>1</v>
      </c>
      <c r="H215" s="204">
        <v>0.19500000000000001</v>
      </c>
      <c r="I215" s="206">
        <v>7</v>
      </c>
      <c r="J215" s="204">
        <v>8.7999999999999995E-2</v>
      </c>
      <c r="K215" s="204">
        <v>9.5000000000000001E-2</v>
      </c>
      <c r="L215" s="205"/>
      <c r="M215" s="205"/>
    </row>
    <row r="216" spans="1:13" x14ac:dyDescent="0.2">
      <c r="A216" s="205" t="s">
        <v>1252</v>
      </c>
      <c r="B216" s="205" t="s">
        <v>3305</v>
      </c>
      <c r="C216" s="214" t="s">
        <v>1253</v>
      </c>
      <c r="D216" s="108">
        <v>0.56100000000000005</v>
      </c>
      <c r="E216" s="204"/>
      <c r="F216" s="205">
        <v>3.9</v>
      </c>
      <c r="G216" s="206">
        <v>1</v>
      </c>
      <c r="H216" s="204">
        <v>0.311</v>
      </c>
      <c r="I216" s="206">
        <v>8</v>
      </c>
      <c r="J216" s="204">
        <v>9.8000000000000004E-2</v>
      </c>
      <c r="K216" s="204">
        <v>0.111</v>
      </c>
      <c r="L216" s="205"/>
      <c r="M216" s="205"/>
    </row>
    <row r="217" spans="1:13" x14ac:dyDescent="0.2">
      <c r="A217" s="205" t="s">
        <v>1254</v>
      </c>
      <c r="B217" s="205" t="s">
        <v>3305</v>
      </c>
      <c r="C217" s="214" t="s">
        <v>2238</v>
      </c>
      <c r="D217" s="108">
        <v>0.26500000000000001</v>
      </c>
      <c r="E217" s="204"/>
      <c r="F217" s="205">
        <v>2.2999999999999998</v>
      </c>
      <c r="G217" s="206">
        <v>1</v>
      </c>
      <c r="H217" s="204">
        <v>0.114</v>
      </c>
      <c r="I217" s="206">
        <v>4</v>
      </c>
      <c r="J217" s="204">
        <v>7.8E-2</v>
      </c>
      <c r="K217" s="204">
        <v>7.8E-2</v>
      </c>
      <c r="L217" s="205"/>
      <c r="M217" s="205"/>
    </row>
    <row r="218" spans="1:13" x14ac:dyDescent="0.2">
      <c r="A218" s="205" t="s">
        <v>2239</v>
      </c>
      <c r="B218" s="205" t="s">
        <v>3305</v>
      </c>
      <c r="C218" s="214" t="s">
        <v>2309</v>
      </c>
      <c r="D218" s="108">
        <v>0.63300000000000001</v>
      </c>
      <c r="E218" s="204"/>
      <c r="F218" s="205">
        <v>3.1</v>
      </c>
      <c r="G218" s="206">
        <v>1</v>
      </c>
      <c r="H218" s="204">
        <v>0.30399999999999999</v>
      </c>
      <c r="I218" s="206">
        <v>7</v>
      </c>
      <c r="J218" s="204">
        <v>0.13500000000000001</v>
      </c>
      <c r="K218" s="204">
        <v>0.14599999999999999</v>
      </c>
      <c r="L218" s="205"/>
      <c r="M218" s="205" t="s">
        <v>310</v>
      </c>
    </row>
    <row r="219" spans="1:13" x14ac:dyDescent="0.2">
      <c r="A219" s="205" t="s">
        <v>2310</v>
      </c>
      <c r="B219" s="205" t="s">
        <v>3305</v>
      </c>
      <c r="C219" s="214" t="s">
        <v>2311</v>
      </c>
      <c r="D219" s="108">
        <v>0.57199999999999995</v>
      </c>
      <c r="E219" s="204"/>
      <c r="F219" s="205">
        <v>4.4000000000000004</v>
      </c>
      <c r="G219" s="206">
        <v>1</v>
      </c>
      <c r="H219" s="204">
        <v>0.32</v>
      </c>
      <c r="I219" s="206">
        <v>10</v>
      </c>
      <c r="J219" s="204">
        <v>0.09</v>
      </c>
      <c r="K219" s="204">
        <v>0.105</v>
      </c>
      <c r="L219" s="205"/>
      <c r="M219" s="205"/>
    </row>
    <row r="220" spans="1:13" s="20" customFormat="1" ht="21" customHeight="1" x14ac:dyDescent="0.2">
      <c r="A220" s="217" t="s">
        <v>636</v>
      </c>
      <c r="B220" s="85"/>
      <c r="C220" s="218"/>
      <c r="D220" s="219"/>
      <c r="E220" s="84"/>
      <c r="F220" s="85"/>
      <c r="G220" s="220"/>
      <c r="H220" s="84"/>
      <c r="I220" s="220"/>
      <c r="J220" s="84"/>
      <c r="K220" s="84"/>
      <c r="L220" s="85"/>
      <c r="M220" s="221"/>
    </row>
    <row r="221" spans="1:13" x14ac:dyDescent="0.2">
      <c r="A221" s="205" t="s">
        <v>663</v>
      </c>
      <c r="B221" s="205" t="s">
        <v>3303</v>
      </c>
      <c r="C221" s="214" t="s">
        <v>595</v>
      </c>
      <c r="D221" s="108">
        <v>8.0459999999999994</v>
      </c>
      <c r="E221" s="204"/>
      <c r="F221" s="205">
        <v>4.8</v>
      </c>
      <c r="G221" s="206">
        <v>1</v>
      </c>
      <c r="H221" s="204">
        <v>0.41199999999999998</v>
      </c>
      <c r="I221" s="206">
        <v>9</v>
      </c>
      <c r="J221" s="204">
        <v>0.17199999999999999</v>
      </c>
      <c r="K221" s="204">
        <v>0.14199999999999999</v>
      </c>
      <c r="L221" s="205"/>
      <c r="M221" s="205"/>
    </row>
    <row r="222" spans="1:13" ht="33.75" x14ac:dyDescent="0.2">
      <c r="A222" s="205" t="s">
        <v>4032</v>
      </c>
      <c r="B222" s="205" t="s">
        <v>3303</v>
      </c>
      <c r="C222" s="214" t="s">
        <v>892</v>
      </c>
      <c r="D222" s="108">
        <v>7.1109999999999998</v>
      </c>
      <c r="E222" s="204"/>
      <c r="F222" s="205">
        <v>20.6</v>
      </c>
      <c r="G222" s="206">
        <v>6</v>
      </c>
      <c r="H222" s="204">
        <v>0.51200000000000001</v>
      </c>
      <c r="I222" s="206">
        <v>36</v>
      </c>
      <c r="J222" s="204">
        <v>0.255</v>
      </c>
      <c r="K222" s="204">
        <v>0.16600000000000001</v>
      </c>
      <c r="L222" s="205"/>
      <c r="M222" s="205"/>
    </row>
    <row r="223" spans="1:13" ht="33.75" x14ac:dyDescent="0.2">
      <c r="A223" s="205" t="s">
        <v>4033</v>
      </c>
      <c r="B223" s="205" t="s">
        <v>3303</v>
      </c>
      <c r="C223" s="214" t="s">
        <v>893</v>
      </c>
      <c r="D223" s="108">
        <v>4.1680000000000001</v>
      </c>
      <c r="E223" s="204"/>
      <c r="F223" s="205">
        <v>15</v>
      </c>
      <c r="G223" s="206">
        <v>4</v>
      </c>
      <c r="H223" s="204">
        <v>0.42199999999999999</v>
      </c>
      <c r="I223" s="206">
        <v>30</v>
      </c>
      <c r="J223" s="204">
        <v>0.23300000000000001</v>
      </c>
      <c r="K223" s="204">
        <v>0.13200000000000001</v>
      </c>
      <c r="L223" s="205"/>
      <c r="M223" s="205"/>
    </row>
    <row r="224" spans="1:13" ht="22.5" customHeight="1" x14ac:dyDescent="0.2">
      <c r="A224" s="205" t="s">
        <v>1771</v>
      </c>
      <c r="B224" s="205" t="s">
        <v>3303</v>
      </c>
      <c r="C224" s="214" t="s">
        <v>3439</v>
      </c>
      <c r="D224" s="108">
        <v>1.891</v>
      </c>
      <c r="E224" s="204"/>
      <c r="F224" s="205">
        <v>5.7</v>
      </c>
      <c r="G224" s="206">
        <v>1</v>
      </c>
      <c r="H224" s="204">
        <v>0.47799999999999998</v>
      </c>
      <c r="I224" s="206">
        <v>10</v>
      </c>
      <c r="J224" s="204">
        <v>0.16700000000000001</v>
      </c>
      <c r="K224" s="204">
        <v>0.14199999999999999</v>
      </c>
      <c r="L224" s="205"/>
      <c r="M224" s="205"/>
    </row>
    <row r="225" spans="1:13" ht="33.75" x14ac:dyDescent="0.2">
      <c r="A225" s="205" t="s">
        <v>1772</v>
      </c>
      <c r="B225" s="205" t="s">
        <v>3303</v>
      </c>
      <c r="C225" s="214" t="s">
        <v>280</v>
      </c>
      <c r="D225" s="108">
        <v>1.6619999999999999</v>
      </c>
      <c r="E225" s="204"/>
      <c r="F225" s="205">
        <v>5.5</v>
      </c>
      <c r="G225" s="206">
        <v>1</v>
      </c>
      <c r="H225" s="204">
        <v>0.36299999999999999</v>
      </c>
      <c r="I225" s="206">
        <v>11</v>
      </c>
      <c r="J225" s="204">
        <v>9.2999999999999999E-2</v>
      </c>
      <c r="K225" s="204">
        <v>0.112</v>
      </c>
      <c r="L225" s="205"/>
      <c r="M225" s="205"/>
    </row>
    <row r="226" spans="1:13" ht="45" x14ac:dyDescent="0.2">
      <c r="A226" s="205" t="s">
        <v>2240</v>
      </c>
      <c r="B226" s="205" t="s">
        <v>3303</v>
      </c>
      <c r="C226" s="214" t="s">
        <v>2453</v>
      </c>
      <c r="D226" s="108">
        <v>2.3849999999999998</v>
      </c>
      <c r="E226" s="204"/>
      <c r="F226" s="205">
        <v>6.1</v>
      </c>
      <c r="G226" s="206">
        <v>1</v>
      </c>
      <c r="H226" s="204">
        <v>0.42099999999999999</v>
      </c>
      <c r="I226" s="206">
        <v>11</v>
      </c>
      <c r="J226" s="204">
        <v>0.28599999999999998</v>
      </c>
      <c r="K226" s="204">
        <v>0.11799999999999999</v>
      </c>
      <c r="L226" s="205"/>
      <c r="M226" s="205"/>
    </row>
    <row r="227" spans="1:13" x14ac:dyDescent="0.2">
      <c r="A227" s="205" t="s">
        <v>596</v>
      </c>
      <c r="B227" s="205" t="s">
        <v>3303</v>
      </c>
      <c r="C227" s="214" t="s">
        <v>597</v>
      </c>
      <c r="D227" s="108">
        <v>1.728</v>
      </c>
      <c r="E227" s="204"/>
      <c r="F227" s="205">
        <v>4.9000000000000004</v>
      </c>
      <c r="G227" s="206">
        <v>1</v>
      </c>
      <c r="H227" s="204">
        <v>0.29399999999999998</v>
      </c>
      <c r="I227" s="206">
        <v>9</v>
      </c>
      <c r="J227" s="204">
        <v>8.4000000000000005E-2</v>
      </c>
      <c r="K227" s="204">
        <v>0.1</v>
      </c>
      <c r="L227" s="205"/>
      <c r="M227" s="205"/>
    </row>
    <row r="228" spans="1:13" ht="22.5" x14ac:dyDescent="0.2">
      <c r="A228" s="112" t="s">
        <v>1589</v>
      </c>
      <c r="B228" s="112" t="s">
        <v>3303</v>
      </c>
      <c r="C228" s="118" t="s">
        <v>998</v>
      </c>
      <c r="D228" s="111">
        <v>1.22</v>
      </c>
      <c r="E228" s="111"/>
      <c r="F228" s="112">
        <v>4.2</v>
      </c>
      <c r="G228" s="119">
        <v>1</v>
      </c>
      <c r="H228" s="111">
        <v>0.55900000000000005</v>
      </c>
      <c r="I228" s="119">
        <v>8</v>
      </c>
      <c r="J228" s="111">
        <v>8.2000000000000003E-2</v>
      </c>
      <c r="K228" s="111">
        <v>9.5000000000000001E-2</v>
      </c>
      <c r="L228" s="112"/>
      <c r="M228" s="112"/>
    </row>
    <row r="229" spans="1:13" ht="56.25" x14ac:dyDescent="0.2">
      <c r="A229" s="205" t="s">
        <v>999</v>
      </c>
      <c r="B229" s="205" t="s">
        <v>3303</v>
      </c>
      <c r="C229" s="214" t="s">
        <v>6518</v>
      </c>
      <c r="D229" s="108">
        <v>1.5169999999999999</v>
      </c>
      <c r="E229" s="204"/>
      <c r="F229" s="205">
        <v>5.2</v>
      </c>
      <c r="G229" s="206">
        <v>1</v>
      </c>
      <c r="H229" s="204">
        <v>0.36899999999999999</v>
      </c>
      <c r="I229" s="206">
        <v>11</v>
      </c>
      <c r="J229" s="204">
        <v>9.9000000000000005E-2</v>
      </c>
      <c r="K229" s="204">
        <v>0.11799999999999999</v>
      </c>
      <c r="L229" s="205"/>
      <c r="M229" s="205"/>
    </row>
    <row r="230" spans="1:13" ht="56.25" x14ac:dyDescent="0.2">
      <c r="A230" s="205" t="s">
        <v>1000</v>
      </c>
      <c r="B230" s="205" t="s">
        <v>3303</v>
      </c>
      <c r="C230" s="214" t="s">
        <v>6519</v>
      </c>
      <c r="D230" s="108">
        <v>1.0880000000000001</v>
      </c>
      <c r="E230" s="204"/>
      <c r="F230" s="205">
        <v>4.5</v>
      </c>
      <c r="G230" s="206">
        <v>1</v>
      </c>
      <c r="H230" s="204">
        <v>0.40699999999999997</v>
      </c>
      <c r="I230" s="206">
        <v>10</v>
      </c>
      <c r="J230" s="204">
        <v>8.6999999999999994E-2</v>
      </c>
      <c r="K230" s="204">
        <v>0.10199999999999999</v>
      </c>
      <c r="L230" s="205"/>
      <c r="M230" s="205"/>
    </row>
    <row r="231" spans="1:13" ht="45" x14ac:dyDescent="0.2">
      <c r="A231" s="205" t="s">
        <v>3319</v>
      </c>
      <c r="B231" s="205" t="s">
        <v>3303</v>
      </c>
      <c r="C231" s="214" t="s">
        <v>3440</v>
      </c>
      <c r="D231" s="108">
        <v>0.86299999999999999</v>
      </c>
      <c r="E231" s="204"/>
      <c r="F231" s="205">
        <v>3.8</v>
      </c>
      <c r="G231" s="206">
        <v>1</v>
      </c>
      <c r="H231" s="204">
        <v>0.35</v>
      </c>
      <c r="I231" s="206">
        <v>8</v>
      </c>
      <c r="J231" s="204">
        <v>7.8E-2</v>
      </c>
      <c r="K231" s="204">
        <v>8.8999999999999996E-2</v>
      </c>
      <c r="L231" s="205"/>
      <c r="M231" s="205"/>
    </row>
    <row r="232" spans="1:13" ht="22.5" x14ac:dyDescent="0.2">
      <c r="A232" s="205" t="s">
        <v>2241</v>
      </c>
      <c r="B232" s="205" t="s">
        <v>3303</v>
      </c>
      <c r="C232" s="214" t="s">
        <v>3320</v>
      </c>
      <c r="D232" s="108">
        <v>2.2370000000000001</v>
      </c>
      <c r="E232" s="204"/>
      <c r="F232" s="205">
        <v>11.1</v>
      </c>
      <c r="G232" s="206">
        <v>3</v>
      </c>
      <c r="H232" s="204">
        <v>0.38</v>
      </c>
      <c r="I232" s="206">
        <v>26</v>
      </c>
      <c r="J232" s="204">
        <v>0.14299999999999999</v>
      </c>
      <c r="K232" s="204">
        <v>0.126</v>
      </c>
      <c r="L232" s="205"/>
      <c r="M232" s="205"/>
    </row>
    <row r="233" spans="1:13" ht="22.5" x14ac:dyDescent="0.2">
      <c r="A233" s="205" t="s">
        <v>2242</v>
      </c>
      <c r="B233" s="205" t="s">
        <v>3303</v>
      </c>
      <c r="C233" s="214" t="s">
        <v>3321</v>
      </c>
      <c r="D233" s="108">
        <v>0.96899999999999997</v>
      </c>
      <c r="E233" s="204"/>
      <c r="F233" s="205">
        <v>4.3</v>
      </c>
      <c r="G233" s="206">
        <v>1</v>
      </c>
      <c r="H233" s="204">
        <v>0.36699999999999999</v>
      </c>
      <c r="I233" s="206">
        <v>10</v>
      </c>
      <c r="J233" s="204">
        <v>0.153</v>
      </c>
      <c r="K233" s="204">
        <v>0.114</v>
      </c>
      <c r="L233" s="205"/>
      <c r="M233" s="205"/>
    </row>
    <row r="234" spans="1:13" ht="33.75" x14ac:dyDescent="0.2">
      <c r="A234" s="205" t="s">
        <v>3668</v>
      </c>
      <c r="B234" s="205" t="s">
        <v>3303</v>
      </c>
      <c r="C234" s="214" t="s">
        <v>1001</v>
      </c>
      <c r="D234" s="108">
        <v>1.681</v>
      </c>
      <c r="E234" s="204"/>
      <c r="F234" s="205">
        <v>7.6</v>
      </c>
      <c r="G234" s="206">
        <v>2</v>
      </c>
      <c r="H234" s="204">
        <v>0.379</v>
      </c>
      <c r="I234" s="206">
        <v>18</v>
      </c>
      <c r="J234" s="204">
        <v>0.15</v>
      </c>
      <c r="K234" s="204">
        <v>0.13200000000000001</v>
      </c>
      <c r="L234" s="205"/>
      <c r="M234" s="205"/>
    </row>
    <row r="235" spans="1:13" ht="22.5" x14ac:dyDescent="0.2">
      <c r="A235" s="205" t="s">
        <v>1002</v>
      </c>
      <c r="B235" s="205" t="s">
        <v>3303</v>
      </c>
      <c r="C235" s="214" t="s">
        <v>281</v>
      </c>
      <c r="D235" s="108">
        <v>1.538</v>
      </c>
      <c r="E235" s="204"/>
      <c r="F235" s="205">
        <v>6.1</v>
      </c>
      <c r="G235" s="206">
        <v>1</v>
      </c>
      <c r="H235" s="204">
        <v>0.42399999999999999</v>
      </c>
      <c r="I235" s="206">
        <v>14</v>
      </c>
      <c r="J235" s="204">
        <v>9.8000000000000004E-2</v>
      </c>
      <c r="K235" s="204">
        <v>0.12</v>
      </c>
      <c r="L235" s="205"/>
      <c r="M235" s="205"/>
    </row>
    <row r="236" spans="1:13" x14ac:dyDescent="0.2">
      <c r="A236" s="205" t="s">
        <v>1003</v>
      </c>
      <c r="B236" s="205" t="s">
        <v>3303</v>
      </c>
      <c r="C236" s="214" t="s">
        <v>669</v>
      </c>
      <c r="D236" s="108">
        <v>0.88300000000000001</v>
      </c>
      <c r="E236" s="204"/>
      <c r="F236" s="205">
        <v>4</v>
      </c>
      <c r="G236" s="206">
        <v>1</v>
      </c>
      <c r="H236" s="204">
        <v>0.35799999999999998</v>
      </c>
      <c r="I236" s="206">
        <v>9</v>
      </c>
      <c r="J236" s="204">
        <v>8.5999999999999993E-2</v>
      </c>
      <c r="K236" s="204">
        <v>9.9000000000000005E-2</v>
      </c>
      <c r="L236" s="205"/>
      <c r="M236" s="205"/>
    </row>
    <row r="237" spans="1:13" ht="22.5" x14ac:dyDescent="0.2">
      <c r="A237" s="205" t="s">
        <v>2454</v>
      </c>
      <c r="B237" s="205" t="s">
        <v>3303</v>
      </c>
      <c r="C237" s="214" t="s">
        <v>5580</v>
      </c>
      <c r="D237" s="108">
        <v>0.90500000000000003</v>
      </c>
      <c r="E237" s="204"/>
      <c r="F237" s="205">
        <v>3.1</v>
      </c>
      <c r="G237" s="206">
        <v>1</v>
      </c>
      <c r="H237" s="204">
        <v>0.30099999999999999</v>
      </c>
      <c r="I237" s="206">
        <v>7</v>
      </c>
      <c r="J237" s="204">
        <v>0.11799999999999999</v>
      </c>
      <c r="K237" s="204">
        <v>0.128</v>
      </c>
      <c r="L237" s="205"/>
      <c r="M237" s="205"/>
    </row>
    <row r="238" spans="1:13" ht="22.5" x14ac:dyDescent="0.2">
      <c r="A238" s="205" t="s">
        <v>2455</v>
      </c>
      <c r="B238" s="205" t="s">
        <v>3303</v>
      </c>
      <c r="C238" s="214" t="s">
        <v>5581</v>
      </c>
      <c r="D238" s="108">
        <v>0.58799999999999997</v>
      </c>
      <c r="E238" s="204"/>
      <c r="F238" s="205">
        <v>3.4</v>
      </c>
      <c r="G238" s="206">
        <v>1</v>
      </c>
      <c r="H238" s="204">
        <v>0.13900000000000001</v>
      </c>
      <c r="I238" s="206">
        <v>7</v>
      </c>
      <c r="J238" s="204">
        <v>8.5999999999999993E-2</v>
      </c>
      <c r="K238" s="204">
        <v>9.5000000000000001E-2</v>
      </c>
      <c r="L238" s="205"/>
      <c r="M238" s="205"/>
    </row>
    <row r="239" spans="1:13" ht="22.5" x14ac:dyDescent="0.2">
      <c r="A239" s="205" t="s">
        <v>670</v>
      </c>
      <c r="B239" s="205" t="s">
        <v>3303</v>
      </c>
      <c r="C239" s="214" t="s">
        <v>2091</v>
      </c>
      <c r="D239" s="108">
        <v>3.8029999999999999</v>
      </c>
      <c r="E239" s="204"/>
      <c r="F239" s="205">
        <v>17.600000000000001</v>
      </c>
      <c r="G239" s="206">
        <v>5</v>
      </c>
      <c r="H239" s="204">
        <v>0.47099999999999997</v>
      </c>
      <c r="I239" s="206">
        <v>33</v>
      </c>
      <c r="J239" s="204">
        <v>0.112</v>
      </c>
      <c r="K239" s="204"/>
      <c r="L239" s="205" t="s">
        <v>310</v>
      </c>
      <c r="M239" s="205"/>
    </row>
    <row r="240" spans="1:13" x14ac:dyDescent="0.2">
      <c r="A240" s="205" t="s">
        <v>671</v>
      </c>
      <c r="B240" s="205" t="s">
        <v>3303</v>
      </c>
      <c r="C240" s="214" t="s">
        <v>672</v>
      </c>
      <c r="D240" s="108">
        <v>2.5619999999999998</v>
      </c>
      <c r="E240" s="204"/>
      <c r="F240" s="205">
        <v>13.7</v>
      </c>
      <c r="G240" s="206">
        <v>4</v>
      </c>
      <c r="H240" s="204">
        <v>0.34499999999999997</v>
      </c>
      <c r="I240" s="206">
        <v>26</v>
      </c>
      <c r="J240" s="204">
        <v>8.7999999999999995E-2</v>
      </c>
      <c r="K240" s="204"/>
      <c r="L240" s="205" t="s">
        <v>310</v>
      </c>
      <c r="M240" s="205"/>
    </row>
    <row r="241" spans="1:13" x14ac:dyDescent="0.2">
      <c r="A241" s="205" t="s">
        <v>673</v>
      </c>
      <c r="B241" s="205" t="s">
        <v>3303</v>
      </c>
      <c r="C241" s="214" t="s">
        <v>674</v>
      </c>
      <c r="D241" s="108">
        <v>0.84199999999999997</v>
      </c>
      <c r="E241" s="204"/>
      <c r="F241" s="205">
        <v>2.8</v>
      </c>
      <c r="G241" s="206">
        <v>1</v>
      </c>
      <c r="H241" s="204">
        <v>0.22700000000000001</v>
      </c>
      <c r="I241" s="206">
        <v>6</v>
      </c>
      <c r="J241" s="204">
        <v>8.5000000000000006E-2</v>
      </c>
      <c r="K241" s="204">
        <v>8.8999999999999996E-2</v>
      </c>
      <c r="L241" s="205"/>
      <c r="M241" s="205"/>
    </row>
    <row r="242" spans="1:13" ht="33.75" x14ac:dyDescent="0.2">
      <c r="A242" s="205" t="s">
        <v>395</v>
      </c>
      <c r="B242" s="205" t="s">
        <v>3303</v>
      </c>
      <c r="C242" s="214" t="s">
        <v>5582</v>
      </c>
      <c r="D242" s="108">
        <v>3.645</v>
      </c>
      <c r="E242" s="204"/>
      <c r="F242" s="205">
        <v>22.8</v>
      </c>
      <c r="G242" s="206">
        <v>7</v>
      </c>
      <c r="H242" s="204">
        <v>0.441</v>
      </c>
      <c r="I242" s="206">
        <v>41</v>
      </c>
      <c r="J242" s="204">
        <v>0.155</v>
      </c>
      <c r="K242" s="204">
        <v>0.14799999999999999</v>
      </c>
      <c r="L242" s="205"/>
      <c r="M242" s="205" t="s">
        <v>310</v>
      </c>
    </row>
    <row r="243" spans="1:13" ht="33.75" x14ac:dyDescent="0.2">
      <c r="A243" s="205" t="s">
        <v>5583</v>
      </c>
      <c r="B243" s="205" t="s">
        <v>3303</v>
      </c>
      <c r="C243" s="214" t="s">
        <v>6520</v>
      </c>
      <c r="D243" s="108">
        <v>1.52</v>
      </c>
      <c r="E243" s="204"/>
      <c r="F243" s="205">
        <v>7.3</v>
      </c>
      <c r="G243" s="206"/>
      <c r="H243" s="204"/>
      <c r="I243" s="206">
        <v>14</v>
      </c>
      <c r="J243" s="204">
        <v>0.20300000000000001</v>
      </c>
      <c r="K243" s="204">
        <v>0.17799999999999999</v>
      </c>
      <c r="L243" s="205"/>
      <c r="M243" s="205" t="s">
        <v>310</v>
      </c>
    </row>
    <row r="244" spans="1:13" ht="33.75" x14ac:dyDescent="0.2">
      <c r="A244" s="205" t="s">
        <v>5584</v>
      </c>
      <c r="B244" s="205" t="s">
        <v>3303</v>
      </c>
      <c r="C244" s="214" t="s">
        <v>6521</v>
      </c>
      <c r="D244" s="108">
        <v>0.84399999999999997</v>
      </c>
      <c r="E244" s="204"/>
      <c r="F244" s="205">
        <v>3.5</v>
      </c>
      <c r="G244" s="206">
        <v>1</v>
      </c>
      <c r="H244" s="204">
        <v>0.40100000000000002</v>
      </c>
      <c r="I244" s="206">
        <v>9</v>
      </c>
      <c r="J244" s="204">
        <v>0.22800000000000001</v>
      </c>
      <c r="K244" s="204">
        <v>0.17799999999999999</v>
      </c>
      <c r="L244" s="205"/>
      <c r="M244" s="205" t="s">
        <v>310</v>
      </c>
    </row>
    <row r="245" spans="1:13" ht="22.5" x14ac:dyDescent="0.2">
      <c r="A245" s="205" t="s">
        <v>1836</v>
      </c>
      <c r="B245" s="205" t="s">
        <v>3303</v>
      </c>
      <c r="C245" s="214" t="s">
        <v>5585</v>
      </c>
      <c r="D245" s="108">
        <v>1.181</v>
      </c>
      <c r="E245" s="204"/>
      <c r="F245" s="205">
        <v>5.2</v>
      </c>
      <c r="G245" s="206">
        <v>1</v>
      </c>
      <c r="H245" s="204">
        <v>0.29599999999999999</v>
      </c>
      <c r="I245" s="206">
        <v>11</v>
      </c>
      <c r="J245" s="204">
        <v>0.08</v>
      </c>
      <c r="K245" s="204">
        <v>9.5000000000000001E-2</v>
      </c>
      <c r="L245" s="205"/>
      <c r="M245" s="205"/>
    </row>
    <row r="246" spans="1:13" ht="22.5" x14ac:dyDescent="0.2">
      <c r="A246" s="205" t="s">
        <v>1004</v>
      </c>
      <c r="B246" s="205" t="s">
        <v>3303</v>
      </c>
      <c r="C246" s="214" t="s">
        <v>5586</v>
      </c>
      <c r="D246" s="108">
        <v>0.69399999999999995</v>
      </c>
      <c r="E246" s="204"/>
      <c r="F246" s="205">
        <v>3.5</v>
      </c>
      <c r="G246" s="206">
        <v>1</v>
      </c>
      <c r="H246" s="204">
        <v>0.248</v>
      </c>
      <c r="I246" s="206">
        <v>8</v>
      </c>
      <c r="J246" s="204">
        <v>8.6999999999999994E-2</v>
      </c>
      <c r="K246" s="204">
        <v>9.7000000000000003E-2</v>
      </c>
      <c r="L246" s="205"/>
      <c r="M246" s="205"/>
    </row>
    <row r="247" spans="1:13" ht="33.75" x14ac:dyDescent="0.2">
      <c r="A247" s="205" t="s">
        <v>1005</v>
      </c>
      <c r="B247" s="205" t="s">
        <v>3303</v>
      </c>
      <c r="C247" s="214" t="s">
        <v>3322</v>
      </c>
      <c r="D247" s="108">
        <v>5.54</v>
      </c>
      <c r="E247" s="204"/>
      <c r="F247" s="205">
        <v>19.8</v>
      </c>
      <c r="G247" s="206">
        <v>6</v>
      </c>
      <c r="H247" s="204">
        <v>0.45</v>
      </c>
      <c r="I247" s="206">
        <v>38</v>
      </c>
      <c r="J247" s="204">
        <v>0.111</v>
      </c>
      <c r="K247" s="204">
        <v>0.152</v>
      </c>
      <c r="L247" s="205"/>
      <c r="M247" s="205"/>
    </row>
    <row r="248" spans="1:13" ht="33.75" x14ac:dyDescent="0.2">
      <c r="A248" s="205" t="s">
        <v>1006</v>
      </c>
      <c r="B248" s="205" t="s">
        <v>3303</v>
      </c>
      <c r="C248" s="214" t="s">
        <v>3323</v>
      </c>
      <c r="D248" s="108">
        <v>3.056</v>
      </c>
      <c r="E248" s="204"/>
      <c r="F248" s="205">
        <v>10.9</v>
      </c>
      <c r="G248" s="206">
        <v>3</v>
      </c>
      <c r="H248" s="204">
        <v>0.372</v>
      </c>
      <c r="I248" s="206">
        <v>22</v>
      </c>
      <c r="J248" s="204">
        <v>9.6000000000000002E-2</v>
      </c>
      <c r="K248" s="204">
        <v>0.125</v>
      </c>
      <c r="L248" s="205"/>
      <c r="M248" s="205"/>
    </row>
    <row r="249" spans="1:13" ht="33.75" x14ac:dyDescent="0.2">
      <c r="A249" s="112" t="s">
        <v>1007</v>
      </c>
      <c r="B249" s="112" t="s">
        <v>3303</v>
      </c>
      <c r="C249" s="118" t="s">
        <v>2456</v>
      </c>
      <c r="D249" s="111">
        <v>4.327</v>
      </c>
      <c r="E249" s="111"/>
      <c r="F249" s="112">
        <v>19.5</v>
      </c>
      <c r="G249" s="119">
        <v>5</v>
      </c>
      <c r="H249" s="111">
        <v>0.46899999999999997</v>
      </c>
      <c r="I249" s="119">
        <v>37</v>
      </c>
      <c r="J249" s="111">
        <v>0.18099999999999999</v>
      </c>
      <c r="K249" s="111">
        <v>0.13700000000000001</v>
      </c>
      <c r="L249" s="112"/>
      <c r="M249" s="112"/>
    </row>
    <row r="250" spans="1:13" ht="22.5" x14ac:dyDescent="0.2">
      <c r="A250" s="205" t="s">
        <v>1008</v>
      </c>
      <c r="B250" s="205" t="s">
        <v>3303</v>
      </c>
      <c r="C250" s="214" t="s">
        <v>2159</v>
      </c>
      <c r="D250" s="108">
        <v>2.0379999999999998</v>
      </c>
      <c r="E250" s="204"/>
      <c r="F250" s="205">
        <v>7.9</v>
      </c>
      <c r="G250" s="206">
        <v>2</v>
      </c>
      <c r="H250" s="204">
        <v>0.34599999999999997</v>
      </c>
      <c r="I250" s="206">
        <v>16</v>
      </c>
      <c r="J250" s="204">
        <v>0.185</v>
      </c>
      <c r="K250" s="204">
        <v>0.11700000000000001</v>
      </c>
      <c r="L250" s="205"/>
      <c r="M250" s="205"/>
    </row>
    <row r="251" spans="1:13" ht="22.5" x14ac:dyDescent="0.2">
      <c r="A251" s="205" t="s">
        <v>2160</v>
      </c>
      <c r="B251" s="205" t="s">
        <v>3303</v>
      </c>
      <c r="C251" s="214" t="s">
        <v>2161</v>
      </c>
      <c r="D251" s="108">
        <v>2.621</v>
      </c>
      <c r="E251" s="204"/>
      <c r="F251" s="205">
        <v>13.1</v>
      </c>
      <c r="G251" s="206">
        <v>3</v>
      </c>
      <c r="H251" s="204">
        <v>0.42799999999999999</v>
      </c>
      <c r="I251" s="206">
        <v>25</v>
      </c>
      <c r="J251" s="204">
        <v>9.1999999999999998E-2</v>
      </c>
      <c r="K251" s="204">
        <v>0.122</v>
      </c>
      <c r="L251" s="205"/>
      <c r="M251" s="205"/>
    </row>
    <row r="252" spans="1:13" ht="22.5" x14ac:dyDescent="0.2">
      <c r="A252" s="205" t="s">
        <v>2162</v>
      </c>
      <c r="B252" s="205" t="s">
        <v>3303</v>
      </c>
      <c r="C252" s="214" t="s">
        <v>2484</v>
      </c>
      <c r="D252" s="108">
        <v>1.282</v>
      </c>
      <c r="E252" s="204"/>
      <c r="F252" s="205">
        <v>5.7</v>
      </c>
      <c r="G252" s="206">
        <v>1</v>
      </c>
      <c r="H252" s="204">
        <v>0.60099999999999998</v>
      </c>
      <c r="I252" s="206">
        <v>12</v>
      </c>
      <c r="J252" s="204">
        <v>8.4000000000000005E-2</v>
      </c>
      <c r="K252" s="204">
        <v>0.10199999999999999</v>
      </c>
      <c r="L252" s="205"/>
      <c r="M252" s="205"/>
    </row>
    <row r="253" spans="1:13" ht="33.75" customHeight="1" x14ac:dyDescent="0.2">
      <c r="A253" s="205" t="s">
        <v>390</v>
      </c>
      <c r="B253" s="205" t="s">
        <v>3303</v>
      </c>
      <c r="C253" s="214" t="s">
        <v>524</v>
      </c>
      <c r="D253" s="108">
        <v>1.391</v>
      </c>
      <c r="E253" s="204"/>
      <c r="F253" s="205">
        <v>4.5</v>
      </c>
      <c r="G253" s="206">
        <v>1</v>
      </c>
      <c r="H253" s="204">
        <v>0.68300000000000005</v>
      </c>
      <c r="I253" s="206">
        <v>9</v>
      </c>
      <c r="J253" s="204">
        <v>0.19500000000000001</v>
      </c>
      <c r="K253" s="204"/>
      <c r="L253" s="205" t="s">
        <v>310</v>
      </c>
      <c r="M253" s="205"/>
    </row>
    <row r="254" spans="1:13" ht="22.5" x14ac:dyDescent="0.2">
      <c r="A254" s="205" t="s">
        <v>448</v>
      </c>
      <c r="B254" s="205" t="s">
        <v>3303</v>
      </c>
      <c r="C254" s="214" t="s">
        <v>1009</v>
      </c>
      <c r="D254" s="108">
        <v>1.135</v>
      </c>
      <c r="E254" s="204"/>
      <c r="F254" s="205">
        <v>4.3</v>
      </c>
      <c r="G254" s="206">
        <v>1</v>
      </c>
      <c r="H254" s="204">
        <v>0.47399999999999998</v>
      </c>
      <c r="I254" s="206">
        <v>9</v>
      </c>
      <c r="J254" s="204">
        <v>9.1999999999999998E-2</v>
      </c>
      <c r="K254" s="204">
        <v>0.106</v>
      </c>
      <c r="L254" s="205"/>
      <c r="M254" s="205"/>
    </row>
    <row r="255" spans="1:13" ht="56.25" x14ac:dyDescent="0.2">
      <c r="A255" s="205" t="s">
        <v>1010</v>
      </c>
      <c r="B255" s="205" t="s">
        <v>3303</v>
      </c>
      <c r="C255" s="214" t="s">
        <v>1509</v>
      </c>
      <c r="D255" s="108">
        <v>0.93400000000000005</v>
      </c>
      <c r="E255" s="204"/>
      <c r="F255" s="205">
        <v>3.7</v>
      </c>
      <c r="G255" s="206">
        <v>1</v>
      </c>
      <c r="H255" s="204">
        <v>0.26100000000000001</v>
      </c>
      <c r="I255" s="206">
        <v>8</v>
      </c>
      <c r="J255" s="204">
        <v>8.4000000000000005E-2</v>
      </c>
      <c r="K255" s="204">
        <v>9.5000000000000001E-2</v>
      </c>
      <c r="L255" s="205"/>
      <c r="M255" s="205"/>
    </row>
    <row r="256" spans="1:13" ht="45" x14ac:dyDescent="0.2">
      <c r="A256" s="205" t="s">
        <v>1011</v>
      </c>
      <c r="B256" s="205" t="s">
        <v>3303</v>
      </c>
      <c r="C256" s="214" t="s">
        <v>282</v>
      </c>
      <c r="D256" s="108">
        <v>0.71499999999999997</v>
      </c>
      <c r="E256" s="204"/>
      <c r="F256" s="205">
        <v>4.3</v>
      </c>
      <c r="G256" s="206">
        <v>1</v>
      </c>
      <c r="H256" s="204">
        <v>0.23599999999999999</v>
      </c>
      <c r="I256" s="206">
        <v>8</v>
      </c>
      <c r="J256" s="204">
        <v>7.8E-2</v>
      </c>
      <c r="K256" s="204">
        <v>0.09</v>
      </c>
      <c r="L256" s="205"/>
      <c r="M256" s="205"/>
    </row>
    <row r="257" spans="1:13" ht="22.5" x14ac:dyDescent="0.2">
      <c r="A257" s="205" t="s">
        <v>5587</v>
      </c>
      <c r="B257" s="205" t="s">
        <v>3303</v>
      </c>
      <c r="C257" s="214" t="s">
        <v>5588</v>
      </c>
      <c r="D257" s="108">
        <v>0.59699999999999998</v>
      </c>
      <c r="E257" s="204"/>
      <c r="F257" s="205">
        <v>2.4</v>
      </c>
      <c r="G257" s="206">
        <v>1</v>
      </c>
      <c r="H257" s="204">
        <v>0.152</v>
      </c>
      <c r="I257" s="206">
        <v>5</v>
      </c>
      <c r="J257" s="204">
        <v>0.10299999999999999</v>
      </c>
      <c r="K257" s="204">
        <v>0.105</v>
      </c>
      <c r="L257" s="205"/>
      <c r="M257" s="205"/>
    </row>
    <row r="258" spans="1:13" ht="33.75" x14ac:dyDescent="0.2">
      <c r="A258" s="205" t="s">
        <v>2485</v>
      </c>
      <c r="B258" s="205" t="s">
        <v>3303</v>
      </c>
      <c r="C258" s="214" t="s">
        <v>1465</v>
      </c>
      <c r="D258" s="108">
        <v>3.625</v>
      </c>
      <c r="E258" s="204"/>
      <c r="F258" s="205">
        <v>15.1</v>
      </c>
      <c r="G258" s="206">
        <v>4</v>
      </c>
      <c r="H258" s="204">
        <v>0.38</v>
      </c>
      <c r="I258" s="206">
        <v>28</v>
      </c>
      <c r="J258" s="204">
        <v>0.18099999999999999</v>
      </c>
      <c r="K258" s="204">
        <v>0.11799999999999999</v>
      </c>
      <c r="L258" s="205"/>
      <c r="M258" s="205"/>
    </row>
    <row r="259" spans="1:13" ht="22.5" x14ac:dyDescent="0.2">
      <c r="A259" s="205" t="s">
        <v>1838</v>
      </c>
      <c r="B259" s="205" t="s">
        <v>3303</v>
      </c>
      <c r="C259" s="214" t="s">
        <v>5589</v>
      </c>
      <c r="D259" s="108">
        <v>1.139</v>
      </c>
      <c r="E259" s="204"/>
      <c r="F259" s="205">
        <v>4.4000000000000004</v>
      </c>
      <c r="G259" s="206">
        <v>1</v>
      </c>
      <c r="H259" s="204">
        <v>0.57899999999999996</v>
      </c>
      <c r="I259" s="206">
        <v>10</v>
      </c>
      <c r="J259" s="204">
        <v>0.157</v>
      </c>
      <c r="K259" s="204">
        <v>0.105</v>
      </c>
      <c r="L259" s="205"/>
      <c r="M259" s="205"/>
    </row>
    <row r="260" spans="1:13" x14ac:dyDescent="0.2">
      <c r="A260" s="205" t="s">
        <v>1332</v>
      </c>
      <c r="B260" s="205" t="s">
        <v>3303</v>
      </c>
      <c r="C260" s="214" t="s">
        <v>1333</v>
      </c>
      <c r="D260" s="108">
        <v>1.018</v>
      </c>
      <c r="E260" s="204"/>
      <c r="F260" s="205">
        <v>3.8</v>
      </c>
      <c r="G260" s="206">
        <v>1</v>
      </c>
      <c r="H260" s="204">
        <v>0.33600000000000002</v>
      </c>
      <c r="I260" s="206">
        <v>8</v>
      </c>
      <c r="J260" s="204">
        <v>9.2999999999999999E-2</v>
      </c>
      <c r="K260" s="204">
        <v>0.105</v>
      </c>
      <c r="L260" s="205"/>
      <c r="M260" s="205"/>
    </row>
    <row r="261" spans="1:13" ht="45" x14ac:dyDescent="0.2">
      <c r="A261" s="205" t="s">
        <v>525</v>
      </c>
      <c r="B261" s="205" t="s">
        <v>3303</v>
      </c>
      <c r="C261" s="214" t="s">
        <v>5590</v>
      </c>
      <c r="D261" s="108">
        <v>1.8169999999999999</v>
      </c>
      <c r="E261" s="204"/>
      <c r="F261" s="205">
        <v>5.4</v>
      </c>
      <c r="G261" s="206">
        <v>1</v>
      </c>
      <c r="H261" s="204">
        <v>0.29699999999999999</v>
      </c>
      <c r="I261" s="206">
        <v>10</v>
      </c>
      <c r="J261" s="204">
        <v>7.6999999999999999E-2</v>
      </c>
      <c r="K261" s="204">
        <v>9.2999999999999999E-2</v>
      </c>
      <c r="L261" s="205"/>
      <c r="M261" s="205"/>
    </row>
    <row r="262" spans="1:13" ht="45" x14ac:dyDescent="0.2">
      <c r="A262" s="205" t="s">
        <v>526</v>
      </c>
      <c r="B262" s="205" t="s">
        <v>3303</v>
      </c>
      <c r="C262" s="214" t="s">
        <v>5591</v>
      </c>
      <c r="D262" s="108">
        <v>1.1479999999999999</v>
      </c>
      <c r="E262" s="204"/>
      <c r="F262" s="205">
        <v>4</v>
      </c>
      <c r="G262" s="206">
        <v>1</v>
      </c>
      <c r="H262" s="204">
        <v>0.373</v>
      </c>
      <c r="I262" s="206">
        <v>7</v>
      </c>
      <c r="J262" s="204">
        <v>7.9000000000000001E-2</v>
      </c>
      <c r="K262" s="204">
        <v>0.09</v>
      </c>
      <c r="L262" s="205"/>
      <c r="M262" s="205"/>
    </row>
    <row r="263" spans="1:13" ht="22.5" x14ac:dyDescent="0.2">
      <c r="A263" s="205" t="s">
        <v>1334</v>
      </c>
      <c r="B263" s="205" t="s">
        <v>3303</v>
      </c>
      <c r="C263" s="214" t="s">
        <v>1510</v>
      </c>
      <c r="D263" s="108">
        <v>0.80300000000000005</v>
      </c>
      <c r="E263" s="204"/>
      <c r="F263" s="205">
        <v>3.6</v>
      </c>
      <c r="G263" s="206">
        <v>1</v>
      </c>
      <c r="H263" s="204">
        <v>0.36399999999999999</v>
      </c>
      <c r="I263" s="206">
        <v>7</v>
      </c>
      <c r="J263" s="204">
        <v>7.6999999999999999E-2</v>
      </c>
      <c r="K263" s="204">
        <v>8.6999999999999994E-2</v>
      </c>
      <c r="L263" s="205"/>
      <c r="M263" s="205"/>
    </row>
    <row r="264" spans="1:13" x14ac:dyDescent="0.2">
      <c r="A264" s="205" t="s">
        <v>1335</v>
      </c>
      <c r="B264" s="205" t="s">
        <v>3303</v>
      </c>
      <c r="C264" s="214" t="s">
        <v>1336</v>
      </c>
      <c r="D264" s="108">
        <v>0.59099999999999997</v>
      </c>
      <c r="E264" s="204"/>
      <c r="F264" s="205">
        <v>3</v>
      </c>
      <c r="G264" s="206">
        <v>1</v>
      </c>
      <c r="H264" s="204">
        <v>0.161</v>
      </c>
      <c r="I264" s="206">
        <v>6</v>
      </c>
      <c r="J264" s="204">
        <v>8.6999999999999994E-2</v>
      </c>
      <c r="K264" s="204">
        <v>9.2999999999999999E-2</v>
      </c>
      <c r="L264" s="205"/>
      <c r="M264" s="205"/>
    </row>
    <row r="265" spans="1:13" x14ac:dyDescent="0.2">
      <c r="A265" s="205" t="s">
        <v>3122</v>
      </c>
      <c r="B265" s="205" t="s">
        <v>3304</v>
      </c>
      <c r="C265" s="214" t="s">
        <v>675</v>
      </c>
      <c r="D265" s="108">
        <v>0.67</v>
      </c>
      <c r="E265" s="204"/>
      <c r="F265" s="205">
        <v>2.9</v>
      </c>
      <c r="G265" s="206">
        <v>1</v>
      </c>
      <c r="H265" s="204">
        <v>0.16300000000000001</v>
      </c>
      <c r="I265" s="206">
        <v>6</v>
      </c>
      <c r="J265" s="204">
        <v>8.8999999999999996E-2</v>
      </c>
      <c r="K265" s="204">
        <v>9.4E-2</v>
      </c>
      <c r="L265" s="205"/>
      <c r="M265" s="205"/>
    </row>
    <row r="266" spans="1:13" ht="33.75" x14ac:dyDescent="0.2">
      <c r="A266" s="205" t="s">
        <v>3123</v>
      </c>
      <c r="B266" s="205" t="s">
        <v>3305</v>
      </c>
      <c r="C266" s="214" t="s">
        <v>3416</v>
      </c>
      <c r="D266" s="108">
        <v>1.4490000000000001</v>
      </c>
      <c r="E266" s="204"/>
      <c r="F266" s="205">
        <v>7.7</v>
      </c>
      <c r="G266" s="206">
        <v>2</v>
      </c>
      <c r="H266" s="204">
        <v>0.36399999999999999</v>
      </c>
      <c r="I266" s="206">
        <v>17</v>
      </c>
      <c r="J266" s="204">
        <v>0.14199999999999999</v>
      </c>
      <c r="K266" s="204">
        <v>0.126</v>
      </c>
      <c r="L266" s="205"/>
      <c r="M266" s="205" t="s">
        <v>310</v>
      </c>
    </row>
    <row r="267" spans="1:13" ht="33.75" x14ac:dyDescent="0.2">
      <c r="A267" s="205" t="s">
        <v>3124</v>
      </c>
      <c r="B267" s="205" t="s">
        <v>3305</v>
      </c>
      <c r="C267" s="214" t="s">
        <v>3380</v>
      </c>
      <c r="D267" s="108">
        <v>1.254</v>
      </c>
      <c r="E267" s="204"/>
      <c r="F267" s="205">
        <v>8.9</v>
      </c>
      <c r="G267" s="206">
        <v>2</v>
      </c>
      <c r="H267" s="204">
        <v>0.39800000000000002</v>
      </c>
      <c r="I267" s="206">
        <v>20</v>
      </c>
      <c r="J267" s="204">
        <v>9.4E-2</v>
      </c>
      <c r="K267" s="204">
        <v>0.121</v>
      </c>
      <c r="L267" s="205"/>
      <c r="M267" s="205" t="s">
        <v>310</v>
      </c>
    </row>
    <row r="268" spans="1:13" ht="33.75" x14ac:dyDescent="0.2">
      <c r="A268" s="205" t="s">
        <v>676</v>
      </c>
      <c r="B268" s="205" t="s">
        <v>3305</v>
      </c>
      <c r="C268" s="214" t="s">
        <v>1337</v>
      </c>
      <c r="D268" s="108">
        <v>0.68700000000000006</v>
      </c>
      <c r="E268" s="204"/>
      <c r="F268" s="205">
        <v>3.7</v>
      </c>
      <c r="G268" s="206">
        <v>1</v>
      </c>
      <c r="H268" s="204">
        <v>0.34599999999999997</v>
      </c>
      <c r="I268" s="206">
        <v>8</v>
      </c>
      <c r="J268" s="204">
        <v>9.8000000000000004E-2</v>
      </c>
      <c r="K268" s="204">
        <v>0.11</v>
      </c>
      <c r="L268" s="205"/>
      <c r="M268" s="205" t="s">
        <v>310</v>
      </c>
    </row>
    <row r="269" spans="1:13" x14ac:dyDescent="0.2">
      <c r="A269" s="205" t="s">
        <v>6522</v>
      </c>
      <c r="B269" s="205" t="s">
        <v>3305</v>
      </c>
      <c r="C269" s="214" t="s">
        <v>6523</v>
      </c>
      <c r="D269" s="108">
        <v>0.57199999999999995</v>
      </c>
      <c r="E269" s="204"/>
      <c r="F269" s="205">
        <v>4.0999999999999996</v>
      </c>
      <c r="G269" s="206">
        <v>1</v>
      </c>
      <c r="H269" s="204">
        <v>0.33600000000000002</v>
      </c>
      <c r="I269" s="206">
        <v>9</v>
      </c>
      <c r="J269" s="204">
        <v>9.6000000000000002E-2</v>
      </c>
      <c r="K269" s="204">
        <v>0.11</v>
      </c>
      <c r="L269" s="205"/>
      <c r="M269" s="205"/>
    </row>
    <row r="270" spans="1:13" ht="22.5" x14ac:dyDescent="0.2">
      <c r="A270" s="112" t="s">
        <v>3125</v>
      </c>
      <c r="B270" s="112" t="s">
        <v>3305</v>
      </c>
      <c r="C270" s="118" t="s">
        <v>3381</v>
      </c>
      <c r="D270" s="111">
        <v>0.43</v>
      </c>
      <c r="E270" s="111"/>
      <c r="F270" s="112">
        <v>3.3</v>
      </c>
      <c r="G270" s="119">
        <v>1</v>
      </c>
      <c r="H270" s="111">
        <v>0.20100000000000001</v>
      </c>
      <c r="I270" s="119">
        <v>7</v>
      </c>
      <c r="J270" s="111">
        <v>8.6999999999999994E-2</v>
      </c>
      <c r="K270" s="111">
        <v>9.6000000000000002E-2</v>
      </c>
      <c r="L270" s="112"/>
      <c r="M270" s="112"/>
    </row>
    <row r="271" spans="1:13" ht="33.75" x14ac:dyDescent="0.2">
      <c r="A271" s="205" t="s">
        <v>3472</v>
      </c>
      <c r="B271" s="205" t="s">
        <v>3305</v>
      </c>
      <c r="C271" s="214" t="s">
        <v>6524</v>
      </c>
      <c r="D271" s="108">
        <v>0.47</v>
      </c>
      <c r="E271" s="204"/>
      <c r="F271" s="205">
        <v>2.8</v>
      </c>
      <c r="G271" s="206">
        <v>1</v>
      </c>
      <c r="H271" s="204">
        <v>0.23400000000000001</v>
      </c>
      <c r="I271" s="206">
        <v>6</v>
      </c>
      <c r="J271" s="204">
        <v>0.115</v>
      </c>
      <c r="K271" s="204">
        <v>0.121</v>
      </c>
      <c r="L271" s="205"/>
      <c r="M271" s="205"/>
    </row>
    <row r="272" spans="1:13" x14ac:dyDescent="0.2">
      <c r="A272" s="205" t="s">
        <v>2462</v>
      </c>
      <c r="B272" s="205" t="s">
        <v>3305</v>
      </c>
      <c r="C272" s="214" t="s">
        <v>776</v>
      </c>
      <c r="D272" s="108">
        <v>0.372</v>
      </c>
      <c r="E272" s="204"/>
      <c r="F272" s="205">
        <v>2.5</v>
      </c>
      <c r="G272" s="206">
        <v>1</v>
      </c>
      <c r="H272" s="204">
        <v>0.17499999999999999</v>
      </c>
      <c r="I272" s="206">
        <v>5</v>
      </c>
      <c r="J272" s="204">
        <v>0.104</v>
      </c>
      <c r="K272" s="204">
        <v>0.106</v>
      </c>
      <c r="L272" s="205"/>
      <c r="M272" s="205"/>
    </row>
    <row r="273" spans="1:13" ht="22.5" x14ac:dyDescent="0.2">
      <c r="A273" s="205" t="s">
        <v>3126</v>
      </c>
      <c r="B273" s="205" t="s">
        <v>3305</v>
      </c>
      <c r="C273" s="214" t="s">
        <v>6525</v>
      </c>
      <c r="D273" s="108">
        <v>0.53200000000000003</v>
      </c>
      <c r="E273" s="204"/>
      <c r="F273" s="205">
        <v>3.5</v>
      </c>
      <c r="G273" s="206">
        <v>1</v>
      </c>
      <c r="H273" s="204">
        <v>0.20499999999999999</v>
      </c>
      <c r="I273" s="206">
        <v>8</v>
      </c>
      <c r="J273" s="204">
        <v>9.1999999999999998E-2</v>
      </c>
      <c r="K273" s="204">
        <v>0.10199999999999999</v>
      </c>
      <c r="L273" s="205"/>
      <c r="M273" s="205"/>
    </row>
    <row r="274" spans="1:13" x14ac:dyDescent="0.2">
      <c r="A274" s="205" t="s">
        <v>2501</v>
      </c>
      <c r="B274" s="205" t="s">
        <v>3305</v>
      </c>
      <c r="C274" s="214" t="s">
        <v>603</v>
      </c>
      <c r="D274" s="108">
        <v>0.54800000000000004</v>
      </c>
      <c r="E274" s="204"/>
      <c r="F274" s="205">
        <v>3.5</v>
      </c>
      <c r="G274" s="206">
        <v>1</v>
      </c>
      <c r="H274" s="204">
        <v>0.22500000000000001</v>
      </c>
      <c r="I274" s="206">
        <v>8</v>
      </c>
      <c r="J274" s="204">
        <v>9.6000000000000002E-2</v>
      </c>
      <c r="K274" s="204">
        <v>0.106</v>
      </c>
      <c r="L274" s="205"/>
      <c r="M274" s="205"/>
    </row>
    <row r="275" spans="1:13" s="20" customFormat="1" ht="21" customHeight="1" x14ac:dyDescent="0.2">
      <c r="A275" s="217" t="s">
        <v>637</v>
      </c>
      <c r="B275" s="85"/>
      <c r="C275" s="218"/>
      <c r="D275" s="219"/>
      <c r="E275" s="84"/>
      <c r="F275" s="85"/>
      <c r="G275" s="220"/>
      <c r="H275" s="84"/>
      <c r="I275" s="220"/>
      <c r="J275" s="84"/>
      <c r="K275" s="84"/>
      <c r="L275" s="85"/>
      <c r="M275" s="221"/>
    </row>
    <row r="276" spans="1:13" ht="45" x14ac:dyDescent="0.2">
      <c r="A276" s="205" t="s">
        <v>2502</v>
      </c>
      <c r="B276" s="205" t="s">
        <v>3303</v>
      </c>
      <c r="C276" s="214" t="s">
        <v>308</v>
      </c>
      <c r="D276" s="108">
        <v>5.81</v>
      </c>
      <c r="E276" s="204"/>
      <c r="F276" s="205">
        <v>22.3</v>
      </c>
      <c r="G276" s="206">
        <v>6</v>
      </c>
      <c r="H276" s="204">
        <v>0.52</v>
      </c>
      <c r="I276" s="206">
        <v>40</v>
      </c>
      <c r="J276" s="204">
        <v>0.114</v>
      </c>
      <c r="K276" s="204">
        <v>0.156</v>
      </c>
      <c r="L276" s="205"/>
      <c r="M276" s="205"/>
    </row>
    <row r="277" spans="1:13" ht="45" x14ac:dyDescent="0.2">
      <c r="A277" s="205" t="s">
        <v>1572</v>
      </c>
      <c r="B277" s="205" t="s">
        <v>3303</v>
      </c>
      <c r="C277" s="214" t="s">
        <v>2887</v>
      </c>
      <c r="D277" s="108">
        <v>3.6629999999999998</v>
      </c>
      <c r="E277" s="204"/>
      <c r="F277" s="205">
        <v>12.3</v>
      </c>
      <c r="G277" s="206">
        <v>3</v>
      </c>
      <c r="H277" s="204">
        <v>0.49</v>
      </c>
      <c r="I277" s="206">
        <v>23</v>
      </c>
      <c r="J277" s="204">
        <v>0.112</v>
      </c>
      <c r="K277" s="204">
        <v>0.14799999999999999</v>
      </c>
      <c r="L277" s="205"/>
      <c r="M277" s="205"/>
    </row>
    <row r="278" spans="1:13" ht="33.75" x14ac:dyDescent="0.2">
      <c r="A278" s="205" t="s">
        <v>1573</v>
      </c>
      <c r="B278" s="205" t="s">
        <v>3303</v>
      </c>
      <c r="C278" s="214" t="s">
        <v>6787</v>
      </c>
      <c r="D278" s="108">
        <v>2.9119999999999999</v>
      </c>
      <c r="E278" s="204"/>
      <c r="F278" s="205">
        <v>16.5</v>
      </c>
      <c r="G278" s="206">
        <v>5</v>
      </c>
      <c r="H278" s="204">
        <v>0.4</v>
      </c>
      <c r="I278" s="206">
        <v>32</v>
      </c>
      <c r="J278" s="204">
        <v>0.10199999999999999</v>
      </c>
      <c r="K278" s="204">
        <v>0.13700000000000001</v>
      </c>
      <c r="L278" s="205"/>
      <c r="M278" s="205"/>
    </row>
    <row r="279" spans="1:13" ht="56.25" x14ac:dyDescent="0.2">
      <c r="A279" s="205" t="s">
        <v>2039</v>
      </c>
      <c r="B279" s="205" t="s">
        <v>3303</v>
      </c>
      <c r="C279" s="214" t="s">
        <v>6526</v>
      </c>
      <c r="D279" s="108">
        <v>1.9339999999999999</v>
      </c>
      <c r="E279" s="204"/>
      <c r="F279" s="205">
        <v>12.3</v>
      </c>
      <c r="G279" s="206">
        <v>3</v>
      </c>
      <c r="H279" s="204">
        <v>0.39300000000000002</v>
      </c>
      <c r="I279" s="206">
        <v>25</v>
      </c>
      <c r="J279" s="204">
        <v>0.09</v>
      </c>
      <c r="K279" s="204">
        <v>0.11799999999999999</v>
      </c>
      <c r="L279" s="205"/>
      <c r="M279" s="205"/>
    </row>
    <row r="280" spans="1:13" ht="45" x14ac:dyDescent="0.2">
      <c r="A280" s="205" t="s">
        <v>2199</v>
      </c>
      <c r="B280" s="205" t="s">
        <v>3303</v>
      </c>
      <c r="C280" s="214" t="s">
        <v>6527</v>
      </c>
      <c r="D280" s="108">
        <v>1.0669999999999999</v>
      </c>
      <c r="E280" s="204"/>
      <c r="F280" s="205">
        <v>5.8</v>
      </c>
      <c r="G280" s="206"/>
      <c r="H280" s="204"/>
      <c r="I280" s="206">
        <v>14</v>
      </c>
      <c r="J280" s="204">
        <v>9.6000000000000002E-2</v>
      </c>
      <c r="K280" s="204">
        <v>0.11700000000000001</v>
      </c>
      <c r="L280" s="205"/>
      <c r="M280" s="205"/>
    </row>
    <row r="281" spans="1:13" ht="45" customHeight="1" x14ac:dyDescent="0.2">
      <c r="A281" s="205" t="s">
        <v>1607</v>
      </c>
      <c r="B281" s="205" t="s">
        <v>3303</v>
      </c>
      <c r="C281" s="214" t="s">
        <v>6528</v>
      </c>
      <c r="D281" s="108">
        <v>0.59399999999999997</v>
      </c>
      <c r="E281" s="204"/>
      <c r="F281" s="205">
        <v>1</v>
      </c>
      <c r="G281" s="206"/>
      <c r="H281" s="204"/>
      <c r="I281" s="206"/>
      <c r="J281" s="204"/>
      <c r="K281" s="204"/>
      <c r="L281" s="205"/>
      <c r="M281" s="205"/>
    </row>
    <row r="282" spans="1:13" ht="33.75" x14ac:dyDescent="0.2">
      <c r="A282" s="205" t="s">
        <v>3693</v>
      </c>
      <c r="B282" s="205" t="s">
        <v>3303</v>
      </c>
      <c r="C282" s="214" t="s">
        <v>3382</v>
      </c>
      <c r="D282" s="108">
        <v>0.91200000000000003</v>
      </c>
      <c r="E282" s="204"/>
      <c r="F282" s="205">
        <v>2.8</v>
      </c>
      <c r="G282" s="206"/>
      <c r="H282" s="204"/>
      <c r="I282" s="206">
        <v>5</v>
      </c>
      <c r="J282" s="204">
        <v>0.22500000000000001</v>
      </c>
      <c r="K282" s="204">
        <v>0.23599999999999999</v>
      </c>
      <c r="L282" s="205"/>
      <c r="M282" s="205" t="s">
        <v>310</v>
      </c>
    </row>
    <row r="283" spans="1:13" ht="45" x14ac:dyDescent="0.2">
      <c r="A283" s="205" t="s">
        <v>4008</v>
      </c>
      <c r="B283" s="205" t="s">
        <v>3303</v>
      </c>
      <c r="C283" s="214" t="s">
        <v>283</v>
      </c>
      <c r="D283" s="108">
        <v>4.6959999999999997</v>
      </c>
      <c r="E283" s="204"/>
      <c r="F283" s="205">
        <v>17.8</v>
      </c>
      <c r="G283" s="206">
        <v>5</v>
      </c>
      <c r="H283" s="204">
        <v>0.49299999999999999</v>
      </c>
      <c r="I283" s="206">
        <v>34</v>
      </c>
      <c r="J283" s="204">
        <v>0.11600000000000001</v>
      </c>
      <c r="K283" s="204">
        <v>0.157</v>
      </c>
      <c r="L283" s="205"/>
      <c r="M283" s="205"/>
    </row>
    <row r="284" spans="1:13" ht="45" customHeight="1" x14ac:dyDescent="0.2">
      <c r="A284" s="205" t="s">
        <v>3245</v>
      </c>
      <c r="B284" s="205" t="s">
        <v>3303</v>
      </c>
      <c r="C284" s="214" t="s">
        <v>5592</v>
      </c>
      <c r="D284" s="108">
        <v>3.254</v>
      </c>
      <c r="E284" s="204"/>
      <c r="F284" s="205">
        <v>10.6</v>
      </c>
      <c r="G284" s="206">
        <v>3</v>
      </c>
      <c r="H284" s="204">
        <v>0.42099999999999999</v>
      </c>
      <c r="I284" s="206">
        <v>19</v>
      </c>
      <c r="J284" s="204">
        <v>0.112</v>
      </c>
      <c r="K284" s="204">
        <v>0.14599999999999999</v>
      </c>
      <c r="L284" s="205"/>
      <c r="M284" s="205"/>
    </row>
    <row r="285" spans="1:13" ht="45" customHeight="1" x14ac:dyDescent="0.2">
      <c r="A285" s="205" t="s">
        <v>2200</v>
      </c>
      <c r="B285" s="205" t="s">
        <v>3303</v>
      </c>
      <c r="C285" s="214" t="s">
        <v>5593</v>
      </c>
      <c r="D285" s="108">
        <v>2.6840000000000002</v>
      </c>
      <c r="E285" s="204"/>
      <c r="F285" s="205">
        <v>11</v>
      </c>
      <c r="G285" s="206">
        <v>3</v>
      </c>
      <c r="H285" s="204">
        <v>0.39600000000000002</v>
      </c>
      <c r="I285" s="206">
        <v>22</v>
      </c>
      <c r="J285" s="204">
        <v>0.10100000000000001</v>
      </c>
      <c r="K285" s="204">
        <v>0.13200000000000001</v>
      </c>
      <c r="L285" s="205"/>
      <c r="M285" s="205"/>
    </row>
    <row r="286" spans="1:13" ht="33.75" customHeight="1" x14ac:dyDescent="0.2">
      <c r="A286" s="112" t="s">
        <v>2201</v>
      </c>
      <c r="B286" s="112" t="s">
        <v>3303</v>
      </c>
      <c r="C286" s="118" t="s">
        <v>6788</v>
      </c>
      <c r="D286" s="111">
        <v>3.5920000000000001</v>
      </c>
      <c r="E286" s="111"/>
      <c r="F286" s="112">
        <v>17.100000000000001</v>
      </c>
      <c r="G286" s="119">
        <v>5</v>
      </c>
      <c r="H286" s="111">
        <v>0.435</v>
      </c>
      <c r="I286" s="119">
        <v>34</v>
      </c>
      <c r="J286" s="111">
        <v>0.107</v>
      </c>
      <c r="K286" s="111">
        <v>0.14399999999999999</v>
      </c>
      <c r="L286" s="112"/>
      <c r="M286" s="112"/>
    </row>
    <row r="287" spans="1:13" ht="56.25" x14ac:dyDescent="0.2">
      <c r="A287" s="205" t="s">
        <v>2202</v>
      </c>
      <c r="B287" s="205" t="s">
        <v>3303</v>
      </c>
      <c r="C287" s="214" t="s">
        <v>6789</v>
      </c>
      <c r="D287" s="108">
        <v>2.702</v>
      </c>
      <c r="E287" s="204"/>
      <c r="F287" s="205">
        <v>9.5</v>
      </c>
      <c r="G287" s="206">
        <v>2</v>
      </c>
      <c r="H287" s="204">
        <v>0.50600000000000001</v>
      </c>
      <c r="I287" s="206">
        <v>17</v>
      </c>
      <c r="J287" s="204">
        <v>0.111</v>
      </c>
      <c r="K287" s="204">
        <v>0.14399999999999999</v>
      </c>
      <c r="L287" s="205"/>
      <c r="M287" s="205"/>
    </row>
    <row r="288" spans="1:13" ht="56.25" x14ac:dyDescent="0.2">
      <c r="A288" s="205" t="s">
        <v>2306</v>
      </c>
      <c r="B288" s="205" t="s">
        <v>3303</v>
      </c>
      <c r="C288" s="118" t="s">
        <v>6790</v>
      </c>
      <c r="D288" s="108">
        <v>2.0150000000000001</v>
      </c>
      <c r="E288" s="204"/>
      <c r="F288" s="205">
        <v>8.6999999999999993</v>
      </c>
      <c r="G288" s="206">
        <v>2</v>
      </c>
      <c r="H288" s="204">
        <v>0.40300000000000002</v>
      </c>
      <c r="I288" s="206">
        <v>18</v>
      </c>
      <c r="J288" s="204">
        <v>9.8000000000000004E-2</v>
      </c>
      <c r="K288" s="204">
        <v>0.125</v>
      </c>
      <c r="L288" s="205"/>
      <c r="M288" s="205"/>
    </row>
    <row r="289" spans="1:13" x14ac:dyDescent="0.2">
      <c r="A289" s="205" t="s">
        <v>3246</v>
      </c>
      <c r="B289" s="205" t="s">
        <v>3303</v>
      </c>
      <c r="C289" s="214" t="s">
        <v>5594</v>
      </c>
      <c r="D289" s="108">
        <v>0.99099999999999999</v>
      </c>
      <c r="E289" s="204"/>
      <c r="F289" s="205">
        <v>4.5</v>
      </c>
      <c r="G289" s="206">
        <v>1</v>
      </c>
      <c r="H289" s="204">
        <v>0.28399999999999997</v>
      </c>
      <c r="I289" s="206">
        <v>9</v>
      </c>
      <c r="J289" s="204">
        <v>8.8999999999999996E-2</v>
      </c>
      <c r="K289" s="204">
        <v>0.10299999999999999</v>
      </c>
      <c r="L289" s="205"/>
      <c r="M289" s="205"/>
    </row>
    <row r="290" spans="1:13" ht="33.75" x14ac:dyDescent="0.2">
      <c r="A290" s="205" t="s">
        <v>2341</v>
      </c>
      <c r="B290" s="205" t="s">
        <v>3303</v>
      </c>
      <c r="C290" s="214" t="s">
        <v>605</v>
      </c>
      <c r="D290" s="108">
        <v>4.202</v>
      </c>
      <c r="E290" s="204"/>
      <c r="F290" s="205">
        <v>20.100000000000001</v>
      </c>
      <c r="G290" s="206">
        <v>6</v>
      </c>
      <c r="H290" s="204">
        <v>0.48599999999999999</v>
      </c>
      <c r="I290" s="206">
        <v>37</v>
      </c>
      <c r="J290" s="204">
        <v>0.16900000000000001</v>
      </c>
      <c r="K290" s="204"/>
      <c r="L290" s="205" t="s">
        <v>310</v>
      </c>
      <c r="M290" s="205" t="s">
        <v>310</v>
      </c>
    </row>
    <row r="291" spans="1:13" ht="45" x14ac:dyDescent="0.2">
      <c r="A291" s="205" t="s">
        <v>2340</v>
      </c>
      <c r="B291" s="205" t="s">
        <v>3303</v>
      </c>
      <c r="C291" s="214" t="s">
        <v>5595</v>
      </c>
      <c r="D291" s="108">
        <v>3.99</v>
      </c>
      <c r="E291" s="204"/>
      <c r="F291" s="205">
        <v>24.6</v>
      </c>
      <c r="G291" s="206">
        <v>7</v>
      </c>
      <c r="H291" s="204">
        <v>0.48199999999999998</v>
      </c>
      <c r="I291" s="206">
        <v>43</v>
      </c>
      <c r="J291" s="204">
        <v>0.157</v>
      </c>
      <c r="K291" s="204"/>
      <c r="L291" s="205" t="s">
        <v>310</v>
      </c>
      <c r="M291" s="205" t="s">
        <v>310</v>
      </c>
    </row>
    <row r="292" spans="1:13" ht="56.25" x14ac:dyDescent="0.2">
      <c r="A292" s="205" t="s">
        <v>1608</v>
      </c>
      <c r="B292" s="205" t="s">
        <v>3303</v>
      </c>
      <c r="C292" s="214" t="s">
        <v>5596</v>
      </c>
      <c r="D292" s="108">
        <v>1.8160000000000001</v>
      </c>
      <c r="E292" s="204"/>
      <c r="F292" s="205">
        <v>11.1</v>
      </c>
      <c r="G292" s="206">
        <v>3</v>
      </c>
      <c r="H292" s="204">
        <v>0.442</v>
      </c>
      <c r="I292" s="206">
        <v>24</v>
      </c>
      <c r="J292" s="204">
        <v>0.16</v>
      </c>
      <c r="K292" s="204">
        <v>0.14699999999999999</v>
      </c>
      <c r="L292" s="205"/>
      <c r="M292" s="205" t="s">
        <v>310</v>
      </c>
    </row>
    <row r="293" spans="1:13" ht="45" x14ac:dyDescent="0.2">
      <c r="A293" s="205" t="s">
        <v>5597</v>
      </c>
      <c r="B293" s="205" t="s">
        <v>3303</v>
      </c>
      <c r="C293" s="214" t="s">
        <v>5598</v>
      </c>
      <c r="D293" s="108">
        <v>1.2310000000000001</v>
      </c>
      <c r="E293" s="204"/>
      <c r="F293" s="205">
        <v>7.9</v>
      </c>
      <c r="G293" s="206">
        <v>2</v>
      </c>
      <c r="H293" s="204">
        <v>0.39200000000000002</v>
      </c>
      <c r="I293" s="206">
        <v>19</v>
      </c>
      <c r="J293" s="204">
        <v>0.15</v>
      </c>
      <c r="K293" s="204"/>
      <c r="L293" s="205" t="s">
        <v>310</v>
      </c>
      <c r="M293" s="205" t="s">
        <v>310</v>
      </c>
    </row>
    <row r="294" spans="1:13" ht="33.75" x14ac:dyDescent="0.2">
      <c r="A294" s="205" t="s">
        <v>3356</v>
      </c>
      <c r="B294" s="205" t="s">
        <v>3303</v>
      </c>
      <c r="C294" s="214" t="s">
        <v>606</v>
      </c>
      <c r="D294" s="108">
        <v>7.6150000000000002</v>
      </c>
      <c r="E294" s="204"/>
      <c r="F294" s="205">
        <v>21.1</v>
      </c>
      <c r="G294" s="206">
        <v>6</v>
      </c>
      <c r="H294" s="204">
        <v>1.05</v>
      </c>
      <c r="I294" s="206">
        <v>38</v>
      </c>
      <c r="J294" s="204">
        <v>0.34799999999999998</v>
      </c>
      <c r="K294" s="204">
        <v>0.33200000000000002</v>
      </c>
      <c r="L294" s="205"/>
      <c r="M294" s="205" t="s">
        <v>310</v>
      </c>
    </row>
    <row r="295" spans="1:13" ht="56.25" x14ac:dyDescent="0.2">
      <c r="A295" s="205" t="s">
        <v>3694</v>
      </c>
      <c r="B295" s="205" t="s">
        <v>3304</v>
      </c>
      <c r="C295" s="214" t="s">
        <v>607</v>
      </c>
      <c r="D295" s="108">
        <v>5.2229999999999999</v>
      </c>
      <c r="E295" s="204"/>
      <c r="F295" s="205">
        <v>17.100000000000001</v>
      </c>
      <c r="G295" s="206">
        <v>5</v>
      </c>
      <c r="H295" s="204">
        <v>0.81399999999999995</v>
      </c>
      <c r="I295" s="206">
        <v>33</v>
      </c>
      <c r="J295" s="204">
        <v>0.2</v>
      </c>
      <c r="K295" s="204">
        <v>0.27</v>
      </c>
      <c r="L295" s="205"/>
      <c r="M295" s="205" t="s">
        <v>310</v>
      </c>
    </row>
    <row r="296" spans="1:13" ht="45" x14ac:dyDescent="0.2">
      <c r="A296" s="205" t="s">
        <v>886</v>
      </c>
      <c r="B296" s="205" t="s">
        <v>3304</v>
      </c>
      <c r="C296" s="214" t="s">
        <v>608</v>
      </c>
      <c r="D296" s="108">
        <v>3.262</v>
      </c>
      <c r="E296" s="204"/>
      <c r="F296" s="205">
        <v>13</v>
      </c>
      <c r="G296" s="206">
        <v>3</v>
      </c>
      <c r="H296" s="204">
        <v>0.77600000000000002</v>
      </c>
      <c r="I296" s="206">
        <v>28</v>
      </c>
      <c r="J296" s="204">
        <v>0.16600000000000001</v>
      </c>
      <c r="K296" s="204">
        <v>0.221</v>
      </c>
      <c r="L296" s="205"/>
      <c r="M296" s="205" t="s">
        <v>310</v>
      </c>
    </row>
    <row r="297" spans="1:13" ht="45" x14ac:dyDescent="0.2">
      <c r="A297" s="205" t="s">
        <v>463</v>
      </c>
      <c r="B297" s="205" t="s">
        <v>3304</v>
      </c>
      <c r="C297" s="214" t="s">
        <v>3385</v>
      </c>
      <c r="D297" s="108">
        <v>2.375</v>
      </c>
      <c r="E297" s="204"/>
      <c r="F297" s="205">
        <v>10.1</v>
      </c>
      <c r="G297" s="206">
        <v>2</v>
      </c>
      <c r="H297" s="204">
        <v>0.77100000000000002</v>
      </c>
      <c r="I297" s="206">
        <v>21</v>
      </c>
      <c r="J297" s="204">
        <v>0.161</v>
      </c>
      <c r="K297" s="204">
        <v>0.20899999999999999</v>
      </c>
      <c r="L297" s="205"/>
      <c r="M297" s="205" t="s">
        <v>310</v>
      </c>
    </row>
    <row r="298" spans="1:13" ht="22.5" x14ac:dyDescent="0.2">
      <c r="A298" s="205" t="s">
        <v>4034</v>
      </c>
      <c r="B298" s="205" t="s">
        <v>3304</v>
      </c>
      <c r="C298" s="214" t="s">
        <v>464</v>
      </c>
      <c r="D298" s="108">
        <v>2.153</v>
      </c>
      <c r="E298" s="204"/>
      <c r="F298" s="205">
        <v>20.9</v>
      </c>
      <c r="G298" s="206"/>
      <c r="H298" s="204"/>
      <c r="I298" s="206">
        <v>32</v>
      </c>
      <c r="J298" s="204">
        <v>7.0999999999999994E-2</v>
      </c>
      <c r="K298" s="204">
        <v>9.6000000000000002E-2</v>
      </c>
      <c r="L298" s="205"/>
      <c r="M298" s="205"/>
    </row>
    <row r="299" spans="1:13" ht="22.5" x14ac:dyDescent="0.2">
      <c r="A299" s="205" t="s">
        <v>1959</v>
      </c>
      <c r="B299" s="205" t="s">
        <v>3305</v>
      </c>
      <c r="C299" s="214" t="s">
        <v>3386</v>
      </c>
      <c r="D299" s="108">
        <v>1.861</v>
      </c>
      <c r="E299" s="204"/>
      <c r="F299" s="205">
        <v>9.8000000000000007</v>
      </c>
      <c r="G299" s="206">
        <v>2</v>
      </c>
      <c r="H299" s="204">
        <v>0.60499999999999998</v>
      </c>
      <c r="I299" s="206">
        <v>21</v>
      </c>
      <c r="J299" s="204">
        <v>0.185</v>
      </c>
      <c r="K299" s="204"/>
      <c r="L299" s="205" t="s">
        <v>310</v>
      </c>
      <c r="M299" s="205"/>
    </row>
    <row r="300" spans="1:13" ht="22.5" x14ac:dyDescent="0.2">
      <c r="A300" s="205" t="s">
        <v>1960</v>
      </c>
      <c r="B300" s="205" t="s">
        <v>3305</v>
      </c>
      <c r="C300" s="214" t="s">
        <v>3387</v>
      </c>
      <c r="D300" s="108">
        <v>1.268</v>
      </c>
      <c r="E300" s="204"/>
      <c r="F300" s="205">
        <v>7.6</v>
      </c>
      <c r="G300" s="206">
        <v>2</v>
      </c>
      <c r="H300" s="204">
        <v>0.41299999999999998</v>
      </c>
      <c r="I300" s="206">
        <v>18</v>
      </c>
      <c r="J300" s="204">
        <v>0.16300000000000001</v>
      </c>
      <c r="K300" s="204"/>
      <c r="L300" s="205" t="s">
        <v>310</v>
      </c>
      <c r="M300" s="205"/>
    </row>
    <row r="301" spans="1:13" ht="45" x14ac:dyDescent="0.2">
      <c r="A301" s="112" t="s">
        <v>609</v>
      </c>
      <c r="B301" s="112" t="s">
        <v>3305</v>
      </c>
      <c r="C301" s="118" t="s">
        <v>5599</v>
      </c>
      <c r="D301" s="111">
        <v>0.51300000000000001</v>
      </c>
      <c r="E301" s="111"/>
      <c r="F301" s="112">
        <v>2.1</v>
      </c>
      <c r="G301" s="119">
        <v>1</v>
      </c>
      <c r="H301" s="111">
        <v>0.255</v>
      </c>
      <c r="I301" s="119">
        <v>4</v>
      </c>
      <c r="J301" s="111">
        <v>0.16500000000000001</v>
      </c>
      <c r="K301" s="111">
        <v>0.159</v>
      </c>
      <c r="L301" s="112"/>
      <c r="M301" s="112"/>
    </row>
    <row r="302" spans="1:13" ht="45" x14ac:dyDescent="0.2">
      <c r="A302" s="205" t="s">
        <v>610</v>
      </c>
      <c r="B302" s="205" t="s">
        <v>3305</v>
      </c>
      <c r="C302" s="214" t="s">
        <v>5600</v>
      </c>
      <c r="D302" s="108">
        <v>0.32</v>
      </c>
      <c r="E302" s="204"/>
      <c r="F302" s="205">
        <v>2.2000000000000002</v>
      </c>
      <c r="G302" s="206">
        <v>1</v>
      </c>
      <c r="H302" s="204">
        <v>0.13</v>
      </c>
      <c r="I302" s="206">
        <v>4</v>
      </c>
      <c r="J302" s="204">
        <v>0.10199999999999999</v>
      </c>
      <c r="K302" s="204">
        <v>9.9000000000000005E-2</v>
      </c>
      <c r="L302" s="205"/>
      <c r="M302" s="205"/>
    </row>
    <row r="303" spans="1:13" ht="22.5" x14ac:dyDescent="0.2">
      <c r="A303" s="205" t="s">
        <v>887</v>
      </c>
      <c r="B303" s="205" t="s">
        <v>3305</v>
      </c>
      <c r="C303" s="214" t="s">
        <v>3388</v>
      </c>
      <c r="D303" s="108">
        <v>1.052</v>
      </c>
      <c r="E303" s="204"/>
      <c r="F303" s="205">
        <v>7.9</v>
      </c>
      <c r="G303" s="206">
        <v>2</v>
      </c>
      <c r="H303" s="204">
        <v>0.33600000000000002</v>
      </c>
      <c r="I303" s="206">
        <v>16</v>
      </c>
      <c r="J303" s="204">
        <v>0.09</v>
      </c>
      <c r="K303" s="204">
        <v>0.113</v>
      </c>
      <c r="L303" s="205"/>
      <c r="M303" s="205"/>
    </row>
    <row r="304" spans="1:13" ht="22.5" x14ac:dyDescent="0.2">
      <c r="A304" s="205" t="s">
        <v>888</v>
      </c>
      <c r="B304" s="205" t="s">
        <v>3305</v>
      </c>
      <c r="C304" s="214" t="s">
        <v>3389</v>
      </c>
      <c r="D304" s="108">
        <v>0.91700000000000004</v>
      </c>
      <c r="E304" s="204"/>
      <c r="F304" s="205">
        <v>4</v>
      </c>
      <c r="G304" s="206"/>
      <c r="H304" s="204"/>
      <c r="I304" s="206">
        <v>10</v>
      </c>
      <c r="J304" s="204">
        <v>0.22500000000000001</v>
      </c>
      <c r="K304" s="204">
        <v>0.18</v>
      </c>
      <c r="L304" s="205"/>
      <c r="M304" s="205"/>
    </row>
    <row r="305" spans="1:13" ht="22.5" x14ac:dyDescent="0.2">
      <c r="A305" s="205" t="s">
        <v>889</v>
      </c>
      <c r="B305" s="205" t="s">
        <v>3305</v>
      </c>
      <c r="C305" s="214" t="s">
        <v>3390</v>
      </c>
      <c r="D305" s="108">
        <v>0.78600000000000003</v>
      </c>
      <c r="E305" s="204"/>
      <c r="F305" s="205">
        <v>6</v>
      </c>
      <c r="G305" s="206"/>
      <c r="H305" s="204"/>
      <c r="I305" s="206">
        <v>14</v>
      </c>
      <c r="J305" s="204">
        <v>0.09</v>
      </c>
      <c r="K305" s="204">
        <v>0.11</v>
      </c>
      <c r="L305" s="205"/>
      <c r="M305" s="205"/>
    </row>
    <row r="306" spans="1:13" x14ac:dyDescent="0.2">
      <c r="A306" s="205" t="s">
        <v>2343</v>
      </c>
      <c r="B306" s="205" t="s">
        <v>3305</v>
      </c>
      <c r="C306" s="214" t="s">
        <v>3391</v>
      </c>
      <c r="D306" s="108">
        <v>0.23200000000000001</v>
      </c>
      <c r="E306" s="204"/>
      <c r="F306" s="205">
        <v>1</v>
      </c>
      <c r="G306" s="206"/>
      <c r="H306" s="204"/>
      <c r="I306" s="206"/>
      <c r="J306" s="204"/>
      <c r="K306" s="204"/>
      <c r="L306" s="205"/>
      <c r="M306" s="205"/>
    </row>
    <row r="307" spans="1:13" ht="56.25" x14ac:dyDescent="0.2">
      <c r="A307" s="205" t="s">
        <v>3719</v>
      </c>
      <c r="B307" s="205" t="s">
        <v>3305</v>
      </c>
      <c r="C307" s="214" t="s">
        <v>5601</v>
      </c>
      <c r="D307" s="108">
        <v>1.75</v>
      </c>
      <c r="E307" s="204"/>
      <c r="F307" s="205">
        <v>14</v>
      </c>
      <c r="G307" s="206">
        <v>4</v>
      </c>
      <c r="H307" s="204">
        <v>0.33600000000000002</v>
      </c>
      <c r="I307" s="206">
        <v>27</v>
      </c>
      <c r="J307" s="204">
        <v>8.4000000000000005E-2</v>
      </c>
      <c r="K307" s="204">
        <v>0.112</v>
      </c>
      <c r="L307" s="205"/>
      <c r="M307" s="205"/>
    </row>
    <row r="308" spans="1:13" ht="56.25" x14ac:dyDescent="0.2">
      <c r="A308" s="205" t="s">
        <v>2471</v>
      </c>
      <c r="B308" s="205" t="s">
        <v>3305</v>
      </c>
      <c r="C308" s="214" t="s">
        <v>5602</v>
      </c>
      <c r="D308" s="108">
        <v>0.93500000000000005</v>
      </c>
      <c r="E308" s="204"/>
      <c r="F308" s="205">
        <v>8.3000000000000007</v>
      </c>
      <c r="G308" s="206">
        <v>2</v>
      </c>
      <c r="H308" s="204">
        <v>0.3</v>
      </c>
      <c r="I308" s="206">
        <v>17</v>
      </c>
      <c r="J308" s="204">
        <v>7.5999999999999998E-2</v>
      </c>
      <c r="K308" s="204">
        <v>9.7000000000000003E-2</v>
      </c>
      <c r="L308" s="205"/>
      <c r="M308" s="205"/>
    </row>
    <row r="309" spans="1:13" ht="56.25" x14ac:dyDescent="0.2">
      <c r="A309" s="205" t="s">
        <v>1961</v>
      </c>
      <c r="B309" s="205" t="s">
        <v>3305</v>
      </c>
      <c r="C309" s="214" t="s">
        <v>5603</v>
      </c>
      <c r="D309" s="108">
        <v>0.71599999999999997</v>
      </c>
      <c r="E309" s="204"/>
      <c r="F309" s="205">
        <v>6.5</v>
      </c>
      <c r="G309" s="206">
        <v>1</v>
      </c>
      <c r="H309" s="204">
        <v>0.45</v>
      </c>
      <c r="I309" s="206">
        <v>14</v>
      </c>
      <c r="J309" s="204">
        <v>7.4999999999999997E-2</v>
      </c>
      <c r="K309" s="204">
        <v>9.2999999999999999E-2</v>
      </c>
      <c r="L309" s="205"/>
      <c r="M309" s="205"/>
    </row>
    <row r="310" spans="1:13" x14ac:dyDescent="0.2">
      <c r="A310" s="205" t="s">
        <v>3725</v>
      </c>
      <c r="B310" s="205" t="s">
        <v>3305</v>
      </c>
      <c r="C310" s="214" t="s">
        <v>2888</v>
      </c>
      <c r="D310" s="108">
        <v>0.76200000000000001</v>
      </c>
      <c r="E310" s="204"/>
      <c r="F310" s="205">
        <v>5.7</v>
      </c>
      <c r="G310" s="206">
        <v>1</v>
      </c>
      <c r="H310" s="204">
        <v>0.41599999999999998</v>
      </c>
      <c r="I310" s="206">
        <v>12</v>
      </c>
      <c r="J310" s="204">
        <v>9.1999999999999998E-2</v>
      </c>
      <c r="K310" s="204">
        <v>0.112</v>
      </c>
      <c r="L310" s="205"/>
      <c r="M310" s="205"/>
    </row>
    <row r="311" spans="1:13" x14ac:dyDescent="0.2">
      <c r="A311" s="205" t="s">
        <v>3726</v>
      </c>
      <c r="B311" s="205" t="s">
        <v>3305</v>
      </c>
      <c r="C311" s="214" t="s">
        <v>1811</v>
      </c>
      <c r="D311" s="108">
        <v>0.52800000000000002</v>
      </c>
      <c r="E311" s="204"/>
      <c r="F311" s="205">
        <v>4.0999999999999996</v>
      </c>
      <c r="G311" s="206">
        <v>1</v>
      </c>
      <c r="H311" s="204">
        <v>0.28199999999999997</v>
      </c>
      <c r="I311" s="206">
        <v>9</v>
      </c>
      <c r="J311" s="204">
        <v>8.7999999999999995E-2</v>
      </c>
      <c r="K311" s="204">
        <v>0.10100000000000001</v>
      </c>
      <c r="L311" s="205"/>
      <c r="M311" s="205"/>
    </row>
    <row r="312" spans="1:13" ht="56.25" x14ac:dyDescent="0.2">
      <c r="A312" s="205" t="s">
        <v>3727</v>
      </c>
      <c r="B312" s="205" t="s">
        <v>3305</v>
      </c>
      <c r="C312" s="214" t="s">
        <v>5604</v>
      </c>
      <c r="D312" s="108">
        <v>1.073</v>
      </c>
      <c r="E312" s="204"/>
      <c r="F312" s="205">
        <v>7.6</v>
      </c>
      <c r="G312" s="206">
        <v>2</v>
      </c>
      <c r="H312" s="204">
        <v>0.35</v>
      </c>
      <c r="I312" s="206">
        <v>17</v>
      </c>
      <c r="J312" s="204">
        <v>9.7000000000000003E-2</v>
      </c>
      <c r="K312" s="204">
        <v>0.122</v>
      </c>
      <c r="L312" s="205"/>
      <c r="M312" s="205"/>
    </row>
    <row r="313" spans="1:13" ht="56.25" x14ac:dyDescent="0.2">
      <c r="A313" s="205" t="s">
        <v>3728</v>
      </c>
      <c r="B313" s="205" t="s">
        <v>3305</v>
      </c>
      <c r="C313" s="214" t="s">
        <v>6529</v>
      </c>
      <c r="D313" s="108">
        <v>0.66900000000000004</v>
      </c>
      <c r="E313" s="204"/>
      <c r="F313" s="205">
        <v>5.9</v>
      </c>
      <c r="G313" s="206">
        <v>1</v>
      </c>
      <c r="H313" s="204">
        <v>0.41899999999999998</v>
      </c>
      <c r="I313" s="206">
        <v>12</v>
      </c>
      <c r="J313" s="204">
        <v>7.8E-2</v>
      </c>
      <c r="K313" s="204">
        <v>9.5000000000000001E-2</v>
      </c>
      <c r="L313" s="205"/>
      <c r="M313" s="205"/>
    </row>
    <row r="314" spans="1:13" ht="45" x14ac:dyDescent="0.2">
      <c r="A314" s="205" t="s">
        <v>3729</v>
      </c>
      <c r="B314" s="205" t="s">
        <v>3305</v>
      </c>
      <c r="C314" s="214" t="s">
        <v>5605</v>
      </c>
      <c r="D314" s="108">
        <v>0.53300000000000003</v>
      </c>
      <c r="E314" s="204"/>
      <c r="F314" s="205">
        <v>3.3</v>
      </c>
      <c r="G314" s="206">
        <v>1</v>
      </c>
      <c r="H314" s="204">
        <v>0.25600000000000001</v>
      </c>
      <c r="I314" s="206">
        <v>7</v>
      </c>
      <c r="J314" s="204">
        <v>0.109</v>
      </c>
      <c r="K314" s="204">
        <v>0.12</v>
      </c>
      <c r="L314" s="205"/>
      <c r="M314" s="205"/>
    </row>
    <row r="315" spans="1:13" ht="56.25" x14ac:dyDescent="0.2">
      <c r="A315" s="205" t="s">
        <v>1962</v>
      </c>
      <c r="B315" s="205" t="s">
        <v>3305</v>
      </c>
      <c r="C315" s="214" t="s">
        <v>290</v>
      </c>
      <c r="D315" s="108">
        <v>0.47699999999999998</v>
      </c>
      <c r="E315" s="204"/>
      <c r="F315" s="205">
        <v>3</v>
      </c>
      <c r="G315" s="206">
        <v>1</v>
      </c>
      <c r="H315" s="204">
        <v>0.23899999999999999</v>
      </c>
      <c r="I315" s="206">
        <v>6</v>
      </c>
      <c r="J315" s="204">
        <v>0.111</v>
      </c>
      <c r="K315" s="204">
        <v>0.11899999999999999</v>
      </c>
      <c r="L315" s="205"/>
      <c r="M315" s="205"/>
    </row>
    <row r="316" spans="1:13" ht="56.25" x14ac:dyDescent="0.2">
      <c r="A316" s="112" t="s">
        <v>1963</v>
      </c>
      <c r="B316" s="112" t="s">
        <v>3305</v>
      </c>
      <c r="C316" s="118" t="s">
        <v>3424</v>
      </c>
      <c r="D316" s="111">
        <v>0.48299999999999998</v>
      </c>
      <c r="E316" s="111"/>
      <c r="F316" s="112">
        <v>3.5</v>
      </c>
      <c r="G316" s="119">
        <v>1</v>
      </c>
      <c r="H316" s="111">
        <v>0.27500000000000002</v>
      </c>
      <c r="I316" s="119">
        <v>8</v>
      </c>
      <c r="J316" s="111">
        <v>0.09</v>
      </c>
      <c r="K316" s="111">
        <v>0.10100000000000001</v>
      </c>
      <c r="L316" s="112"/>
      <c r="M316" s="112"/>
    </row>
    <row r="317" spans="1:13" x14ac:dyDescent="0.2">
      <c r="A317" s="205" t="s">
        <v>1964</v>
      </c>
      <c r="B317" s="205" t="s">
        <v>3305</v>
      </c>
      <c r="C317" s="214" t="s">
        <v>3425</v>
      </c>
      <c r="D317" s="108">
        <v>0.66600000000000004</v>
      </c>
      <c r="E317" s="204"/>
      <c r="F317" s="205">
        <v>4.2</v>
      </c>
      <c r="G317" s="206">
        <v>1</v>
      </c>
      <c r="H317" s="204">
        <v>0.42799999999999999</v>
      </c>
      <c r="I317" s="206">
        <v>9</v>
      </c>
      <c r="J317" s="204">
        <v>0.11</v>
      </c>
      <c r="K317" s="204">
        <v>0.127</v>
      </c>
      <c r="L317" s="205"/>
      <c r="M317" s="205"/>
    </row>
    <row r="318" spans="1:13" x14ac:dyDescent="0.2">
      <c r="A318" s="205" t="s">
        <v>1965</v>
      </c>
      <c r="B318" s="205" t="s">
        <v>3305</v>
      </c>
      <c r="C318" s="214" t="s">
        <v>3426</v>
      </c>
      <c r="D318" s="108">
        <v>0.78900000000000003</v>
      </c>
      <c r="E318" s="204"/>
      <c r="F318" s="205">
        <v>6.4</v>
      </c>
      <c r="G318" s="206">
        <v>1</v>
      </c>
      <c r="H318" s="204">
        <v>0.378</v>
      </c>
      <c r="I318" s="206">
        <v>14</v>
      </c>
      <c r="J318" s="204">
        <v>8.3000000000000004E-2</v>
      </c>
      <c r="K318" s="204">
        <v>0.10199999999999999</v>
      </c>
      <c r="L318" s="205"/>
      <c r="M318" s="205"/>
    </row>
    <row r="319" spans="1:13" ht="22.5" x14ac:dyDescent="0.2">
      <c r="A319" s="205" t="s">
        <v>3730</v>
      </c>
      <c r="B319" s="205" t="s">
        <v>3305</v>
      </c>
      <c r="C319" s="214" t="s">
        <v>5606</v>
      </c>
      <c r="D319" s="108">
        <v>1.823</v>
      </c>
      <c r="E319" s="204"/>
      <c r="F319" s="205">
        <v>13.9</v>
      </c>
      <c r="G319" s="206">
        <v>4</v>
      </c>
      <c r="H319" s="204">
        <v>0.34799999999999998</v>
      </c>
      <c r="I319" s="206">
        <v>28</v>
      </c>
      <c r="J319" s="204">
        <v>8.6999999999999994E-2</v>
      </c>
      <c r="K319" s="204">
        <v>0.11600000000000001</v>
      </c>
      <c r="L319" s="205"/>
      <c r="M319" s="205" t="s">
        <v>310</v>
      </c>
    </row>
    <row r="320" spans="1:13" ht="45" x14ac:dyDescent="0.2">
      <c r="A320" s="205" t="s">
        <v>3731</v>
      </c>
      <c r="B320" s="205" t="s">
        <v>3305</v>
      </c>
      <c r="C320" s="214" t="s">
        <v>5607</v>
      </c>
      <c r="D320" s="108">
        <v>1.111</v>
      </c>
      <c r="E320" s="204"/>
      <c r="F320" s="205">
        <v>7.1</v>
      </c>
      <c r="G320" s="206">
        <v>1</v>
      </c>
      <c r="H320" s="204">
        <v>0.70499999999999996</v>
      </c>
      <c r="I320" s="206">
        <v>17</v>
      </c>
      <c r="J320" s="204">
        <v>9.7000000000000003E-2</v>
      </c>
      <c r="K320" s="204">
        <v>0.122</v>
      </c>
      <c r="L320" s="205"/>
      <c r="M320" s="205" t="s">
        <v>310</v>
      </c>
    </row>
    <row r="321" spans="1:13" ht="45" x14ac:dyDescent="0.2">
      <c r="A321" s="205" t="s">
        <v>3427</v>
      </c>
      <c r="B321" s="205" t="s">
        <v>3305</v>
      </c>
      <c r="C321" s="214" t="s">
        <v>5608</v>
      </c>
      <c r="D321" s="108">
        <v>0.89400000000000002</v>
      </c>
      <c r="E321" s="204"/>
      <c r="F321" s="205">
        <v>5.5</v>
      </c>
      <c r="G321" s="206">
        <v>1</v>
      </c>
      <c r="H321" s="204">
        <v>0.42799999999999999</v>
      </c>
      <c r="I321" s="206">
        <v>14</v>
      </c>
      <c r="J321" s="204">
        <v>9.8000000000000004E-2</v>
      </c>
      <c r="K321" s="204">
        <v>0.11799999999999999</v>
      </c>
      <c r="L321" s="205"/>
      <c r="M321" s="205" t="s">
        <v>310</v>
      </c>
    </row>
    <row r="322" spans="1:13" ht="45" x14ac:dyDescent="0.2">
      <c r="A322" s="205" t="s">
        <v>5609</v>
      </c>
      <c r="B322" s="205" t="s">
        <v>3305</v>
      </c>
      <c r="C322" s="214" t="s">
        <v>5610</v>
      </c>
      <c r="D322" s="108">
        <v>0.623</v>
      </c>
      <c r="E322" s="204"/>
      <c r="F322" s="205">
        <v>4.5999999999999996</v>
      </c>
      <c r="G322" s="206">
        <v>1</v>
      </c>
      <c r="H322" s="204">
        <v>0.34100000000000003</v>
      </c>
      <c r="I322" s="206">
        <v>11</v>
      </c>
      <c r="J322" s="204">
        <v>0.09</v>
      </c>
      <c r="K322" s="204">
        <v>0.106</v>
      </c>
      <c r="L322" s="205"/>
      <c r="M322" s="205" t="s">
        <v>310</v>
      </c>
    </row>
    <row r="323" spans="1:13" x14ac:dyDescent="0.2">
      <c r="A323" s="205" t="s">
        <v>3732</v>
      </c>
      <c r="B323" s="205" t="s">
        <v>3305</v>
      </c>
      <c r="C323" s="214" t="s">
        <v>2078</v>
      </c>
      <c r="D323" s="108">
        <v>1.649</v>
      </c>
      <c r="E323" s="204"/>
      <c r="F323" s="205">
        <v>12</v>
      </c>
      <c r="G323" s="206">
        <v>3</v>
      </c>
      <c r="H323" s="204">
        <v>0.38900000000000001</v>
      </c>
      <c r="I323" s="206">
        <v>25</v>
      </c>
      <c r="J323" s="204">
        <v>9.0999999999999998E-2</v>
      </c>
      <c r="K323" s="204">
        <v>0.12</v>
      </c>
      <c r="L323" s="205"/>
      <c r="M323" s="205"/>
    </row>
    <row r="324" spans="1:13" x14ac:dyDescent="0.2">
      <c r="A324" s="205" t="s">
        <v>3733</v>
      </c>
      <c r="B324" s="205" t="s">
        <v>3305</v>
      </c>
      <c r="C324" s="214" t="s">
        <v>1886</v>
      </c>
      <c r="D324" s="108">
        <v>0.76800000000000002</v>
      </c>
      <c r="E324" s="204"/>
      <c r="F324" s="205">
        <v>6</v>
      </c>
      <c r="G324" s="206">
        <v>1</v>
      </c>
      <c r="H324" s="204">
        <v>0.48699999999999999</v>
      </c>
      <c r="I324" s="206">
        <v>14</v>
      </c>
      <c r="J324" s="204">
        <v>8.5000000000000006E-2</v>
      </c>
      <c r="K324" s="204">
        <v>0.104</v>
      </c>
      <c r="L324" s="205"/>
      <c r="M324" s="205"/>
    </row>
    <row r="325" spans="1:13" x14ac:dyDescent="0.2">
      <c r="A325" s="205" t="s">
        <v>454</v>
      </c>
      <c r="B325" s="205" t="s">
        <v>3305</v>
      </c>
      <c r="C325" s="214" t="s">
        <v>455</v>
      </c>
      <c r="D325" s="108">
        <v>0.876</v>
      </c>
      <c r="E325" s="204"/>
      <c r="F325" s="205">
        <v>6.6</v>
      </c>
      <c r="G325" s="206">
        <v>1</v>
      </c>
      <c r="H325" s="204">
        <v>0.53800000000000003</v>
      </c>
      <c r="I325" s="206">
        <v>16</v>
      </c>
      <c r="J325" s="204">
        <v>8.5000000000000006E-2</v>
      </c>
      <c r="K325" s="204">
        <v>0.106</v>
      </c>
      <c r="L325" s="205"/>
      <c r="M325" s="205"/>
    </row>
    <row r="326" spans="1:13" ht="22.5" x14ac:dyDescent="0.2">
      <c r="A326" s="205" t="s">
        <v>2879</v>
      </c>
      <c r="B326" s="205" t="s">
        <v>3305</v>
      </c>
      <c r="C326" s="214" t="s">
        <v>6791</v>
      </c>
      <c r="D326" s="108">
        <v>1.675</v>
      </c>
      <c r="E326" s="204"/>
      <c r="F326" s="205">
        <v>7.1</v>
      </c>
      <c r="G326" s="206">
        <v>1</v>
      </c>
      <c r="H326" s="204">
        <v>0.76500000000000001</v>
      </c>
      <c r="I326" s="206">
        <v>19</v>
      </c>
      <c r="J326" s="204">
        <v>0.215</v>
      </c>
      <c r="K326" s="204">
        <v>0.189</v>
      </c>
      <c r="L326" s="205"/>
      <c r="M326" s="205"/>
    </row>
    <row r="327" spans="1:13" ht="22.5" x14ac:dyDescent="0.2">
      <c r="A327" s="205" t="s">
        <v>2880</v>
      </c>
      <c r="B327" s="205" t="s">
        <v>3305</v>
      </c>
      <c r="C327" s="214" t="s">
        <v>6530</v>
      </c>
      <c r="D327" s="108">
        <v>1.36</v>
      </c>
      <c r="E327" s="204"/>
      <c r="F327" s="205">
        <v>10.1</v>
      </c>
      <c r="G327" s="206">
        <v>2</v>
      </c>
      <c r="H327" s="204">
        <v>0.439</v>
      </c>
      <c r="I327" s="206">
        <v>21</v>
      </c>
      <c r="J327" s="204">
        <v>9.1999999999999998E-2</v>
      </c>
      <c r="K327" s="204">
        <v>0.11899999999999999</v>
      </c>
      <c r="L327" s="205"/>
      <c r="M327" s="205"/>
    </row>
    <row r="328" spans="1:13" ht="33.75" x14ac:dyDescent="0.2">
      <c r="A328" s="205" t="s">
        <v>2436</v>
      </c>
      <c r="B328" s="205" t="s">
        <v>3305</v>
      </c>
      <c r="C328" s="214" t="s">
        <v>2359</v>
      </c>
      <c r="D328" s="108">
        <v>0.66</v>
      </c>
      <c r="E328" s="204"/>
      <c r="F328" s="205">
        <v>5</v>
      </c>
      <c r="G328" s="206">
        <v>1</v>
      </c>
      <c r="H328" s="204">
        <v>0.371</v>
      </c>
      <c r="I328" s="206">
        <v>11</v>
      </c>
      <c r="J328" s="204">
        <v>8.6999999999999994E-2</v>
      </c>
      <c r="K328" s="204">
        <v>0.10299999999999999</v>
      </c>
      <c r="L328" s="205"/>
      <c r="M328" s="205"/>
    </row>
    <row r="329" spans="1:13" ht="22.5" x14ac:dyDescent="0.2">
      <c r="A329" s="205" t="s">
        <v>1499</v>
      </c>
      <c r="B329" s="205" t="s">
        <v>3305</v>
      </c>
      <c r="C329" s="214" t="s">
        <v>3428</v>
      </c>
      <c r="D329" s="108">
        <v>1.2849999999999999</v>
      </c>
      <c r="E329" s="204"/>
      <c r="F329" s="205">
        <v>8.6</v>
      </c>
      <c r="G329" s="206">
        <v>2</v>
      </c>
      <c r="H329" s="204">
        <v>0.40400000000000003</v>
      </c>
      <c r="I329" s="206"/>
      <c r="J329" s="204"/>
      <c r="K329" s="204">
        <v>0.127</v>
      </c>
      <c r="L329" s="205"/>
      <c r="M329" s="205"/>
    </row>
    <row r="330" spans="1:13" ht="22.5" x14ac:dyDescent="0.2">
      <c r="A330" s="205" t="s">
        <v>1500</v>
      </c>
      <c r="B330" s="205" t="s">
        <v>3305</v>
      </c>
      <c r="C330" s="214" t="s">
        <v>3429</v>
      </c>
      <c r="D330" s="108">
        <v>0.94499999999999995</v>
      </c>
      <c r="E330" s="204"/>
      <c r="F330" s="205">
        <v>6.5</v>
      </c>
      <c r="G330" s="206">
        <v>1</v>
      </c>
      <c r="H330" s="204">
        <v>0.65500000000000003</v>
      </c>
      <c r="I330" s="206">
        <v>14</v>
      </c>
      <c r="J330" s="204">
        <v>9.7000000000000003E-2</v>
      </c>
      <c r="K330" s="204">
        <v>0.12</v>
      </c>
      <c r="L330" s="205"/>
      <c r="M330" s="205"/>
    </row>
    <row r="331" spans="1:13" ht="33.75" x14ac:dyDescent="0.2">
      <c r="A331" s="205" t="s">
        <v>3983</v>
      </c>
      <c r="B331" s="205" t="s">
        <v>3305</v>
      </c>
      <c r="C331" s="214" t="s">
        <v>5611</v>
      </c>
      <c r="D331" s="108">
        <v>5.8470000000000004</v>
      </c>
      <c r="E331" s="204"/>
      <c r="F331" s="205">
        <v>20.6</v>
      </c>
      <c r="G331" s="206">
        <v>6</v>
      </c>
      <c r="H331" s="204">
        <v>0.81699999999999995</v>
      </c>
      <c r="I331" s="206">
        <v>36</v>
      </c>
      <c r="J331" s="204">
        <v>0.19500000000000001</v>
      </c>
      <c r="K331" s="204">
        <v>0.26500000000000001</v>
      </c>
      <c r="L331" s="205"/>
      <c r="M331" s="205"/>
    </row>
    <row r="332" spans="1:13" ht="56.25" x14ac:dyDescent="0.2">
      <c r="A332" s="205" t="s">
        <v>1221</v>
      </c>
      <c r="B332" s="205" t="s">
        <v>3305</v>
      </c>
      <c r="C332" s="214" t="s">
        <v>5612</v>
      </c>
      <c r="D332" s="108">
        <v>3.3</v>
      </c>
      <c r="E332" s="204"/>
      <c r="F332" s="205">
        <v>17.399999999999999</v>
      </c>
      <c r="G332" s="206">
        <v>5</v>
      </c>
      <c r="H332" s="204">
        <v>0.53300000000000003</v>
      </c>
      <c r="I332" s="206">
        <v>33</v>
      </c>
      <c r="J332" s="204">
        <v>0.129</v>
      </c>
      <c r="K332" s="204">
        <v>0.17399999999999999</v>
      </c>
      <c r="L332" s="205"/>
      <c r="M332" s="205"/>
    </row>
    <row r="333" spans="1:13" ht="56.25" customHeight="1" x14ac:dyDescent="0.2">
      <c r="A333" s="205" t="s">
        <v>1222</v>
      </c>
      <c r="B333" s="205" t="s">
        <v>3305</v>
      </c>
      <c r="C333" s="214" t="s">
        <v>5613</v>
      </c>
      <c r="D333" s="108">
        <v>2.5529999999999999</v>
      </c>
      <c r="E333" s="204"/>
      <c r="F333" s="205">
        <v>17.2</v>
      </c>
      <c r="G333" s="206">
        <v>5</v>
      </c>
      <c r="H333" s="204">
        <v>0.40899999999999997</v>
      </c>
      <c r="I333" s="206">
        <v>33</v>
      </c>
      <c r="J333" s="204">
        <v>0.1</v>
      </c>
      <c r="K333" s="204">
        <v>0.13400000000000001</v>
      </c>
      <c r="L333" s="205"/>
      <c r="M333" s="205"/>
    </row>
    <row r="334" spans="1:13" ht="56.25" x14ac:dyDescent="0.2">
      <c r="A334" s="205" t="s">
        <v>1966</v>
      </c>
      <c r="B334" s="205" t="s">
        <v>3305</v>
      </c>
      <c r="C334" s="214" t="s">
        <v>6792</v>
      </c>
      <c r="D334" s="108">
        <v>2.282</v>
      </c>
      <c r="E334" s="204"/>
      <c r="F334" s="205">
        <v>17.100000000000001</v>
      </c>
      <c r="G334" s="206">
        <v>5</v>
      </c>
      <c r="H334" s="204">
        <v>0.36899999999999999</v>
      </c>
      <c r="I334" s="206">
        <v>33</v>
      </c>
      <c r="J334" s="204">
        <v>9.0999999999999998E-2</v>
      </c>
      <c r="K334" s="204">
        <v>0.122</v>
      </c>
      <c r="L334" s="205"/>
      <c r="M334" s="205"/>
    </row>
    <row r="335" spans="1:13" ht="22.5" x14ac:dyDescent="0.2">
      <c r="A335" s="205" t="s">
        <v>396</v>
      </c>
      <c r="B335" s="205" t="s">
        <v>3305</v>
      </c>
      <c r="C335" s="214" t="s">
        <v>6531</v>
      </c>
      <c r="D335" s="108">
        <v>1.83</v>
      </c>
      <c r="E335" s="204"/>
      <c r="F335" s="205">
        <v>13.4</v>
      </c>
      <c r="G335" s="206">
        <v>3</v>
      </c>
      <c r="H335" s="204">
        <v>0.44700000000000001</v>
      </c>
      <c r="I335" s="206">
        <v>26</v>
      </c>
      <c r="J335" s="204">
        <v>9.4E-2</v>
      </c>
      <c r="K335" s="204">
        <v>0.124</v>
      </c>
      <c r="L335" s="205"/>
      <c r="M335" s="205"/>
    </row>
    <row r="336" spans="1:13" ht="22.5" x14ac:dyDescent="0.2">
      <c r="A336" s="112" t="s">
        <v>1546</v>
      </c>
      <c r="B336" s="112" t="s">
        <v>3305</v>
      </c>
      <c r="C336" s="118" t="s">
        <v>2800</v>
      </c>
      <c r="D336" s="111">
        <v>0.29799999999999999</v>
      </c>
      <c r="E336" s="111"/>
      <c r="F336" s="112">
        <v>2</v>
      </c>
      <c r="G336" s="119">
        <v>1</v>
      </c>
      <c r="H336" s="111">
        <v>7.9000000000000001E-2</v>
      </c>
      <c r="I336" s="119"/>
      <c r="J336" s="111"/>
      <c r="K336" s="111">
        <v>9.8000000000000004E-2</v>
      </c>
      <c r="L336" s="112"/>
      <c r="M336" s="112"/>
    </row>
    <row r="337" spans="1:13" ht="45" x14ac:dyDescent="0.2">
      <c r="A337" s="205" t="s">
        <v>5614</v>
      </c>
      <c r="B337" s="205" t="s">
        <v>3305</v>
      </c>
      <c r="C337" s="214" t="s">
        <v>6532</v>
      </c>
      <c r="D337" s="108">
        <v>1.272</v>
      </c>
      <c r="E337" s="204"/>
      <c r="F337" s="205">
        <v>10.3</v>
      </c>
      <c r="G337" s="206">
        <v>2</v>
      </c>
      <c r="H337" s="204">
        <v>0.41199999999999998</v>
      </c>
      <c r="I337" s="206">
        <v>21</v>
      </c>
      <c r="J337" s="204">
        <v>8.4000000000000005E-2</v>
      </c>
      <c r="K337" s="204">
        <v>0.109</v>
      </c>
      <c r="L337" s="205"/>
      <c r="M337" s="205"/>
    </row>
    <row r="338" spans="1:13" ht="45" x14ac:dyDescent="0.2">
      <c r="A338" s="205" t="s">
        <v>5615</v>
      </c>
      <c r="B338" s="205" t="s">
        <v>3305</v>
      </c>
      <c r="C338" s="214" t="s">
        <v>6533</v>
      </c>
      <c r="D338" s="108">
        <v>1.236</v>
      </c>
      <c r="E338" s="204"/>
      <c r="F338" s="205">
        <v>11</v>
      </c>
      <c r="G338" s="206">
        <v>3</v>
      </c>
      <c r="H338" s="204">
        <v>0.30199999999999999</v>
      </c>
      <c r="I338" s="206">
        <v>20</v>
      </c>
      <c r="J338" s="204">
        <v>7.6999999999999999E-2</v>
      </c>
      <c r="K338" s="204">
        <v>0.10100000000000001</v>
      </c>
      <c r="L338" s="205"/>
      <c r="M338" s="205"/>
    </row>
    <row r="339" spans="1:13" ht="45" x14ac:dyDescent="0.2">
      <c r="A339" s="205" t="s">
        <v>5616</v>
      </c>
      <c r="B339" s="205" t="s">
        <v>3305</v>
      </c>
      <c r="C339" s="214" t="s">
        <v>6534</v>
      </c>
      <c r="D339" s="108">
        <v>0.75800000000000001</v>
      </c>
      <c r="E339" s="204"/>
      <c r="F339" s="205">
        <v>4.9000000000000004</v>
      </c>
      <c r="G339" s="206">
        <v>1</v>
      </c>
      <c r="H339" s="204">
        <v>0.374</v>
      </c>
      <c r="I339" s="206">
        <v>10</v>
      </c>
      <c r="J339" s="204">
        <v>0.106</v>
      </c>
      <c r="K339" s="204">
        <v>0.126</v>
      </c>
      <c r="L339" s="205"/>
      <c r="M339" s="205"/>
    </row>
    <row r="340" spans="1:13" ht="56.25" x14ac:dyDescent="0.2">
      <c r="A340" s="205" t="s">
        <v>5617</v>
      </c>
      <c r="B340" s="205" t="s">
        <v>3305</v>
      </c>
      <c r="C340" s="214" t="s">
        <v>6535</v>
      </c>
      <c r="D340" s="108">
        <v>0.77</v>
      </c>
      <c r="E340" s="204"/>
      <c r="F340" s="205">
        <v>6.7</v>
      </c>
      <c r="G340" s="206">
        <v>1</v>
      </c>
      <c r="H340" s="204">
        <v>0.52500000000000002</v>
      </c>
      <c r="I340" s="206">
        <v>14</v>
      </c>
      <c r="J340" s="204">
        <v>7.9000000000000001E-2</v>
      </c>
      <c r="K340" s="204">
        <v>9.8000000000000004E-2</v>
      </c>
      <c r="L340" s="205"/>
      <c r="M340" s="205"/>
    </row>
    <row r="341" spans="1:13" s="20" customFormat="1" ht="21" customHeight="1" x14ac:dyDescent="0.2">
      <c r="A341" s="217" t="s">
        <v>1812</v>
      </c>
      <c r="B341" s="85"/>
      <c r="C341" s="218"/>
      <c r="D341" s="219"/>
      <c r="E341" s="84"/>
      <c r="F341" s="85"/>
      <c r="G341" s="220"/>
      <c r="H341" s="84"/>
      <c r="I341" s="220"/>
      <c r="J341" s="84"/>
      <c r="K341" s="84"/>
      <c r="L341" s="85"/>
      <c r="M341" s="221"/>
    </row>
    <row r="342" spans="1:13" ht="56.25" x14ac:dyDescent="0.2">
      <c r="A342" s="205" t="s">
        <v>1223</v>
      </c>
      <c r="B342" s="205" t="s">
        <v>3303</v>
      </c>
      <c r="C342" s="214" t="s">
        <v>6793</v>
      </c>
      <c r="D342" s="108">
        <v>6.4240000000000004</v>
      </c>
      <c r="E342" s="204"/>
      <c r="F342" s="205">
        <v>14.8</v>
      </c>
      <c r="G342" s="206">
        <v>4</v>
      </c>
      <c r="H342" s="204">
        <v>0.45900000000000002</v>
      </c>
      <c r="I342" s="206">
        <v>30</v>
      </c>
      <c r="J342" s="204">
        <v>0.108</v>
      </c>
      <c r="K342" s="204">
        <v>0.14499999999999999</v>
      </c>
      <c r="L342" s="205"/>
      <c r="M342" s="205"/>
    </row>
    <row r="343" spans="1:13" ht="45" customHeight="1" x14ac:dyDescent="0.2">
      <c r="A343" s="205" t="s">
        <v>1584</v>
      </c>
      <c r="B343" s="205" t="s">
        <v>3303</v>
      </c>
      <c r="C343" s="214" t="s">
        <v>5618</v>
      </c>
      <c r="D343" s="108">
        <v>5.5540000000000003</v>
      </c>
      <c r="E343" s="204"/>
      <c r="F343" s="205">
        <v>14.4</v>
      </c>
      <c r="G343" s="206">
        <v>4</v>
      </c>
      <c r="H343" s="204">
        <v>0.47499999999999998</v>
      </c>
      <c r="I343" s="206">
        <v>28</v>
      </c>
      <c r="J343" s="204">
        <v>0.115</v>
      </c>
      <c r="K343" s="204">
        <v>0.154</v>
      </c>
      <c r="L343" s="205"/>
      <c r="M343" s="205"/>
    </row>
    <row r="344" spans="1:13" ht="33.75" x14ac:dyDescent="0.2">
      <c r="A344" s="205" t="s">
        <v>3682</v>
      </c>
      <c r="B344" s="205" t="s">
        <v>3303</v>
      </c>
      <c r="C344" s="214" t="s">
        <v>5619</v>
      </c>
      <c r="D344" s="108">
        <v>4.2009999999999996</v>
      </c>
      <c r="E344" s="204"/>
      <c r="F344" s="205">
        <v>6.7</v>
      </c>
      <c r="G344" s="206">
        <v>1</v>
      </c>
      <c r="H344" s="204">
        <v>0.74299999999999999</v>
      </c>
      <c r="I344" s="206">
        <v>17</v>
      </c>
      <c r="J344" s="204">
        <v>7.8E-2</v>
      </c>
      <c r="K344" s="204">
        <v>9.7000000000000003E-2</v>
      </c>
      <c r="L344" s="205"/>
      <c r="M344" s="205"/>
    </row>
    <row r="345" spans="1:13" ht="56.25" x14ac:dyDescent="0.2">
      <c r="A345" s="205" t="s">
        <v>3661</v>
      </c>
      <c r="B345" s="205" t="s">
        <v>3303</v>
      </c>
      <c r="C345" s="214" t="s">
        <v>6536</v>
      </c>
      <c r="D345" s="108">
        <v>4.6269999999999998</v>
      </c>
      <c r="E345" s="204"/>
      <c r="F345" s="205">
        <v>14.4</v>
      </c>
      <c r="G345" s="206">
        <v>4</v>
      </c>
      <c r="H345" s="204">
        <v>0.40600000000000003</v>
      </c>
      <c r="I345" s="206">
        <v>29</v>
      </c>
      <c r="J345" s="204">
        <v>9.8000000000000004E-2</v>
      </c>
      <c r="K345" s="204">
        <v>0.13100000000000001</v>
      </c>
      <c r="L345" s="205"/>
      <c r="M345" s="205"/>
    </row>
    <row r="346" spans="1:13" ht="45" x14ac:dyDescent="0.2">
      <c r="A346" s="205" t="s">
        <v>880</v>
      </c>
      <c r="B346" s="205" t="s">
        <v>3303</v>
      </c>
      <c r="C346" s="214" t="s">
        <v>6537</v>
      </c>
      <c r="D346" s="108">
        <v>3.3820000000000001</v>
      </c>
      <c r="E346" s="204"/>
      <c r="F346" s="205">
        <v>6.5</v>
      </c>
      <c r="G346" s="206">
        <v>1</v>
      </c>
      <c r="H346" s="204">
        <v>0.89300000000000002</v>
      </c>
      <c r="I346" s="206">
        <v>16</v>
      </c>
      <c r="J346" s="204">
        <v>9.0999999999999998E-2</v>
      </c>
      <c r="K346" s="204">
        <v>0.113</v>
      </c>
      <c r="L346" s="205"/>
      <c r="M346" s="205"/>
    </row>
    <row r="347" spans="1:13" ht="67.5" x14ac:dyDescent="0.2">
      <c r="A347" s="205" t="s">
        <v>881</v>
      </c>
      <c r="B347" s="205" t="s">
        <v>3303</v>
      </c>
      <c r="C347" s="214" t="s">
        <v>6538</v>
      </c>
      <c r="D347" s="108">
        <v>2.8090000000000002</v>
      </c>
      <c r="E347" s="204"/>
      <c r="F347" s="205">
        <v>5.5</v>
      </c>
      <c r="G347" s="206">
        <v>1</v>
      </c>
      <c r="H347" s="204">
        <v>0.53800000000000003</v>
      </c>
      <c r="I347" s="206">
        <v>14</v>
      </c>
      <c r="J347" s="204">
        <v>8.6999999999999994E-2</v>
      </c>
      <c r="K347" s="204">
        <v>0.106</v>
      </c>
      <c r="L347" s="205"/>
      <c r="M347" s="205"/>
    </row>
    <row r="348" spans="1:13" ht="22.5" x14ac:dyDescent="0.2">
      <c r="A348" s="205" t="s">
        <v>2917</v>
      </c>
      <c r="B348" s="205" t="s">
        <v>3303</v>
      </c>
      <c r="C348" s="214" t="s">
        <v>541</v>
      </c>
      <c r="D348" s="108">
        <v>2.7930000000000001</v>
      </c>
      <c r="E348" s="204"/>
      <c r="F348" s="205">
        <v>3.5</v>
      </c>
      <c r="G348" s="206">
        <v>1</v>
      </c>
      <c r="H348" s="204">
        <v>0.36099999999999999</v>
      </c>
      <c r="I348" s="206">
        <v>9</v>
      </c>
      <c r="J348" s="204">
        <v>8.7999999999999995E-2</v>
      </c>
      <c r="K348" s="204">
        <v>9.8000000000000004E-2</v>
      </c>
      <c r="L348" s="205"/>
      <c r="M348" s="205"/>
    </row>
    <row r="349" spans="1:13" ht="22.5" x14ac:dyDescent="0.2">
      <c r="A349" s="205" t="s">
        <v>1155</v>
      </c>
      <c r="B349" s="205" t="s">
        <v>3303</v>
      </c>
      <c r="C349" s="214" t="s">
        <v>539</v>
      </c>
      <c r="D349" s="108">
        <v>2.23</v>
      </c>
      <c r="E349" s="204"/>
      <c r="F349" s="205">
        <v>3.2</v>
      </c>
      <c r="G349" s="206">
        <v>1</v>
      </c>
      <c r="H349" s="204">
        <v>0.32300000000000001</v>
      </c>
      <c r="I349" s="206">
        <v>8</v>
      </c>
      <c r="J349" s="204">
        <v>8.6999999999999994E-2</v>
      </c>
      <c r="K349" s="204">
        <v>9.5000000000000001E-2</v>
      </c>
      <c r="L349" s="205"/>
      <c r="M349" s="205"/>
    </row>
    <row r="350" spans="1:13" ht="33.75" x14ac:dyDescent="0.2">
      <c r="A350" s="112" t="s">
        <v>3268</v>
      </c>
      <c r="B350" s="112" t="s">
        <v>3303</v>
      </c>
      <c r="C350" s="118" t="s">
        <v>6794</v>
      </c>
      <c r="D350" s="111">
        <v>8.9320000000000004</v>
      </c>
      <c r="E350" s="111"/>
      <c r="F350" s="112">
        <v>15.7</v>
      </c>
      <c r="G350" s="119">
        <v>4</v>
      </c>
      <c r="H350" s="111">
        <v>0.89800000000000002</v>
      </c>
      <c r="I350" s="119">
        <v>30</v>
      </c>
      <c r="J350" s="111">
        <v>0.317</v>
      </c>
      <c r="K350" s="111">
        <v>0.26900000000000002</v>
      </c>
      <c r="L350" s="112"/>
      <c r="M350" s="112"/>
    </row>
    <row r="351" spans="1:13" ht="56.25" x14ac:dyDescent="0.2">
      <c r="A351" s="205" t="s">
        <v>2553</v>
      </c>
      <c r="B351" s="205" t="s">
        <v>3303</v>
      </c>
      <c r="C351" s="214" t="s">
        <v>6795</v>
      </c>
      <c r="D351" s="108">
        <v>7.319</v>
      </c>
      <c r="E351" s="204"/>
      <c r="F351" s="205">
        <v>15.5</v>
      </c>
      <c r="G351" s="206">
        <v>4</v>
      </c>
      <c r="H351" s="204">
        <v>0.755</v>
      </c>
      <c r="I351" s="206">
        <v>29</v>
      </c>
      <c r="J351" s="204">
        <v>0.28999999999999998</v>
      </c>
      <c r="K351" s="204">
        <v>0.22900000000000001</v>
      </c>
      <c r="L351" s="205"/>
      <c r="M351" s="205"/>
    </row>
    <row r="352" spans="1:13" ht="56.25" x14ac:dyDescent="0.2">
      <c r="A352" s="205" t="s">
        <v>1156</v>
      </c>
      <c r="B352" s="205" t="s">
        <v>3303</v>
      </c>
      <c r="C352" s="214" t="s">
        <v>6796</v>
      </c>
      <c r="D352" s="108">
        <v>6.5990000000000002</v>
      </c>
      <c r="E352" s="204"/>
      <c r="F352" s="205">
        <v>16.2</v>
      </c>
      <c r="G352" s="206">
        <v>4</v>
      </c>
      <c r="H352" s="204">
        <v>0.65300000000000002</v>
      </c>
      <c r="I352" s="206">
        <v>30</v>
      </c>
      <c r="J352" s="204">
        <v>0.248</v>
      </c>
      <c r="K352" s="204">
        <v>0.189</v>
      </c>
      <c r="L352" s="205"/>
      <c r="M352" s="205"/>
    </row>
    <row r="353" spans="1:13" ht="56.25" x14ac:dyDescent="0.2">
      <c r="A353" s="205" t="s">
        <v>1157</v>
      </c>
      <c r="B353" s="205" t="s">
        <v>3303</v>
      </c>
      <c r="C353" s="214" t="s">
        <v>301</v>
      </c>
      <c r="D353" s="108">
        <v>5.681</v>
      </c>
      <c r="E353" s="204"/>
      <c r="F353" s="205">
        <v>9.4</v>
      </c>
      <c r="G353" s="206">
        <v>2</v>
      </c>
      <c r="H353" s="204">
        <v>0.89400000000000002</v>
      </c>
      <c r="I353" s="206">
        <v>19</v>
      </c>
      <c r="J353" s="204">
        <v>0.29499999999999998</v>
      </c>
      <c r="K353" s="204">
        <v>0.25900000000000001</v>
      </c>
      <c r="L353" s="205"/>
      <c r="M353" s="205"/>
    </row>
    <row r="354" spans="1:13" ht="56.25" x14ac:dyDescent="0.2">
      <c r="A354" s="205" t="s">
        <v>1158</v>
      </c>
      <c r="B354" s="205" t="s">
        <v>3303</v>
      </c>
      <c r="C354" s="214" t="s">
        <v>5620</v>
      </c>
      <c r="D354" s="108">
        <v>5.7270000000000003</v>
      </c>
      <c r="E354" s="204"/>
      <c r="F354" s="205">
        <v>14.9</v>
      </c>
      <c r="G354" s="206">
        <v>4</v>
      </c>
      <c r="H354" s="204">
        <v>0.56999999999999995</v>
      </c>
      <c r="I354" s="206">
        <v>27</v>
      </c>
      <c r="J354" s="204">
        <v>0.247</v>
      </c>
      <c r="K354" s="204">
        <v>0.17899999999999999</v>
      </c>
      <c r="L354" s="205"/>
      <c r="M354" s="205"/>
    </row>
    <row r="355" spans="1:13" ht="56.25" x14ac:dyDescent="0.2">
      <c r="A355" s="205" t="s">
        <v>1159</v>
      </c>
      <c r="B355" s="205" t="s">
        <v>3303</v>
      </c>
      <c r="C355" s="214" t="s">
        <v>302</v>
      </c>
      <c r="D355" s="108">
        <v>4.7110000000000003</v>
      </c>
      <c r="E355" s="204"/>
      <c r="F355" s="205">
        <v>12.7</v>
      </c>
      <c r="G355" s="206">
        <v>3</v>
      </c>
      <c r="H355" s="204">
        <v>0.57999999999999996</v>
      </c>
      <c r="I355" s="206">
        <v>21</v>
      </c>
      <c r="J355" s="204">
        <v>0.27</v>
      </c>
      <c r="K355" s="204">
        <v>0.17</v>
      </c>
      <c r="L355" s="205"/>
      <c r="M355" s="205"/>
    </row>
    <row r="356" spans="1:13" ht="45" customHeight="1" x14ac:dyDescent="0.2">
      <c r="A356" s="205" t="s">
        <v>3238</v>
      </c>
      <c r="B356" s="205" t="s">
        <v>3303</v>
      </c>
      <c r="C356" s="214" t="s">
        <v>2688</v>
      </c>
      <c r="D356" s="108">
        <v>6.7770000000000001</v>
      </c>
      <c r="E356" s="204"/>
      <c r="F356" s="205">
        <v>16.100000000000001</v>
      </c>
      <c r="G356" s="206">
        <v>4</v>
      </c>
      <c r="H356" s="204">
        <v>0.75</v>
      </c>
      <c r="I356" s="206">
        <v>31</v>
      </c>
      <c r="J356" s="204">
        <v>0.27500000000000002</v>
      </c>
      <c r="K356" s="204"/>
      <c r="L356" s="205" t="s">
        <v>310</v>
      </c>
      <c r="M356" s="205"/>
    </row>
    <row r="357" spans="1:13" ht="45" x14ac:dyDescent="0.2">
      <c r="A357" s="205" t="s">
        <v>2881</v>
      </c>
      <c r="B357" s="205" t="s">
        <v>3303</v>
      </c>
      <c r="C357" s="214" t="s">
        <v>6797</v>
      </c>
      <c r="D357" s="108">
        <v>12.67</v>
      </c>
      <c r="E357" s="204"/>
      <c r="F357" s="205">
        <v>29.2</v>
      </c>
      <c r="G357" s="206">
        <v>9</v>
      </c>
      <c r="H357" s="204">
        <v>0.77</v>
      </c>
      <c r="I357" s="206">
        <v>47</v>
      </c>
      <c r="J357" s="204">
        <v>0.312</v>
      </c>
      <c r="K357" s="204">
        <v>0.255</v>
      </c>
      <c r="L357" s="205"/>
      <c r="M357" s="205"/>
    </row>
    <row r="358" spans="1:13" ht="45" x14ac:dyDescent="0.2">
      <c r="A358" s="205" t="s">
        <v>3114</v>
      </c>
      <c r="B358" s="205" t="s">
        <v>3303</v>
      </c>
      <c r="C358" s="214" t="s">
        <v>303</v>
      </c>
      <c r="D358" s="108">
        <v>8.8179999999999996</v>
      </c>
      <c r="E358" s="204"/>
      <c r="F358" s="205">
        <v>31.9</v>
      </c>
      <c r="G358" s="206">
        <v>10</v>
      </c>
      <c r="H358" s="204">
        <v>0.46100000000000002</v>
      </c>
      <c r="I358" s="206">
        <v>50</v>
      </c>
      <c r="J358" s="204">
        <v>0.23200000000000001</v>
      </c>
      <c r="K358" s="204">
        <v>0.154</v>
      </c>
      <c r="L358" s="205"/>
      <c r="M358" s="205"/>
    </row>
    <row r="359" spans="1:13" ht="56.25" x14ac:dyDescent="0.2">
      <c r="A359" s="205" t="s">
        <v>2689</v>
      </c>
      <c r="B359" s="205" t="s">
        <v>3303</v>
      </c>
      <c r="C359" s="214" t="s">
        <v>304</v>
      </c>
      <c r="D359" s="108">
        <v>6.726</v>
      </c>
      <c r="E359" s="204"/>
      <c r="F359" s="205">
        <v>15.6</v>
      </c>
      <c r="G359" s="206">
        <v>4</v>
      </c>
      <c r="H359" s="204">
        <v>0.80900000000000005</v>
      </c>
      <c r="I359" s="206">
        <v>28</v>
      </c>
      <c r="J359" s="204">
        <v>0.26900000000000002</v>
      </c>
      <c r="K359" s="204"/>
      <c r="L359" s="205" t="s">
        <v>310</v>
      </c>
      <c r="M359" s="205"/>
    </row>
    <row r="360" spans="1:13" ht="56.25" x14ac:dyDescent="0.2">
      <c r="A360" s="205" t="s">
        <v>2690</v>
      </c>
      <c r="B360" s="205" t="s">
        <v>3303</v>
      </c>
      <c r="C360" s="214" t="s">
        <v>6798</v>
      </c>
      <c r="D360" s="108">
        <v>5.3949999999999996</v>
      </c>
      <c r="E360" s="204"/>
      <c r="F360" s="205">
        <v>14.6</v>
      </c>
      <c r="G360" s="206">
        <v>4</v>
      </c>
      <c r="H360" s="204">
        <v>0.58799999999999997</v>
      </c>
      <c r="I360" s="206">
        <v>27</v>
      </c>
      <c r="J360" s="204">
        <v>0.23499999999999999</v>
      </c>
      <c r="K360" s="204"/>
      <c r="L360" s="205" t="s">
        <v>310</v>
      </c>
      <c r="M360" s="205"/>
    </row>
    <row r="361" spans="1:13" ht="56.25" x14ac:dyDescent="0.2">
      <c r="A361" s="112" t="s">
        <v>2691</v>
      </c>
      <c r="B361" s="112" t="s">
        <v>3303</v>
      </c>
      <c r="C361" s="118" t="s">
        <v>6799</v>
      </c>
      <c r="D361" s="111">
        <v>4.24</v>
      </c>
      <c r="E361" s="111"/>
      <c r="F361" s="112">
        <v>12.1</v>
      </c>
      <c r="G361" s="119">
        <v>3</v>
      </c>
      <c r="H361" s="111">
        <v>0.53500000000000003</v>
      </c>
      <c r="I361" s="119">
        <v>20</v>
      </c>
      <c r="J361" s="111">
        <v>0.23899999999999999</v>
      </c>
      <c r="K361" s="111"/>
      <c r="L361" s="112" t="s">
        <v>310</v>
      </c>
      <c r="M361" s="112"/>
    </row>
    <row r="362" spans="1:13" ht="45" x14ac:dyDescent="0.2">
      <c r="A362" s="205" t="s">
        <v>3269</v>
      </c>
      <c r="B362" s="205" t="s">
        <v>3303</v>
      </c>
      <c r="C362" s="214" t="s">
        <v>5621</v>
      </c>
      <c r="D362" s="108">
        <v>7.2270000000000003</v>
      </c>
      <c r="E362" s="204"/>
      <c r="F362" s="205">
        <v>13.9</v>
      </c>
      <c r="G362" s="206">
        <v>4</v>
      </c>
      <c r="H362" s="204">
        <v>0.80200000000000005</v>
      </c>
      <c r="I362" s="206">
        <v>28</v>
      </c>
      <c r="J362" s="204">
        <v>0.32900000000000001</v>
      </c>
      <c r="K362" s="204">
        <v>0.26900000000000002</v>
      </c>
      <c r="L362" s="205"/>
      <c r="M362" s="205"/>
    </row>
    <row r="363" spans="1:13" ht="56.25" x14ac:dyDescent="0.2">
      <c r="A363" s="205" t="s">
        <v>1887</v>
      </c>
      <c r="B363" s="205" t="s">
        <v>3303</v>
      </c>
      <c r="C363" s="214" t="s">
        <v>6800</v>
      </c>
      <c r="D363" s="108">
        <v>6.5229999999999997</v>
      </c>
      <c r="E363" s="204"/>
      <c r="F363" s="205">
        <v>15.4</v>
      </c>
      <c r="G363" s="206">
        <v>4</v>
      </c>
      <c r="H363" s="204">
        <v>0.69899999999999995</v>
      </c>
      <c r="I363" s="206">
        <v>30</v>
      </c>
      <c r="J363" s="204">
        <v>0.27500000000000002</v>
      </c>
      <c r="K363" s="204">
        <v>0.21299999999999999</v>
      </c>
      <c r="L363" s="205"/>
      <c r="M363" s="205"/>
    </row>
    <row r="364" spans="1:13" ht="56.25" x14ac:dyDescent="0.2">
      <c r="A364" s="205" t="s">
        <v>5622</v>
      </c>
      <c r="B364" s="205" t="s">
        <v>3303</v>
      </c>
      <c r="C364" s="214" t="s">
        <v>5623</v>
      </c>
      <c r="D364" s="108">
        <v>4.7149999999999999</v>
      </c>
      <c r="E364" s="204"/>
      <c r="F364" s="205">
        <v>11.4</v>
      </c>
      <c r="G364" s="206">
        <v>3</v>
      </c>
      <c r="H364" s="204">
        <v>0.60599999999999998</v>
      </c>
      <c r="I364" s="206">
        <v>21</v>
      </c>
      <c r="J364" s="204">
        <v>0.26600000000000001</v>
      </c>
      <c r="K364" s="204">
        <v>0.19500000000000001</v>
      </c>
      <c r="L364" s="205"/>
      <c r="M364" s="205"/>
    </row>
    <row r="365" spans="1:13" ht="45" x14ac:dyDescent="0.2">
      <c r="A365" s="205" t="s">
        <v>3115</v>
      </c>
      <c r="B365" s="205" t="s">
        <v>3303</v>
      </c>
      <c r="C365" s="214" t="s">
        <v>6801</v>
      </c>
      <c r="D365" s="108">
        <v>9.2720000000000002</v>
      </c>
      <c r="E365" s="204"/>
      <c r="F365" s="205">
        <v>31.6</v>
      </c>
      <c r="G365" s="206">
        <v>10</v>
      </c>
      <c r="H365" s="204">
        <v>0.501</v>
      </c>
      <c r="I365" s="206">
        <v>50</v>
      </c>
      <c r="J365" s="204">
        <v>0.122</v>
      </c>
      <c r="K365" s="204">
        <v>0.16900000000000001</v>
      </c>
      <c r="L365" s="205"/>
      <c r="M365" s="205"/>
    </row>
    <row r="366" spans="1:13" ht="56.25" x14ac:dyDescent="0.2">
      <c r="A366" s="205" t="s">
        <v>3116</v>
      </c>
      <c r="B366" s="205" t="s">
        <v>3303</v>
      </c>
      <c r="C366" s="214" t="s">
        <v>6539</v>
      </c>
      <c r="D366" s="108">
        <v>5.7060000000000004</v>
      </c>
      <c r="E366" s="204"/>
      <c r="F366" s="205">
        <v>22.5</v>
      </c>
      <c r="G366" s="206">
        <v>7</v>
      </c>
      <c r="H366" s="204">
        <v>0.41299999999999998</v>
      </c>
      <c r="I366" s="206">
        <v>41</v>
      </c>
      <c r="J366" s="204">
        <v>0.10299999999999999</v>
      </c>
      <c r="K366" s="204">
        <v>0.14000000000000001</v>
      </c>
      <c r="L366" s="205"/>
      <c r="M366" s="205"/>
    </row>
    <row r="367" spans="1:13" ht="56.25" x14ac:dyDescent="0.2">
      <c r="A367" s="205" t="s">
        <v>2246</v>
      </c>
      <c r="B367" s="205" t="s">
        <v>3303</v>
      </c>
      <c r="C367" s="214" t="s">
        <v>6540</v>
      </c>
      <c r="D367" s="108">
        <v>4.1459999999999999</v>
      </c>
      <c r="E367" s="204"/>
      <c r="F367" s="205">
        <v>20.3</v>
      </c>
      <c r="G367" s="206">
        <v>6</v>
      </c>
      <c r="H367" s="204">
        <v>0.35899999999999999</v>
      </c>
      <c r="I367" s="206">
        <v>38</v>
      </c>
      <c r="J367" s="204">
        <v>8.6999999999999994E-2</v>
      </c>
      <c r="K367" s="204">
        <v>0.11799999999999999</v>
      </c>
      <c r="L367" s="205"/>
      <c r="M367" s="205"/>
    </row>
    <row r="368" spans="1:13" ht="56.25" x14ac:dyDescent="0.2">
      <c r="A368" s="205" t="s">
        <v>2247</v>
      </c>
      <c r="B368" s="205" t="s">
        <v>3303</v>
      </c>
      <c r="C368" s="214" t="s">
        <v>6541</v>
      </c>
      <c r="D368" s="108">
        <v>3.2669999999999999</v>
      </c>
      <c r="E368" s="204"/>
      <c r="F368" s="205">
        <v>13.7</v>
      </c>
      <c r="G368" s="206">
        <v>4</v>
      </c>
      <c r="H368" s="204">
        <v>0.33100000000000002</v>
      </c>
      <c r="I368" s="206">
        <v>26</v>
      </c>
      <c r="J368" s="204">
        <v>8.5000000000000006E-2</v>
      </c>
      <c r="K368" s="204">
        <v>0.113</v>
      </c>
      <c r="L368" s="205"/>
      <c r="M368" s="205"/>
    </row>
    <row r="369" spans="1:13" ht="56.25" x14ac:dyDescent="0.2">
      <c r="A369" s="205" t="s">
        <v>2248</v>
      </c>
      <c r="B369" s="205" t="s">
        <v>3303</v>
      </c>
      <c r="C369" s="214" t="s">
        <v>6542</v>
      </c>
      <c r="D369" s="108">
        <v>2.5459999999999998</v>
      </c>
      <c r="E369" s="204"/>
      <c r="F369" s="205">
        <v>11</v>
      </c>
      <c r="G369" s="206">
        <v>3</v>
      </c>
      <c r="H369" s="204">
        <v>0.30599999999999999</v>
      </c>
      <c r="I369" s="206">
        <v>21</v>
      </c>
      <c r="J369" s="204">
        <v>7.8E-2</v>
      </c>
      <c r="K369" s="204">
        <v>0.10199999999999999</v>
      </c>
      <c r="L369" s="205"/>
      <c r="M369" s="205"/>
    </row>
    <row r="370" spans="1:13" ht="45" x14ac:dyDescent="0.2">
      <c r="A370" s="205" t="s">
        <v>2249</v>
      </c>
      <c r="B370" s="205" t="s">
        <v>3303</v>
      </c>
      <c r="C370" s="214" t="s">
        <v>6543</v>
      </c>
      <c r="D370" s="108">
        <v>2.089</v>
      </c>
      <c r="E370" s="204"/>
      <c r="F370" s="205">
        <v>9.5</v>
      </c>
      <c r="G370" s="206">
        <v>2</v>
      </c>
      <c r="H370" s="204">
        <v>0.33500000000000002</v>
      </c>
      <c r="I370" s="206">
        <v>18</v>
      </c>
      <c r="J370" s="204">
        <v>7.3999999999999996E-2</v>
      </c>
      <c r="K370" s="204">
        <v>9.6000000000000002E-2</v>
      </c>
      <c r="L370" s="205"/>
      <c r="M370" s="205"/>
    </row>
    <row r="371" spans="1:13" ht="33.75" x14ac:dyDescent="0.2">
      <c r="A371" s="205" t="s">
        <v>1888</v>
      </c>
      <c r="B371" s="205" t="s">
        <v>3303</v>
      </c>
      <c r="C371" s="214" t="s">
        <v>6802</v>
      </c>
      <c r="D371" s="108">
        <v>3.863</v>
      </c>
      <c r="E371" s="204"/>
      <c r="F371" s="205">
        <v>10.6</v>
      </c>
      <c r="G371" s="206">
        <v>3</v>
      </c>
      <c r="H371" s="204">
        <v>0.57499999999999996</v>
      </c>
      <c r="I371" s="206">
        <v>21</v>
      </c>
      <c r="J371" s="204">
        <v>0.217</v>
      </c>
      <c r="K371" s="204">
        <v>0.19800000000000001</v>
      </c>
      <c r="L371" s="205"/>
      <c r="M371" s="205"/>
    </row>
    <row r="372" spans="1:13" ht="45" x14ac:dyDescent="0.2">
      <c r="A372" s="205" t="s">
        <v>1889</v>
      </c>
      <c r="B372" s="205" t="s">
        <v>3303</v>
      </c>
      <c r="C372" s="214" t="s">
        <v>6803</v>
      </c>
      <c r="D372" s="108">
        <v>3.8660000000000001</v>
      </c>
      <c r="E372" s="204"/>
      <c r="F372" s="205">
        <v>12.2</v>
      </c>
      <c r="G372" s="206">
        <v>3</v>
      </c>
      <c r="H372" s="204">
        <v>0.63</v>
      </c>
      <c r="I372" s="206">
        <v>27</v>
      </c>
      <c r="J372" s="204">
        <v>0.14399999999999999</v>
      </c>
      <c r="K372" s="204">
        <v>0.19</v>
      </c>
      <c r="L372" s="205"/>
      <c r="M372" s="205"/>
    </row>
    <row r="373" spans="1:13" ht="45" x14ac:dyDescent="0.2">
      <c r="A373" s="112" t="s">
        <v>1580</v>
      </c>
      <c r="B373" s="112" t="s">
        <v>3303</v>
      </c>
      <c r="C373" s="118" t="s">
        <v>6804</v>
      </c>
      <c r="D373" s="111">
        <v>2.5299999999999998</v>
      </c>
      <c r="E373" s="111"/>
      <c r="F373" s="112">
        <v>8.3000000000000007</v>
      </c>
      <c r="G373" s="119">
        <v>2</v>
      </c>
      <c r="H373" s="111">
        <v>0.48199999999999998</v>
      </c>
      <c r="I373" s="119">
        <v>17</v>
      </c>
      <c r="J373" s="111">
        <v>0.121</v>
      </c>
      <c r="K373" s="111">
        <v>0.155</v>
      </c>
      <c r="L373" s="112"/>
      <c r="M373" s="112"/>
    </row>
    <row r="374" spans="1:13" ht="56.25" customHeight="1" x14ac:dyDescent="0.2">
      <c r="A374" s="205" t="s">
        <v>2243</v>
      </c>
      <c r="B374" s="205" t="s">
        <v>3303</v>
      </c>
      <c r="C374" s="214" t="s">
        <v>5624</v>
      </c>
      <c r="D374" s="108">
        <v>4.1980000000000004</v>
      </c>
      <c r="E374" s="204"/>
      <c r="F374" s="205">
        <v>13.6</v>
      </c>
      <c r="G374" s="206">
        <v>4</v>
      </c>
      <c r="H374" s="204">
        <v>0.38300000000000001</v>
      </c>
      <c r="I374" s="206">
        <v>28</v>
      </c>
      <c r="J374" s="204">
        <v>9.9000000000000005E-2</v>
      </c>
      <c r="K374" s="204">
        <v>0.13100000000000001</v>
      </c>
      <c r="L374" s="205"/>
      <c r="M374" s="205"/>
    </row>
    <row r="375" spans="1:13" ht="45" customHeight="1" x14ac:dyDescent="0.2">
      <c r="A375" s="205" t="s">
        <v>3232</v>
      </c>
      <c r="B375" s="205" t="s">
        <v>3303</v>
      </c>
      <c r="C375" s="214" t="s">
        <v>5625</v>
      </c>
      <c r="D375" s="108">
        <v>2.6419999999999999</v>
      </c>
      <c r="E375" s="204"/>
      <c r="F375" s="205">
        <v>6.3</v>
      </c>
      <c r="G375" s="206">
        <v>1</v>
      </c>
      <c r="H375" s="204">
        <v>0.625</v>
      </c>
      <c r="I375" s="206">
        <v>15</v>
      </c>
      <c r="J375" s="204">
        <v>8.1000000000000003E-2</v>
      </c>
      <c r="K375" s="204">
        <v>9.9000000000000005E-2</v>
      </c>
      <c r="L375" s="205"/>
      <c r="M375" s="205"/>
    </row>
    <row r="376" spans="1:13" x14ac:dyDescent="0.2">
      <c r="A376" s="205" t="s">
        <v>2393</v>
      </c>
      <c r="B376" s="205" t="s">
        <v>3303</v>
      </c>
      <c r="C376" s="214" t="s">
        <v>5626</v>
      </c>
      <c r="D376" s="108">
        <v>2.7829999999999999</v>
      </c>
      <c r="E376" s="204"/>
      <c r="F376" s="205">
        <v>5.0999999999999996</v>
      </c>
      <c r="G376" s="206">
        <v>1</v>
      </c>
      <c r="H376" s="204">
        <v>0.57799999999999996</v>
      </c>
      <c r="I376" s="206">
        <v>12</v>
      </c>
      <c r="J376" s="204">
        <v>0.22500000000000001</v>
      </c>
      <c r="K376" s="204">
        <v>0.188</v>
      </c>
      <c r="L376" s="205"/>
      <c r="M376" s="205"/>
    </row>
    <row r="377" spans="1:13" ht="22.5" x14ac:dyDescent="0.2">
      <c r="A377" s="205" t="s">
        <v>2394</v>
      </c>
      <c r="B377" s="205" t="s">
        <v>3303</v>
      </c>
      <c r="C377" s="214" t="s">
        <v>3859</v>
      </c>
      <c r="D377" s="108">
        <v>2.8370000000000002</v>
      </c>
      <c r="E377" s="204"/>
      <c r="F377" s="205">
        <v>10.3</v>
      </c>
      <c r="G377" s="206">
        <v>2</v>
      </c>
      <c r="H377" s="204">
        <v>0.46</v>
      </c>
      <c r="I377" s="206">
        <v>20</v>
      </c>
      <c r="J377" s="204">
        <v>9.4E-2</v>
      </c>
      <c r="K377" s="204">
        <v>0.122</v>
      </c>
      <c r="L377" s="205"/>
      <c r="M377" s="205"/>
    </row>
    <row r="378" spans="1:13" ht="56.25" x14ac:dyDescent="0.2">
      <c r="A378" s="205" t="s">
        <v>2810</v>
      </c>
      <c r="B378" s="205" t="s">
        <v>3303</v>
      </c>
      <c r="C378" s="214" t="s">
        <v>6544</v>
      </c>
      <c r="D378" s="108">
        <v>2.7429999999999999</v>
      </c>
      <c r="E378" s="204"/>
      <c r="F378" s="205">
        <v>13.4</v>
      </c>
      <c r="G378" s="206">
        <v>3</v>
      </c>
      <c r="H378" s="204">
        <v>0.47199999999999998</v>
      </c>
      <c r="I378" s="206">
        <v>27</v>
      </c>
      <c r="J378" s="204">
        <v>9.9000000000000005E-2</v>
      </c>
      <c r="K378" s="204">
        <v>0.13200000000000001</v>
      </c>
      <c r="L378" s="205"/>
      <c r="M378" s="205"/>
    </row>
    <row r="379" spans="1:13" ht="33.75" x14ac:dyDescent="0.2">
      <c r="A379" s="205" t="s">
        <v>1751</v>
      </c>
      <c r="B379" s="205" t="s">
        <v>3303</v>
      </c>
      <c r="C379" s="214" t="s">
        <v>5627</v>
      </c>
      <c r="D379" s="108">
        <v>2.137</v>
      </c>
      <c r="E379" s="204"/>
      <c r="F379" s="205">
        <v>8.9</v>
      </c>
      <c r="G379" s="206">
        <v>2</v>
      </c>
      <c r="H379" s="204">
        <v>0.33900000000000002</v>
      </c>
      <c r="I379" s="206">
        <v>19</v>
      </c>
      <c r="J379" s="204">
        <v>0.08</v>
      </c>
      <c r="K379" s="204">
        <v>0.10299999999999999</v>
      </c>
      <c r="L379" s="205"/>
      <c r="M379" s="205"/>
    </row>
    <row r="380" spans="1:13" ht="45" customHeight="1" x14ac:dyDescent="0.2">
      <c r="A380" s="205" t="s">
        <v>870</v>
      </c>
      <c r="B380" s="205" t="s">
        <v>3303</v>
      </c>
      <c r="C380" s="214" t="s">
        <v>6545</v>
      </c>
      <c r="D380" s="108">
        <v>1.52</v>
      </c>
      <c r="E380" s="204"/>
      <c r="F380" s="205">
        <v>5.9</v>
      </c>
      <c r="G380" s="206">
        <v>1</v>
      </c>
      <c r="H380" s="204">
        <v>0.55800000000000005</v>
      </c>
      <c r="I380" s="206">
        <v>14</v>
      </c>
      <c r="J380" s="204">
        <v>9.0999999999999998E-2</v>
      </c>
      <c r="K380" s="204">
        <v>0.111</v>
      </c>
      <c r="L380" s="205"/>
      <c r="M380" s="205"/>
    </row>
    <row r="381" spans="1:13" ht="45" x14ac:dyDescent="0.2">
      <c r="A381" s="205" t="s">
        <v>871</v>
      </c>
      <c r="B381" s="205" t="s">
        <v>3303</v>
      </c>
      <c r="C381" s="214" t="s">
        <v>3968</v>
      </c>
      <c r="D381" s="108">
        <v>1.4419999999999999</v>
      </c>
      <c r="E381" s="204"/>
      <c r="F381" s="205">
        <v>5.4</v>
      </c>
      <c r="G381" s="206">
        <v>1</v>
      </c>
      <c r="H381" s="204">
        <v>0.35899999999999999</v>
      </c>
      <c r="I381" s="206">
        <v>12</v>
      </c>
      <c r="J381" s="204">
        <v>0.08</v>
      </c>
      <c r="K381" s="204">
        <v>9.7000000000000003E-2</v>
      </c>
      <c r="L381" s="205"/>
      <c r="M381" s="205"/>
    </row>
    <row r="382" spans="1:13" ht="45" x14ac:dyDescent="0.2">
      <c r="A382" s="205" t="s">
        <v>2665</v>
      </c>
      <c r="B382" s="205" t="s">
        <v>3303</v>
      </c>
      <c r="C382" s="214" t="s">
        <v>3969</v>
      </c>
      <c r="D382" s="108">
        <v>1.4119999999999999</v>
      </c>
      <c r="E382" s="204"/>
      <c r="F382" s="205">
        <v>7.3</v>
      </c>
      <c r="G382" s="206">
        <v>1</v>
      </c>
      <c r="H382" s="204">
        <v>0.61099999999999999</v>
      </c>
      <c r="I382" s="206">
        <v>18</v>
      </c>
      <c r="J382" s="204">
        <v>8.2000000000000003E-2</v>
      </c>
      <c r="K382" s="204">
        <v>0.10299999999999999</v>
      </c>
      <c r="L382" s="205"/>
      <c r="M382" s="205"/>
    </row>
    <row r="383" spans="1:13" ht="33.75" x14ac:dyDescent="0.2">
      <c r="A383" s="205" t="s">
        <v>3267</v>
      </c>
      <c r="B383" s="205" t="s">
        <v>3303</v>
      </c>
      <c r="C383" s="214" t="s">
        <v>1280</v>
      </c>
      <c r="D383" s="108">
        <v>4.2430000000000003</v>
      </c>
      <c r="E383" s="204"/>
      <c r="F383" s="205">
        <v>33.299999999999997</v>
      </c>
      <c r="G383" s="206">
        <v>10</v>
      </c>
      <c r="H383" s="204">
        <v>0.3</v>
      </c>
      <c r="I383" s="206">
        <v>51</v>
      </c>
      <c r="J383" s="204">
        <v>6.9000000000000006E-2</v>
      </c>
      <c r="K383" s="204">
        <v>9.6000000000000002E-2</v>
      </c>
      <c r="L383" s="205"/>
      <c r="M383" s="205"/>
    </row>
    <row r="384" spans="1:13" ht="33.75" x14ac:dyDescent="0.2">
      <c r="A384" s="205" t="s">
        <v>2437</v>
      </c>
      <c r="B384" s="205" t="s">
        <v>3303</v>
      </c>
      <c r="C384" s="214" t="s">
        <v>1591</v>
      </c>
      <c r="D384" s="108">
        <v>1.984</v>
      </c>
      <c r="E384" s="204"/>
      <c r="F384" s="205">
        <v>16.100000000000001</v>
      </c>
      <c r="G384" s="206">
        <v>4</v>
      </c>
      <c r="H384" s="204">
        <v>0.33700000000000002</v>
      </c>
      <c r="I384" s="206">
        <v>31</v>
      </c>
      <c r="J384" s="204">
        <v>7.2999999999999995E-2</v>
      </c>
      <c r="K384" s="204">
        <v>9.9000000000000005E-2</v>
      </c>
      <c r="L384" s="205"/>
      <c r="M384" s="205"/>
    </row>
    <row r="385" spans="1:13" ht="22.5" x14ac:dyDescent="0.2">
      <c r="A385" s="205" t="s">
        <v>1592</v>
      </c>
      <c r="B385" s="205" t="s">
        <v>3303</v>
      </c>
      <c r="C385" s="214" t="s">
        <v>4009</v>
      </c>
      <c r="D385" s="108">
        <v>1.38</v>
      </c>
      <c r="E385" s="204"/>
      <c r="F385" s="205">
        <v>11.1</v>
      </c>
      <c r="G385" s="206">
        <v>3</v>
      </c>
      <c r="H385" s="204">
        <v>0.27400000000000002</v>
      </c>
      <c r="I385" s="206">
        <v>23</v>
      </c>
      <c r="J385" s="204">
        <v>6.9000000000000006E-2</v>
      </c>
      <c r="K385" s="204">
        <v>0.09</v>
      </c>
      <c r="L385" s="205"/>
      <c r="M385" s="205"/>
    </row>
    <row r="386" spans="1:13" ht="22.5" x14ac:dyDescent="0.2">
      <c r="A386" s="205" t="s">
        <v>3117</v>
      </c>
      <c r="B386" s="205" t="s">
        <v>3303</v>
      </c>
      <c r="C386" s="214" t="s">
        <v>305</v>
      </c>
      <c r="D386" s="108">
        <v>4.3049999999999997</v>
      </c>
      <c r="E386" s="204"/>
      <c r="F386" s="205">
        <v>21.2</v>
      </c>
      <c r="G386" s="206">
        <v>6</v>
      </c>
      <c r="H386" s="204">
        <v>0.40100000000000002</v>
      </c>
      <c r="I386" s="206">
        <v>39</v>
      </c>
      <c r="J386" s="204">
        <v>9.2999999999999999E-2</v>
      </c>
      <c r="K386" s="204">
        <v>0.127</v>
      </c>
      <c r="L386" s="205"/>
      <c r="M386" s="205"/>
    </row>
    <row r="387" spans="1:13" ht="22.5" x14ac:dyDescent="0.2">
      <c r="A387" s="205" t="s">
        <v>3118</v>
      </c>
      <c r="B387" s="205" t="s">
        <v>3303</v>
      </c>
      <c r="C387" s="214" t="s">
        <v>306</v>
      </c>
      <c r="D387" s="108">
        <v>2.4380000000000002</v>
      </c>
      <c r="E387" s="204"/>
      <c r="F387" s="205">
        <v>11.1</v>
      </c>
      <c r="G387" s="206">
        <v>3</v>
      </c>
      <c r="H387" s="204">
        <v>0.34100000000000003</v>
      </c>
      <c r="I387" s="206">
        <v>23</v>
      </c>
      <c r="J387" s="204">
        <v>8.5999999999999993E-2</v>
      </c>
      <c r="K387" s="204">
        <v>0.112</v>
      </c>
      <c r="L387" s="205"/>
      <c r="M387" s="205"/>
    </row>
    <row r="388" spans="1:13" ht="56.25" x14ac:dyDescent="0.2">
      <c r="A388" s="205" t="s">
        <v>1914</v>
      </c>
      <c r="B388" s="205" t="s">
        <v>3303</v>
      </c>
      <c r="C388" s="214" t="s">
        <v>5628</v>
      </c>
      <c r="D388" s="108">
        <v>4.0419999999999998</v>
      </c>
      <c r="E388" s="204"/>
      <c r="F388" s="205">
        <v>23.8</v>
      </c>
      <c r="G388" s="206">
        <v>7</v>
      </c>
      <c r="H388" s="204">
        <v>0.41099999999999998</v>
      </c>
      <c r="I388" s="206">
        <v>42</v>
      </c>
      <c r="J388" s="204">
        <v>9.6000000000000002E-2</v>
      </c>
      <c r="K388" s="204">
        <v>0.13200000000000001</v>
      </c>
      <c r="L388" s="205"/>
      <c r="M388" s="205"/>
    </row>
    <row r="389" spans="1:13" ht="22.5" x14ac:dyDescent="0.2">
      <c r="A389" s="205" t="s">
        <v>868</v>
      </c>
      <c r="B389" s="205" t="s">
        <v>3303</v>
      </c>
      <c r="C389" s="214" t="s">
        <v>3970</v>
      </c>
      <c r="D389" s="108">
        <v>0.92200000000000004</v>
      </c>
      <c r="E389" s="204"/>
      <c r="F389" s="205">
        <v>3</v>
      </c>
      <c r="G389" s="206">
        <v>1</v>
      </c>
      <c r="H389" s="204">
        <v>0.24399999999999999</v>
      </c>
      <c r="I389" s="206">
        <v>7</v>
      </c>
      <c r="J389" s="204">
        <v>8.7999999999999995E-2</v>
      </c>
      <c r="K389" s="204">
        <v>9.4E-2</v>
      </c>
      <c r="L389" s="205"/>
      <c r="M389" s="205"/>
    </row>
    <row r="390" spans="1:13" ht="22.5" x14ac:dyDescent="0.2">
      <c r="A390" s="112" t="s">
        <v>869</v>
      </c>
      <c r="B390" s="112" t="s">
        <v>3303</v>
      </c>
      <c r="C390" s="118" t="s">
        <v>307</v>
      </c>
      <c r="D390" s="111">
        <v>0.81499999999999995</v>
      </c>
      <c r="E390" s="111"/>
      <c r="F390" s="112">
        <v>3.2</v>
      </c>
      <c r="G390" s="119">
        <v>1</v>
      </c>
      <c r="H390" s="111">
        <v>0.186</v>
      </c>
      <c r="I390" s="119">
        <v>8</v>
      </c>
      <c r="J390" s="111">
        <v>8.6999999999999994E-2</v>
      </c>
      <c r="K390" s="111">
        <v>9.4E-2</v>
      </c>
      <c r="L390" s="112"/>
      <c r="M390" s="112"/>
    </row>
    <row r="391" spans="1:13" ht="45" x14ac:dyDescent="0.2">
      <c r="A391" s="205" t="s">
        <v>397</v>
      </c>
      <c r="B391" s="205" t="s">
        <v>3303</v>
      </c>
      <c r="C391" s="214" t="s">
        <v>5629</v>
      </c>
      <c r="D391" s="108">
        <v>3.6949999999999998</v>
      </c>
      <c r="E391" s="204"/>
      <c r="F391" s="205">
        <v>13</v>
      </c>
      <c r="G391" s="206">
        <v>3</v>
      </c>
      <c r="H391" s="204">
        <v>0.48099999999999998</v>
      </c>
      <c r="I391" s="206">
        <v>26</v>
      </c>
      <c r="J391" s="204">
        <v>0.14799999999999999</v>
      </c>
      <c r="K391" s="204">
        <v>0.13700000000000001</v>
      </c>
      <c r="L391" s="205"/>
      <c r="M391" s="205"/>
    </row>
    <row r="392" spans="1:13" ht="56.25" x14ac:dyDescent="0.2">
      <c r="A392" s="205" t="s">
        <v>398</v>
      </c>
      <c r="B392" s="205" t="s">
        <v>3303</v>
      </c>
      <c r="C392" s="214" t="s">
        <v>5630</v>
      </c>
      <c r="D392" s="108">
        <v>2.633</v>
      </c>
      <c r="E392" s="204"/>
      <c r="F392" s="205">
        <v>12.8</v>
      </c>
      <c r="G392" s="206">
        <v>3</v>
      </c>
      <c r="H392" s="204">
        <v>0.437</v>
      </c>
      <c r="I392" s="206">
        <v>27</v>
      </c>
      <c r="J392" s="204">
        <v>9.6000000000000002E-2</v>
      </c>
      <c r="K392" s="204">
        <v>0.127</v>
      </c>
      <c r="L392" s="205"/>
      <c r="M392" s="205"/>
    </row>
    <row r="393" spans="1:13" ht="56.25" x14ac:dyDescent="0.2">
      <c r="A393" s="205" t="s">
        <v>2741</v>
      </c>
      <c r="B393" s="205" t="s">
        <v>3303</v>
      </c>
      <c r="C393" s="214" t="s">
        <v>5631</v>
      </c>
      <c r="D393" s="108">
        <v>1.3220000000000001</v>
      </c>
      <c r="E393" s="204"/>
      <c r="F393" s="205">
        <v>5.0999999999999996</v>
      </c>
      <c r="G393" s="206">
        <v>1</v>
      </c>
      <c r="H393" s="204">
        <v>0.48299999999999998</v>
      </c>
      <c r="I393" s="206">
        <v>12</v>
      </c>
      <c r="J393" s="204">
        <v>8.5000000000000006E-2</v>
      </c>
      <c r="K393" s="204">
        <v>0.10100000000000001</v>
      </c>
      <c r="L393" s="205"/>
      <c r="M393" s="205"/>
    </row>
    <row r="394" spans="1:13" ht="45" x14ac:dyDescent="0.2">
      <c r="A394" s="205" t="s">
        <v>2742</v>
      </c>
      <c r="B394" s="205" t="s">
        <v>3303</v>
      </c>
      <c r="C394" s="214" t="s">
        <v>5632</v>
      </c>
      <c r="D394" s="108">
        <v>0.72699999999999998</v>
      </c>
      <c r="E394" s="204"/>
      <c r="F394" s="205">
        <v>3.5</v>
      </c>
      <c r="G394" s="206">
        <v>1</v>
      </c>
      <c r="H394" s="204">
        <v>0.35899999999999999</v>
      </c>
      <c r="I394" s="206">
        <v>8</v>
      </c>
      <c r="J394" s="204">
        <v>8.3000000000000004E-2</v>
      </c>
      <c r="K394" s="204">
        <v>9.1999999999999998E-2</v>
      </c>
      <c r="L394" s="205"/>
      <c r="M394" s="205"/>
    </row>
    <row r="395" spans="1:13" ht="22.5" x14ac:dyDescent="0.2">
      <c r="A395" s="205" t="s">
        <v>783</v>
      </c>
      <c r="B395" s="205" t="s">
        <v>3303</v>
      </c>
      <c r="C395" s="214" t="s">
        <v>5633</v>
      </c>
      <c r="D395" s="108">
        <v>3.5950000000000002</v>
      </c>
      <c r="E395" s="204"/>
      <c r="F395" s="205">
        <v>12.6</v>
      </c>
      <c r="G395" s="206">
        <v>3</v>
      </c>
      <c r="H395" s="204">
        <v>0.53800000000000003</v>
      </c>
      <c r="I395" s="206">
        <v>27</v>
      </c>
      <c r="J395" s="204">
        <v>0.11899999999999999</v>
      </c>
      <c r="K395" s="204">
        <v>0.158</v>
      </c>
      <c r="L395" s="205"/>
      <c r="M395" s="205"/>
    </row>
    <row r="396" spans="1:13" ht="33.75" x14ac:dyDescent="0.2">
      <c r="A396" s="205" t="s">
        <v>439</v>
      </c>
      <c r="B396" s="205" t="s">
        <v>3303</v>
      </c>
      <c r="C396" s="214" t="s">
        <v>5634</v>
      </c>
      <c r="D396" s="108">
        <v>1.738</v>
      </c>
      <c r="E396" s="204"/>
      <c r="F396" s="205">
        <v>2.7</v>
      </c>
      <c r="G396" s="206">
        <v>1</v>
      </c>
      <c r="H396" s="204">
        <v>0.222</v>
      </c>
      <c r="I396" s="206">
        <v>5</v>
      </c>
      <c r="J396" s="204">
        <v>0.23899999999999999</v>
      </c>
      <c r="K396" s="204">
        <v>0.17399999999999999</v>
      </c>
      <c r="L396" s="205"/>
      <c r="M396" s="205"/>
    </row>
    <row r="397" spans="1:13" ht="22.5" customHeight="1" x14ac:dyDescent="0.2">
      <c r="A397" s="205" t="s">
        <v>1593</v>
      </c>
      <c r="B397" s="205" t="s">
        <v>3303</v>
      </c>
      <c r="C397" s="214" t="s">
        <v>5635</v>
      </c>
      <c r="D397" s="108">
        <v>1.913</v>
      </c>
      <c r="E397" s="204"/>
      <c r="F397" s="205">
        <v>4.7</v>
      </c>
      <c r="G397" s="206">
        <v>1</v>
      </c>
      <c r="H397" s="204">
        <v>0.64600000000000002</v>
      </c>
      <c r="I397" s="206">
        <v>11</v>
      </c>
      <c r="J397" s="204">
        <v>0.113</v>
      </c>
      <c r="K397" s="204">
        <v>0.13300000000000001</v>
      </c>
      <c r="L397" s="205"/>
      <c r="M397" s="205"/>
    </row>
    <row r="398" spans="1:13" x14ac:dyDescent="0.2">
      <c r="A398" s="205" t="s">
        <v>3434</v>
      </c>
      <c r="B398" s="205" t="s">
        <v>3303</v>
      </c>
      <c r="C398" s="214" t="s">
        <v>5636</v>
      </c>
      <c r="D398" s="108">
        <v>1.7869999999999999</v>
      </c>
      <c r="E398" s="204"/>
      <c r="F398" s="205">
        <v>3.7</v>
      </c>
      <c r="G398" s="206">
        <v>1</v>
      </c>
      <c r="H398" s="204">
        <v>0.57699999999999996</v>
      </c>
      <c r="I398" s="206">
        <v>11</v>
      </c>
      <c r="J398" s="204">
        <v>0.219</v>
      </c>
      <c r="K398" s="204">
        <v>0.246</v>
      </c>
      <c r="L398" s="205"/>
      <c r="M398" s="205"/>
    </row>
    <row r="399" spans="1:13" ht="33.75" x14ac:dyDescent="0.2">
      <c r="A399" s="205" t="s">
        <v>1915</v>
      </c>
      <c r="B399" s="205" t="s">
        <v>3303</v>
      </c>
      <c r="C399" s="214" t="s">
        <v>30</v>
      </c>
      <c r="D399" s="108">
        <v>1.702</v>
      </c>
      <c r="E399" s="204"/>
      <c r="F399" s="205">
        <v>10</v>
      </c>
      <c r="G399" s="206">
        <v>2</v>
      </c>
      <c r="H399" s="204">
        <v>0.32</v>
      </c>
      <c r="I399" s="206">
        <v>18</v>
      </c>
      <c r="J399" s="204">
        <v>6.7000000000000004E-2</v>
      </c>
      <c r="K399" s="204">
        <v>8.6999999999999994E-2</v>
      </c>
      <c r="L399" s="205"/>
      <c r="M399" s="205"/>
    </row>
    <row r="400" spans="1:13" ht="33.75" x14ac:dyDescent="0.2">
      <c r="A400" s="205" t="s">
        <v>2495</v>
      </c>
      <c r="B400" s="205" t="s">
        <v>3303</v>
      </c>
      <c r="C400" s="214" t="s">
        <v>6546</v>
      </c>
      <c r="D400" s="108">
        <v>4.9960000000000004</v>
      </c>
      <c r="E400" s="204"/>
      <c r="F400" s="205">
        <v>32</v>
      </c>
      <c r="G400" s="206">
        <v>10</v>
      </c>
      <c r="H400" s="204">
        <v>0.29399999999999998</v>
      </c>
      <c r="I400" s="206">
        <v>50</v>
      </c>
      <c r="J400" s="204">
        <v>7.0999999999999994E-2</v>
      </c>
      <c r="K400" s="204">
        <v>9.8000000000000004E-2</v>
      </c>
      <c r="L400" s="205"/>
      <c r="M400" s="205"/>
    </row>
    <row r="401" spans="1:13" ht="33.75" x14ac:dyDescent="0.2">
      <c r="A401" s="205" t="s">
        <v>2496</v>
      </c>
      <c r="B401" s="205" t="s">
        <v>3303</v>
      </c>
      <c r="C401" s="214" t="s">
        <v>6547</v>
      </c>
      <c r="D401" s="108">
        <v>3.242</v>
      </c>
      <c r="E401" s="204"/>
      <c r="F401" s="205">
        <v>18.899999999999999</v>
      </c>
      <c r="G401" s="206">
        <v>5</v>
      </c>
      <c r="H401" s="204">
        <v>0.36899999999999999</v>
      </c>
      <c r="I401" s="206">
        <v>37</v>
      </c>
      <c r="J401" s="204">
        <v>8.2000000000000003E-2</v>
      </c>
      <c r="K401" s="204">
        <v>0.112</v>
      </c>
      <c r="L401" s="205"/>
      <c r="M401" s="205"/>
    </row>
    <row r="402" spans="1:13" ht="45" x14ac:dyDescent="0.2">
      <c r="A402" s="205" t="s">
        <v>2468</v>
      </c>
      <c r="B402" s="205" t="s">
        <v>3303</v>
      </c>
      <c r="C402" s="214" t="s">
        <v>6548</v>
      </c>
      <c r="D402" s="108">
        <v>2.4929999999999999</v>
      </c>
      <c r="E402" s="204"/>
      <c r="F402" s="205">
        <v>18.8</v>
      </c>
      <c r="G402" s="206">
        <v>5</v>
      </c>
      <c r="H402" s="204">
        <v>0.317</v>
      </c>
      <c r="I402" s="206">
        <v>36</v>
      </c>
      <c r="J402" s="204">
        <v>7.0999999999999994E-2</v>
      </c>
      <c r="K402" s="204">
        <v>9.6000000000000002E-2</v>
      </c>
      <c r="L402" s="205"/>
      <c r="M402" s="205"/>
    </row>
    <row r="403" spans="1:13" ht="45" x14ac:dyDescent="0.2">
      <c r="A403" s="205" t="s">
        <v>85</v>
      </c>
      <c r="B403" s="205" t="s">
        <v>3303</v>
      </c>
      <c r="C403" s="214" t="s">
        <v>6549</v>
      </c>
      <c r="D403" s="108">
        <v>1.5289999999999999</v>
      </c>
      <c r="E403" s="204"/>
      <c r="F403" s="205">
        <v>12.4</v>
      </c>
      <c r="G403" s="206">
        <v>3</v>
      </c>
      <c r="H403" s="204">
        <v>0.31900000000000001</v>
      </c>
      <c r="I403" s="206">
        <v>26</v>
      </c>
      <c r="J403" s="204">
        <v>7.1999999999999995E-2</v>
      </c>
      <c r="K403" s="204">
        <v>9.5000000000000001E-2</v>
      </c>
      <c r="L403" s="205"/>
      <c r="M403" s="205"/>
    </row>
    <row r="404" spans="1:13" ht="45" x14ac:dyDescent="0.2">
      <c r="A404" s="205" t="s">
        <v>5637</v>
      </c>
      <c r="B404" s="205" t="s">
        <v>3303</v>
      </c>
      <c r="C404" s="214" t="s">
        <v>6550</v>
      </c>
      <c r="D404" s="108">
        <v>1.1539999999999999</v>
      </c>
      <c r="E404" s="204"/>
      <c r="F404" s="205">
        <v>10</v>
      </c>
      <c r="G404" s="206">
        <v>2</v>
      </c>
      <c r="H404" s="204">
        <v>0.35</v>
      </c>
      <c r="I404" s="206">
        <v>20</v>
      </c>
      <c r="J404" s="204">
        <v>7.2999999999999995E-2</v>
      </c>
      <c r="K404" s="204">
        <v>9.5000000000000001E-2</v>
      </c>
      <c r="L404" s="205"/>
      <c r="M404" s="205"/>
    </row>
    <row r="405" spans="1:13" ht="33.75" x14ac:dyDescent="0.2">
      <c r="A405" s="205" t="s">
        <v>562</v>
      </c>
      <c r="B405" s="205" t="s">
        <v>3303</v>
      </c>
      <c r="C405" s="214" t="s">
        <v>5638</v>
      </c>
      <c r="D405" s="108">
        <v>3.2149999999999999</v>
      </c>
      <c r="E405" s="204"/>
      <c r="F405" s="205">
        <v>14.1</v>
      </c>
      <c r="G405" s="206">
        <v>4</v>
      </c>
      <c r="H405" s="204">
        <v>0.45</v>
      </c>
      <c r="I405" s="206">
        <v>27</v>
      </c>
      <c r="J405" s="204">
        <v>0.112</v>
      </c>
      <c r="K405" s="204">
        <v>0.14899999999999999</v>
      </c>
      <c r="L405" s="205"/>
      <c r="M405" s="205"/>
    </row>
    <row r="406" spans="1:13" ht="33.75" x14ac:dyDescent="0.2">
      <c r="A406" s="112" t="s">
        <v>563</v>
      </c>
      <c r="B406" s="112" t="s">
        <v>3303</v>
      </c>
      <c r="C406" s="118" t="s">
        <v>5639</v>
      </c>
      <c r="D406" s="111">
        <v>1.7290000000000001</v>
      </c>
      <c r="E406" s="111"/>
      <c r="F406" s="112">
        <v>6.5</v>
      </c>
      <c r="G406" s="119">
        <v>1</v>
      </c>
      <c r="H406" s="111">
        <v>0.72299999999999998</v>
      </c>
      <c r="I406" s="119">
        <v>13</v>
      </c>
      <c r="J406" s="111">
        <v>0.10299999999999999</v>
      </c>
      <c r="K406" s="111">
        <v>0.127</v>
      </c>
      <c r="L406" s="112"/>
      <c r="M406" s="112"/>
    </row>
    <row r="407" spans="1:13" ht="22.5" x14ac:dyDescent="0.2">
      <c r="A407" s="205" t="s">
        <v>1466</v>
      </c>
      <c r="B407" s="205" t="s">
        <v>3303</v>
      </c>
      <c r="C407" s="214" t="s">
        <v>1467</v>
      </c>
      <c r="D407" s="108">
        <v>3.7959999999999998</v>
      </c>
      <c r="E407" s="204"/>
      <c r="F407" s="205">
        <v>20.5</v>
      </c>
      <c r="G407" s="206">
        <v>6</v>
      </c>
      <c r="H407" s="204">
        <v>0.29699999999999999</v>
      </c>
      <c r="I407" s="206">
        <v>38</v>
      </c>
      <c r="J407" s="204">
        <v>7.0999999999999994E-2</v>
      </c>
      <c r="K407" s="204">
        <v>9.7000000000000003E-2</v>
      </c>
      <c r="L407" s="205"/>
      <c r="M407" s="205"/>
    </row>
    <row r="408" spans="1:13" ht="45" x14ac:dyDescent="0.2">
      <c r="A408" s="205" t="s">
        <v>828</v>
      </c>
      <c r="B408" s="205" t="s">
        <v>3303</v>
      </c>
      <c r="C408" s="214" t="s">
        <v>6551</v>
      </c>
      <c r="D408" s="108">
        <v>2.8410000000000002</v>
      </c>
      <c r="E408" s="204"/>
      <c r="F408" s="205">
        <v>22.3</v>
      </c>
      <c r="G408" s="206">
        <v>6</v>
      </c>
      <c r="H408" s="204">
        <v>0.32800000000000001</v>
      </c>
      <c r="I408" s="206">
        <v>40</v>
      </c>
      <c r="J408" s="204">
        <v>7.1999999999999995E-2</v>
      </c>
      <c r="K408" s="204">
        <v>9.9000000000000005E-2</v>
      </c>
      <c r="L408" s="205"/>
      <c r="M408" s="205"/>
    </row>
    <row r="409" spans="1:13" ht="56.25" x14ac:dyDescent="0.2">
      <c r="A409" s="205" t="s">
        <v>1477</v>
      </c>
      <c r="B409" s="205" t="s">
        <v>3303</v>
      </c>
      <c r="C409" s="214" t="s">
        <v>6552</v>
      </c>
      <c r="D409" s="108">
        <v>1.5309999999999999</v>
      </c>
      <c r="E409" s="204"/>
      <c r="F409" s="205">
        <v>13.4</v>
      </c>
      <c r="G409" s="206">
        <v>3</v>
      </c>
      <c r="H409" s="204">
        <v>0.313</v>
      </c>
      <c r="I409" s="206">
        <v>27</v>
      </c>
      <c r="J409" s="204">
        <v>6.6000000000000003E-2</v>
      </c>
      <c r="K409" s="204">
        <v>8.6999999999999994E-2</v>
      </c>
      <c r="L409" s="205"/>
      <c r="M409" s="205"/>
    </row>
    <row r="410" spans="1:13" ht="56.25" x14ac:dyDescent="0.2">
      <c r="A410" s="205" t="s">
        <v>5640</v>
      </c>
      <c r="B410" s="205" t="s">
        <v>3303</v>
      </c>
      <c r="C410" s="214" t="s">
        <v>6553</v>
      </c>
      <c r="D410" s="108">
        <v>1.2949999999999999</v>
      </c>
      <c r="E410" s="204"/>
      <c r="F410" s="205">
        <v>11.8</v>
      </c>
      <c r="G410" s="206">
        <v>3</v>
      </c>
      <c r="H410" s="204">
        <v>0.29699999999999999</v>
      </c>
      <c r="I410" s="206">
        <v>24</v>
      </c>
      <c r="J410" s="204">
        <v>7.0000000000000007E-2</v>
      </c>
      <c r="K410" s="204">
        <v>9.2999999999999999E-2</v>
      </c>
      <c r="L410" s="205"/>
      <c r="M410" s="205"/>
    </row>
    <row r="411" spans="1:13" ht="33.75" x14ac:dyDescent="0.2">
      <c r="A411" s="205" t="s">
        <v>3324</v>
      </c>
      <c r="B411" s="205" t="s">
        <v>3303</v>
      </c>
      <c r="C411" s="214" t="s">
        <v>2711</v>
      </c>
      <c r="D411" s="108">
        <v>4.9859999999999998</v>
      </c>
      <c r="E411" s="204"/>
      <c r="F411" s="205">
        <v>29.4</v>
      </c>
      <c r="G411" s="206">
        <v>9</v>
      </c>
      <c r="H411" s="204">
        <v>0.34399999999999997</v>
      </c>
      <c r="I411" s="206">
        <v>47</v>
      </c>
      <c r="J411" s="204">
        <v>8.2000000000000003E-2</v>
      </c>
      <c r="K411" s="204">
        <v>0.113</v>
      </c>
      <c r="L411" s="205"/>
      <c r="M411" s="205"/>
    </row>
    <row r="412" spans="1:13" ht="45" x14ac:dyDescent="0.2">
      <c r="A412" s="205" t="s">
        <v>2554</v>
      </c>
      <c r="B412" s="205" t="s">
        <v>3303</v>
      </c>
      <c r="C412" s="214" t="s">
        <v>2712</v>
      </c>
      <c r="D412" s="108">
        <v>2.5790000000000002</v>
      </c>
      <c r="E412" s="204"/>
      <c r="F412" s="205">
        <v>18.600000000000001</v>
      </c>
      <c r="G412" s="206">
        <v>5</v>
      </c>
      <c r="H412" s="204">
        <v>0.34</v>
      </c>
      <c r="I412" s="206">
        <v>36</v>
      </c>
      <c r="J412" s="204">
        <v>7.6999999999999999E-2</v>
      </c>
      <c r="K412" s="204">
        <v>0.104</v>
      </c>
      <c r="L412" s="205"/>
      <c r="M412" s="205"/>
    </row>
    <row r="413" spans="1:13" ht="33.75" x14ac:dyDescent="0.2">
      <c r="A413" s="205" t="s">
        <v>543</v>
      </c>
      <c r="B413" s="205" t="s">
        <v>3303</v>
      </c>
      <c r="C413" s="214" t="s">
        <v>661</v>
      </c>
      <c r="D413" s="108">
        <v>2.0310000000000001</v>
      </c>
      <c r="E413" s="204"/>
      <c r="F413" s="205">
        <v>15.6</v>
      </c>
      <c r="G413" s="206">
        <v>4</v>
      </c>
      <c r="H413" s="204">
        <v>0.317</v>
      </c>
      <c r="I413" s="206">
        <v>31</v>
      </c>
      <c r="J413" s="204">
        <v>7.0999999999999994E-2</v>
      </c>
      <c r="K413" s="204">
        <v>9.6000000000000002E-2</v>
      </c>
      <c r="L413" s="205"/>
      <c r="M413" s="205"/>
    </row>
    <row r="414" spans="1:13" ht="22.5" x14ac:dyDescent="0.2">
      <c r="A414" s="205" t="s">
        <v>894</v>
      </c>
      <c r="B414" s="205" t="s">
        <v>3303</v>
      </c>
      <c r="C414" s="214" t="s">
        <v>2713</v>
      </c>
      <c r="D414" s="108">
        <v>6.8470000000000004</v>
      </c>
      <c r="E414" s="204"/>
      <c r="F414" s="205">
        <v>11.9</v>
      </c>
      <c r="G414" s="206">
        <v>3</v>
      </c>
      <c r="H414" s="204">
        <v>0.88300000000000001</v>
      </c>
      <c r="I414" s="206">
        <v>23</v>
      </c>
      <c r="J414" s="204">
        <v>0.38</v>
      </c>
      <c r="K414" s="204">
        <v>0.27400000000000002</v>
      </c>
      <c r="L414" s="205"/>
      <c r="M414" s="205"/>
    </row>
    <row r="415" spans="1:13" ht="45" x14ac:dyDescent="0.2">
      <c r="A415" s="205" t="s">
        <v>630</v>
      </c>
      <c r="B415" s="205" t="s">
        <v>3303</v>
      </c>
      <c r="C415" s="214" t="s">
        <v>331</v>
      </c>
      <c r="D415" s="108">
        <v>18.963999999999999</v>
      </c>
      <c r="E415" s="204"/>
      <c r="F415" s="205">
        <v>35</v>
      </c>
      <c r="G415" s="206">
        <v>11</v>
      </c>
      <c r="H415" s="204">
        <v>1.3009999999999999</v>
      </c>
      <c r="I415" s="206">
        <v>53</v>
      </c>
      <c r="J415" s="204">
        <v>0.44600000000000001</v>
      </c>
      <c r="K415" s="204"/>
      <c r="L415" s="205" t="s">
        <v>310</v>
      </c>
      <c r="M415" s="205" t="s">
        <v>310</v>
      </c>
    </row>
    <row r="416" spans="1:13" ht="56.25" x14ac:dyDescent="0.2">
      <c r="A416" s="205" t="s">
        <v>1422</v>
      </c>
      <c r="B416" s="205" t="s">
        <v>3303</v>
      </c>
      <c r="C416" s="214" t="s">
        <v>6805</v>
      </c>
      <c r="D416" s="108">
        <v>14.028</v>
      </c>
      <c r="E416" s="204"/>
      <c r="F416" s="205">
        <v>26.4</v>
      </c>
      <c r="G416" s="206">
        <v>8</v>
      </c>
      <c r="H416" s="204">
        <v>1.173</v>
      </c>
      <c r="I416" s="206">
        <v>44</v>
      </c>
      <c r="J416" s="204">
        <v>0.4</v>
      </c>
      <c r="K416" s="204"/>
      <c r="L416" s="205" t="s">
        <v>310</v>
      </c>
      <c r="M416" s="205" t="s">
        <v>310</v>
      </c>
    </row>
    <row r="417" spans="1:13" ht="67.5" x14ac:dyDescent="0.2">
      <c r="A417" s="205" t="s">
        <v>5312</v>
      </c>
      <c r="B417" s="205" t="s">
        <v>3303</v>
      </c>
      <c r="C417" s="214" t="s">
        <v>6806</v>
      </c>
      <c r="D417" s="108">
        <v>11.265000000000001</v>
      </c>
      <c r="E417" s="204"/>
      <c r="F417" s="205">
        <v>24.2</v>
      </c>
      <c r="G417" s="206">
        <v>7</v>
      </c>
      <c r="H417" s="204">
        <v>1.0289999999999999</v>
      </c>
      <c r="I417" s="206">
        <v>42</v>
      </c>
      <c r="J417" s="204">
        <v>0.34</v>
      </c>
      <c r="K417" s="204"/>
      <c r="L417" s="205" t="s">
        <v>310</v>
      </c>
      <c r="M417" s="205" t="s">
        <v>310</v>
      </c>
    </row>
    <row r="418" spans="1:13" ht="33.75" x14ac:dyDescent="0.2">
      <c r="A418" s="205" t="s">
        <v>895</v>
      </c>
      <c r="B418" s="205" t="s">
        <v>3303</v>
      </c>
      <c r="C418" s="214" t="s">
        <v>376</v>
      </c>
      <c r="D418" s="108">
        <v>0.80500000000000005</v>
      </c>
      <c r="E418" s="204"/>
      <c r="F418" s="205">
        <v>4.2</v>
      </c>
      <c r="G418" s="206">
        <v>1</v>
      </c>
      <c r="H418" s="204">
        <v>0.16</v>
      </c>
      <c r="I418" s="206">
        <v>12</v>
      </c>
      <c r="J418" s="204">
        <v>7.0999999999999994E-2</v>
      </c>
      <c r="K418" s="204">
        <v>8.1000000000000003E-2</v>
      </c>
      <c r="L418" s="205"/>
      <c r="M418" s="205"/>
    </row>
    <row r="419" spans="1:13" ht="33.75" x14ac:dyDescent="0.2">
      <c r="A419" s="205" t="s">
        <v>896</v>
      </c>
      <c r="B419" s="205" t="s">
        <v>3303</v>
      </c>
      <c r="C419" s="214" t="s">
        <v>377</v>
      </c>
      <c r="D419" s="108">
        <v>0.64100000000000001</v>
      </c>
      <c r="E419" s="204"/>
      <c r="F419" s="205">
        <v>2.4</v>
      </c>
      <c r="G419" s="206">
        <v>1</v>
      </c>
      <c r="H419" s="204">
        <v>8.6999999999999994E-2</v>
      </c>
      <c r="I419" s="206">
        <v>5</v>
      </c>
      <c r="J419" s="204">
        <v>8.5999999999999993E-2</v>
      </c>
      <c r="K419" s="204">
        <v>8.6999999999999994E-2</v>
      </c>
      <c r="L419" s="205"/>
      <c r="M419" s="205"/>
    </row>
    <row r="420" spans="1:13" ht="22.5" x14ac:dyDescent="0.2">
      <c r="A420" s="205" t="s">
        <v>2497</v>
      </c>
      <c r="B420" s="205" t="s">
        <v>3304</v>
      </c>
      <c r="C420" s="214" t="s">
        <v>3676</v>
      </c>
      <c r="D420" s="108">
        <v>2.87</v>
      </c>
      <c r="E420" s="204"/>
      <c r="F420" s="205">
        <v>15.1</v>
      </c>
      <c r="G420" s="206">
        <v>4</v>
      </c>
      <c r="H420" s="204">
        <v>0.50600000000000001</v>
      </c>
      <c r="I420" s="206">
        <v>28</v>
      </c>
      <c r="J420" s="204">
        <v>0.11700000000000001</v>
      </c>
      <c r="K420" s="204">
        <v>0.157</v>
      </c>
      <c r="L420" s="205"/>
      <c r="M420" s="205"/>
    </row>
    <row r="421" spans="1:13" ht="22.5" x14ac:dyDescent="0.2">
      <c r="A421" s="112" t="s">
        <v>2498</v>
      </c>
      <c r="B421" s="112" t="s">
        <v>3304</v>
      </c>
      <c r="C421" s="118" t="s">
        <v>3677</v>
      </c>
      <c r="D421" s="111">
        <v>1.0569999999999999</v>
      </c>
      <c r="E421" s="111"/>
      <c r="F421" s="112">
        <v>5.8</v>
      </c>
      <c r="G421" s="119">
        <v>1</v>
      </c>
      <c r="H421" s="111">
        <v>0.54700000000000004</v>
      </c>
      <c r="I421" s="119">
        <v>12</v>
      </c>
      <c r="J421" s="111">
        <v>9.5000000000000001E-2</v>
      </c>
      <c r="K421" s="111">
        <v>0.11600000000000001</v>
      </c>
      <c r="L421" s="112"/>
      <c r="M421" s="112"/>
    </row>
    <row r="422" spans="1:13" ht="56.25" x14ac:dyDescent="0.2">
      <c r="A422" s="205" t="s">
        <v>2163</v>
      </c>
      <c r="B422" s="205" t="s">
        <v>3303</v>
      </c>
      <c r="C422" s="214" t="s">
        <v>788</v>
      </c>
      <c r="D422" s="108">
        <v>8.8680000000000003</v>
      </c>
      <c r="E422" s="204"/>
      <c r="F422" s="205">
        <v>15.3</v>
      </c>
      <c r="G422" s="206">
        <v>4</v>
      </c>
      <c r="H422" s="204">
        <v>0.81299999999999994</v>
      </c>
      <c r="I422" s="206">
        <v>30</v>
      </c>
      <c r="J422" s="204">
        <v>0.34200000000000003</v>
      </c>
      <c r="K422" s="204">
        <v>0.249</v>
      </c>
      <c r="L422" s="205"/>
      <c r="M422" s="205"/>
    </row>
    <row r="423" spans="1:13" ht="33.75" customHeight="1" x14ac:dyDescent="0.2">
      <c r="A423" s="205" t="s">
        <v>1575</v>
      </c>
      <c r="B423" s="205" t="s">
        <v>3304</v>
      </c>
      <c r="C423" s="214" t="s">
        <v>3433</v>
      </c>
      <c r="D423" s="108">
        <v>7.5220000000000002</v>
      </c>
      <c r="E423" s="204"/>
      <c r="F423" s="205">
        <v>18.2</v>
      </c>
      <c r="G423" s="206">
        <v>5</v>
      </c>
      <c r="H423" s="204">
        <v>0.92600000000000005</v>
      </c>
      <c r="I423" s="206">
        <v>36</v>
      </c>
      <c r="J423" s="204">
        <v>0.30499999999999999</v>
      </c>
      <c r="K423" s="204">
        <v>0.28899999999999998</v>
      </c>
      <c r="L423" s="205"/>
      <c r="M423" s="205" t="s">
        <v>310</v>
      </c>
    </row>
    <row r="424" spans="1:13" ht="56.25" x14ac:dyDescent="0.2">
      <c r="A424" s="205" t="s">
        <v>1576</v>
      </c>
      <c r="B424" s="205" t="s">
        <v>3304</v>
      </c>
      <c r="C424" s="214" t="s">
        <v>5641</v>
      </c>
      <c r="D424" s="108">
        <v>5.407</v>
      </c>
      <c r="E424" s="204"/>
      <c r="F424" s="205">
        <v>15.2</v>
      </c>
      <c r="G424" s="206">
        <v>4</v>
      </c>
      <c r="H424" s="204">
        <v>0.76100000000000001</v>
      </c>
      <c r="I424" s="206">
        <v>30</v>
      </c>
      <c r="J424" s="204">
        <v>0.17599999999999999</v>
      </c>
      <c r="K424" s="204">
        <v>0.23599999999999999</v>
      </c>
      <c r="L424" s="205"/>
      <c r="M424" s="205" t="s">
        <v>310</v>
      </c>
    </row>
    <row r="425" spans="1:13" ht="56.25" x14ac:dyDescent="0.2">
      <c r="A425" s="205" t="s">
        <v>1577</v>
      </c>
      <c r="B425" s="205" t="s">
        <v>3304</v>
      </c>
      <c r="C425" s="214" t="s">
        <v>5642</v>
      </c>
      <c r="D425" s="108">
        <v>2.9660000000000002</v>
      </c>
      <c r="E425" s="204"/>
      <c r="F425" s="205">
        <v>12.3</v>
      </c>
      <c r="G425" s="206">
        <v>3</v>
      </c>
      <c r="H425" s="204">
        <v>0.69</v>
      </c>
      <c r="I425" s="206">
        <v>25</v>
      </c>
      <c r="J425" s="204">
        <v>0.157</v>
      </c>
      <c r="K425" s="204">
        <v>0.20799999999999999</v>
      </c>
      <c r="L425" s="205"/>
      <c r="M425" s="205" t="s">
        <v>310</v>
      </c>
    </row>
    <row r="426" spans="1:13" ht="22.5" x14ac:dyDescent="0.2">
      <c r="A426" s="205" t="s">
        <v>2164</v>
      </c>
      <c r="B426" s="205" t="s">
        <v>3304</v>
      </c>
      <c r="C426" s="214" t="s">
        <v>3678</v>
      </c>
      <c r="D426" s="108">
        <v>2.052</v>
      </c>
      <c r="E426" s="204"/>
      <c r="F426" s="205">
        <v>20.7</v>
      </c>
      <c r="G426" s="206"/>
      <c r="H426" s="204"/>
      <c r="I426" s="206">
        <v>31</v>
      </c>
      <c r="J426" s="204">
        <v>6.8000000000000005E-2</v>
      </c>
      <c r="K426" s="204">
        <v>9.2999999999999999E-2</v>
      </c>
      <c r="L426" s="205"/>
      <c r="M426" s="205"/>
    </row>
    <row r="427" spans="1:13" ht="45" x14ac:dyDescent="0.2">
      <c r="A427" s="205" t="s">
        <v>2165</v>
      </c>
      <c r="B427" s="205" t="s">
        <v>3304</v>
      </c>
      <c r="C427" s="214" t="s">
        <v>5643</v>
      </c>
      <c r="D427" s="108">
        <v>3.74</v>
      </c>
      <c r="E427" s="204"/>
      <c r="F427" s="205">
        <v>17.7</v>
      </c>
      <c r="G427" s="206">
        <v>5</v>
      </c>
      <c r="H427" s="204">
        <v>0.54100000000000004</v>
      </c>
      <c r="I427" s="206">
        <v>34</v>
      </c>
      <c r="J427" s="204">
        <v>0.129</v>
      </c>
      <c r="K427" s="204">
        <v>0.17399999999999999</v>
      </c>
      <c r="L427" s="205"/>
      <c r="M427" s="205"/>
    </row>
    <row r="428" spans="1:13" ht="45" x14ac:dyDescent="0.2">
      <c r="A428" s="205" t="s">
        <v>309</v>
      </c>
      <c r="B428" s="205" t="s">
        <v>3304</v>
      </c>
      <c r="C428" s="214" t="s">
        <v>5644</v>
      </c>
      <c r="D428" s="108">
        <v>3.0760000000000001</v>
      </c>
      <c r="E428" s="204"/>
      <c r="F428" s="205">
        <v>17.5</v>
      </c>
      <c r="G428" s="206">
        <v>5</v>
      </c>
      <c r="H428" s="204">
        <v>0.45700000000000002</v>
      </c>
      <c r="I428" s="206">
        <v>33</v>
      </c>
      <c r="J428" s="204">
        <v>0.11</v>
      </c>
      <c r="K428" s="204">
        <v>0.14899999999999999</v>
      </c>
      <c r="L428" s="205"/>
      <c r="M428" s="205"/>
    </row>
    <row r="429" spans="1:13" ht="33.75" x14ac:dyDescent="0.2">
      <c r="A429" s="205" t="s">
        <v>1579</v>
      </c>
      <c r="B429" s="205" t="s">
        <v>3304</v>
      </c>
      <c r="C429" s="214" t="s">
        <v>5645</v>
      </c>
      <c r="D429" s="108">
        <v>1.31</v>
      </c>
      <c r="E429" s="204"/>
      <c r="F429" s="205">
        <v>2.6</v>
      </c>
      <c r="G429" s="206">
        <v>1</v>
      </c>
      <c r="H429" s="204">
        <v>0.245</v>
      </c>
      <c r="I429" s="206">
        <v>6</v>
      </c>
      <c r="J429" s="204">
        <v>0.22</v>
      </c>
      <c r="K429" s="204">
        <v>0.159</v>
      </c>
      <c r="L429" s="205"/>
      <c r="M429" s="205"/>
    </row>
    <row r="430" spans="1:13" ht="45" customHeight="1" x14ac:dyDescent="0.2">
      <c r="A430" s="205" t="s">
        <v>3679</v>
      </c>
      <c r="B430" s="205" t="s">
        <v>3304</v>
      </c>
      <c r="C430" s="214" t="s">
        <v>6554</v>
      </c>
      <c r="D430" s="108">
        <v>1.7030000000000001</v>
      </c>
      <c r="E430" s="204"/>
      <c r="F430" s="205">
        <v>10.6</v>
      </c>
      <c r="G430" s="206">
        <v>3</v>
      </c>
      <c r="H430" s="204">
        <v>0.33700000000000002</v>
      </c>
      <c r="I430" s="206">
        <v>22</v>
      </c>
      <c r="J430" s="204">
        <v>8.8999999999999996E-2</v>
      </c>
      <c r="K430" s="204">
        <v>0.11700000000000001</v>
      </c>
      <c r="L430" s="205"/>
      <c r="M430" s="205"/>
    </row>
    <row r="431" spans="1:13" ht="56.25" x14ac:dyDescent="0.2">
      <c r="A431" s="205" t="s">
        <v>3680</v>
      </c>
      <c r="B431" s="205" t="s">
        <v>3304</v>
      </c>
      <c r="C431" s="214" t="s">
        <v>6555</v>
      </c>
      <c r="D431" s="108">
        <v>1.0780000000000001</v>
      </c>
      <c r="E431" s="204"/>
      <c r="F431" s="205">
        <v>7.4</v>
      </c>
      <c r="G431" s="206">
        <v>1</v>
      </c>
      <c r="H431" s="204">
        <v>0.57299999999999995</v>
      </c>
      <c r="I431" s="206">
        <v>16</v>
      </c>
      <c r="J431" s="204">
        <v>7.8E-2</v>
      </c>
      <c r="K431" s="204">
        <v>9.8000000000000004E-2</v>
      </c>
      <c r="L431" s="205"/>
      <c r="M431" s="205"/>
    </row>
    <row r="432" spans="1:13" ht="56.25" x14ac:dyDescent="0.2">
      <c r="A432" s="205" t="s">
        <v>391</v>
      </c>
      <c r="B432" s="205" t="s">
        <v>3304</v>
      </c>
      <c r="C432" s="214" t="s">
        <v>5646</v>
      </c>
      <c r="D432" s="108">
        <v>0.93200000000000005</v>
      </c>
      <c r="E432" s="204"/>
      <c r="F432" s="205">
        <v>4.5999999999999996</v>
      </c>
      <c r="G432" s="206">
        <v>1</v>
      </c>
      <c r="H432" s="204">
        <v>0.27800000000000002</v>
      </c>
      <c r="I432" s="206">
        <v>11</v>
      </c>
      <c r="J432" s="204">
        <v>8.5000000000000006E-2</v>
      </c>
      <c r="K432" s="204">
        <v>9.9000000000000005E-2</v>
      </c>
      <c r="L432" s="205"/>
      <c r="M432" s="205"/>
    </row>
    <row r="433" spans="1:13" ht="56.25" x14ac:dyDescent="0.2">
      <c r="A433" s="112" t="s">
        <v>789</v>
      </c>
      <c r="B433" s="112" t="s">
        <v>3304</v>
      </c>
      <c r="C433" s="118" t="s">
        <v>5647</v>
      </c>
      <c r="D433" s="108">
        <v>0.70699999999999996</v>
      </c>
      <c r="E433" s="111"/>
      <c r="F433" s="112">
        <v>4</v>
      </c>
      <c r="G433" s="119">
        <v>1</v>
      </c>
      <c r="H433" s="111">
        <v>0.28899999999999998</v>
      </c>
      <c r="I433" s="119">
        <v>9</v>
      </c>
      <c r="J433" s="111">
        <v>8.4000000000000005E-2</v>
      </c>
      <c r="K433" s="111">
        <v>9.6000000000000002E-2</v>
      </c>
      <c r="L433" s="112"/>
      <c r="M433" s="112"/>
    </row>
    <row r="434" spans="1:13" ht="33.75" x14ac:dyDescent="0.2">
      <c r="A434" s="112" t="s">
        <v>589</v>
      </c>
      <c r="B434" s="112" t="s">
        <v>3303</v>
      </c>
      <c r="C434" s="118" t="s">
        <v>3858</v>
      </c>
      <c r="D434" s="111">
        <v>2.5640000000000001</v>
      </c>
      <c r="E434" s="111"/>
      <c r="F434" s="112">
        <v>3.9</v>
      </c>
      <c r="G434" s="119">
        <v>1</v>
      </c>
      <c r="H434" s="111">
        <v>0.34</v>
      </c>
      <c r="I434" s="119">
        <v>9</v>
      </c>
      <c r="J434" s="111">
        <v>9.7000000000000003E-2</v>
      </c>
      <c r="K434" s="111">
        <v>0.111</v>
      </c>
      <c r="L434" s="112"/>
      <c r="M434" s="112"/>
    </row>
    <row r="435" spans="1:13" ht="45" x14ac:dyDescent="0.2">
      <c r="A435" s="205" t="s">
        <v>590</v>
      </c>
      <c r="B435" s="205" t="s">
        <v>3303</v>
      </c>
      <c r="C435" s="214" t="s">
        <v>332</v>
      </c>
      <c r="D435" s="108">
        <v>2</v>
      </c>
      <c r="E435" s="204"/>
      <c r="F435" s="205">
        <v>4.2</v>
      </c>
      <c r="G435" s="206">
        <v>1</v>
      </c>
      <c r="H435" s="204">
        <v>0.33500000000000002</v>
      </c>
      <c r="I435" s="206">
        <v>10</v>
      </c>
      <c r="J435" s="204">
        <v>0.10299999999999999</v>
      </c>
      <c r="K435" s="204">
        <v>0.11899999999999999</v>
      </c>
      <c r="L435" s="205"/>
      <c r="M435" s="205"/>
    </row>
    <row r="436" spans="1:13" ht="45" x14ac:dyDescent="0.2">
      <c r="A436" s="205" t="s">
        <v>2714</v>
      </c>
      <c r="B436" s="205" t="s">
        <v>3303</v>
      </c>
      <c r="C436" s="214" t="s">
        <v>333</v>
      </c>
      <c r="D436" s="108">
        <v>1.659</v>
      </c>
      <c r="E436" s="204"/>
      <c r="F436" s="205">
        <v>3.5</v>
      </c>
      <c r="G436" s="206">
        <v>1</v>
      </c>
      <c r="H436" s="204">
        <v>0.23499999999999999</v>
      </c>
      <c r="I436" s="206">
        <v>8</v>
      </c>
      <c r="J436" s="204">
        <v>0.10199999999999999</v>
      </c>
      <c r="K436" s="204">
        <v>0.113</v>
      </c>
      <c r="L436" s="205"/>
      <c r="M436" s="205"/>
    </row>
    <row r="437" spans="1:13" ht="45" x14ac:dyDescent="0.2">
      <c r="A437" s="205" t="s">
        <v>2795</v>
      </c>
      <c r="B437" s="205" t="s">
        <v>3303</v>
      </c>
      <c r="C437" s="214" t="s">
        <v>334</v>
      </c>
      <c r="D437" s="108">
        <v>1.3580000000000001</v>
      </c>
      <c r="E437" s="204"/>
      <c r="F437" s="205">
        <v>3.6</v>
      </c>
      <c r="G437" s="206">
        <v>1</v>
      </c>
      <c r="H437" s="204">
        <v>0.318</v>
      </c>
      <c r="I437" s="206">
        <v>9</v>
      </c>
      <c r="J437" s="204">
        <v>0.09</v>
      </c>
      <c r="K437" s="204">
        <v>0.10100000000000001</v>
      </c>
      <c r="L437" s="205"/>
      <c r="M437" s="205"/>
    </row>
    <row r="438" spans="1:13" ht="33.75" x14ac:dyDescent="0.2">
      <c r="A438" s="205" t="s">
        <v>591</v>
      </c>
      <c r="B438" s="205" t="s">
        <v>3303</v>
      </c>
      <c r="C438" s="214" t="s">
        <v>3421</v>
      </c>
      <c r="D438" s="108">
        <v>6.4130000000000003</v>
      </c>
      <c r="E438" s="204"/>
      <c r="F438" s="205">
        <v>9.6</v>
      </c>
      <c r="G438" s="206">
        <v>2</v>
      </c>
      <c r="H438" s="204">
        <v>0.61499999999999999</v>
      </c>
      <c r="I438" s="206">
        <v>20</v>
      </c>
      <c r="J438" s="204">
        <v>0.192</v>
      </c>
      <c r="K438" s="204">
        <v>0.17399999999999999</v>
      </c>
      <c r="L438" s="205"/>
      <c r="M438" s="205"/>
    </row>
    <row r="439" spans="1:13" ht="33.75" x14ac:dyDescent="0.2">
      <c r="A439" s="205" t="s">
        <v>592</v>
      </c>
      <c r="B439" s="205" t="s">
        <v>3303</v>
      </c>
      <c r="C439" s="214" t="s">
        <v>3422</v>
      </c>
      <c r="D439" s="108">
        <v>4.327</v>
      </c>
      <c r="E439" s="204"/>
      <c r="F439" s="205">
        <v>7.6</v>
      </c>
      <c r="G439" s="206">
        <v>2</v>
      </c>
      <c r="H439" s="204">
        <v>0.39800000000000002</v>
      </c>
      <c r="I439" s="206">
        <v>15</v>
      </c>
      <c r="J439" s="204">
        <v>0.11</v>
      </c>
      <c r="K439" s="204">
        <v>0.13900000000000001</v>
      </c>
      <c r="L439" s="205"/>
      <c r="M439" s="205"/>
    </row>
    <row r="440" spans="1:13" ht="22.5" x14ac:dyDescent="0.2">
      <c r="A440" s="205" t="s">
        <v>392</v>
      </c>
      <c r="B440" s="205" t="s">
        <v>3303</v>
      </c>
      <c r="C440" s="214" t="s">
        <v>393</v>
      </c>
      <c r="D440" s="108">
        <v>2.6859999999999999</v>
      </c>
      <c r="E440" s="204"/>
      <c r="F440" s="205">
        <v>13.3</v>
      </c>
      <c r="G440" s="206">
        <v>3</v>
      </c>
      <c r="H440" s="204">
        <v>0.51200000000000001</v>
      </c>
      <c r="I440" s="206">
        <v>27</v>
      </c>
      <c r="J440" s="204">
        <v>0.107</v>
      </c>
      <c r="K440" s="204">
        <v>0.14299999999999999</v>
      </c>
      <c r="L440" s="205"/>
      <c r="M440" s="205"/>
    </row>
    <row r="441" spans="1:13" ht="33.75" x14ac:dyDescent="0.2">
      <c r="A441" s="205" t="s">
        <v>394</v>
      </c>
      <c r="B441" s="205" t="s">
        <v>3303</v>
      </c>
      <c r="C441" s="214" t="s">
        <v>335</v>
      </c>
      <c r="D441" s="108">
        <v>1.371</v>
      </c>
      <c r="E441" s="204"/>
      <c r="F441" s="205">
        <v>5.6</v>
      </c>
      <c r="G441" s="206">
        <v>1</v>
      </c>
      <c r="H441" s="204">
        <v>0.48599999999999999</v>
      </c>
      <c r="I441" s="206">
        <v>11</v>
      </c>
      <c r="J441" s="204">
        <v>0.10199999999999999</v>
      </c>
      <c r="K441" s="204">
        <v>0.123</v>
      </c>
      <c r="L441" s="205"/>
      <c r="M441" s="205"/>
    </row>
    <row r="442" spans="1:13" ht="22.5" x14ac:dyDescent="0.2">
      <c r="A442" s="205" t="s">
        <v>2796</v>
      </c>
      <c r="B442" s="205" t="s">
        <v>3303</v>
      </c>
      <c r="C442" s="214" t="s">
        <v>3552</v>
      </c>
      <c r="D442" s="108">
        <v>2.5510000000000002</v>
      </c>
      <c r="E442" s="204"/>
      <c r="F442" s="205">
        <v>11.2</v>
      </c>
      <c r="G442" s="206">
        <v>3</v>
      </c>
      <c r="H442" s="204">
        <v>0.39900000000000002</v>
      </c>
      <c r="I442" s="206">
        <v>23</v>
      </c>
      <c r="J442" s="204">
        <v>9.9000000000000005E-2</v>
      </c>
      <c r="K442" s="204">
        <v>0.13</v>
      </c>
      <c r="L442" s="205"/>
      <c r="M442" s="205"/>
    </row>
    <row r="443" spans="1:13" ht="33.75" x14ac:dyDescent="0.2">
      <c r="A443" s="205" t="s">
        <v>2797</v>
      </c>
      <c r="B443" s="205" t="s">
        <v>3303</v>
      </c>
      <c r="C443" s="214" t="s">
        <v>6556</v>
      </c>
      <c r="D443" s="108">
        <v>1.238</v>
      </c>
      <c r="E443" s="204"/>
      <c r="F443" s="205">
        <v>4</v>
      </c>
      <c r="G443" s="206">
        <v>1</v>
      </c>
      <c r="H443" s="204">
        <v>0.379</v>
      </c>
      <c r="I443" s="206">
        <v>9</v>
      </c>
      <c r="J443" s="204">
        <v>8.5999999999999993E-2</v>
      </c>
      <c r="K443" s="204">
        <v>9.8000000000000004E-2</v>
      </c>
      <c r="L443" s="205"/>
      <c r="M443" s="205"/>
    </row>
    <row r="444" spans="1:13" x14ac:dyDescent="0.2">
      <c r="A444" s="205" t="s">
        <v>585</v>
      </c>
      <c r="B444" s="205" t="s">
        <v>3303</v>
      </c>
      <c r="C444" s="214" t="s">
        <v>2798</v>
      </c>
      <c r="D444" s="108">
        <v>2.0110000000000001</v>
      </c>
      <c r="E444" s="204"/>
      <c r="F444" s="205">
        <v>10.199999999999999</v>
      </c>
      <c r="G444" s="206">
        <v>2</v>
      </c>
      <c r="H444" s="204">
        <v>0.46</v>
      </c>
      <c r="I444" s="206">
        <v>21</v>
      </c>
      <c r="J444" s="204">
        <v>9.5000000000000001E-2</v>
      </c>
      <c r="K444" s="204">
        <v>0.123</v>
      </c>
      <c r="L444" s="205"/>
      <c r="M444" s="205"/>
    </row>
    <row r="445" spans="1:13" ht="22.5" x14ac:dyDescent="0.2">
      <c r="A445" s="205" t="s">
        <v>586</v>
      </c>
      <c r="B445" s="205" t="s">
        <v>3303</v>
      </c>
      <c r="C445" s="214" t="s">
        <v>2315</v>
      </c>
      <c r="D445" s="108">
        <v>0.95399999999999996</v>
      </c>
      <c r="E445" s="204"/>
      <c r="F445" s="205">
        <v>3.5</v>
      </c>
      <c r="G445" s="206">
        <v>1</v>
      </c>
      <c r="H445" s="204">
        <v>0.308</v>
      </c>
      <c r="I445" s="206">
        <v>8</v>
      </c>
      <c r="J445" s="204">
        <v>8.8999999999999996E-2</v>
      </c>
      <c r="K445" s="204">
        <v>9.9000000000000005E-2</v>
      </c>
      <c r="L445" s="205"/>
      <c r="M445" s="205"/>
    </row>
    <row r="446" spans="1:13" ht="22.5" x14ac:dyDescent="0.2">
      <c r="A446" s="205" t="s">
        <v>442</v>
      </c>
      <c r="B446" s="205" t="s">
        <v>3303</v>
      </c>
      <c r="C446" s="214" t="s">
        <v>336</v>
      </c>
      <c r="D446" s="108">
        <v>2.911</v>
      </c>
      <c r="E446" s="204"/>
      <c r="F446" s="205">
        <v>13.8</v>
      </c>
      <c r="G446" s="206">
        <v>4</v>
      </c>
      <c r="H446" s="204">
        <v>0.46</v>
      </c>
      <c r="I446" s="206">
        <v>29</v>
      </c>
      <c r="J446" s="204">
        <v>0.11700000000000001</v>
      </c>
      <c r="K446" s="204">
        <v>0.155</v>
      </c>
      <c r="L446" s="205"/>
      <c r="M446" s="205"/>
    </row>
    <row r="447" spans="1:13" ht="33.75" x14ac:dyDescent="0.2">
      <c r="A447" s="205" t="s">
        <v>443</v>
      </c>
      <c r="B447" s="205" t="s">
        <v>3303</v>
      </c>
      <c r="C447" s="214" t="s">
        <v>5648</v>
      </c>
      <c r="D447" s="108">
        <v>1.855</v>
      </c>
      <c r="E447" s="204"/>
      <c r="F447" s="205">
        <v>8.4</v>
      </c>
      <c r="G447" s="206">
        <v>2</v>
      </c>
      <c r="H447" s="204">
        <v>0.38600000000000001</v>
      </c>
      <c r="I447" s="206">
        <v>18</v>
      </c>
      <c r="J447" s="204">
        <v>9.6000000000000002E-2</v>
      </c>
      <c r="K447" s="204">
        <v>0.123</v>
      </c>
      <c r="L447" s="205"/>
      <c r="M447" s="205"/>
    </row>
    <row r="448" spans="1:13" ht="33.75" x14ac:dyDescent="0.2">
      <c r="A448" s="205" t="s">
        <v>378</v>
      </c>
      <c r="B448" s="205" t="s">
        <v>3303</v>
      </c>
      <c r="C448" s="214" t="s">
        <v>5649</v>
      </c>
      <c r="D448" s="108">
        <v>1.2549999999999999</v>
      </c>
      <c r="E448" s="204"/>
      <c r="F448" s="205">
        <v>4.3</v>
      </c>
      <c r="G448" s="206">
        <v>1</v>
      </c>
      <c r="H448" s="204">
        <v>0.23799999999999999</v>
      </c>
      <c r="I448" s="206">
        <v>10</v>
      </c>
      <c r="J448" s="204">
        <v>0.128</v>
      </c>
      <c r="K448" s="204">
        <v>0.14899999999999999</v>
      </c>
      <c r="L448" s="205"/>
      <c r="M448" s="205"/>
    </row>
    <row r="449" spans="1:13" ht="33.75" x14ac:dyDescent="0.2">
      <c r="A449" s="205" t="s">
        <v>2372</v>
      </c>
      <c r="B449" s="205" t="s">
        <v>3303</v>
      </c>
      <c r="C449" s="214" t="s">
        <v>5650</v>
      </c>
      <c r="D449" s="108">
        <v>0.94599999999999995</v>
      </c>
      <c r="E449" s="204"/>
      <c r="F449" s="205">
        <v>3.8</v>
      </c>
      <c r="G449" s="206">
        <v>1</v>
      </c>
      <c r="H449" s="204">
        <v>0.33700000000000002</v>
      </c>
      <c r="I449" s="206">
        <v>9</v>
      </c>
      <c r="J449" s="204">
        <v>0.13200000000000001</v>
      </c>
      <c r="K449" s="204">
        <v>0.14899999999999999</v>
      </c>
      <c r="L449" s="205"/>
      <c r="M449" s="205"/>
    </row>
    <row r="450" spans="1:13" ht="22.5" x14ac:dyDescent="0.2">
      <c r="A450" s="205" t="s">
        <v>2499</v>
      </c>
      <c r="B450" s="205" t="s">
        <v>3305</v>
      </c>
      <c r="C450" s="214" t="s">
        <v>444</v>
      </c>
      <c r="D450" s="108">
        <v>1.764</v>
      </c>
      <c r="E450" s="204"/>
      <c r="F450" s="205">
        <v>11.8</v>
      </c>
      <c r="G450" s="206">
        <v>3</v>
      </c>
      <c r="H450" s="204">
        <v>0.41699999999999998</v>
      </c>
      <c r="I450" s="206">
        <v>23</v>
      </c>
      <c r="J450" s="204">
        <v>9.9000000000000005E-2</v>
      </c>
      <c r="K450" s="204">
        <v>0.13100000000000001</v>
      </c>
      <c r="L450" s="205"/>
      <c r="M450" s="205"/>
    </row>
    <row r="451" spans="1:13" ht="22.5" x14ac:dyDescent="0.2">
      <c r="A451" s="205" t="s">
        <v>849</v>
      </c>
      <c r="B451" s="205" t="s">
        <v>3305</v>
      </c>
      <c r="C451" s="214" t="s">
        <v>445</v>
      </c>
      <c r="D451" s="108">
        <v>0.78</v>
      </c>
      <c r="E451" s="204"/>
      <c r="F451" s="205">
        <v>6.1</v>
      </c>
      <c r="G451" s="206">
        <v>1</v>
      </c>
      <c r="H451" s="204">
        <v>0.57599999999999996</v>
      </c>
      <c r="I451" s="206">
        <v>13</v>
      </c>
      <c r="J451" s="204">
        <v>8.8999999999999996E-2</v>
      </c>
      <c r="K451" s="204">
        <v>0.109</v>
      </c>
      <c r="L451" s="205"/>
      <c r="M451" s="205"/>
    </row>
    <row r="452" spans="1:13" ht="22.5" x14ac:dyDescent="0.2">
      <c r="A452" s="205" t="s">
        <v>446</v>
      </c>
      <c r="B452" s="205" t="s">
        <v>3305</v>
      </c>
      <c r="C452" s="214" t="s">
        <v>2799</v>
      </c>
      <c r="D452" s="108">
        <v>3.54</v>
      </c>
      <c r="E452" s="204"/>
      <c r="F452" s="205">
        <v>29.6</v>
      </c>
      <c r="G452" s="206">
        <v>9</v>
      </c>
      <c r="H452" s="204">
        <v>0.33800000000000002</v>
      </c>
      <c r="I452" s="206">
        <v>48</v>
      </c>
      <c r="J452" s="204">
        <v>0.08</v>
      </c>
      <c r="K452" s="204">
        <v>0.11</v>
      </c>
      <c r="L452" s="205"/>
      <c r="M452" s="205"/>
    </row>
    <row r="453" spans="1:13" ht="22.5" x14ac:dyDescent="0.2">
      <c r="A453" s="112" t="s">
        <v>447</v>
      </c>
      <c r="B453" s="112" t="s">
        <v>3305</v>
      </c>
      <c r="C453" s="118" t="s">
        <v>2300</v>
      </c>
      <c r="D453" s="111">
        <v>2.831</v>
      </c>
      <c r="E453" s="111"/>
      <c r="F453" s="112">
        <v>25.6</v>
      </c>
      <c r="G453" s="119">
        <v>8</v>
      </c>
      <c r="H453" s="111">
        <v>0.30599999999999999</v>
      </c>
      <c r="I453" s="119">
        <v>44</v>
      </c>
      <c r="J453" s="111">
        <v>7.4999999999999997E-2</v>
      </c>
      <c r="K453" s="111">
        <v>0.10299999999999999</v>
      </c>
      <c r="L453" s="112"/>
      <c r="M453" s="112"/>
    </row>
    <row r="454" spans="1:13" ht="56.25" x14ac:dyDescent="0.2">
      <c r="A454" s="205" t="s">
        <v>836</v>
      </c>
      <c r="B454" s="205" t="s">
        <v>3305</v>
      </c>
      <c r="C454" s="214" t="s">
        <v>5651</v>
      </c>
      <c r="D454" s="108">
        <v>3.1419999999999999</v>
      </c>
      <c r="E454" s="204"/>
      <c r="F454" s="205">
        <v>19.7</v>
      </c>
      <c r="G454" s="206">
        <v>6</v>
      </c>
      <c r="H454" s="204">
        <v>0.42399999999999999</v>
      </c>
      <c r="I454" s="206">
        <v>37</v>
      </c>
      <c r="J454" s="204">
        <v>0.105</v>
      </c>
      <c r="K454" s="204">
        <v>0.14299999999999999</v>
      </c>
      <c r="L454" s="205"/>
      <c r="M454" s="205"/>
    </row>
    <row r="455" spans="1:13" ht="56.25" x14ac:dyDescent="0.2">
      <c r="A455" s="205" t="s">
        <v>3349</v>
      </c>
      <c r="B455" s="205" t="s">
        <v>3305</v>
      </c>
      <c r="C455" s="214" t="s">
        <v>6557</v>
      </c>
      <c r="D455" s="108">
        <v>2.3239999999999998</v>
      </c>
      <c r="E455" s="204"/>
      <c r="F455" s="205">
        <v>18.600000000000001</v>
      </c>
      <c r="G455" s="206">
        <v>5</v>
      </c>
      <c r="H455" s="204">
        <v>0.375</v>
      </c>
      <c r="I455" s="206">
        <v>35</v>
      </c>
      <c r="J455" s="204">
        <v>8.5000000000000006E-2</v>
      </c>
      <c r="K455" s="204">
        <v>0.115</v>
      </c>
      <c r="L455" s="205"/>
      <c r="M455" s="205"/>
    </row>
    <row r="456" spans="1:13" ht="56.25" x14ac:dyDescent="0.2">
      <c r="A456" s="205" t="s">
        <v>337</v>
      </c>
      <c r="B456" s="205" t="s">
        <v>3305</v>
      </c>
      <c r="C456" s="214" t="s">
        <v>5653</v>
      </c>
      <c r="D456" s="108">
        <v>0.84899999999999998</v>
      </c>
      <c r="E456" s="204"/>
      <c r="F456" s="205">
        <v>8.1</v>
      </c>
      <c r="G456" s="206">
        <v>2</v>
      </c>
      <c r="H456" s="204">
        <v>0.27700000000000002</v>
      </c>
      <c r="I456" s="206">
        <v>16</v>
      </c>
      <c r="J456" s="204">
        <v>7.1999999999999995E-2</v>
      </c>
      <c r="K456" s="204">
        <v>9.0999999999999998E-2</v>
      </c>
      <c r="L456" s="205"/>
      <c r="M456" s="205"/>
    </row>
    <row r="457" spans="1:13" ht="45" x14ac:dyDescent="0.2">
      <c r="A457" s="205" t="s">
        <v>5652</v>
      </c>
      <c r="B457" s="205" t="s">
        <v>3305</v>
      </c>
      <c r="C457" s="214" t="s">
        <v>5654</v>
      </c>
      <c r="D457" s="108">
        <v>0.22900000000000001</v>
      </c>
      <c r="E457" s="204"/>
      <c r="F457" s="205">
        <v>1</v>
      </c>
      <c r="G457" s="206"/>
      <c r="H457" s="204"/>
      <c r="I457" s="206"/>
      <c r="J457" s="204"/>
      <c r="K457" s="204"/>
      <c r="L457" s="205"/>
      <c r="M457" s="205"/>
    </row>
    <row r="458" spans="1:13" x14ac:dyDescent="0.2">
      <c r="A458" s="205" t="s">
        <v>3350</v>
      </c>
      <c r="B458" s="205" t="s">
        <v>3305</v>
      </c>
      <c r="C458" s="214" t="s">
        <v>379</v>
      </c>
      <c r="D458" s="108">
        <v>1.3320000000000001</v>
      </c>
      <c r="E458" s="204"/>
      <c r="F458" s="205">
        <v>10.9</v>
      </c>
      <c r="G458" s="206">
        <v>3</v>
      </c>
      <c r="H458" s="204">
        <v>0.32</v>
      </c>
      <c r="I458" s="206">
        <v>21</v>
      </c>
      <c r="J458" s="204">
        <v>8.2000000000000003E-2</v>
      </c>
      <c r="K458" s="204">
        <v>0.107</v>
      </c>
      <c r="L458" s="205"/>
      <c r="M458" s="205"/>
    </row>
    <row r="459" spans="1:13" x14ac:dyDescent="0.2">
      <c r="A459" s="205" t="s">
        <v>3282</v>
      </c>
      <c r="B459" s="205" t="s">
        <v>3305</v>
      </c>
      <c r="C459" s="214" t="s">
        <v>380</v>
      </c>
      <c r="D459" s="108">
        <v>0.59299999999999997</v>
      </c>
      <c r="E459" s="204"/>
      <c r="F459" s="205">
        <v>4.9000000000000004</v>
      </c>
      <c r="G459" s="206">
        <v>1</v>
      </c>
      <c r="H459" s="204">
        <v>0.36899999999999999</v>
      </c>
      <c r="I459" s="206">
        <v>11</v>
      </c>
      <c r="J459" s="204">
        <v>0.08</v>
      </c>
      <c r="K459" s="204">
        <v>9.5000000000000001E-2</v>
      </c>
      <c r="L459" s="205"/>
      <c r="M459" s="205"/>
    </row>
    <row r="460" spans="1:13" x14ac:dyDescent="0.2">
      <c r="A460" s="205" t="s">
        <v>3283</v>
      </c>
      <c r="B460" s="205" t="s">
        <v>3305</v>
      </c>
      <c r="C460" s="214" t="s">
        <v>1574</v>
      </c>
      <c r="D460" s="108">
        <v>0.90800000000000003</v>
      </c>
      <c r="E460" s="204"/>
      <c r="F460" s="205">
        <v>8.6</v>
      </c>
      <c r="G460" s="206">
        <v>2</v>
      </c>
      <c r="H460" s="204">
        <v>0.29799999999999999</v>
      </c>
      <c r="I460" s="206">
        <v>17</v>
      </c>
      <c r="J460" s="204">
        <v>7.2999999999999995E-2</v>
      </c>
      <c r="K460" s="204">
        <v>9.2999999999999999E-2</v>
      </c>
      <c r="L460" s="205"/>
      <c r="M460" s="205"/>
    </row>
    <row r="461" spans="1:13" ht="33.75" x14ac:dyDescent="0.2">
      <c r="A461" s="205" t="s">
        <v>3284</v>
      </c>
      <c r="B461" s="205" t="s">
        <v>3305</v>
      </c>
      <c r="C461" s="214" t="s">
        <v>338</v>
      </c>
      <c r="D461" s="108">
        <v>1.732</v>
      </c>
      <c r="E461" s="204"/>
      <c r="F461" s="205">
        <v>13.9</v>
      </c>
      <c r="G461" s="206">
        <v>4</v>
      </c>
      <c r="H461" s="204">
        <v>0.33700000000000002</v>
      </c>
      <c r="I461" s="206">
        <v>27</v>
      </c>
      <c r="J461" s="204">
        <v>8.5000000000000006E-2</v>
      </c>
      <c r="K461" s="204">
        <v>0.113</v>
      </c>
      <c r="L461" s="205"/>
      <c r="M461" s="205"/>
    </row>
    <row r="462" spans="1:13" ht="45" x14ac:dyDescent="0.2">
      <c r="A462" s="205" t="s">
        <v>3285</v>
      </c>
      <c r="B462" s="205" t="s">
        <v>3305</v>
      </c>
      <c r="C462" s="214" t="s">
        <v>339</v>
      </c>
      <c r="D462" s="108">
        <v>0.68300000000000005</v>
      </c>
      <c r="E462" s="204"/>
      <c r="F462" s="205">
        <v>5.7</v>
      </c>
      <c r="G462" s="206">
        <v>1</v>
      </c>
      <c r="H462" s="204">
        <v>0.36599999999999999</v>
      </c>
      <c r="I462" s="206">
        <v>13</v>
      </c>
      <c r="J462" s="204">
        <v>8.1000000000000003E-2</v>
      </c>
      <c r="K462" s="204">
        <v>9.9000000000000005E-2</v>
      </c>
      <c r="L462" s="205"/>
      <c r="M462" s="205"/>
    </row>
    <row r="463" spans="1:13" x14ac:dyDescent="0.2">
      <c r="A463" s="205" t="s">
        <v>3286</v>
      </c>
      <c r="B463" s="205" t="s">
        <v>3305</v>
      </c>
      <c r="C463" s="214" t="s">
        <v>3492</v>
      </c>
      <c r="D463" s="108">
        <v>1.786</v>
      </c>
      <c r="E463" s="204"/>
      <c r="F463" s="205">
        <v>14.2</v>
      </c>
      <c r="G463" s="206">
        <v>4</v>
      </c>
      <c r="H463" s="204">
        <v>0.33200000000000002</v>
      </c>
      <c r="I463" s="206">
        <v>28</v>
      </c>
      <c r="J463" s="204">
        <v>8.2000000000000003E-2</v>
      </c>
      <c r="K463" s="204">
        <v>0.109</v>
      </c>
      <c r="L463" s="205"/>
      <c r="M463" s="205"/>
    </row>
    <row r="464" spans="1:13" x14ac:dyDescent="0.2">
      <c r="A464" s="205" t="s">
        <v>3287</v>
      </c>
      <c r="B464" s="205" t="s">
        <v>3305</v>
      </c>
      <c r="C464" s="214" t="s">
        <v>1472</v>
      </c>
      <c r="D464" s="108">
        <v>0.54</v>
      </c>
      <c r="E464" s="204"/>
      <c r="F464" s="205">
        <v>4.5999999999999996</v>
      </c>
      <c r="G464" s="206">
        <v>1</v>
      </c>
      <c r="H464" s="204">
        <v>0.32200000000000001</v>
      </c>
      <c r="I464" s="206">
        <v>10</v>
      </c>
      <c r="J464" s="204">
        <v>7.9000000000000001E-2</v>
      </c>
      <c r="K464" s="204">
        <v>9.2999999999999999E-2</v>
      </c>
      <c r="L464" s="205"/>
      <c r="M464" s="205"/>
    </row>
    <row r="465" spans="1:13" ht="22.5" x14ac:dyDescent="0.2">
      <c r="A465" s="205" t="s">
        <v>3288</v>
      </c>
      <c r="B465" s="205" t="s">
        <v>3305</v>
      </c>
      <c r="C465" s="214" t="s">
        <v>5655</v>
      </c>
      <c r="D465" s="108">
        <v>1.78</v>
      </c>
      <c r="E465" s="204"/>
      <c r="F465" s="205">
        <v>12.6</v>
      </c>
      <c r="G465" s="206">
        <v>3</v>
      </c>
      <c r="H465" s="204">
        <v>0.42699999999999999</v>
      </c>
      <c r="I465" s="206">
        <v>25</v>
      </c>
      <c r="J465" s="204">
        <v>9.5000000000000001E-2</v>
      </c>
      <c r="K465" s="204">
        <v>0.125</v>
      </c>
      <c r="L465" s="205"/>
      <c r="M465" s="205"/>
    </row>
    <row r="466" spans="1:13" ht="33.75" x14ac:dyDescent="0.2">
      <c r="A466" s="205" t="s">
        <v>3289</v>
      </c>
      <c r="B466" s="205" t="s">
        <v>3305</v>
      </c>
      <c r="C466" s="214" t="s">
        <v>5656</v>
      </c>
      <c r="D466" s="108">
        <v>0.85099999999999998</v>
      </c>
      <c r="E466" s="204"/>
      <c r="F466" s="205">
        <v>7.1</v>
      </c>
      <c r="G466" s="206">
        <v>1</v>
      </c>
      <c r="H466" s="204">
        <v>0.58599999999999997</v>
      </c>
      <c r="I466" s="206">
        <v>16</v>
      </c>
      <c r="J466" s="204">
        <v>8.1000000000000003E-2</v>
      </c>
      <c r="K466" s="204">
        <v>0.10100000000000001</v>
      </c>
      <c r="L466" s="205"/>
      <c r="M466" s="205"/>
    </row>
    <row r="467" spans="1:13" ht="33.75" x14ac:dyDescent="0.2">
      <c r="A467" s="205" t="s">
        <v>1473</v>
      </c>
      <c r="B467" s="205" t="s">
        <v>3305</v>
      </c>
      <c r="C467" s="214" t="s">
        <v>5657</v>
      </c>
      <c r="D467" s="108">
        <v>0.52800000000000002</v>
      </c>
      <c r="E467" s="204"/>
      <c r="F467" s="205">
        <v>3.4</v>
      </c>
      <c r="G467" s="206">
        <v>1</v>
      </c>
      <c r="H467" s="204">
        <v>0.27500000000000002</v>
      </c>
      <c r="I467" s="206">
        <v>7</v>
      </c>
      <c r="J467" s="204">
        <v>0.105</v>
      </c>
      <c r="K467" s="204">
        <v>0.11700000000000001</v>
      </c>
      <c r="L467" s="205"/>
      <c r="M467" s="205"/>
    </row>
    <row r="468" spans="1:13" ht="33.75" x14ac:dyDescent="0.2">
      <c r="A468" s="205" t="s">
        <v>587</v>
      </c>
      <c r="B468" s="205" t="s">
        <v>3305</v>
      </c>
      <c r="C468" s="214" t="s">
        <v>5658</v>
      </c>
      <c r="D468" s="108">
        <v>0.48099999999999998</v>
      </c>
      <c r="E468" s="204"/>
      <c r="F468" s="205">
        <v>4.0999999999999996</v>
      </c>
      <c r="G468" s="206">
        <v>1</v>
      </c>
      <c r="H468" s="204">
        <v>0.28299999999999997</v>
      </c>
      <c r="I468" s="206">
        <v>9</v>
      </c>
      <c r="J468" s="204">
        <v>7.9000000000000001E-2</v>
      </c>
      <c r="K468" s="204">
        <v>9.0999999999999998E-2</v>
      </c>
      <c r="L468" s="205"/>
      <c r="M468" s="205"/>
    </row>
    <row r="469" spans="1:13" ht="33.75" x14ac:dyDescent="0.2">
      <c r="A469" s="205" t="s">
        <v>1918</v>
      </c>
      <c r="B469" s="205" t="s">
        <v>3305</v>
      </c>
      <c r="C469" s="214" t="s">
        <v>5659</v>
      </c>
      <c r="D469" s="108">
        <v>1.0229999999999999</v>
      </c>
      <c r="E469" s="204"/>
      <c r="F469" s="205">
        <v>5.0999999999999996</v>
      </c>
      <c r="G469" s="206">
        <v>1</v>
      </c>
      <c r="H469" s="204">
        <v>0.53300000000000003</v>
      </c>
      <c r="I469" s="206">
        <v>13</v>
      </c>
      <c r="J469" s="204">
        <v>0.191</v>
      </c>
      <c r="K469" s="204">
        <v>0.16</v>
      </c>
      <c r="L469" s="205"/>
      <c r="M469" s="205"/>
    </row>
    <row r="470" spans="1:13" ht="33.75" x14ac:dyDescent="0.2">
      <c r="A470" s="205" t="s">
        <v>1919</v>
      </c>
      <c r="B470" s="205" t="s">
        <v>3305</v>
      </c>
      <c r="C470" s="214" t="s">
        <v>5660</v>
      </c>
      <c r="D470" s="108">
        <v>0.59399999999999997</v>
      </c>
      <c r="E470" s="204"/>
      <c r="F470" s="205">
        <v>3.3</v>
      </c>
      <c r="G470" s="206">
        <v>1</v>
      </c>
      <c r="H470" s="204">
        <v>0.129</v>
      </c>
      <c r="I470" s="206">
        <v>8</v>
      </c>
      <c r="J470" s="204">
        <v>0.122</v>
      </c>
      <c r="K470" s="204">
        <v>0.13300000000000001</v>
      </c>
      <c r="L470" s="205"/>
      <c r="M470" s="205"/>
    </row>
    <row r="471" spans="1:13" ht="22.5" x14ac:dyDescent="0.2">
      <c r="A471" s="205" t="s">
        <v>3290</v>
      </c>
      <c r="B471" s="205" t="s">
        <v>3305</v>
      </c>
      <c r="C471" s="214" t="s">
        <v>1583</v>
      </c>
      <c r="D471" s="108">
        <v>1.3859999999999999</v>
      </c>
      <c r="E471" s="204"/>
      <c r="F471" s="205">
        <v>11.9</v>
      </c>
      <c r="G471" s="206">
        <v>3</v>
      </c>
      <c r="H471" s="204">
        <v>0.32400000000000001</v>
      </c>
      <c r="I471" s="206">
        <v>23</v>
      </c>
      <c r="J471" s="204">
        <v>7.5999999999999998E-2</v>
      </c>
      <c r="K471" s="204">
        <v>0.1</v>
      </c>
      <c r="L471" s="205"/>
      <c r="M471" s="205"/>
    </row>
    <row r="472" spans="1:13" ht="22.5" x14ac:dyDescent="0.2">
      <c r="A472" s="112" t="s">
        <v>3291</v>
      </c>
      <c r="B472" s="112" t="s">
        <v>3305</v>
      </c>
      <c r="C472" s="118" t="s">
        <v>1266</v>
      </c>
      <c r="D472" s="111">
        <v>0.60499999999999998</v>
      </c>
      <c r="E472" s="111"/>
      <c r="F472" s="112">
        <v>5.2</v>
      </c>
      <c r="G472" s="119">
        <v>1</v>
      </c>
      <c r="H472" s="111">
        <v>0.35799999999999998</v>
      </c>
      <c r="I472" s="119">
        <v>12</v>
      </c>
      <c r="J472" s="111">
        <v>7.8E-2</v>
      </c>
      <c r="K472" s="111">
        <v>9.4E-2</v>
      </c>
      <c r="L472" s="112"/>
      <c r="M472" s="112"/>
    </row>
    <row r="473" spans="1:13" ht="22.5" x14ac:dyDescent="0.2">
      <c r="A473" s="205" t="s">
        <v>3292</v>
      </c>
      <c r="B473" s="205" t="s">
        <v>3305</v>
      </c>
      <c r="C473" s="214" t="s">
        <v>2101</v>
      </c>
      <c r="D473" s="108">
        <v>2.0089999999999999</v>
      </c>
      <c r="E473" s="204"/>
      <c r="F473" s="205">
        <v>12.5</v>
      </c>
      <c r="G473" s="206">
        <v>3</v>
      </c>
      <c r="H473" s="204">
        <v>0.49099999999999999</v>
      </c>
      <c r="I473" s="206">
        <v>25</v>
      </c>
      <c r="J473" s="204">
        <v>0.11</v>
      </c>
      <c r="K473" s="204">
        <v>0.14599999999999999</v>
      </c>
      <c r="L473" s="205"/>
      <c r="M473" s="205"/>
    </row>
    <row r="474" spans="1:13" ht="22.5" x14ac:dyDescent="0.2">
      <c r="A474" s="205" t="s">
        <v>3293</v>
      </c>
      <c r="B474" s="205" t="s">
        <v>3305</v>
      </c>
      <c r="C474" s="214" t="s">
        <v>2102</v>
      </c>
      <c r="D474" s="108">
        <v>0.68600000000000005</v>
      </c>
      <c r="E474" s="204"/>
      <c r="F474" s="205">
        <v>4.9000000000000004</v>
      </c>
      <c r="G474" s="206">
        <v>1</v>
      </c>
      <c r="H474" s="204">
        <v>0.49</v>
      </c>
      <c r="I474" s="206">
        <v>11</v>
      </c>
      <c r="J474" s="204">
        <v>9.6000000000000002E-2</v>
      </c>
      <c r="K474" s="204">
        <v>0.114</v>
      </c>
      <c r="L474" s="205"/>
      <c r="M474" s="205"/>
    </row>
    <row r="475" spans="1:13" ht="56.25" x14ac:dyDescent="0.2">
      <c r="A475" s="205" t="s">
        <v>3294</v>
      </c>
      <c r="B475" s="205" t="s">
        <v>3305</v>
      </c>
      <c r="C475" s="214" t="s">
        <v>5661</v>
      </c>
      <c r="D475" s="108">
        <v>1.397</v>
      </c>
      <c r="E475" s="204"/>
      <c r="F475" s="205">
        <v>10</v>
      </c>
      <c r="G475" s="206">
        <v>2</v>
      </c>
      <c r="H475" s="204">
        <v>0.40400000000000003</v>
      </c>
      <c r="I475" s="206">
        <v>22</v>
      </c>
      <c r="J475" s="204">
        <v>8.5000000000000006E-2</v>
      </c>
      <c r="K475" s="204">
        <v>0.11</v>
      </c>
      <c r="L475" s="205"/>
      <c r="M475" s="205"/>
    </row>
    <row r="476" spans="1:13" ht="56.25" x14ac:dyDescent="0.2">
      <c r="A476" s="205" t="s">
        <v>3295</v>
      </c>
      <c r="B476" s="205" t="s">
        <v>3305</v>
      </c>
      <c r="C476" s="214" t="s">
        <v>5662</v>
      </c>
      <c r="D476" s="108">
        <v>0.45600000000000002</v>
      </c>
      <c r="E476" s="204"/>
      <c r="F476" s="205">
        <v>3.8</v>
      </c>
      <c r="G476" s="206">
        <v>1</v>
      </c>
      <c r="H476" s="204">
        <v>0.251</v>
      </c>
      <c r="I476" s="206">
        <v>9</v>
      </c>
      <c r="J476" s="204">
        <v>8.1000000000000003E-2</v>
      </c>
      <c r="K476" s="204">
        <v>9.1999999999999998E-2</v>
      </c>
      <c r="L476" s="205"/>
      <c r="M476" s="205"/>
    </row>
    <row r="477" spans="1:13" x14ac:dyDescent="0.2">
      <c r="A477" s="205" t="s">
        <v>3296</v>
      </c>
      <c r="B477" s="205" t="s">
        <v>3305</v>
      </c>
      <c r="C477" s="214" t="s">
        <v>4585</v>
      </c>
      <c r="D477" s="108">
        <v>1.3480000000000001</v>
      </c>
      <c r="E477" s="204"/>
      <c r="F477" s="205">
        <v>10.9</v>
      </c>
      <c r="G477" s="206">
        <v>3</v>
      </c>
      <c r="H477" s="204">
        <v>0.311</v>
      </c>
      <c r="I477" s="206">
        <v>22</v>
      </c>
      <c r="J477" s="204">
        <v>0.08</v>
      </c>
      <c r="K477" s="204">
        <v>0.105</v>
      </c>
      <c r="L477" s="205"/>
      <c r="M477" s="205"/>
    </row>
    <row r="478" spans="1:13" x14ac:dyDescent="0.2">
      <c r="A478" s="205" t="s">
        <v>3502</v>
      </c>
      <c r="B478" s="205" t="s">
        <v>3305</v>
      </c>
      <c r="C478" s="214" t="s">
        <v>4586</v>
      </c>
      <c r="D478" s="108">
        <v>0.47599999999999998</v>
      </c>
      <c r="E478" s="204"/>
      <c r="F478" s="205">
        <v>3.9</v>
      </c>
      <c r="G478" s="206">
        <v>1</v>
      </c>
      <c r="H478" s="204">
        <v>0.27</v>
      </c>
      <c r="I478" s="206">
        <v>8</v>
      </c>
      <c r="J478" s="204">
        <v>8.3000000000000004E-2</v>
      </c>
      <c r="K478" s="204">
        <v>9.4E-2</v>
      </c>
      <c r="L478" s="205"/>
      <c r="M478" s="205"/>
    </row>
    <row r="479" spans="1:13" x14ac:dyDescent="0.2">
      <c r="A479" s="205" t="s">
        <v>5663</v>
      </c>
      <c r="B479" s="205" t="s">
        <v>3305</v>
      </c>
      <c r="C479" s="214" t="s">
        <v>5664</v>
      </c>
      <c r="D479" s="108">
        <v>0.25700000000000001</v>
      </c>
      <c r="E479" s="204"/>
      <c r="F479" s="205">
        <v>1</v>
      </c>
      <c r="G479" s="206"/>
      <c r="H479" s="204"/>
      <c r="I479" s="206"/>
      <c r="J479" s="204"/>
      <c r="K479" s="204"/>
      <c r="L479" s="205"/>
      <c r="M479" s="205"/>
    </row>
    <row r="480" spans="1:13" ht="22.5" x14ac:dyDescent="0.2">
      <c r="A480" s="205" t="s">
        <v>5665</v>
      </c>
      <c r="B480" s="205" t="s">
        <v>3305</v>
      </c>
      <c r="C480" s="214" t="s">
        <v>5666</v>
      </c>
      <c r="D480" s="108">
        <v>0.53600000000000003</v>
      </c>
      <c r="E480" s="204"/>
      <c r="F480" s="205">
        <v>4.0999999999999996</v>
      </c>
      <c r="G480" s="206">
        <v>1</v>
      </c>
      <c r="H480" s="204">
        <v>0.33100000000000002</v>
      </c>
      <c r="I480" s="206">
        <v>9</v>
      </c>
      <c r="J480" s="204">
        <v>0.09</v>
      </c>
      <c r="K480" s="204">
        <v>0.10299999999999999</v>
      </c>
      <c r="L480" s="205"/>
      <c r="M480" s="205"/>
    </row>
    <row r="481" spans="1:13" ht="22.5" x14ac:dyDescent="0.2">
      <c r="A481" s="205" t="s">
        <v>1516</v>
      </c>
      <c r="B481" s="205" t="s">
        <v>3305</v>
      </c>
      <c r="C481" s="214" t="s">
        <v>4587</v>
      </c>
      <c r="D481" s="108">
        <v>0.41499999999999998</v>
      </c>
      <c r="E481" s="204"/>
      <c r="F481" s="205">
        <v>2.9</v>
      </c>
      <c r="G481" s="206">
        <v>1</v>
      </c>
      <c r="H481" s="204">
        <v>0.215</v>
      </c>
      <c r="I481" s="206">
        <v>6</v>
      </c>
      <c r="J481" s="204">
        <v>9.8000000000000004E-2</v>
      </c>
      <c r="K481" s="204">
        <v>0.104</v>
      </c>
      <c r="L481" s="205"/>
      <c r="M481" s="205"/>
    </row>
    <row r="482" spans="1:13" ht="22.5" x14ac:dyDescent="0.2">
      <c r="A482" s="205" t="s">
        <v>2040</v>
      </c>
      <c r="B482" s="205" t="s">
        <v>3305</v>
      </c>
      <c r="C482" s="214" t="s">
        <v>6558</v>
      </c>
      <c r="D482" s="108">
        <v>2.1389999999999998</v>
      </c>
      <c r="E482" s="204"/>
      <c r="F482" s="205">
        <v>14.2</v>
      </c>
      <c r="G482" s="206">
        <v>4</v>
      </c>
      <c r="H482" s="204">
        <v>0.39700000000000002</v>
      </c>
      <c r="I482" s="206">
        <v>28</v>
      </c>
      <c r="J482" s="204">
        <v>9.8000000000000004E-2</v>
      </c>
      <c r="K482" s="204">
        <v>0.13100000000000001</v>
      </c>
      <c r="L482" s="205"/>
      <c r="M482" s="205"/>
    </row>
    <row r="483" spans="1:13" ht="22.5" x14ac:dyDescent="0.2">
      <c r="A483" s="205" t="s">
        <v>5314</v>
      </c>
      <c r="B483" s="205" t="s">
        <v>3305</v>
      </c>
      <c r="C483" s="214" t="s">
        <v>6559</v>
      </c>
      <c r="D483" s="108">
        <v>1.0669999999999999</v>
      </c>
      <c r="E483" s="204"/>
      <c r="F483" s="205">
        <v>4.5999999999999996</v>
      </c>
      <c r="G483" s="206">
        <v>1</v>
      </c>
      <c r="H483" s="204">
        <v>0.69199999999999995</v>
      </c>
      <c r="I483" s="206">
        <v>11</v>
      </c>
      <c r="J483" s="204">
        <v>0.21099999999999999</v>
      </c>
      <c r="K483" s="204">
        <v>0.17299999999999999</v>
      </c>
      <c r="L483" s="205"/>
      <c r="M483" s="205"/>
    </row>
    <row r="484" spans="1:13" ht="33.75" x14ac:dyDescent="0.2">
      <c r="A484" s="205" t="s">
        <v>2082</v>
      </c>
      <c r="B484" s="205" t="s">
        <v>3305</v>
      </c>
      <c r="C484" s="214" t="s">
        <v>6560</v>
      </c>
      <c r="D484" s="108">
        <v>0.99</v>
      </c>
      <c r="E484" s="204"/>
      <c r="F484" s="205">
        <v>5.4</v>
      </c>
      <c r="G484" s="206">
        <v>1</v>
      </c>
      <c r="H484" s="204">
        <v>0.64300000000000002</v>
      </c>
      <c r="I484" s="206">
        <v>13</v>
      </c>
      <c r="J484" s="204">
        <v>0.17699999999999999</v>
      </c>
      <c r="K484" s="204">
        <v>0.14899999999999999</v>
      </c>
      <c r="L484" s="205"/>
      <c r="M484" s="205"/>
    </row>
    <row r="485" spans="1:13" ht="22.5" x14ac:dyDescent="0.2">
      <c r="A485" s="205" t="s">
        <v>384</v>
      </c>
      <c r="B485" s="205" t="s">
        <v>3305</v>
      </c>
      <c r="C485" s="214" t="s">
        <v>6561</v>
      </c>
      <c r="D485" s="108">
        <v>0.80400000000000005</v>
      </c>
      <c r="E485" s="204"/>
      <c r="F485" s="205">
        <v>5.5</v>
      </c>
      <c r="G485" s="206">
        <v>1</v>
      </c>
      <c r="H485" s="204">
        <v>0.496</v>
      </c>
      <c r="I485" s="206">
        <v>13</v>
      </c>
      <c r="J485" s="204">
        <v>8.8999999999999996E-2</v>
      </c>
      <c r="K485" s="204">
        <v>0.107</v>
      </c>
      <c r="L485" s="205"/>
      <c r="M485" s="205"/>
    </row>
    <row r="486" spans="1:13" ht="22.5" x14ac:dyDescent="0.2">
      <c r="A486" s="205" t="s">
        <v>2360</v>
      </c>
      <c r="B486" s="205" t="s">
        <v>3305</v>
      </c>
      <c r="C486" s="214" t="s">
        <v>2361</v>
      </c>
      <c r="D486" s="108">
        <v>2.819</v>
      </c>
      <c r="E486" s="204"/>
      <c r="F486" s="205">
        <v>21.8</v>
      </c>
      <c r="G486" s="206"/>
      <c r="H486" s="204"/>
      <c r="I486" s="206">
        <v>36</v>
      </c>
      <c r="J486" s="204">
        <v>8.4000000000000005E-2</v>
      </c>
      <c r="K486" s="204">
        <v>0.114</v>
      </c>
      <c r="L486" s="205"/>
      <c r="M486" s="205"/>
    </row>
    <row r="487" spans="1:13" ht="22.5" x14ac:dyDescent="0.2">
      <c r="A487" s="205" t="s">
        <v>2362</v>
      </c>
      <c r="B487" s="205" t="s">
        <v>3303</v>
      </c>
      <c r="C487" s="214" t="s">
        <v>4588</v>
      </c>
      <c r="D487" s="108">
        <v>2.6139999999999999</v>
      </c>
      <c r="E487" s="204"/>
      <c r="F487" s="205">
        <v>4.2</v>
      </c>
      <c r="G487" s="206">
        <v>1</v>
      </c>
      <c r="H487" s="204">
        <v>0.254</v>
      </c>
      <c r="I487" s="206">
        <v>11</v>
      </c>
      <c r="J487" s="204">
        <v>9.7000000000000003E-2</v>
      </c>
      <c r="K487" s="204">
        <v>0.112</v>
      </c>
      <c r="L487" s="205"/>
      <c r="M487" s="205"/>
    </row>
    <row r="488" spans="1:13" x14ac:dyDescent="0.2">
      <c r="A488" s="205" t="s">
        <v>2363</v>
      </c>
      <c r="B488" s="205" t="s">
        <v>3303</v>
      </c>
      <c r="C488" s="214" t="s">
        <v>4589</v>
      </c>
      <c r="D488" s="108">
        <v>2.0169999999999999</v>
      </c>
      <c r="E488" s="204"/>
      <c r="F488" s="205">
        <v>2.9</v>
      </c>
      <c r="G488" s="206">
        <v>1</v>
      </c>
      <c r="H488" s="204">
        <v>0.26800000000000002</v>
      </c>
      <c r="I488" s="206">
        <v>6</v>
      </c>
      <c r="J488" s="204">
        <v>0.1</v>
      </c>
      <c r="K488" s="204">
        <v>0.106</v>
      </c>
      <c r="L488" s="205"/>
      <c r="M488" s="205"/>
    </row>
    <row r="489" spans="1:13" ht="56.25" x14ac:dyDescent="0.2">
      <c r="A489" s="205" t="s">
        <v>2373</v>
      </c>
      <c r="B489" s="205" t="s">
        <v>3303</v>
      </c>
      <c r="C489" s="214" t="s">
        <v>6807</v>
      </c>
      <c r="D489" s="108">
        <v>9.4269999999999996</v>
      </c>
      <c r="E489" s="204"/>
      <c r="F489" s="205">
        <v>15</v>
      </c>
      <c r="G489" s="206">
        <v>4</v>
      </c>
      <c r="H489" s="204">
        <v>0.54300000000000004</v>
      </c>
      <c r="I489" s="206">
        <v>30</v>
      </c>
      <c r="J489" s="204">
        <v>0.127</v>
      </c>
      <c r="K489" s="204">
        <v>0.17</v>
      </c>
      <c r="L489" s="205"/>
      <c r="M489" s="205"/>
    </row>
    <row r="490" spans="1:13" ht="56.25" x14ac:dyDescent="0.2">
      <c r="A490" s="205" t="s">
        <v>2374</v>
      </c>
      <c r="B490" s="205" t="s">
        <v>3303</v>
      </c>
      <c r="C490" s="214" t="s">
        <v>6808</v>
      </c>
      <c r="D490" s="108">
        <v>8.1639999999999997</v>
      </c>
      <c r="E490" s="204"/>
      <c r="F490" s="205">
        <v>12.4</v>
      </c>
      <c r="G490" s="206">
        <v>3</v>
      </c>
      <c r="H490" s="204">
        <v>0.54100000000000004</v>
      </c>
      <c r="I490" s="206">
        <v>25</v>
      </c>
      <c r="J490" s="204">
        <v>0.122</v>
      </c>
      <c r="K490" s="204">
        <v>0.161</v>
      </c>
      <c r="L490" s="205"/>
      <c r="M490" s="205"/>
    </row>
    <row r="491" spans="1:13" ht="56.25" x14ac:dyDescent="0.2">
      <c r="A491" s="112" t="s">
        <v>1782</v>
      </c>
      <c r="B491" s="112" t="s">
        <v>3303</v>
      </c>
      <c r="C491" s="118" t="s">
        <v>6809</v>
      </c>
      <c r="D491" s="111">
        <v>9.4380000000000006</v>
      </c>
      <c r="E491" s="111"/>
      <c r="F491" s="112">
        <v>11.2</v>
      </c>
      <c r="G491" s="119">
        <v>3</v>
      </c>
      <c r="H491" s="111">
        <v>0.40400000000000003</v>
      </c>
      <c r="I491" s="119">
        <v>24</v>
      </c>
      <c r="J491" s="111">
        <v>0.10100000000000001</v>
      </c>
      <c r="K491" s="111">
        <v>0.13300000000000001</v>
      </c>
      <c r="L491" s="112"/>
      <c r="M491" s="112"/>
    </row>
    <row r="492" spans="1:13" s="20" customFormat="1" ht="21" customHeight="1" x14ac:dyDescent="0.2">
      <c r="A492" s="217" t="s">
        <v>2284</v>
      </c>
      <c r="B492" s="85"/>
      <c r="C492" s="218"/>
      <c r="D492" s="219"/>
      <c r="E492" s="84"/>
      <c r="F492" s="85"/>
      <c r="G492" s="220"/>
      <c r="H492" s="84"/>
      <c r="I492" s="220"/>
      <c r="J492" s="84"/>
      <c r="K492" s="84"/>
      <c r="L492" s="85"/>
      <c r="M492" s="221"/>
    </row>
    <row r="493" spans="1:13" x14ac:dyDescent="0.2">
      <c r="A493" s="205" t="s">
        <v>3979</v>
      </c>
      <c r="B493" s="205" t="s">
        <v>3303</v>
      </c>
      <c r="C493" s="214" t="s">
        <v>340</v>
      </c>
      <c r="D493" s="108">
        <v>8.2620000000000005</v>
      </c>
      <c r="E493" s="204"/>
      <c r="F493" s="205">
        <v>26</v>
      </c>
      <c r="G493" s="206">
        <v>8</v>
      </c>
      <c r="H493" s="204">
        <v>0.52700000000000002</v>
      </c>
      <c r="I493" s="206">
        <v>44</v>
      </c>
      <c r="J493" s="204">
        <v>0.182</v>
      </c>
      <c r="K493" s="204">
        <v>0.17599999999999999</v>
      </c>
      <c r="L493" s="205"/>
      <c r="M493" s="205"/>
    </row>
    <row r="494" spans="1:13" ht="56.25" x14ac:dyDescent="0.2">
      <c r="A494" s="205" t="s">
        <v>3423</v>
      </c>
      <c r="B494" s="205" t="s">
        <v>3303</v>
      </c>
      <c r="C494" s="214" t="s">
        <v>5667</v>
      </c>
      <c r="D494" s="108">
        <v>4.7270000000000003</v>
      </c>
      <c r="E494" s="204"/>
      <c r="F494" s="205">
        <v>19</v>
      </c>
      <c r="G494" s="206">
        <v>5</v>
      </c>
      <c r="H494" s="204">
        <v>0.51900000000000002</v>
      </c>
      <c r="I494" s="206">
        <v>36</v>
      </c>
      <c r="J494" s="204">
        <v>0.115</v>
      </c>
      <c r="K494" s="204">
        <v>0.156</v>
      </c>
      <c r="L494" s="205"/>
      <c r="M494" s="205"/>
    </row>
    <row r="495" spans="1:13" ht="56.25" x14ac:dyDescent="0.2">
      <c r="A495" s="205" t="s">
        <v>3497</v>
      </c>
      <c r="B495" s="205" t="s">
        <v>3303</v>
      </c>
      <c r="C495" s="214" t="s">
        <v>5668</v>
      </c>
      <c r="D495" s="108">
        <v>3.383</v>
      </c>
      <c r="E495" s="204"/>
      <c r="F495" s="205">
        <v>15.3</v>
      </c>
      <c r="G495" s="206">
        <v>4</v>
      </c>
      <c r="H495" s="204">
        <v>0.41299999999999998</v>
      </c>
      <c r="I495" s="206">
        <v>29</v>
      </c>
      <c r="J495" s="204">
        <v>9.5000000000000001E-2</v>
      </c>
      <c r="K495" s="204">
        <v>0.127</v>
      </c>
      <c r="L495" s="205"/>
      <c r="M495" s="205"/>
    </row>
    <row r="496" spans="1:13" ht="33.75" x14ac:dyDescent="0.2">
      <c r="A496" s="205" t="s">
        <v>5315</v>
      </c>
      <c r="B496" s="205" t="s">
        <v>3303</v>
      </c>
      <c r="C496" s="214" t="s">
        <v>6810</v>
      </c>
      <c r="D496" s="108">
        <v>6.43</v>
      </c>
      <c r="E496" s="204"/>
      <c r="F496" s="205">
        <v>19.899999999999999</v>
      </c>
      <c r="G496" s="206">
        <v>6</v>
      </c>
      <c r="H496" s="204">
        <v>0.53900000000000003</v>
      </c>
      <c r="I496" s="206">
        <v>34</v>
      </c>
      <c r="J496" s="204">
        <v>0.189</v>
      </c>
      <c r="K496" s="204">
        <v>0.18</v>
      </c>
      <c r="L496" s="205"/>
      <c r="M496" s="205"/>
    </row>
    <row r="497" spans="1:13" ht="45" x14ac:dyDescent="0.2">
      <c r="A497" s="205" t="s">
        <v>5316</v>
      </c>
      <c r="B497" s="205" t="s">
        <v>3303</v>
      </c>
      <c r="C497" s="214" t="s">
        <v>6811</v>
      </c>
      <c r="D497" s="108">
        <v>5.0709999999999997</v>
      </c>
      <c r="E497" s="204"/>
      <c r="F497" s="205">
        <v>17.7</v>
      </c>
      <c r="G497" s="206">
        <v>5</v>
      </c>
      <c r="H497" s="204">
        <v>0.48199999999999998</v>
      </c>
      <c r="I497" s="206">
        <v>32</v>
      </c>
      <c r="J497" s="204">
        <v>0.114</v>
      </c>
      <c r="K497" s="204">
        <v>0.154</v>
      </c>
      <c r="L497" s="205"/>
      <c r="M497" s="205"/>
    </row>
    <row r="498" spans="1:13" ht="45" x14ac:dyDescent="0.2">
      <c r="A498" s="205" t="s">
        <v>5317</v>
      </c>
      <c r="B498" s="205" t="s">
        <v>3303</v>
      </c>
      <c r="C498" s="214" t="s">
        <v>6562</v>
      </c>
      <c r="D498" s="108">
        <v>4.4770000000000003</v>
      </c>
      <c r="E498" s="204"/>
      <c r="F498" s="205">
        <v>17.2</v>
      </c>
      <c r="G498" s="206">
        <v>5</v>
      </c>
      <c r="H498" s="204">
        <v>0.433</v>
      </c>
      <c r="I498" s="206">
        <v>31</v>
      </c>
      <c r="J498" s="204">
        <v>0.106</v>
      </c>
      <c r="K498" s="204">
        <v>0.14299999999999999</v>
      </c>
      <c r="L498" s="205"/>
      <c r="M498" s="205"/>
    </row>
    <row r="499" spans="1:13" ht="56.25" x14ac:dyDescent="0.2">
      <c r="A499" s="205" t="s">
        <v>5669</v>
      </c>
      <c r="B499" s="205" t="s">
        <v>3303</v>
      </c>
      <c r="C499" s="214" t="s">
        <v>6563</v>
      </c>
      <c r="D499" s="108">
        <v>3.859</v>
      </c>
      <c r="E499" s="204"/>
      <c r="F499" s="205">
        <v>17.600000000000001</v>
      </c>
      <c r="G499" s="206">
        <v>5</v>
      </c>
      <c r="H499" s="204">
        <v>0.432</v>
      </c>
      <c r="I499" s="206">
        <v>33</v>
      </c>
      <c r="J499" s="204">
        <v>0.10299999999999999</v>
      </c>
      <c r="K499" s="204">
        <v>0.13900000000000001</v>
      </c>
      <c r="L499" s="205"/>
      <c r="M499" s="205"/>
    </row>
    <row r="500" spans="1:13" ht="56.25" x14ac:dyDescent="0.2">
      <c r="A500" s="205" t="s">
        <v>3142</v>
      </c>
      <c r="B500" s="205" t="s">
        <v>3303</v>
      </c>
      <c r="C500" s="214" t="s">
        <v>6812</v>
      </c>
      <c r="D500" s="108">
        <v>1.9079999999999999</v>
      </c>
      <c r="E500" s="204"/>
      <c r="F500" s="205">
        <v>7.2</v>
      </c>
      <c r="G500" s="206">
        <v>1</v>
      </c>
      <c r="H500" s="204">
        <v>1.264</v>
      </c>
      <c r="I500" s="206">
        <v>16</v>
      </c>
      <c r="J500" s="204">
        <v>0.129</v>
      </c>
      <c r="K500" s="204">
        <v>0.16200000000000001</v>
      </c>
      <c r="L500" s="205"/>
      <c r="M500" s="205"/>
    </row>
    <row r="501" spans="1:13" ht="56.25" x14ac:dyDescent="0.2">
      <c r="A501" s="205" t="s">
        <v>3143</v>
      </c>
      <c r="B501" s="205" t="s">
        <v>3303</v>
      </c>
      <c r="C501" s="214" t="s">
        <v>6564</v>
      </c>
      <c r="D501" s="108">
        <v>1.8169999999999999</v>
      </c>
      <c r="E501" s="204"/>
      <c r="F501" s="205">
        <v>7.7</v>
      </c>
      <c r="G501" s="206">
        <v>2</v>
      </c>
      <c r="H501" s="204">
        <v>0.33700000000000002</v>
      </c>
      <c r="I501" s="206">
        <v>16</v>
      </c>
      <c r="J501" s="204">
        <v>9.1999999999999998E-2</v>
      </c>
      <c r="K501" s="204">
        <v>0.11600000000000001</v>
      </c>
      <c r="L501" s="205"/>
      <c r="M501" s="205"/>
    </row>
    <row r="502" spans="1:13" ht="45" customHeight="1" x14ac:dyDescent="0.2">
      <c r="A502" s="205" t="s">
        <v>3154</v>
      </c>
      <c r="B502" s="205" t="s">
        <v>3303</v>
      </c>
      <c r="C502" s="214" t="s">
        <v>6565</v>
      </c>
      <c r="D502" s="108">
        <v>1.4790000000000001</v>
      </c>
      <c r="E502" s="204"/>
      <c r="F502" s="205">
        <v>8</v>
      </c>
      <c r="G502" s="206">
        <v>2</v>
      </c>
      <c r="H502" s="204">
        <v>0.29399999999999998</v>
      </c>
      <c r="I502" s="206">
        <v>16</v>
      </c>
      <c r="J502" s="204">
        <v>7.6999999999999999E-2</v>
      </c>
      <c r="K502" s="204">
        <v>9.8000000000000004E-2</v>
      </c>
      <c r="L502" s="205"/>
      <c r="M502" s="205"/>
    </row>
    <row r="503" spans="1:13" ht="22.5" x14ac:dyDescent="0.2">
      <c r="A503" s="205" t="s">
        <v>3155</v>
      </c>
      <c r="B503" s="205" t="s">
        <v>3303</v>
      </c>
      <c r="C503" s="214" t="s">
        <v>4045</v>
      </c>
      <c r="D503" s="108">
        <v>2.9039999999999999</v>
      </c>
      <c r="E503" s="204"/>
      <c r="F503" s="205">
        <v>14.6</v>
      </c>
      <c r="G503" s="206">
        <v>4</v>
      </c>
      <c r="H503" s="204">
        <v>0.36299999999999999</v>
      </c>
      <c r="I503" s="206">
        <v>29</v>
      </c>
      <c r="J503" s="204">
        <v>8.6999999999999994E-2</v>
      </c>
      <c r="K503" s="204">
        <v>0.11700000000000001</v>
      </c>
      <c r="L503" s="205"/>
      <c r="M503" s="205"/>
    </row>
    <row r="504" spans="1:13" ht="22.5" x14ac:dyDescent="0.2">
      <c r="A504" s="205" t="s">
        <v>3156</v>
      </c>
      <c r="B504" s="205" t="s">
        <v>3303</v>
      </c>
      <c r="C504" s="214" t="s">
        <v>4046</v>
      </c>
      <c r="D504" s="108">
        <v>1.2450000000000001</v>
      </c>
      <c r="E504" s="204"/>
      <c r="F504" s="205">
        <v>5</v>
      </c>
      <c r="G504" s="206">
        <v>1</v>
      </c>
      <c r="H504" s="204">
        <v>0.58599999999999997</v>
      </c>
      <c r="I504" s="206">
        <v>11</v>
      </c>
      <c r="J504" s="204">
        <v>7.1999999999999995E-2</v>
      </c>
      <c r="K504" s="204">
        <v>8.5000000000000006E-2</v>
      </c>
      <c r="L504" s="205"/>
      <c r="M504" s="205"/>
    </row>
    <row r="505" spans="1:13" ht="33.75" x14ac:dyDescent="0.2">
      <c r="A505" s="205" t="s">
        <v>2083</v>
      </c>
      <c r="B505" s="205" t="s">
        <v>3303</v>
      </c>
      <c r="C505" s="214" t="s">
        <v>739</v>
      </c>
      <c r="D505" s="108">
        <v>0.95099999999999996</v>
      </c>
      <c r="E505" s="204"/>
      <c r="F505" s="205">
        <v>2.8</v>
      </c>
      <c r="G505" s="206">
        <v>1</v>
      </c>
      <c r="H505" s="204">
        <v>0.21099999999999999</v>
      </c>
      <c r="I505" s="206">
        <v>6</v>
      </c>
      <c r="J505" s="204">
        <v>8.3000000000000004E-2</v>
      </c>
      <c r="K505" s="204">
        <v>8.6999999999999994E-2</v>
      </c>
      <c r="L505" s="205"/>
      <c r="M505" s="205"/>
    </row>
    <row r="506" spans="1:13" ht="22.5" x14ac:dyDescent="0.2">
      <c r="A506" s="112" t="s">
        <v>3144</v>
      </c>
      <c r="B506" s="112" t="s">
        <v>3303</v>
      </c>
      <c r="C506" s="118" t="s">
        <v>742</v>
      </c>
      <c r="D506" s="111">
        <v>3.2629999999999999</v>
      </c>
      <c r="E506" s="111"/>
      <c r="F506" s="112">
        <v>13.7</v>
      </c>
      <c r="G506" s="119">
        <v>4</v>
      </c>
      <c r="H506" s="111">
        <v>0.38100000000000001</v>
      </c>
      <c r="I506" s="119">
        <v>27</v>
      </c>
      <c r="J506" s="111">
        <v>9.7000000000000003E-2</v>
      </c>
      <c r="K506" s="111">
        <v>0.129</v>
      </c>
      <c r="L506" s="112"/>
      <c r="M506" s="112"/>
    </row>
    <row r="507" spans="1:13" ht="22.5" x14ac:dyDescent="0.2">
      <c r="A507" s="205" t="s">
        <v>2129</v>
      </c>
      <c r="B507" s="205" t="s">
        <v>3303</v>
      </c>
      <c r="C507" s="214" t="s">
        <v>6813</v>
      </c>
      <c r="D507" s="108">
        <v>1.3939999999999999</v>
      </c>
      <c r="E507" s="204"/>
      <c r="F507" s="205">
        <v>5.8</v>
      </c>
      <c r="G507" s="206">
        <v>1</v>
      </c>
      <c r="H507" s="204">
        <v>0.45400000000000001</v>
      </c>
      <c r="I507" s="206">
        <v>11</v>
      </c>
      <c r="J507" s="204">
        <v>0.109</v>
      </c>
      <c r="K507" s="204">
        <v>0.13300000000000001</v>
      </c>
      <c r="L507" s="205"/>
      <c r="M507" s="205"/>
    </row>
    <row r="508" spans="1:13" ht="22.5" x14ac:dyDescent="0.2">
      <c r="A508" s="205" t="s">
        <v>2130</v>
      </c>
      <c r="B508" s="205" t="s">
        <v>3303</v>
      </c>
      <c r="C508" s="214" t="s">
        <v>6566</v>
      </c>
      <c r="D508" s="108">
        <v>0.76500000000000001</v>
      </c>
      <c r="E508" s="204"/>
      <c r="F508" s="205">
        <v>4.0999999999999996</v>
      </c>
      <c r="G508" s="206">
        <v>1</v>
      </c>
      <c r="H508" s="204">
        <v>0.26200000000000001</v>
      </c>
      <c r="I508" s="206">
        <v>10</v>
      </c>
      <c r="J508" s="204">
        <v>7.3999999999999996E-2</v>
      </c>
      <c r="K508" s="204">
        <v>8.5000000000000006E-2</v>
      </c>
      <c r="L508" s="205"/>
      <c r="M508" s="205"/>
    </row>
    <row r="509" spans="1:13" ht="22.5" x14ac:dyDescent="0.2">
      <c r="A509" s="205" t="s">
        <v>2131</v>
      </c>
      <c r="B509" s="205" t="s">
        <v>3303</v>
      </c>
      <c r="C509" s="214" t="s">
        <v>3681</v>
      </c>
      <c r="D509" s="108">
        <v>3.1320000000000001</v>
      </c>
      <c r="E509" s="204"/>
      <c r="F509" s="205">
        <v>13.9</v>
      </c>
      <c r="G509" s="206">
        <v>4</v>
      </c>
      <c r="H509" s="204">
        <v>0.40100000000000002</v>
      </c>
      <c r="I509" s="206">
        <v>31</v>
      </c>
      <c r="J509" s="204">
        <v>0.10100000000000001</v>
      </c>
      <c r="K509" s="204">
        <v>0.13500000000000001</v>
      </c>
      <c r="L509" s="205"/>
      <c r="M509" s="205"/>
    </row>
    <row r="510" spans="1:13" ht="33.75" x14ac:dyDescent="0.2">
      <c r="A510" s="205" t="s">
        <v>2041</v>
      </c>
      <c r="B510" s="205" t="s">
        <v>3303</v>
      </c>
      <c r="C510" s="214" t="s">
        <v>341</v>
      </c>
      <c r="D510" s="108">
        <v>2.044</v>
      </c>
      <c r="E510" s="204"/>
      <c r="F510" s="205">
        <v>13</v>
      </c>
      <c r="G510" s="206">
        <v>3</v>
      </c>
      <c r="H510" s="204">
        <v>0.377</v>
      </c>
      <c r="I510" s="206">
        <v>27</v>
      </c>
      <c r="J510" s="204">
        <v>8.1000000000000003E-2</v>
      </c>
      <c r="K510" s="204">
        <v>0.107</v>
      </c>
      <c r="L510" s="205"/>
      <c r="M510" s="205"/>
    </row>
    <row r="511" spans="1:13" ht="33.75" x14ac:dyDescent="0.2">
      <c r="A511" s="205" t="s">
        <v>3132</v>
      </c>
      <c r="B511" s="205" t="s">
        <v>3303</v>
      </c>
      <c r="C511" s="214" t="s">
        <v>6567</v>
      </c>
      <c r="D511" s="108">
        <v>1.6080000000000001</v>
      </c>
      <c r="E511" s="204"/>
      <c r="F511" s="205">
        <v>7.5</v>
      </c>
      <c r="G511" s="206">
        <v>2</v>
      </c>
      <c r="H511" s="204">
        <v>0.29699999999999999</v>
      </c>
      <c r="I511" s="206">
        <v>18</v>
      </c>
      <c r="J511" s="204">
        <v>8.3000000000000004E-2</v>
      </c>
      <c r="K511" s="204">
        <v>0.104</v>
      </c>
      <c r="L511" s="205"/>
      <c r="M511" s="205"/>
    </row>
    <row r="512" spans="1:13" ht="33.75" x14ac:dyDescent="0.2">
      <c r="A512" s="205" t="s">
        <v>6568</v>
      </c>
      <c r="B512" s="205" t="s">
        <v>3303</v>
      </c>
      <c r="C512" s="214" t="s">
        <v>342</v>
      </c>
      <c r="D512" s="108">
        <v>1.206</v>
      </c>
      <c r="E512" s="204"/>
      <c r="F512" s="205">
        <v>6.8</v>
      </c>
      <c r="G512" s="206">
        <v>1</v>
      </c>
      <c r="H512" s="204">
        <v>0.622</v>
      </c>
      <c r="I512" s="206">
        <v>17</v>
      </c>
      <c r="J512" s="204">
        <v>8.4000000000000005E-2</v>
      </c>
      <c r="K512" s="204">
        <v>0.105</v>
      </c>
      <c r="L512" s="205"/>
      <c r="M512" s="205"/>
    </row>
    <row r="513" spans="1:13" ht="45" x14ac:dyDescent="0.2">
      <c r="A513" s="205" t="s">
        <v>6569</v>
      </c>
      <c r="B513" s="205" t="s">
        <v>3303</v>
      </c>
      <c r="C513" s="214" t="s">
        <v>6570</v>
      </c>
      <c r="D513" s="108">
        <v>1.0880000000000001</v>
      </c>
      <c r="E513" s="204"/>
      <c r="F513" s="205">
        <v>2.9</v>
      </c>
      <c r="G513" s="206">
        <v>1</v>
      </c>
      <c r="H513" s="204">
        <v>9.6000000000000002E-2</v>
      </c>
      <c r="I513" s="206">
        <v>6</v>
      </c>
      <c r="J513" s="204">
        <v>8.1000000000000003E-2</v>
      </c>
      <c r="K513" s="204">
        <v>8.5999999999999993E-2</v>
      </c>
      <c r="L513" s="205"/>
      <c r="M513" s="205"/>
    </row>
    <row r="514" spans="1:13" ht="45" x14ac:dyDescent="0.2">
      <c r="A514" s="205" t="s">
        <v>6571</v>
      </c>
      <c r="B514" s="205" t="s">
        <v>3303</v>
      </c>
      <c r="C514" s="214" t="s">
        <v>6572</v>
      </c>
      <c r="D514" s="108">
        <v>1.4750000000000001</v>
      </c>
      <c r="E514" s="204"/>
      <c r="F514" s="205">
        <v>3.3</v>
      </c>
      <c r="G514" s="206">
        <v>1</v>
      </c>
      <c r="H514" s="204">
        <v>0.187</v>
      </c>
      <c r="I514" s="206">
        <v>6</v>
      </c>
      <c r="J514" s="204">
        <v>0.08</v>
      </c>
      <c r="K514" s="204">
        <v>8.7999999999999995E-2</v>
      </c>
      <c r="L514" s="205"/>
      <c r="M514" s="205"/>
    </row>
    <row r="515" spans="1:13" ht="33.75" x14ac:dyDescent="0.2">
      <c r="A515" s="205" t="s">
        <v>1267</v>
      </c>
      <c r="B515" s="205" t="s">
        <v>3303</v>
      </c>
      <c r="C515" s="214" t="s">
        <v>685</v>
      </c>
      <c r="D515" s="108">
        <v>5.2050000000000001</v>
      </c>
      <c r="E515" s="204"/>
      <c r="F515" s="205">
        <v>32.6</v>
      </c>
      <c r="G515" s="206"/>
      <c r="H515" s="204"/>
      <c r="I515" s="206">
        <v>50</v>
      </c>
      <c r="J515" s="204">
        <v>8.6999999999999994E-2</v>
      </c>
      <c r="K515" s="204">
        <v>0.121</v>
      </c>
      <c r="L515" s="205"/>
      <c r="M515" s="205"/>
    </row>
    <row r="516" spans="1:13" x14ac:dyDescent="0.2">
      <c r="A516" s="205" t="s">
        <v>540</v>
      </c>
      <c r="B516" s="205" t="s">
        <v>3303</v>
      </c>
      <c r="C516" s="214" t="s">
        <v>686</v>
      </c>
      <c r="D516" s="108">
        <v>5.5789999999999997</v>
      </c>
      <c r="E516" s="204"/>
      <c r="F516" s="205">
        <v>26.7</v>
      </c>
      <c r="G516" s="206">
        <v>8</v>
      </c>
      <c r="H516" s="204">
        <v>0.44400000000000001</v>
      </c>
      <c r="I516" s="206">
        <v>45</v>
      </c>
      <c r="J516" s="204">
        <v>0.182</v>
      </c>
      <c r="K516" s="204">
        <v>0.14399999999999999</v>
      </c>
      <c r="L516" s="205"/>
      <c r="M516" s="205"/>
    </row>
    <row r="517" spans="1:13" ht="56.25" x14ac:dyDescent="0.2">
      <c r="A517" s="205" t="s">
        <v>2023</v>
      </c>
      <c r="B517" s="205" t="s">
        <v>3303</v>
      </c>
      <c r="C517" s="214" t="s">
        <v>6814</v>
      </c>
      <c r="D517" s="108">
        <v>7.2629999999999999</v>
      </c>
      <c r="E517" s="204"/>
      <c r="F517" s="205">
        <v>23.2</v>
      </c>
      <c r="G517" s="206">
        <v>7</v>
      </c>
      <c r="H517" s="204">
        <v>0.52200000000000002</v>
      </c>
      <c r="I517" s="206">
        <v>41</v>
      </c>
      <c r="J517" s="204">
        <v>0.126</v>
      </c>
      <c r="K517" s="204">
        <v>0.17299999999999999</v>
      </c>
      <c r="L517" s="205"/>
      <c r="M517" s="205"/>
    </row>
    <row r="518" spans="1:13" ht="56.25" x14ac:dyDescent="0.2">
      <c r="A518" s="205" t="s">
        <v>2024</v>
      </c>
      <c r="B518" s="205" t="s">
        <v>3303</v>
      </c>
      <c r="C518" s="214" t="s">
        <v>6573</v>
      </c>
      <c r="D518" s="108">
        <v>4.5069999999999997</v>
      </c>
      <c r="E518" s="204"/>
      <c r="F518" s="205">
        <v>18.2</v>
      </c>
      <c r="G518" s="206">
        <v>5</v>
      </c>
      <c r="H518" s="204">
        <v>0.41799999999999998</v>
      </c>
      <c r="I518" s="206">
        <v>34</v>
      </c>
      <c r="J518" s="204">
        <v>9.7000000000000003E-2</v>
      </c>
      <c r="K518" s="204">
        <v>0.13100000000000001</v>
      </c>
      <c r="L518" s="205"/>
      <c r="M518" s="205"/>
    </row>
    <row r="519" spans="1:13" ht="33.75" x14ac:dyDescent="0.2">
      <c r="A519" s="205" t="s">
        <v>740</v>
      </c>
      <c r="B519" s="205" t="s">
        <v>3303</v>
      </c>
      <c r="C519" s="214" t="s">
        <v>4047</v>
      </c>
      <c r="D519" s="108">
        <v>3.5459999999999998</v>
      </c>
      <c r="E519" s="204"/>
      <c r="F519" s="205">
        <v>13.8</v>
      </c>
      <c r="G519" s="206">
        <v>4</v>
      </c>
      <c r="H519" s="204">
        <v>0.36899999999999999</v>
      </c>
      <c r="I519" s="206">
        <v>26</v>
      </c>
      <c r="J519" s="204">
        <v>9.2999999999999999E-2</v>
      </c>
      <c r="K519" s="204">
        <v>0.125</v>
      </c>
      <c r="L519" s="205"/>
      <c r="M519" s="205"/>
    </row>
    <row r="520" spans="1:13" ht="33.75" x14ac:dyDescent="0.2">
      <c r="A520" s="205" t="s">
        <v>741</v>
      </c>
      <c r="B520" s="205" t="s">
        <v>3303</v>
      </c>
      <c r="C520" s="214" t="s">
        <v>4048</v>
      </c>
      <c r="D520" s="108">
        <v>2.919</v>
      </c>
      <c r="E520" s="204"/>
      <c r="F520" s="205">
        <v>11.9</v>
      </c>
      <c r="G520" s="206">
        <v>3</v>
      </c>
      <c r="H520" s="204">
        <v>0.36899999999999999</v>
      </c>
      <c r="I520" s="206">
        <v>23</v>
      </c>
      <c r="J520" s="204">
        <v>8.6999999999999994E-2</v>
      </c>
      <c r="K520" s="204">
        <v>0.115</v>
      </c>
      <c r="L520" s="205"/>
      <c r="M520" s="205"/>
    </row>
    <row r="521" spans="1:13" ht="56.25" x14ac:dyDescent="0.2">
      <c r="A521" s="205" t="s">
        <v>4006</v>
      </c>
      <c r="B521" s="205" t="s">
        <v>3303</v>
      </c>
      <c r="C521" s="214" t="s">
        <v>5670</v>
      </c>
      <c r="D521" s="108">
        <v>4.0570000000000004</v>
      </c>
      <c r="E521" s="204"/>
      <c r="F521" s="205">
        <v>16.5</v>
      </c>
      <c r="G521" s="206">
        <v>5</v>
      </c>
      <c r="H521" s="204">
        <v>0.41199999999999998</v>
      </c>
      <c r="I521" s="206">
        <v>32</v>
      </c>
      <c r="J521" s="204">
        <v>0.105</v>
      </c>
      <c r="K521" s="204">
        <v>0.14099999999999999</v>
      </c>
      <c r="L521" s="205"/>
      <c r="M521" s="205"/>
    </row>
    <row r="522" spans="1:13" ht="56.25" x14ac:dyDescent="0.2">
      <c r="A522" s="112" t="s">
        <v>1737</v>
      </c>
      <c r="B522" s="112" t="s">
        <v>3303</v>
      </c>
      <c r="C522" s="118" t="s">
        <v>5671</v>
      </c>
      <c r="D522" s="111">
        <v>2.7930000000000001</v>
      </c>
      <c r="E522" s="111"/>
      <c r="F522" s="112">
        <v>12.5</v>
      </c>
      <c r="G522" s="119">
        <v>3</v>
      </c>
      <c r="H522" s="111">
        <v>0.39100000000000001</v>
      </c>
      <c r="I522" s="119">
        <v>24</v>
      </c>
      <c r="J522" s="111">
        <v>8.7999999999999995E-2</v>
      </c>
      <c r="K522" s="111">
        <v>0.11600000000000001</v>
      </c>
      <c r="L522" s="112"/>
      <c r="M522" s="112"/>
    </row>
    <row r="523" spans="1:13" ht="45" x14ac:dyDescent="0.2">
      <c r="A523" s="205" t="s">
        <v>572</v>
      </c>
      <c r="B523" s="205" t="s">
        <v>3303</v>
      </c>
      <c r="C523" s="214" t="s">
        <v>5672</v>
      </c>
      <c r="D523" s="108">
        <v>2.2400000000000002</v>
      </c>
      <c r="E523" s="204"/>
      <c r="F523" s="205">
        <v>11</v>
      </c>
      <c r="G523" s="206">
        <v>3</v>
      </c>
      <c r="H523" s="204">
        <v>0.32300000000000001</v>
      </c>
      <c r="I523" s="206">
        <v>22</v>
      </c>
      <c r="J523" s="204">
        <v>8.2000000000000003E-2</v>
      </c>
      <c r="K523" s="204">
        <v>0.107</v>
      </c>
      <c r="L523" s="205"/>
      <c r="M523" s="205"/>
    </row>
    <row r="524" spans="1:13" ht="22.5" x14ac:dyDescent="0.2">
      <c r="A524" s="205" t="s">
        <v>3365</v>
      </c>
      <c r="B524" s="205" t="s">
        <v>3303</v>
      </c>
      <c r="C524" s="214" t="s">
        <v>4591</v>
      </c>
      <c r="D524" s="108">
        <v>1.226</v>
      </c>
      <c r="E524" s="204"/>
      <c r="F524" s="205">
        <v>5.5</v>
      </c>
      <c r="G524" s="206">
        <v>1</v>
      </c>
      <c r="H524" s="204">
        <v>0.316</v>
      </c>
      <c r="I524" s="206">
        <v>13</v>
      </c>
      <c r="J524" s="204">
        <v>0.08</v>
      </c>
      <c r="K524" s="204">
        <v>9.7000000000000003E-2</v>
      </c>
      <c r="L524" s="205"/>
      <c r="M524" s="205"/>
    </row>
    <row r="525" spans="1:13" ht="45" customHeight="1" x14ac:dyDescent="0.2">
      <c r="A525" s="205" t="s">
        <v>687</v>
      </c>
      <c r="B525" s="205" t="s">
        <v>3303</v>
      </c>
      <c r="C525" s="214" t="s">
        <v>343</v>
      </c>
      <c r="D525" s="108">
        <v>2.9049999999999998</v>
      </c>
      <c r="E525" s="204"/>
      <c r="F525" s="205">
        <v>13</v>
      </c>
      <c r="G525" s="206">
        <v>3</v>
      </c>
      <c r="H525" s="204">
        <v>0.433</v>
      </c>
      <c r="I525" s="206">
        <v>27</v>
      </c>
      <c r="J525" s="204">
        <v>9.4E-2</v>
      </c>
      <c r="K525" s="204">
        <v>0.124</v>
      </c>
      <c r="L525" s="205"/>
      <c r="M525" s="205"/>
    </row>
    <row r="526" spans="1:13" ht="56.25" x14ac:dyDescent="0.2">
      <c r="A526" s="205" t="s">
        <v>688</v>
      </c>
      <c r="B526" s="205" t="s">
        <v>3303</v>
      </c>
      <c r="C526" s="214" t="s">
        <v>344</v>
      </c>
      <c r="D526" s="108">
        <v>2.4769999999999999</v>
      </c>
      <c r="E526" s="204"/>
      <c r="F526" s="205">
        <v>11.1</v>
      </c>
      <c r="G526" s="206">
        <v>3</v>
      </c>
      <c r="H526" s="204">
        <v>0.37</v>
      </c>
      <c r="I526" s="206">
        <v>23</v>
      </c>
      <c r="J526" s="204">
        <v>9.2999999999999999E-2</v>
      </c>
      <c r="K526" s="204">
        <v>0.122</v>
      </c>
      <c r="L526" s="205"/>
      <c r="M526" s="205"/>
    </row>
    <row r="527" spans="1:13" ht="56.25" x14ac:dyDescent="0.2">
      <c r="A527" s="205" t="s">
        <v>2297</v>
      </c>
      <c r="B527" s="205" t="s">
        <v>3303</v>
      </c>
      <c r="C527" s="214" t="s">
        <v>345</v>
      </c>
      <c r="D527" s="108">
        <v>1.5069999999999999</v>
      </c>
      <c r="E527" s="204"/>
      <c r="F527" s="205">
        <v>6.3</v>
      </c>
      <c r="G527" s="206">
        <v>1</v>
      </c>
      <c r="H527" s="204">
        <v>0.98</v>
      </c>
      <c r="I527" s="206">
        <v>13</v>
      </c>
      <c r="J527" s="204">
        <v>7.4999999999999997E-2</v>
      </c>
      <c r="K527" s="204">
        <v>9.1999999999999998E-2</v>
      </c>
      <c r="L527" s="205"/>
      <c r="M527" s="205"/>
    </row>
    <row r="528" spans="1:13" ht="33.75" x14ac:dyDescent="0.2">
      <c r="A528" s="205" t="s">
        <v>2021</v>
      </c>
      <c r="B528" s="205" t="s">
        <v>3303</v>
      </c>
      <c r="C528" s="214" t="s">
        <v>6815</v>
      </c>
      <c r="D528" s="108">
        <v>1.4219999999999999</v>
      </c>
      <c r="E528" s="204"/>
      <c r="F528" s="205">
        <v>5.5</v>
      </c>
      <c r="G528" s="206">
        <v>1</v>
      </c>
      <c r="H528" s="204">
        <v>0.40600000000000003</v>
      </c>
      <c r="I528" s="206">
        <v>13</v>
      </c>
      <c r="J528" s="204">
        <v>0.14799999999999999</v>
      </c>
      <c r="K528" s="204">
        <v>0.125</v>
      </c>
      <c r="L528" s="205"/>
      <c r="M528" s="205"/>
    </row>
    <row r="529" spans="1:13" ht="56.25" x14ac:dyDescent="0.2">
      <c r="A529" s="205" t="s">
        <v>2022</v>
      </c>
      <c r="B529" s="205" t="s">
        <v>3303</v>
      </c>
      <c r="C529" s="214" t="s">
        <v>6574</v>
      </c>
      <c r="D529" s="108">
        <v>1.71</v>
      </c>
      <c r="E529" s="204"/>
      <c r="F529" s="205">
        <v>8.5</v>
      </c>
      <c r="G529" s="206">
        <v>2</v>
      </c>
      <c r="H529" s="204">
        <v>0.318</v>
      </c>
      <c r="I529" s="206">
        <v>16</v>
      </c>
      <c r="J529" s="204">
        <v>7.9000000000000001E-2</v>
      </c>
      <c r="K529" s="204">
        <v>0.1</v>
      </c>
      <c r="L529" s="205"/>
      <c r="M529" s="205"/>
    </row>
    <row r="530" spans="1:13" ht="33.75" x14ac:dyDescent="0.2">
      <c r="A530" s="205" t="s">
        <v>2743</v>
      </c>
      <c r="B530" s="205" t="s">
        <v>3303</v>
      </c>
      <c r="C530" s="214" t="s">
        <v>6575</v>
      </c>
      <c r="D530" s="108">
        <v>0.96599999999999997</v>
      </c>
      <c r="E530" s="204"/>
      <c r="F530" s="205">
        <v>4.9000000000000004</v>
      </c>
      <c r="G530" s="206">
        <v>1</v>
      </c>
      <c r="H530" s="204">
        <v>0.52400000000000002</v>
      </c>
      <c r="I530" s="206">
        <v>11</v>
      </c>
      <c r="J530" s="204">
        <v>7.4999999999999997E-2</v>
      </c>
      <c r="K530" s="204">
        <v>8.8999999999999996E-2</v>
      </c>
      <c r="L530" s="205"/>
      <c r="M530" s="205"/>
    </row>
    <row r="531" spans="1:13" ht="33.75" x14ac:dyDescent="0.2">
      <c r="A531" s="205" t="s">
        <v>689</v>
      </c>
      <c r="B531" s="205" t="s">
        <v>3303</v>
      </c>
      <c r="C531" s="214" t="s">
        <v>4592</v>
      </c>
      <c r="D531" s="108">
        <v>1.54</v>
      </c>
      <c r="E531" s="204"/>
      <c r="F531" s="205">
        <v>6.8</v>
      </c>
      <c r="G531" s="206">
        <v>1</v>
      </c>
      <c r="H531" s="204">
        <v>0.47099999999999997</v>
      </c>
      <c r="I531" s="206">
        <v>14</v>
      </c>
      <c r="J531" s="204">
        <v>9.7000000000000003E-2</v>
      </c>
      <c r="K531" s="204">
        <v>0.12</v>
      </c>
      <c r="L531" s="205"/>
      <c r="M531" s="205"/>
    </row>
    <row r="532" spans="1:13" ht="45" x14ac:dyDescent="0.2">
      <c r="A532" s="205" t="s">
        <v>690</v>
      </c>
      <c r="B532" s="205" t="s">
        <v>3303</v>
      </c>
      <c r="C532" s="214" t="s">
        <v>346</v>
      </c>
      <c r="D532" s="108">
        <v>1.4730000000000001</v>
      </c>
      <c r="E532" s="204"/>
      <c r="F532" s="205">
        <v>6.5</v>
      </c>
      <c r="G532" s="206">
        <v>1</v>
      </c>
      <c r="H532" s="204">
        <v>0.40799999999999997</v>
      </c>
      <c r="I532" s="206">
        <v>14</v>
      </c>
      <c r="J532" s="204">
        <v>8.6999999999999994E-2</v>
      </c>
      <c r="K532" s="204">
        <v>0.108</v>
      </c>
      <c r="L532" s="205"/>
      <c r="M532" s="205"/>
    </row>
    <row r="533" spans="1:13" ht="33.75" x14ac:dyDescent="0.2">
      <c r="A533" s="205" t="s">
        <v>2503</v>
      </c>
      <c r="B533" s="205" t="s">
        <v>3303</v>
      </c>
      <c r="C533" s="214" t="s">
        <v>4593</v>
      </c>
      <c r="D533" s="108">
        <v>1.151</v>
      </c>
      <c r="E533" s="204"/>
      <c r="F533" s="205">
        <v>5.5</v>
      </c>
      <c r="G533" s="206">
        <v>1</v>
      </c>
      <c r="H533" s="204">
        <v>0.311</v>
      </c>
      <c r="I533" s="206">
        <v>11</v>
      </c>
      <c r="J533" s="204">
        <v>7.9000000000000001E-2</v>
      </c>
      <c r="K533" s="204">
        <v>9.5000000000000001E-2</v>
      </c>
      <c r="L533" s="205"/>
      <c r="M533" s="205"/>
    </row>
    <row r="534" spans="1:13" ht="45" x14ac:dyDescent="0.2">
      <c r="A534" s="205" t="s">
        <v>691</v>
      </c>
      <c r="B534" s="205" t="s">
        <v>3303</v>
      </c>
      <c r="C534" s="214" t="s">
        <v>4537</v>
      </c>
      <c r="D534" s="108">
        <v>1.012</v>
      </c>
      <c r="E534" s="204"/>
      <c r="F534" s="205">
        <v>4</v>
      </c>
      <c r="G534" s="206">
        <v>1</v>
      </c>
      <c r="H534" s="204">
        <v>0.27500000000000002</v>
      </c>
      <c r="I534" s="206">
        <v>8</v>
      </c>
      <c r="J534" s="204">
        <v>9.6000000000000002E-2</v>
      </c>
      <c r="K534" s="204">
        <v>0.11</v>
      </c>
      <c r="L534" s="205"/>
      <c r="M534" s="205"/>
    </row>
    <row r="535" spans="1:13" ht="56.25" x14ac:dyDescent="0.2">
      <c r="A535" s="205" t="s">
        <v>1423</v>
      </c>
      <c r="B535" s="205" t="s">
        <v>3303</v>
      </c>
      <c r="C535" s="214" t="s">
        <v>347</v>
      </c>
      <c r="D535" s="108">
        <v>0.95</v>
      </c>
      <c r="E535" s="204"/>
      <c r="F535" s="205">
        <v>3.8</v>
      </c>
      <c r="G535" s="206">
        <v>1</v>
      </c>
      <c r="H535" s="204">
        <v>0.33400000000000002</v>
      </c>
      <c r="I535" s="206">
        <v>8</v>
      </c>
      <c r="J535" s="204">
        <v>8.5000000000000006E-2</v>
      </c>
      <c r="K535" s="204">
        <v>9.6000000000000002E-2</v>
      </c>
      <c r="L535" s="205"/>
      <c r="M535" s="205"/>
    </row>
    <row r="536" spans="1:13" ht="45" x14ac:dyDescent="0.2">
      <c r="A536" s="205" t="s">
        <v>2504</v>
      </c>
      <c r="B536" s="205" t="s">
        <v>3303</v>
      </c>
      <c r="C536" s="214" t="s">
        <v>3808</v>
      </c>
      <c r="D536" s="108">
        <v>0.85099999999999998</v>
      </c>
      <c r="E536" s="204"/>
      <c r="F536" s="205">
        <v>3.4</v>
      </c>
      <c r="G536" s="206">
        <v>1</v>
      </c>
      <c r="H536" s="204">
        <v>0.218</v>
      </c>
      <c r="I536" s="206">
        <v>7</v>
      </c>
      <c r="J536" s="204">
        <v>8.5000000000000006E-2</v>
      </c>
      <c r="K536" s="204">
        <v>9.4E-2</v>
      </c>
      <c r="L536" s="205"/>
      <c r="M536" s="205"/>
    </row>
    <row r="537" spans="1:13" ht="22.5" x14ac:dyDescent="0.2">
      <c r="A537" s="205" t="s">
        <v>2052</v>
      </c>
      <c r="B537" s="205" t="s">
        <v>3303</v>
      </c>
      <c r="C537" s="214" t="s">
        <v>6576</v>
      </c>
      <c r="D537" s="108">
        <v>1.327</v>
      </c>
      <c r="E537" s="204"/>
      <c r="F537" s="205">
        <v>5.3</v>
      </c>
      <c r="G537" s="206">
        <v>1</v>
      </c>
      <c r="H537" s="204">
        <v>0.27900000000000003</v>
      </c>
      <c r="I537" s="206">
        <v>11</v>
      </c>
      <c r="J537" s="204">
        <v>7.3999999999999996E-2</v>
      </c>
      <c r="K537" s="204">
        <v>8.8999999999999996E-2</v>
      </c>
      <c r="L537" s="205"/>
      <c r="M537" s="205"/>
    </row>
    <row r="538" spans="1:13" ht="22.5" x14ac:dyDescent="0.2">
      <c r="A538" s="112" t="s">
        <v>2053</v>
      </c>
      <c r="B538" s="112" t="s">
        <v>3303</v>
      </c>
      <c r="C538" s="118" t="s">
        <v>6577</v>
      </c>
      <c r="D538" s="111">
        <v>0.89200000000000002</v>
      </c>
      <c r="E538" s="111"/>
      <c r="F538" s="112">
        <v>2.4</v>
      </c>
      <c r="G538" s="119">
        <v>1</v>
      </c>
      <c r="H538" s="111">
        <v>0.20499999999999999</v>
      </c>
      <c r="I538" s="119">
        <v>5</v>
      </c>
      <c r="J538" s="111">
        <v>0.09</v>
      </c>
      <c r="K538" s="111">
        <v>9.0999999999999998E-2</v>
      </c>
      <c r="L538" s="112"/>
      <c r="M538" s="112"/>
    </row>
    <row r="539" spans="1:13" ht="33.75" x14ac:dyDescent="0.2">
      <c r="A539" s="205" t="s">
        <v>6578</v>
      </c>
      <c r="B539" s="205" t="s">
        <v>3303</v>
      </c>
      <c r="C539" s="214" t="s">
        <v>6579</v>
      </c>
      <c r="D539" s="108">
        <v>0.81899999999999995</v>
      </c>
      <c r="E539" s="204"/>
      <c r="F539" s="205">
        <v>3</v>
      </c>
      <c r="G539" s="206">
        <v>1</v>
      </c>
      <c r="H539" s="204">
        <v>0.25600000000000001</v>
      </c>
      <c r="I539" s="206">
        <v>7</v>
      </c>
      <c r="J539" s="204">
        <v>8.3000000000000004E-2</v>
      </c>
      <c r="K539" s="204">
        <v>8.8999999999999996E-2</v>
      </c>
      <c r="L539" s="205"/>
      <c r="M539" s="205"/>
    </row>
    <row r="540" spans="1:13" ht="33.75" x14ac:dyDescent="0.2">
      <c r="A540" s="205" t="s">
        <v>348</v>
      </c>
      <c r="B540" s="205" t="s">
        <v>3303</v>
      </c>
      <c r="C540" s="214" t="s">
        <v>6580</v>
      </c>
      <c r="D540" s="108">
        <v>0.80600000000000005</v>
      </c>
      <c r="E540" s="204"/>
      <c r="F540" s="205">
        <v>3.9</v>
      </c>
      <c r="G540" s="206">
        <v>1</v>
      </c>
      <c r="H540" s="204">
        <v>0.32700000000000001</v>
      </c>
      <c r="I540" s="206">
        <v>9</v>
      </c>
      <c r="J540" s="204">
        <v>8.4000000000000005E-2</v>
      </c>
      <c r="K540" s="204">
        <v>9.5000000000000001E-2</v>
      </c>
      <c r="L540" s="205"/>
      <c r="M540" s="205"/>
    </row>
    <row r="541" spans="1:13" ht="33.75" x14ac:dyDescent="0.2">
      <c r="A541" s="205" t="s">
        <v>349</v>
      </c>
      <c r="B541" s="205" t="s">
        <v>3303</v>
      </c>
      <c r="C541" s="214" t="s">
        <v>6581</v>
      </c>
      <c r="D541" s="108">
        <v>0.58599999999999997</v>
      </c>
      <c r="E541" s="204"/>
      <c r="F541" s="205">
        <v>2.9</v>
      </c>
      <c r="G541" s="206">
        <v>1</v>
      </c>
      <c r="H541" s="204">
        <v>0.19700000000000001</v>
      </c>
      <c r="I541" s="206">
        <v>7</v>
      </c>
      <c r="J541" s="204">
        <v>8.2000000000000003E-2</v>
      </c>
      <c r="K541" s="204">
        <v>8.7999999999999995E-2</v>
      </c>
      <c r="L541" s="205"/>
      <c r="M541" s="205"/>
    </row>
    <row r="542" spans="1:13" ht="33.75" x14ac:dyDescent="0.2">
      <c r="A542" s="205" t="s">
        <v>1424</v>
      </c>
      <c r="B542" s="205" t="s">
        <v>3303</v>
      </c>
      <c r="C542" s="214" t="s">
        <v>5673</v>
      </c>
      <c r="D542" s="108">
        <v>5.9139999999999997</v>
      </c>
      <c r="E542" s="204"/>
      <c r="F542" s="205">
        <v>33.1</v>
      </c>
      <c r="G542" s="206">
        <v>10</v>
      </c>
      <c r="H542" s="204">
        <v>0.51</v>
      </c>
      <c r="I542" s="206">
        <v>51</v>
      </c>
      <c r="J542" s="204">
        <v>0.16900000000000001</v>
      </c>
      <c r="K542" s="204">
        <v>0.16400000000000001</v>
      </c>
      <c r="L542" s="205"/>
      <c r="M542" s="205" t="s">
        <v>310</v>
      </c>
    </row>
    <row r="543" spans="1:13" ht="33.75" x14ac:dyDescent="0.2">
      <c r="A543" s="205" t="s">
        <v>2020</v>
      </c>
      <c r="B543" s="205" t="s">
        <v>3303</v>
      </c>
      <c r="C543" s="214" t="s">
        <v>6582</v>
      </c>
      <c r="D543" s="108">
        <v>2.7269999999999999</v>
      </c>
      <c r="E543" s="204"/>
      <c r="F543" s="205">
        <v>17.8</v>
      </c>
      <c r="G543" s="206">
        <v>5</v>
      </c>
      <c r="H543" s="204">
        <v>0.441</v>
      </c>
      <c r="I543" s="206">
        <v>34</v>
      </c>
      <c r="J543" s="204">
        <v>0.14899999999999999</v>
      </c>
      <c r="K543" s="204">
        <v>0.14099999999999999</v>
      </c>
      <c r="L543" s="205"/>
      <c r="M543" s="205" t="s">
        <v>310</v>
      </c>
    </row>
    <row r="544" spans="1:13" ht="45" x14ac:dyDescent="0.2">
      <c r="A544" s="205" t="s">
        <v>5674</v>
      </c>
      <c r="B544" s="205" t="s">
        <v>3303</v>
      </c>
      <c r="C544" s="214" t="s">
        <v>5675</v>
      </c>
      <c r="D544" s="108">
        <v>1.28</v>
      </c>
      <c r="E544" s="204"/>
      <c r="F544" s="205">
        <v>6.2</v>
      </c>
      <c r="G544" s="206"/>
      <c r="H544" s="204"/>
      <c r="I544" s="206">
        <v>12</v>
      </c>
      <c r="J544" s="204">
        <v>0.20399999999999999</v>
      </c>
      <c r="K544" s="204">
        <v>0.17599999999999999</v>
      </c>
      <c r="L544" s="205"/>
      <c r="M544" s="205" t="s">
        <v>310</v>
      </c>
    </row>
    <row r="545" spans="1:13" ht="45" x14ac:dyDescent="0.2">
      <c r="A545" s="205" t="s">
        <v>5676</v>
      </c>
      <c r="B545" s="205" t="s">
        <v>3303</v>
      </c>
      <c r="C545" s="214" t="s">
        <v>5677</v>
      </c>
      <c r="D545" s="108">
        <v>0.88600000000000001</v>
      </c>
      <c r="E545" s="204"/>
      <c r="F545" s="205">
        <v>4.3</v>
      </c>
      <c r="G545" s="206">
        <v>1</v>
      </c>
      <c r="H545" s="204">
        <v>0.41499999999999998</v>
      </c>
      <c r="I545" s="206">
        <v>11</v>
      </c>
      <c r="J545" s="204">
        <v>0.193</v>
      </c>
      <c r="K545" s="204">
        <v>0.157</v>
      </c>
      <c r="L545" s="205"/>
      <c r="M545" s="205" t="s">
        <v>310</v>
      </c>
    </row>
    <row r="546" spans="1:13" ht="33.75" x14ac:dyDescent="0.2">
      <c r="A546" s="205" t="s">
        <v>1268</v>
      </c>
      <c r="B546" s="205" t="s">
        <v>3303</v>
      </c>
      <c r="C546" s="214" t="s">
        <v>350</v>
      </c>
      <c r="D546" s="108">
        <v>9.3629999999999995</v>
      </c>
      <c r="E546" s="204"/>
      <c r="F546" s="205">
        <v>32</v>
      </c>
      <c r="G546" s="206">
        <v>10</v>
      </c>
      <c r="H546" s="204">
        <v>0.53200000000000003</v>
      </c>
      <c r="I546" s="206">
        <v>50</v>
      </c>
      <c r="J546" s="204">
        <v>0.23300000000000001</v>
      </c>
      <c r="K546" s="204">
        <v>0.17699999999999999</v>
      </c>
      <c r="L546" s="205"/>
      <c r="M546" s="205"/>
    </row>
    <row r="547" spans="1:13" ht="22.5" x14ac:dyDescent="0.2">
      <c r="A547" s="205" t="s">
        <v>2505</v>
      </c>
      <c r="B547" s="205" t="s">
        <v>3303</v>
      </c>
      <c r="C547" s="214" t="s">
        <v>2506</v>
      </c>
      <c r="D547" s="108">
        <v>11.518000000000001</v>
      </c>
      <c r="E547" s="204"/>
      <c r="F547" s="205">
        <v>41.9</v>
      </c>
      <c r="G547" s="206">
        <v>13</v>
      </c>
      <c r="H547" s="204">
        <v>0.52900000000000003</v>
      </c>
      <c r="I547" s="206">
        <v>60</v>
      </c>
      <c r="J547" s="204">
        <v>0.22</v>
      </c>
      <c r="K547" s="204">
        <v>0.17299999999999999</v>
      </c>
      <c r="L547" s="205"/>
      <c r="M547" s="205"/>
    </row>
    <row r="548" spans="1:13" ht="33.75" x14ac:dyDescent="0.2">
      <c r="A548" s="205" t="s">
        <v>4335</v>
      </c>
      <c r="B548" s="205" t="s">
        <v>3303</v>
      </c>
      <c r="C548" s="214" t="s">
        <v>351</v>
      </c>
      <c r="D548" s="108">
        <v>19.170999999999999</v>
      </c>
      <c r="E548" s="204"/>
      <c r="F548" s="205">
        <v>42.2</v>
      </c>
      <c r="G548" s="206"/>
      <c r="H548" s="204"/>
      <c r="I548" s="206">
        <v>60</v>
      </c>
      <c r="J548" s="204">
        <v>0.39300000000000002</v>
      </c>
      <c r="K548" s="204"/>
      <c r="L548" s="205" t="s">
        <v>310</v>
      </c>
      <c r="M548" s="205" t="s">
        <v>310</v>
      </c>
    </row>
    <row r="549" spans="1:13" ht="45" x14ac:dyDescent="0.2">
      <c r="A549" s="205" t="s">
        <v>4336</v>
      </c>
      <c r="B549" s="205" t="s">
        <v>3303</v>
      </c>
      <c r="C549" s="214" t="s">
        <v>352</v>
      </c>
      <c r="D549" s="108">
        <v>14.765000000000001</v>
      </c>
      <c r="E549" s="204"/>
      <c r="F549" s="205">
        <v>36</v>
      </c>
      <c r="G549" s="206">
        <v>11</v>
      </c>
      <c r="H549" s="204">
        <v>1.0640000000000001</v>
      </c>
      <c r="I549" s="206">
        <v>54</v>
      </c>
      <c r="J549" s="204">
        <v>0.35399999999999998</v>
      </c>
      <c r="K549" s="204"/>
      <c r="L549" s="205" t="s">
        <v>310</v>
      </c>
      <c r="M549" s="205" t="s">
        <v>310</v>
      </c>
    </row>
    <row r="550" spans="1:13" ht="33.75" x14ac:dyDescent="0.2">
      <c r="A550" s="205" t="s">
        <v>353</v>
      </c>
      <c r="B550" s="205" t="s">
        <v>3303</v>
      </c>
      <c r="C550" s="214" t="s">
        <v>354</v>
      </c>
      <c r="D550" s="108">
        <v>9.9540000000000006</v>
      </c>
      <c r="E550" s="204"/>
      <c r="F550" s="205">
        <v>27.9</v>
      </c>
      <c r="G550" s="206">
        <v>8</v>
      </c>
      <c r="H550" s="204">
        <v>0.92200000000000004</v>
      </c>
      <c r="I550" s="206">
        <v>46</v>
      </c>
      <c r="J550" s="204">
        <v>0.29699999999999999</v>
      </c>
      <c r="K550" s="204"/>
      <c r="L550" s="205" t="s">
        <v>310</v>
      </c>
      <c r="M550" s="205" t="s">
        <v>310</v>
      </c>
    </row>
    <row r="551" spans="1:13" ht="22.5" x14ac:dyDescent="0.2">
      <c r="A551" s="205" t="s">
        <v>2457</v>
      </c>
      <c r="B551" s="205" t="s">
        <v>3303</v>
      </c>
      <c r="C551" s="214" t="s">
        <v>2458</v>
      </c>
      <c r="D551" s="108">
        <v>5.8479999999999999</v>
      </c>
      <c r="E551" s="204"/>
      <c r="F551" s="205">
        <v>19.399999999999999</v>
      </c>
      <c r="G551" s="206">
        <v>5</v>
      </c>
      <c r="H551" s="204">
        <v>0.55400000000000005</v>
      </c>
      <c r="I551" s="206">
        <v>36</v>
      </c>
      <c r="J551" s="204">
        <v>0.12</v>
      </c>
      <c r="K551" s="204">
        <v>0.16300000000000001</v>
      </c>
      <c r="L551" s="205"/>
      <c r="M551" s="205"/>
    </row>
    <row r="552" spans="1:13" ht="45" x14ac:dyDescent="0.2">
      <c r="A552" s="205" t="s">
        <v>2459</v>
      </c>
      <c r="B552" s="205" t="s">
        <v>3303</v>
      </c>
      <c r="C552" s="214" t="s">
        <v>4337</v>
      </c>
      <c r="D552" s="108">
        <v>6.8849999999999998</v>
      </c>
      <c r="E552" s="204"/>
      <c r="F552" s="205">
        <v>23</v>
      </c>
      <c r="G552" s="206">
        <v>7</v>
      </c>
      <c r="H552" s="204">
        <v>0.59299999999999997</v>
      </c>
      <c r="I552" s="206">
        <v>41</v>
      </c>
      <c r="J552" s="204">
        <v>0.20599999999999999</v>
      </c>
      <c r="K552" s="204">
        <v>0.19800000000000001</v>
      </c>
      <c r="L552" s="205"/>
      <c r="M552" s="205"/>
    </row>
    <row r="553" spans="1:13" ht="33.75" x14ac:dyDescent="0.2">
      <c r="A553" s="205" t="s">
        <v>2460</v>
      </c>
      <c r="B553" s="205" t="s">
        <v>3304</v>
      </c>
      <c r="C553" s="214" t="s">
        <v>2461</v>
      </c>
      <c r="D553" s="108">
        <v>3.9119999999999999</v>
      </c>
      <c r="E553" s="204"/>
      <c r="F553" s="205">
        <v>19.100000000000001</v>
      </c>
      <c r="G553" s="206">
        <v>5</v>
      </c>
      <c r="H553" s="204">
        <v>0.57199999999999995</v>
      </c>
      <c r="I553" s="206">
        <v>36</v>
      </c>
      <c r="J553" s="204">
        <v>0.126</v>
      </c>
      <c r="K553" s="204">
        <v>0.17100000000000001</v>
      </c>
      <c r="L553" s="205"/>
      <c r="M553" s="205"/>
    </row>
    <row r="554" spans="1:13" ht="56.25" x14ac:dyDescent="0.2">
      <c r="A554" s="112" t="s">
        <v>1741</v>
      </c>
      <c r="B554" s="112" t="s">
        <v>3304</v>
      </c>
      <c r="C554" s="118" t="s">
        <v>6583</v>
      </c>
      <c r="D554" s="111">
        <v>2.6419999999999999</v>
      </c>
      <c r="E554" s="111"/>
      <c r="F554" s="112">
        <v>16.3</v>
      </c>
      <c r="G554" s="119">
        <v>4</v>
      </c>
      <c r="H554" s="111">
        <v>0.46100000000000002</v>
      </c>
      <c r="I554" s="119">
        <v>31</v>
      </c>
      <c r="J554" s="111">
        <v>9.9000000000000005E-2</v>
      </c>
      <c r="K554" s="111">
        <v>0.13300000000000001</v>
      </c>
      <c r="L554" s="112"/>
      <c r="M554" s="112"/>
    </row>
    <row r="555" spans="1:13" ht="56.25" x14ac:dyDescent="0.2">
      <c r="A555" s="205" t="s">
        <v>1742</v>
      </c>
      <c r="B555" s="205" t="s">
        <v>3304</v>
      </c>
      <c r="C555" s="214" t="s">
        <v>6584</v>
      </c>
      <c r="D555" s="108">
        <v>1.829</v>
      </c>
      <c r="E555" s="204"/>
      <c r="F555" s="205">
        <v>12</v>
      </c>
      <c r="G555" s="206">
        <v>3</v>
      </c>
      <c r="H555" s="204">
        <v>0.39100000000000001</v>
      </c>
      <c r="I555" s="206">
        <v>25</v>
      </c>
      <c r="J555" s="204">
        <v>9.0999999999999998E-2</v>
      </c>
      <c r="K555" s="204">
        <v>0.12</v>
      </c>
      <c r="L555" s="205"/>
      <c r="M555" s="205"/>
    </row>
    <row r="556" spans="1:13" ht="56.25" x14ac:dyDescent="0.2">
      <c r="A556" s="205" t="s">
        <v>542</v>
      </c>
      <c r="B556" s="205" t="s">
        <v>3304</v>
      </c>
      <c r="C556" s="214" t="s">
        <v>5678</v>
      </c>
      <c r="D556" s="108">
        <v>1.044</v>
      </c>
      <c r="E556" s="204"/>
      <c r="F556" s="205">
        <v>6.4</v>
      </c>
      <c r="G556" s="206">
        <v>1</v>
      </c>
      <c r="H556" s="204">
        <v>0.55200000000000005</v>
      </c>
      <c r="I556" s="206">
        <v>14</v>
      </c>
      <c r="J556" s="204">
        <v>8.3000000000000004E-2</v>
      </c>
      <c r="K556" s="204">
        <v>0.10299999999999999</v>
      </c>
      <c r="L556" s="205"/>
      <c r="M556" s="205"/>
    </row>
    <row r="557" spans="1:13" ht="12.75" customHeight="1" x14ac:dyDescent="0.2">
      <c r="A557" s="205" t="s">
        <v>1517</v>
      </c>
      <c r="B557" s="205" t="s">
        <v>3304</v>
      </c>
      <c r="C557" s="214" t="s">
        <v>5679</v>
      </c>
      <c r="D557" s="108">
        <v>0.88400000000000001</v>
      </c>
      <c r="E557" s="204"/>
      <c r="F557" s="205">
        <v>5.7</v>
      </c>
      <c r="G557" s="206">
        <v>1</v>
      </c>
      <c r="H557" s="204">
        <v>0.44500000000000001</v>
      </c>
      <c r="I557" s="206">
        <v>14</v>
      </c>
      <c r="J557" s="204">
        <v>8.5000000000000006E-2</v>
      </c>
      <c r="K557" s="204">
        <v>0.10299999999999999</v>
      </c>
      <c r="L557" s="205"/>
      <c r="M557" s="205"/>
    </row>
    <row r="558" spans="1:13" ht="56.25" x14ac:dyDescent="0.2">
      <c r="A558" s="205" t="s">
        <v>3496</v>
      </c>
      <c r="B558" s="205" t="s">
        <v>3304</v>
      </c>
      <c r="C558" s="214" t="s">
        <v>355</v>
      </c>
      <c r="D558" s="108">
        <v>1.752</v>
      </c>
      <c r="E558" s="204"/>
      <c r="F558" s="205">
        <v>13</v>
      </c>
      <c r="G558" s="206">
        <v>3</v>
      </c>
      <c r="H558" s="204">
        <v>0.39200000000000002</v>
      </c>
      <c r="I558" s="206">
        <v>28</v>
      </c>
      <c r="J558" s="204">
        <v>8.4000000000000005E-2</v>
      </c>
      <c r="K558" s="204">
        <v>0.112</v>
      </c>
      <c r="L558" s="205"/>
      <c r="M558" s="205"/>
    </row>
    <row r="559" spans="1:13" ht="45" customHeight="1" x14ac:dyDescent="0.2">
      <c r="A559" s="205" t="s">
        <v>3119</v>
      </c>
      <c r="B559" s="205" t="s">
        <v>3304</v>
      </c>
      <c r="C559" s="214" t="s">
        <v>356</v>
      </c>
      <c r="D559" s="108">
        <v>1.4079999999999999</v>
      </c>
      <c r="E559" s="204"/>
      <c r="F559" s="205">
        <v>8.9</v>
      </c>
      <c r="G559" s="206">
        <v>2</v>
      </c>
      <c r="H559" s="204">
        <v>0.372</v>
      </c>
      <c r="I559" s="206">
        <v>19</v>
      </c>
      <c r="J559" s="204">
        <v>8.7999999999999995E-2</v>
      </c>
      <c r="K559" s="204">
        <v>0.113</v>
      </c>
      <c r="L559" s="205"/>
      <c r="M559" s="205"/>
    </row>
    <row r="560" spans="1:13" ht="56.25" x14ac:dyDescent="0.2">
      <c r="A560" s="205" t="s">
        <v>1518</v>
      </c>
      <c r="B560" s="205" t="s">
        <v>3304</v>
      </c>
      <c r="C560" s="214" t="s">
        <v>357</v>
      </c>
      <c r="D560" s="108">
        <v>1.5640000000000001</v>
      </c>
      <c r="E560" s="204"/>
      <c r="F560" s="205">
        <v>11.1</v>
      </c>
      <c r="G560" s="206">
        <v>3</v>
      </c>
      <c r="H560" s="204">
        <v>0.33</v>
      </c>
      <c r="I560" s="206">
        <v>24</v>
      </c>
      <c r="J560" s="204">
        <v>8.4000000000000005E-2</v>
      </c>
      <c r="K560" s="204">
        <v>0.11</v>
      </c>
      <c r="L560" s="205"/>
      <c r="M560" s="205"/>
    </row>
    <row r="561" spans="1:13" ht="22.5" x14ac:dyDescent="0.2">
      <c r="A561" s="205" t="s">
        <v>1519</v>
      </c>
      <c r="B561" s="205" t="s">
        <v>3304</v>
      </c>
      <c r="C561" s="214" t="s">
        <v>2215</v>
      </c>
      <c r="D561" s="108">
        <v>2.12</v>
      </c>
      <c r="E561" s="204"/>
      <c r="F561" s="205">
        <v>21.5</v>
      </c>
      <c r="G561" s="206"/>
      <c r="H561" s="204"/>
      <c r="I561" s="206">
        <v>33</v>
      </c>
      <c r="J561" s="204">
        <v>6.7000000000000004E-2</v>
      </c>
      <c r="K561" s="204">
        <v>9.0999999999999998E-2</v>
      </c>
      <c r="L561" s="205"/>
      <c r="M561" s="205"/>
    </row>
    <row r="562" spans="1:13" ht="33.75" x14ac:dyDescent="0.2">
      <c r="A562" s="205" t="s">
        <v>3191</v>
      </c>
      <c r="B562" s="205" t="s">
        <v>3305</v>
      </c>
      <c r="C562" s="214" t="s">
        <v>5680</v>
      </c>
      <c r="D562" s="108">
        <v>1.6140000000000001</v>
      </c>
      <c r="E562" s="204"/>
      <c r="F562" s="205">
        <v>12.3</v>
      </c>
      <c r="G562" s="206">
        <v>3</v>
      </c>
      <c r="H562" s="204">
        <v>0.38700000000000001</v>
      </c>
      <c r="I562" s="206">
        <v>26</v>
      </c>
      <c r="J562" s="204">
        <v>8.7999999999999995E-2</v>
      </c>
      <c r="K562" s="204">
        <v>0.11600000000000001</v>
      </c>
      <c r="L562" s="205"/>
      <c r="M562" s="205" t="s">
        <v>310</v>
      </c>
    </row>
    <row r="563" spans="1:13" ht="33.75" x14ac:dyDescent="0.2">
      <c r="A563" s="205" t="s">
        <v>3192</v>
      </c>
      <c r="B563" s="205" t="s">
        <v>3305</v>
      </c>
      <c r="C563" s="214" t="s">
        <v>5681</v>
      </c>
      <c r="D563" s="108">
        <v>0.51</v>
      </c>
      <c r="E563" s="204"/>
      <c r="F563" s="205">
        <v>3.6</v>
      </c>
      <c r="G563" s="206">
        <v>1</v>
      </c>
      <c r="H563" s="204">
        <v>0.23100000000000001</v>
      </c>
      <c r="I563" s="206">
        <v>9</v>
      </c>
      <c r="J563" s="204">
        <v>9.2999999999999999E-2</v>
      </c>
      <c r="K563" s="204">
        <v>0.104</v>
      </c>
      <c r="L563" s="205"/>
      <c r="M563" s="205" t="s">
        <v>310</v>
      </c>
    </row>
    <row r="564" spans="1:13" ht="33.75" x14ac:dyDescent="0.2">
      <c r="A564" s="205" t="s">
        <v>3265</v>
      </c>
      <c r="B564" s="205" t="s">
        <v>3305</v>
      </c>
      <c r="C564" s="214" t="s">
        <v>1031</v>
      </c>
      <c r="D564" s="108">
        <v>1.7</v>
      </c>
      <c r="E564" s="204"/>
      <c r="F564" s="205">
        <v>12.3</v>
      </c>
      <c r="G564" s="206">
        <v>3</v>
      </c>
      <c r="H564" s="204">
        <v>0.40200000000000002</v>
      </c>
      <c r="I564" s="206">
        <v>25</v>
      </c>
      <c r="J564" s="204">
        <v>9.1999999999999998E-2</v>
      </c>
      <c r="K564" s="204">
        <v>0.121</v>
      </c>
      <c r="L564" s="205"/>
      <c r="M564" s="205"/>
    </row>
    <row r="565" spans="1:13" ht="33.75" x14ac:dyDescent="0.2">
      <c r="A565" s="205" t="s">
        <v>3266</v>
      </c>
      <c r="B565" s="205" t="s">
        <v>3305</v>
      </c>
      <c r="C565" s="214" t="s">
        <v>432</v>
      </c>
      <c r="D565" s="108">
        <v>0.66600000000000004</v>
      </c>
      <c r="E565" s="204"/>
      <c r="F565" s="205">
        <v>5.2</v>
      </c>
      <c r="G565" s="206">
        <v>1</v>
      </c>
      <c r="H565" s="204">
        <v>0.41899999999999998</v>
      </c>
      <c r="I565" s="206">
        <v>12</v>
      </c>
      <c r="J565" s="204">
        <v>0.08</v>
      </c>
      <c r="K565" s="204">
        <v>9.5000000000000001E-2</v>
      </c>
      <c r="L565" s="205"/>
      <c r="M565" s="205"/>
    </row>
    <row r="566" spans="1:13" x14ac:dyDescent="0.2">
      <c r="A566" s="205" t="s">
        <v>2695</v>
      </c>
      <c r="B566" s="205" t="s">
        <v>3305</v>
      </c>
      <c r="C566" s="214" t="s">
        <v>2696</v>
      </c>
      <c r="D566" s="108">
        <v>0.56399999999999995</v>
      </c>
      <c r="E566" s="204"/>
      <c r="F566" s="205">
        <v>4.2</v>
      </c>
      <c r="G566" s="206">
        <v>1</v>
      </c>
      <c r="H566" s="204">
        <v>0.33500000000000002</v>
      </c>
      <c r="I566" s="206">
        <v>10</v>
      </c>
      <c r="J566" s="204">
        <v>8.6999999999999994E-2</v>
      </c>
      <c r="K566" s="204">
        <v>0.1</v>
      </c>
      <c r="L566" s="205"/>
      <c r="M566" s="205"/>
    </row>
    <row r="567" spans="1:13" ht="22.5" x14ac:dyDescent="0.2">
      <c r="A567" s="205" t="s">
        <v>1032</v>
      </c>
      <c r="B567" s="205" t="s">
        <v>3305</v>
      </c>
      <c r="C567" s="214" t="s">
        <v>358</v>
      </c>
      <c r="D567" s="108">
        <v>0.68</v>
      </c>
      <c r="E567" s="204"/>
      <c r="F567" s="205">
        <v>5.2</v>
      </c>
      <c r="G567" s="206">
        <v>1</v>
      </c>
      <c r="H567" s="204">
        <v>0.437</v>
      </c>
      <c r="I567" s="206">
        <v>12</v>
      </c>
      <c r="J567" s="204">
        <v>8.3000000000000004E-2</v>
      </c>
      <c r="K567" s="204">
        <v>0.1</v>
      </c>
      <c r="L567" s="205"/>
      <c r="M567" s="205"/>
    </row>
    <row r="568" spans="1:13" ht="33.75" customHeight="1" x14ac:dyDescent="0.2">
      <c r="A568" s="205" t="s">
        <v>3329</v>
      </c>
      <c r="B568" s="205" t="s">
        <v>3305</v>
      </c>
      <c r="C568" s="214" t="s">
        <v>359</v>
      </c>
      <c r="D568" s="108">
        <v>0.78500000000000003</v>
      </c>
      <c r="E568" s="204"/>
      <c r="F568" s="205">
        <v>6.2</v>
      </c>
      <c r="G568" s="206">
        <v>1</v>
      </c>
      <c r="H568" s="204">
        <v>0.49099999999999999</v>
      </c>
      <c r="I568" s="206">
        <v>14</v>
      </c>
      <c r="J568" s="204">
        <v>8.1000000000000003E-2</v>
      </c>
      <c r="K568" s="204">
        <v>0.1</v>
      </c>
      <c r="L568" s="205"/>
      <c r="M568" s="205"/>
    </row>
    <row r="569" spans="1:13" ht="45" x14ac:dyDescent="0.2">
      <c r="A569" s="205" t="s">
        <v>3330</v>
      </c>
      <c r="B569" s="205" t="s">
        <v>3305</v>
      </c>
      <c r="C569" s="214" t="s">
        <v>360</v>
      </c>
      <c r="D569" s="108">
        <v>0.56399999999999995</v>
      </c>
      <c r="E569" s="204"/>
      <c r="F569" s="205">
        <v>4.3</v>
      </c>
      <c r="G569" s="206">
        <v>1</v>
      </c>
      <c r="H569" s="204">
        <v>0.30099999999999999</v>
      </c>
      <c r="I569" s="206">
        <v>9</v>
      </c>
      <c r="J569" s="204">
        <v>8.3000000000000004E-2</v>
      </c>
      <c r="K569" s="204">
        <v>9.6000000000000002E-2</v>
      </c>
      <c r="L569" s="205"/>
      <c r="M569" s="205"/>
    </row>
    <row r="570" spans="1:13" ht="45" x14ac:dyDescent="0.2">
      <c r="A570" s="112" t="s">
        <v>2878</v>
      </c>
      <c r="B570" s="112" t="s">
        <v>3305</v>
      </c>
      <c r="C570" s="118" t="s">
        <v>138</v>
      </c>
      <c r="D570" s="111">
        <v>0.47499999999999998</v>
      </c>
      <c r="E570" s="111"/>
      <c r="F570" s="112">
        <v>3.4</v>
      </c>
      <c r="G570" s="119">
        <v>1</v>
      </c>
      <c r="H570" s="111">
        <v>0.26200000000000001</v>
      </c>
      <c r="I570" s="119">
        <v>8</v>
      </c>
      <c r="J570" s="111">
        <v>8.4000000000000005E-2</v>
      </c>
      <c r="K570" s="111">
        <v>9.2999999999999999E-2</v>
      </c>
      <c r="L570" s="112"/>
      <c r="M570" s="112"/>
    </row>
    <row r="571" spans="1:13" ht="22.5" x14ac:dyDescent="0.2">
      <c r="A571" s="205" t="s">
        <v>3499</v>
      </c>
      <c r="B571" s="205" t="s">
        <v>3305</v>
      </c>
      <c r="C571" s="214" t="s">
        <v>3102</v>
      </c>
      <c r="D571" s="108">
        <v>0.78600000000000003</v>
      </c>
      <c r="E571" s="204"/>
      <c r="F571" s="205">
        <v>3.7</v>
      </c>
      <c r="G571" s="206">
        <v>1</v>
      </c>
      <c r="H571" s="204">
        <v>0.378</v>
      </c>
      <c r="I571" s="206">
        <v>9</v>
      </c>
      <c r="J571" s="204">
        <v>0.17100000000000001</v>
      </c>
      <c r="K571" s="204">
        <v>0.13500000000000001</v>
      </c>
      <c r="L571" s="205"/>
      <c r="M571" s="205"/>
    </row>
    <row r="572" spans="1:13" ht="22.5" x14ac:dyDescent="0.2">
      <c r="A572" s="205" t="s">
        <v>3500</v>
      </c>
      <c r="B572" s="205" t="s">
        <v>3305</v>
      </c>
      <c r="C572" s="214" t="s">
        <v>3103</v>
      </c>
      <c r="D572" s="108">
        <v>0.81799999999999995</v>
      </c>
      <c r="E572" s="204"/>
      <c r="F572" s="205">
        <v>6.1</v>
      </c>
      <c r="G572" s="206">
        <v>1</v>
      </c>
      <c r="H572" s="204">
        <v>0.502</v>
      </c>
      <c r="I572" s="206">
        <v>13</v>
      </c>
      <c r="J572" s="204">
        <v>8.2000000000000003E-2</v>
      </c>
      <c r="K572" s="204">
        <v>0.1</v>
      </c>
      <c r="L572" s="205"/>
      <c r="M572" s="205"/>
    </row>
    <row r="573" spans="1:13" ht="22.5" x14ac:dyDescent="0.2">
      <c r="A573" s="205" t="s">
        <v>3532</v>
      </c>
      <c r="B573" s="205" t="s">
        <v>3305</v>
      </c>
      <c r="C573" s="214" t="s">
        <v>1481</v>
      </c>
      <c r="D573" s="108">
        <v>0.57799999999999996</v>
      </c>
      <c r="E573" s="204"/>
      <c r="F573" s="205">
        <v>3.6</v>
      </c>
      <c r="G573" s="206">
        <v>1</v>
      </c>
      <c r="H573" s="204">
        <v>0.27500000000000002</v>
      </c>
      <c r="I573" s="206">
        <v>9</v>
      </c>
      <c r="J573" s="204">
        <v>8.3000000000000004E-2</v>
      </c>
      <c r="K573" s="204">
        <v>9.2999999999999999E-2</v>
      </c>
      <c r="L573" s="205"/>
      <c r="M573" s="205"/>
    </row>
    <row r="574" spans="1:13" ht="33.75" x14ac:dyDescent="0.2">
      <c r="A574" s="205" t="s">
        <v>2283</v>
      </c>
      <c r="B574" s="205" t="s">
        <v>3305</v>
      </c>
      <c r="C574" s="214" t="s">
        <v>3104</v>
      </c>
      <c r="D574" s="108">
        <v>0.435</v>
      </c>
      <c r="E574" s="204"/>
      <c r="F574" s="205">
        <v>2.4</v>
      </c>
      <c r="G574" s="206">
        <v>1</v>
      </c>
      <c r="H574" s="204">
        <v>0.2</v>
      </c>
      <c r="I574" s="206">
        <v>5</v>
      </c>
      <c r="J574" s="204">
        <v>0.17499999999999999</v>
      </c>
      <c r="K574" s="204">
        <v>0.123</v>
      </c>
      <c r="L574" s="205"/>
      <c r="M574" s="205"/>
    </row>
    <row r="575" spans="1:13" ht="45" x14ac:dyDescent="0.2">
      <c r="A575" s="205" t="s">
        <v>588</v>
      </c>
      <c r="B575" s="205" t="s">
        <v>3305</v>
      </c>
      <c r="C575" s="214" t="s">
        <v>139</v>
      </c>
      <c r="D575" s="108">
        <v>0.375</v>
      </c>
      <c r="E575" s="204"/>
      <c r="F575" s="205">
        <v>2.6</v>
      </c>
      <c r="G575" s="206">
        <v>1</v>
      </c>
      <c r="H575" s="204">
        <v>0.17299999999999999</v>
      </c>
      <c r="I575" s="206">
        <v>5</v>
      </c>
      <c r="J575" s="204">
        <v>9.1999999999999998E-2</v>
      </c>
      <c r="K575" s="204">
        <v>9.5000000000000001E-2</v>
      </c>
      <c r="L575" s="205"/>
      <c r="M575" s="205"/>
    </row>
    <row r="576" spans="1:13" ht="22.5" x14ac:dyDescent="0.2">
      <c r="A576" s="205" t="s">
        <v>1153</v>
      </c>
      <c r="B576" s="205" t="s">
        <v>3305</v>
      </c>
      <c r="C576" s="214" t="s">
        <v>3105</v>
      </c>
      <c r="D576" s="108">
        <v>0.84499999999999997</v>
      </c>
      <c r="E576" s="204"/>
      <c r="F576" s="205">
        <v>5.9</v>
      </c>
      <c r="G576" s="206"/>
      <c r="H576" s="204"/>
      <c r="I576" s="206">
        <v>13</v>
      </c>
      <c r="J576" s="204">
        <v>8.5000000000000006E-2</v>
      </c>
      <c r="K576" s="204">
        <v>0.104</v>
      </c>
      <c r="L576" s="205"/>
      <c r="M576" s="205"/>
    </row>
    <row r="577" spans="1:13" x14ac:dyDescent="0.2">
      <c r="A577" s="205" t="s">
        <v>433</v>
      </c>
      <c r="B577" s="205" t="s">
        <v>3305</v>
      </c>
      <c r="C577" s="214" t="s">
        <v>434</v>
      </c>
      <c r="D577" s="108">
        <v>0.51600000000000001</v>
      </c>
      <c r="E577" s="204"/>
      <c r="F577" s="205">
        <v>3.4</v>
      </c>
      <c r="G577" s="206">
        <v>1</v>
      </c>
      <c r="H577" s="204">
        <v>0.245</v>
      </c>
      <c r="I577" s="206">
        <v>8</v>
      </c>
      <c r="J577" s="204">
        <v>8.2000000000000003E-2</v>
      </c>
      <c r="K577" s="204">
        <v>0.09</v>
      </c>
      <c r="L577" s="205"/>
      <c r="M577" s="205"/>
    </row>
    <row r="578" spans="1:13" ht="33.75" x14ac:dyDescent="0.2">
      <c r="A578" s="205" t="s">
        <v>6816</v>
      </c>
      <c r="B578" s="205" t="s">
        <v>3305</v>
      </c>
      <c r="C578" s="214" t="s">
        <v>6817</v>
      </c>
      <c r="D578" s="108">
        <v>2.2250000000000001</v>
      </c>
      <c r="E578" s="204"/>
      <c r="F578" s="205">
        <v>18.3</v>
      </c>
      <c r="G578" s="206">
        <v>5</v>
      </c>
      <c r="H578" s="204">
        <v>0.35399999999999998</v>
      </c>
      <c r="I578" s="206">
        <v>33</v>
      </c>
      <c r="J578" s="204">
        <v>8.1000000000000003E-2</v>
      </c>
      <c r="K578" s="204">
        <v>0.11</v>
      </c>
      <c r="L578" s="205"/>
      <c r="M578" s="205"/>
    </row>
    <row r="579" spans="1:13" ht="33.75" x14ac:dyDescent="0.2">
      <c r="A579" s="205" t="s">
        <v>6585</v>
      </c>
      <c r="B579" s="205" t="s">
        <v>3305</v>
      </c>
      <c r="C579" s="214" t="s">
        <v>6586</v>
      </c>
      <c r="D579" s="108">
        <v>1.31</v>
      </c>
      <c r="E579" s="204"/>
      <c r="F579" s="205">
        <v>11.4</v>
      </c>
      <c r="G579" s="206"/>
      <c r="H579" s="204"/>
      <c r="I579" s="206">
        <v>18</v>
      </c>
      <c r="J579" s="204">
        <v>7.6999999999999999E-2</v>
      </c>
      <c r="K579" s="204">
        <v>0.10100000000000001</v>
      </c>
      <c r="L579" s="205"/>
      <c r="M579" s="205"/>
    </row>
    <row r="580" spans="1:13" s="20" customFormat="1" ht="21" customHeight="1" x14ac:dyDescent="0.2">
      <c r="A580" s="217" t="s">
        <v>2802</v>
      </c>
      <c r="B580" s="85"/>
      <c r="C580" s="218"/>
      <c r="D580" s="219"/>
      <c r="E580" s="84"/>
      <c r="F580" s="85"/>
      <c r="G580" s="220"/>
      <c r="H580" s="84"/>
      <c r="I580" s="220"/>
      <c r="J580" s="84"/>
      <c r="K580" s="84"/>
      <c r="L580" s="85"/>
      <c r="M580" s="221"/>
    </row>
    <row r="581" spans="1:13" ht="45" customHeight="1" x14ac:dyDescent="0.2">
      <c r="A581" s="205" t="s">
        <v>3331</v>
      </c>
      <c r="B581" s="205" t="s">
        <v>3303</v>
      </c>
      <c r="C581" s="214" t="s">
        <v>140</v>
      </c>
      <c r="D581" s="108">
        <v>6.2359999999999998</v>
      </c>
      <c r="E581" s="204"/>
      <c r="F581" s="205">
        <v>20.2</v>
      </c>
      <c r="G581" s="206">
        <v>6</v>
      </c>
      <c r="H581" s="204">
        <v>0.52400000000000002</v>
      </c>
      <c r="I581" s="206">
        <v>37</v>
      </c>
      <c r="J581" s="204">
        <v>0.218</v>
      </c>
      <c r="K581" s="204">
        <v>0.17299999999999999</v>
      </c>
      <c r="L581" s="205"/>
      <c r="M581" s="205"/>
    </row>
    <row r="582" spans="1:13" ht="45" customHeight="1" x14ac:dyDescent="0.2">
      <c r="A582" s="205" t="s">
        <v>3051</v>
      </c>
      <c r="B582" s="205" t="s">
        <v>3303</v>
      </c>
      <c r="C582" s="214" t="s">
        <v>141</v>
      </c>
      <c r="D582" s="108">
        <v>4.9130000000000003</v>
      </c>
      <c r="E582" s="204"/>
      <c r="F582" s="205">
        <v>17.899999999999999</v>
      </c>
      <c r="G582" s="206">
        <v>5</v>
      </c>
      <c r="H582" s="204">
        <v>0.47699999999999998</v>
      </c>
      <c r="I582" s="206">
        <v>34</v>
      </c>
      <c r="J582" s="204">
        <v>0.19900000000000001</v>
      </c>
      <c r="K582" s="204">
        <v>0.151</v>
      </c>
      <c r="L582" s="205"/>
      <c r="M582" s="205"/>
    </row>
    <row r="583" spans="1:13" ht="33.75" x14ac:dyDescent="0.2">
      <c r="A583" s="205" t="s">
        <v>3052</v>
      </c>
      <c r="B583" s="205" t="s">
        <v>3303</v>
      </c>
      <c r="C583" s="214" t="s">
        <v>5682</v>
      </c>
      <c r="D583" s="108">
        <v>4.5460000000000003</v>
      </c>
      <c r="E583" s="204"/>
      <c r="F583" s="205">
        <v>19.8</v>
      </c>
      <c r="G583" s="206">
        <v>6</v>
      </c>
      <c r="H583" s="204">
        <v>0.39300000000000002</v>
      </c>
      <c r="I583" s="206">
        <v>38</v>
      </c>
      <c r="J583" s="204">
        <v>9.7000000000000003E-2</v>
      </c>
      <c r="K583" s="204">
        <v>0.13200000000000001</v>
      </c>
      <c r="L583" s="205"/>
      <c r="M583" s="205"/>
    </row>
    <row r="584" spans="1:13" ht="33.75" x14ac:dyDescent="0.2">
      <c r="A584" s="205" t="s">
        <v>3053</v>
      </c>
      <c r="B584" s="205" t="s">
        <v>3303</v>
      </c>
      <c r="C584" s="214" t="s">
        <v>6818</v>
      </c>
      <c r="D584" s="108">
        <v>3.742</v>
      </c>
      <c r="E584" s="204"/>
      <c r="F584" s="205">
        <v>17.100000000000001</v>
      </c>
      <c r="G584" s="206">
        <v>5</v>
      </c>
      <c r="H584" s="204">
        <v>0.36199999999999999</v>
      </c>
      <c r="I584" s="206">
        <v>32</v>
      </c>
      <c r="J584" s="204">
        <v>8.8999999999999996E-2</v>
      </c>
      <c r="K584" s="204">
        <v>0.12</v>
      </c>
      <c r="L584" s="205"/>
      <c r="M584" s="205"/>
    </row>
    <row r="585" spans="1:13" ht="22.5" x14ac:dyDescent="0.2">
      <c r="A585" s="205" t="s">
        <v>879</v>
      </c>
      <c r="B585" s="205" t="s">
        <v>3303</v>
      </c>
      <c r="C585" s="214" t="s">
        <v>2178</v>
      </c>
      <c r="D585" s="108">
        <v>2.7559999999999998</v>
      </c>
      <c r="E585" s="204"/>
      <c r="F585" s="205">
        <v>13.5</v>
      </c>
      <c r="G585" s="206">
        <v>3</v>
      </c>
      <c r="H585" s="204">
        <v>0.41599999999999998</v>
      </c>
      <c r="I585" s="206">
        <v>27</v>
      </c>
      <c r="J585" s="204">
        <v>8.5999999999999993E-2</v>
      </c>
      <c r="K585" s="204">
        <v>0.115</v>
      </c>
      <c r="L585" s="205"/>
      <c r="M585" s="205"/>
    </row>
    <row r="586" spans="1:13" ht="33.75" x14ac:dyDescent="0.2">
      <c r="A586" s="205" t="s">
        <v>955</v>
      </c>
      <c r="B586" s="205" t="s">
        <v>3303</v>
      </c>
      <c r="C586" s="214" t="s">
        <v>6819</v>
      </c>
      <c r="D586" s="108">
        <v>3.85</v>
      </c>
      <c r="E586" s="204"/>
      <c r="F586" s="205">
        <v>16.899999999999999</v>
      </c>
      <c r="G586" s="206">
        <v>5</v>
      </c>
      <c r="H586" s="204">
        <v>0.40699999999999997</v>
      </c>
      <c r="I586" s="206">
        <v>33</v>
      </c>
      <c r="J586" s="204">
        <v>0.10100000000000001</v>
      </c>
      <c r="K586" s="204">
        <v>0.13600000000000001</v>
      </c>
      <c r="L586" s="205"/>
      <c r="M586" s="205"/>
    </row>
    <row r="587" spans="1:13" ht="45" x14ac:dyDescent="0.2">
      <c r="A587" s="205" t="s">
        <v>1506</v>
      </c>
      <c r="B587" s="205" t="s">
        <v>3303</v>
      </c>
      <c r="C587" s="214" t="s">
        <v>1505</v>
      </c>
      <c r="D587" s="108">
        <v>2.496</v>
      </c>
      <c r="E587" s="204"/>
      <c r="F587" s="205">
        <v>13</v>
      </c>
      <c r="G587" s="206">
        <v>3</v>
      </c>
      <c r="H587" s="204">
        <v>0.56200000000000006</v>
      </c>
      <c r="I587" s="206">
        <v>28</v>
      </c>
      <c r="J587" s="204">
        <v>0.121</v>
      </c>
      <c r="K587" s="204">
        <v>0.16</v>
      </c>
      <c r="L587" s="205"/>
      <c r="M587" s="205"/>
    </row>
    <row r="588" spans="1:13" ht="45" x14ac:dyDescent="0.2">
      <c r="A588" s="205" t="s">
        <v>1507</v>
      </c>
      <c r="B588" s="205" t="s">
        <v>3303</v>
      </c>
      <c r="C588" s="214" t="s">
        <v>6587</v>
      </c>
      <c r="D588" s="108">
        <v>1.1279999999999999</v>
      </c>
      <c r="E588" s="204"/>
      <c r="F588" s="205">
        <v>5.2</v>
      </c>
      <c r="G588" s="206">
        <v>1</v>
      </c>
      <c r="H588" s="204">
        <v>0.38300000000000001</v>
      </c>
      <c r="I588" s="206">
        <v>14</v>
      </c>
      <c r="J588" s="204">
        <v>0.14099999999999999</v>
      </c>
      <c r="K588" s="204">
        <v>0.16800000000000001</v>
      </c>
      <c r="L588" s="205"/>
      <c r="M588" s="205"/>
    </row>
    <row r="589" spans="1:13" ht="22.5" x14ac:dyDescent="0.2">
      <c r="A589" s="112" t="s">
        <v>2336</v>
      </c>
      <c r="B589" s="112" t="s">
        <v>3303</v>
      </c>
      <c r="C589" s="118" t="s">
        <v>3445</v>
      </c>
      <c r="D589" s="111">
        <v>2.819</v>
      </c>
      <c r="E589" s="111"/>
      <c r="F589" s="112">
        <v>12.7</v>
      </c>
      <c r="G589" s="119">
        <v>3</v>
      </c>
      <c r="H589" s="111">
        <v>0.40699999999999997</v>
      </c>
      <c r="I589" s="119">
        <v>24</v>
      </c>
      <c r="J589" s="111">
        <v>0.09</v>
      </c>
      <c r="K589" s="111">
        <v>0.11899999999999999</v>
      </c>
      <c r="L589" s="112"/>
      <c r="M589" s="112"/>
    </row>
    <row r="590" spans="1:13" ht="22.5" x14ac:dyDescent="0.2">
      <c r="A590" s="205" t="s">
        <v>2337</v>
      </c>
      <c r="B590" s="205" t="s">
        <v>3303</v>
      </c>
      <c r="C590" s="214" t="s">
        <v>3417</v>
      </c>
      <c r="D590" s="108">
        <v>1.8160000000000001</v>
      </c>
      <c r="E590" s="204"/>
      <c r="F590" s="205">
        <v>9.1999999999999993</v>
      </c>
      <c r="G590" s="206">
        <v>2</v>
      </c>
      <c r="H590" s="204">
        <v>0.35699999999999998</v>
      </c>
      <c r="I590" s="206">
        <v>19</v>
      </c>
      <c r="J590" s="204">
        <v>8.1000000000000003E-2</v>
      </c>
      <c r="K590" s="204">
        <v>0.105</v>
      </c>
      <c r="L590" s="205"/>
      <c r="M590" s="205"/>
    </row>
    <row r="591" spans="1:13" ht="22.5" x14ac:dyDescent="0.2">
      <c r="A591" s="205" t="s">
        <v>2338</v>
      </c>
      <c r="B591" s="205" t="s">
        <v>3303</v>
      </c>
      <c r="C591" s="214" t="s">
        <v>142</v>
      </c>
      <c r="D591" s="108">
        <v>1.8919999999999999</v>
      </c>
      <c r="E591" s="204"/>
      <c r="F591" s="205">
        <v>9.6999999999999993</v>
      </c>
      <c r="G591" s="206">
        <v>2</v>
      </c>
      <c r="H591" s="204">
        <v>0.371</v>
      </c>
      <c r="I591" s="206">
        <v>20</v>
      </c>
      <c r="J591" s="204">
        <v>0.08</v>
      </c>
      <c r="K591" s="204">
        <v>0.104</v>
      </c>
      <c r="L591" s="205"/>
      <c r="M591" s="205"/>
    </row>
    <row r="592" spans="1:13" ht="22.5" x14ac:dyDescent="0.2">
      <c r="A592" s="205" t="s">
        <v>3467</v>
      </c>
      <c r="B592" s="205" t="s">
        <v>3303</v>
      </c>
      <c r="C592" s="214" t="s">
        <v>143</v>
      </c>
      <c r="D592" s="108">
        <v>0.93200000000000005</v>
      </c>
      <c r="E592" s="204"/>
      <c r="F592" s="205">
        <v>3.9</v>
      </c>
      <c r="G592" s="206">
        <v>1</v>
      </c>
      <c r="H592" s="204">
        <v>0.30299999999999999</v>
      </c>
      <c r="I592" s="206">
        <v>9</v>
      </c>
      <c r="J592" s="204">
        <v>7.4999999999999997E-2</v>
      </c>
      <c r="K592" s="204">
        <v>8.5000000000000006E-2</v>
      </c>
      <c r="L592" s="205"/>
      <c r="M592" s="205"/>
    </row>
    <row r="593" spans="1:13" ht="56.25" x14ac:dyDescent="0.2">
      <c r="A593" s="205" t="s">
        <v>2191</v>
      </c>
      <c r="B593" s="205" t="s">
        <v>3303</v>
      </c>
      <c r="C593" s="214" t="s">
        <v>144</v>
      </c>
      <c r="D593" s="108">
        <v>4.6479999999999997</v>
      </c>
      <c r="E593" s="204"/>
      <c r="F593" s="205">
        <v>20.3</v>
      </c>
      <c r="G593" s="206">
        <v>6</v>
      </c>
      <c r="H593" s="204">
        <v>0.44600000000000001</v>
      </c>
      <c r="I593" s="206">
        <v>38</v>
      </c>
      <c r="J593" s="204">
        <v>0.108</v>
      </c>
      <c r="K593" s="204">
        <v>0.14699999999999999</v>
      </c>
      <c r="L593" s="205"/>
      <c r="M593" s="205"/>
    </row>
    <row r="594" spans="1:13" ht="56.25" x14ac:dyDescent="0.2">
      <c r="A594" s="205" t="s">
        <v>2192</v>
      </c>
      <c r="B594" s="205" t="s">
        <v>3303</v>
      </c>
      <c r="C594" s="214" t="s">
        <v>145</v>
      </c>
      <c r="D594" s="108">
        <v>2.677</v>
      </c>
      <c r="E594" s="204"/>
      <c r="F594" s="205">
        <v>10.7</v>
      </c>
      <c r="G594" s="206">
        <v>3</v>
      </c>
      <c r="H594" s="204">
        <v>0.38400000000000001</v>
      </c>
      <c r="I594" s="206">
        <v>20</v>
      </c>
      <c r="J594" s="204">
        <v>0.10100000000000001</v>
      </c>
      <c r="K594" s="204">
        <v>0.13200000000000001</v>
      </c>
      <c r="L594" s="205"/>
      <c r="M594" s="205"/>
    </row>
    <row r="595" spans="1:13" ht="56.25" x14ac:dyDescent="0.2">
      <c r="A595" s="205" t="s">
        <v>2193</v>
      </c>
      <c r="B595" s="205" t="s">
        <v>3303</v>
      </c>
      <c r="C595" s="214" t="s">
        <v>146</v>
      </c>
      <c r="D595" s="108">
        <v>2.1680000000000001</v>
      </c>
      <c r="E595" s="204"/>
      <c r="F595" s="205">
        <v>8.8000000000000007</v>
      </c>
      <c r="G595" s="206">
        <v>2</v>
      </c>
      <c r="H595" s="204">
        <v>0.41</v>
      </c>
      <c r="I595" s="206">
        <v>18</v>
      </c>
      <c r="J595" s="204">
        <v>9.8000000000000004E-2</v>
      </c>
      <c r="K595" s="204">
        <v>0.125</v>
      </c>
      <c r="L595" s="205"/>
      <c r="M595" s="205"/>
    </row>
    <row r="596" spans="1:13" ht="33.75" x14ac:dyDescent="0.2">
      <c r="A596" s="205" t="s">
        <v>2194</v>
      </c>
      <c r="B596" s="205" t="s">
        <v>3303</v>
      </c>
      <c r="C596" s="214" t="s">
        <v>6820</v>
      </c>
      <c r="D596" s="108">
        <v>3.48</v>
      </c>
      <c r="E596" s="204"/>
      <c r="F596" s="205">
        <v>20.6</v>
      </c>
      <c r="G596" s="206">
        <v>6</v>
      </c>
      <c r="H596" s="204">
        <v>0.39</v>
      </c>
      <c r="I596" s="206">
        <v>38</v>
      </c>
      <c r="J596" s="204">
        <v>9.2999999999999999E-2</v>
      </c>
      <c r="K596" s="204">
        <v>0.126</v>
      </c>
      <c r="L596" s="205"/>
      <c r="M596" s="205"/>
    </row>
    <row r="597" spans="1:13" ht="33.75" x14ac:dyDescent="0.2">
      <c r="A597" s="205" t="s">
        <v>2195</v>
      </c>
      <c r="B597" s="205" t="s">
        <v>3303</v>
      </c>
      <c r="C597" s="214" t="s">
        <v>6821</v>
      </c>
      <c r="D597" s="108">
        <v>3.117</v>
      </c>
      <c r="E597" s="204"/>
      <c r="F597" s="205">
        <v>17.5</v>
      </c>
      <c r="G597" s="206">
        <v>5</v>
      </c>
      <c r="H597" s="204">
        <v>0.32300000000000001</v>
      </c>
      <c r="I597" s="206">
        <v>33</v>
      </c>
      <c r="J597" s="204">
        <v>7.8E-2</v>
      </c>
      <c r="K597" s="204">
        <v>0.105</v>
      </c>
      <c r="L597" s="205"/>
      <c r="M597" s="205"/>
    </row>
    <row r="598" spans="1:13" ht="33.75" x14ac:dyDescent="0.2">
      <c r="A598" s="205" t="s">
        <v>6822</v>
      </c>
      <c r="B598" s="205" t="s">
        <v>3303</v>
      </c>
      <c r="C598" s="214" t="s">
        <v>6823</v>
      </c>
      <c r="D598" s="108">
        <v>1.55</v>
      </c>
      <c r="E598" s="204"/>
      <c r="F598" s="205">
        <v>9.4</v>
      </c>
      <c r="G598" s="206">
        <v>2</v>
      </c>
      <c r="H598" s="204">
        <v>0.371</v>
      </c>
      <c r="I598" s="206">
        <v>21</v>
      </c>
      <c r="J598" s="204">
        <v>8.3000000000000004E-2</v>
      </c>
      <c r="K598" s="204">
        <v>0.107</v>
      </c>
      <c r="L598" s="205"/>
      <c r="M598" s="205"/>
    </row>
    <row r="599" spans="1:13" ht="33.75" x14ac:dyDescent="0.2">
      <c r="A599" s="205" t="s">
        <v>3120</v>
      </c>
      <c r="B599" s="205" t="s">
        <v>3303</v>
      </c>
      <c r="C599" s="214" t="s">
        <v>5683</v>
      </c>
      <c r="D599" s="108">
        <v>3.5910000000000002</v>
      </c>
      <c r="E599" s="204"/>
      <c r="F599" s="205">
        <v>22.1</v>
      </c>
      <c r="G599" s="206">
        <v>6</v>
      </c>
      <c r="H599" s="204">
        <v>0.496</v>
      </c>
      <c r="I599" s="206">
        <v>40</v>
      </c>
      <c r="J599" s="204">
        <v>0.157</v>
      </c>
      <c r="K599" s="204">
        <v>0.151</v>
      </c>
      <c r="L599" s="205"/>
      <c r="M599" s="205" t="s">
        <v>310</v>
      </c>
    </row>
    <row r="600" spans="1:13" ht="33.75" x14ac:dyDescent="0.2">
      <c r="A600" s="205" t="s">
        <v>5684</v>
      </c>
      <c r="B600" s="205" t="s">
        <v>3303</v>
      </c>
      <c r="C600" s="214" t="s">
        <v>6824</v>
      </c>
      <c r="D600" s="108">
        <v>1.869</v>
      </c>
      <c r="E600" s="204"/>
      <c r="F600" s="205">
        <v>10.4</v>
      </c>
      <c r="G600" s="206">
        <v>2</v>
      </c>
      <c r="H600" s="204">
        <v>0.61299999999999999</v>
      </c>
      <c r="I600" s="206">
        <v>24</v>
      </c>
      <c r="J600" s="204">
        <v>0.17699999999999999</v>
      </c>
      <c r="K600" s="204">
        <v>0.161</v>
      </c>
      <c r="L600" s="205"/>
      <c r="M600" s="205" t="s">
        <v>310</v>
      </c>
    </row>
    <row r="601" spans="1:13" ht="33.75" x14ac:dyDescent="0.2">
      <c r="A601" s="205" t="s">
        <v>5685</v>
      </c>
      <c r="B601" s="205" t="s">
        <v>3303</v>
      </c>
      <c r="C601" s="214" t="s">
        <v>6825</v>
      </c>
      <c r="D601" s="108">
        <v>1.0389999999999999</v>
      </c>
      <c r="E601" s="204"/>
      <c r="F601" s="205">
        <v>3.9</v>
      </c>
      <c r="G601" s="206">
        <v>1</v>
      </c>
      <c r="H601" s="204">
        <v>0.50700000000000001</v>
      </c>
      <c r="I601" s="206">
        <v>10</v>
      </c>
      <c r="J601" s="204">
        <v>0.26</v>
      </c>
      <c r="K601" s="204">
        <v>0.20699999999999999</v>
      </c>
      <c r="L601" s="205"/>
      <c r="M601" s="205" t="s">
        <v>310</v>
      </c>
    </row>
    <row r="602" spans="1:13" x14ac:dyDescent="0.2">
      <c r="A602" s="205" t="s">
        <v>6826</v>
      </c>
      <c r="B602" s="205" t="s">
        <v>3303</v>
      </c>
      <c r="C602" s="214" t="s">
        <v>6827</v>
      </c>
      <c r="D602" s="108">
        <v>1.331</v>
      </c>
      <c r="E602" s="204"/>
      <c r="F602" s="205">
        <v>3.4</v>
      </c>
      <c r="G602" s="206">
        <v>1</v>
      </c>
      <c r="H602" s="204">
        <v>0.32900000000000001</v>
      </c>
      <c r="I602" s="206">
        <v>7</v>
      </c>
      <c r="J602" s="204">
        <v>0.27100000000000002</v>
      </c>
      <c r="K602" s="204">
        <v>0.29799999999999999</v>
      </c>
      <c r="L602" s="205"/>
      <c r="M602" s="205"/>
    </row>
    <row r="603" spans="1:13" ht="22.5" x14ac:dyDescent="0.2">
      <c r="A603" s="205" t="s">
        <v>593</v>
      </c>
      <c r="B603" s="205" t="s">
        <v>3303</v>
      </c>
      <c r="C603" s="214" t="s">
        <v>594</v>
      </c>
      <c r="D603" s="108">
        <v>8.4290000000000003</v>
      </c>
      <c r="E603" s="204"/>
      <c r="F603" s="205">
        <v>29.7</v>
      </c>
      <c r="G603" s="206">
        <v>9</v>
      </c>
      <c r="H603" s="204">
        <v>0.52</v>
      </c>
      <c r="I603" s="206">
        <v>48</v>
      </c>
      <c r="J603" s="204">
        <v>0.215</v>
      </c>
      <c r="K603" s="204">
        <v>0.16900000000000001</v>
      </c>
      <c r="L603" s="205"/>
      <c r="M603" s="205"/>
    </row>
    <row r="604" spans="1:13" ht="33.75" x14ac:dyDescent="0.2">
      <c r="A604" s="205" t="s">
        <v>3106</v>
      </c>
      <c r="B604" s="205" t="s">
        <v>3303</v>
      </c>
      <c r="C604" s="214" t="s">
        <v>6828</v>
      </c>
      <c r="D604" s="108">
        <v>13.433999999999999</v>
      </c>
      <c r="E604" s="204"/>
      <c r="F604" s="205">
        <v>31.9</v>
      </c>
      <c r="G604" s="206">
        <v>10</v>
      </c>
      <c r="H604" s="204">
        <v>1.0629999999999999</v>
      </c>
      <c r="I604" s="206">
        <v>50</v>
      </c>
      <c r="J604" s="204">
        <v>0.36599999999999999</v>
      </c>
      <c r="K604" s="204"/>
      <c r="L604" s="205" t="s">
        <v>310</v>
      </c>
      <c r="M604" s="205" t="s">
        <v>310</v>
      </c>
    </row>
    <row r="605" spans="1:13" ht="33.75" x14ac:dyDescent="0.2">
      <c r="A605" s="205" t="s">
        <v>3107</v>
      </c>
      <c r="B605" s="205" t="s">
        <v>3303</v>
      </c>
      <c r="C605" s="214" t="s">
        <v>6829</v>
      </c>
      <c r="D605" s="108">
        <v>8.8699999999999992</v>
      </c>
      <c r="E605" s="204"/>
      <c r="F605" s="205">
        <v>25.7</v>
      </c>
      <c r="G605" s="206">
        <v>8</v>
      </c>
      <c r="H605" s="204">
        <v>0.877</v>
      </c>
      <c r="I605" s="206">
        <v>44</v>
      </c>
      <c r="J605" s="204">
        <v>0.308</v>
      </c>
      <c r="K605" s="204"/>
      <c r="L605" s="205" t="s">
        <v>310</v>
      </c>
      <c r="M605" s="205" t="s">
        <v>310</v>
      </c>
    </row>
    <row r="606" spans="1:13" ht="33.75" x14ac:dyDescent="0.2">
      <c r="A606" s="205" t="s">
        <v>3418</v>
      </c>
      <c r="B606" s="205" t="s">
        <v>3303</v>
      </c>
      <c r="C606" s="214" t="s">
        <v>3419</v>
      </c>
      <c r="D606" s="108">
        <v>9.44</v>
      </c>
      <c r="E606" s="204"/>
      <c r="F606" s="205">
        <v>28</v>
      </c>
      <c r="G606" s="206">
        <v>8</v>
      </c>
      <c r="H606" s="204">
        <v>0.69399999999999995</v>
      </c>
      <c r="I606" s="206">
        <v>46</v>
      </c>
      <c r="J606" s="204">
        <v>0.248</v>
      </c>
      <c r="K606" s="204">
        <v>0.216</v>
      </c>
      <c r="L606" s="205"/>
      <c r="M606" s="205"/>
    </row>
    <row r="607" spans="1:13" ht="22.5" x14ac:dyDescent="0.2">
      <c r="A607" s="112" t="s">
        <v>3108</v>
      </c>
      <c r="B607" s="112" t="s">
        <v>3304</v>
      </c>
      <c r="C607" s="118" t="s">
        <v>3109</v>
      </c>
      <c r="D607" s="111">
        <v>2.5529999999999999</v>
      </c>
      <c r="E607" s="111"/>
      <c r="F607" s="112">
        <v>14</v>
      </c>
      <c r="G607" s="119">
        <v>4</v>
      </c>
      <c r="H607" s="111">
        <v>0.46600000000000003</v>
      </c>
      <c r="I607" s="119">
        <v>28</v>
      </c>
      <c r="J607" s="111">
        <v>0.11700000000000001</v>
      </c>
      <c r="K607" s="111">
        <v>0.156</v>
      </c>
      <c r="L607" s="112"/>
      <c r="M607" s="112"/>
    </row>
    <row r="608" spans="1:13" ht="22.5" x14ac:dyDescent="0.2">
      <c r="A608" s="205" t="s">
        <v>3110</v>
      </c>
      <c r="B608" s="205" t="s">
        <v>3304</v>
      </c>
      <c r="C608" s="214" t="s">
        <v>147</v>
      </c>
      <c r="D608" s="108">
        <v>1.17</v>
      </c>
      <c r="E608" s="204"/>
      <c r="F608" s="205">
        <v>6.7</v>
      </c>
      <c r="G608" s="206">
        <v>1</v>
      </c>
      <c r="H608" s="204">
        <v>0.68200000000000005</v>
      </c>
      <c r="I608" s="206">
        <v>14</v>
      </c>
      <c r="J608" s="204">
        <v>0.10299999999999999</v>
      </c>
      <c r="K608" s="204">
        <v>0.128</v>
      </c>
      <c r="L608" s="205"/>
      <c r="M608" s="205"/>
    </row>
    <row r="609" spans="1:13" ht="45" x14ac:dyDescent="0.2">
      <c r="A609" s="205" t="s">
        <v>3768</v>
      </c>
      <c r="B609" s="205" t="s">
        <v>3304</v>
      </c>
      <c r="C609" s="214" t="s">
        <v>5686</v>
      </c>
      <c r="D609" s="108">
        <v>3.323</v>
      </c>
      <c r="E609" s="204"/>
      <c r="F609" s="205">
        <v>19.100000000000001</v>
      </c>
      <c r="G609" s="206">
        <v>5</v>
      </c>
      <c r="H609" s="204">
        <v>0.441</v>
      </c>
      <c r="I609" s="206">
        <v>36</v>
      </c>
      <c r="J609" s="204">
        <v>9.7000000000000003E-2</v>
      </c>
      <c r="K609" s="204">
        <v>0.13200000000000001</v>
      </c>
      <c r="L609" s="205"/>
      <c r="M609" s="205"/>
    </row>
    <row r="610" spans="1:13" ht="33.75" x14ac:dyDescent="0.2">
      <c r="A610" s="205" t="s">
        <v>3769</v>
      </c>
      <c r="B610" s="205" t="s">
        <v>3304</v>
      </c>
      <c r="C610" s="214" t="s">
        <v>5687</v>
      </c>
      <c r="D610" s="108">
        <v>2.677</v>
      </c>
      <c r="E610" s="204"/>
      <c r="F610" s="205">
        <v>15.6</v>
      </c>
      <c r="G610" s="206">
        <v>4</v>
      </c>
      <c r="H610" s="204">
        <v>0.35799999999999998</v>
      </c>
      <c r="I610" s="206">
        <v>31</v>
      </c>
      <c r="J610" s="204">
        <v>8.1000000000000003E-2</v>
      </c>
      <c r="K610" s="204">
        <v>0.108</v>
      </c>
      <c r="L610" s="205"/>
      <c r="M610" s="205"/>
    </row>
    <row r="611" spans="1:13" ht="67.5" x14ac:dyDescent="0.2">
      <c r="A611" s="205" t="s">
        <v>322</v>
      </c>
      <c r="B611" s="205" t="s">
        <v>3304</v>
      </c>
      <c r="C611" s="214" t="s">
        <v>31</v>
      </c>
      <c r="D611" s="108">
        <v>1.6120000000000001</v>
      </c>
      <c r="E611" s="204"/>
      <c r="F611" s="205">
        <v>10.4</v>
      </c>
      <c r="G611" s="206">
        <v>2</v>
      </c>
      <c r="H611" s="204">
        <v>0.39600000000000002</v>
      </c>
      <c r="I611" s="206">
        <v>22</v>
      </c>
      <c r="J611" s="204">
        <v>0.08</v>
      </c>
      <c r="K611" s="204">
        <v>0.105</v>
      </c>
      <c r="L611" s="205"/>
      <c r="M611" s="205"/>
    </row>
    <row r="612" spans="1:13" ht="45" customHeight="1" x14ac:dyDescent="0.2">
      <c r="A612" s="205" t="s">
        <v>32</v>
      </c>
      <c r="B612" s="205" t="s">
        <v>3304</v>
      </c>
      <c r="C612" s="214" t="s">
        <v>5688</v>
      </c>
      <c r="D612" s="108">
        <v>0.89700000000000002</v>
      </c>
      <c r="E612" s="204"/>
      <c r="F612" s="205">
        <v>5.6</v>
      </c>
      <c r="G612" s="206">
        <v>1</v>
      </c>
      <c r="H612" s="204">
        <v>0.45100000000000001</v>
      </c>
      <c r="I612" s="206">
        <v>13</v>
      </c>
      <c r="J612" s="204">
        <v>7.6999999999999999E-2</v>
      </c>
      <c r="K612" s="204">
        <v>9.4E-2</v>
      </c>
      <c r="L612" s="205"/>
      <c r="M612" s="205"/>
    </row>
    <row r="613" spans="1:13" ht="33.75" x14ac:dyDescent="0.2">
      <c r="A613" s="205" t="s">
        <v>2774</v>
      </c>
      <c r="B613" s="205" t="s">
        <v>3304</v>
      </c>
      <c r="C613" s="214" t="s">
        <v>2775</v>
      </c>
      <c r="D613" s="108">
        <v>2.161</v>
      </c>
      <c r="E613" s="204"/>
      <c r="F613" s="205">
        <v>22</v>
      </c>
      <c r="G613" s="206"/>
      <c r="H613" s="204"/>
      <c r="I613" s="206">
        <v>35</v>
      </c>
      <c r="J613" s="204">
        <v>6.7000000000000004E-2</v>
      </c>
      <c r="K613" s="204">
        <v>9.0999999999999998E-2</v>
      </c>
      <c r="L613" s="205"/>
      <c r="M613" s="205"/>
    </row>
    <row r="614" spans="1:13" ht="22.5" x14ac:dyDescent="0.2">
      <c r="A614" s="205" t="s">
        <v>1590</v>
      </c>
      <c r="B614" s="205" t="s">
        <v>3305</v>
      </c>
      <c r="C614" s="214" t="s">
        <v>2196</v>
      </c>
      <c r="D614" s="108">
        <v>1.986</v>
      </c>
      <c r="E614" s="204"/>
      <c r="F614" s="205">
        <v>14.6</v>
      </c>
      <c r="G614" s="206">
        <v>4</v>
      </c>
      <c r="H614" s="204">
        <v>0.378</v>
      </c>
      <c r="I614" s="206">
        <v>29</v>
      </c>
      <c r="J614" s="204">
        <v>9.0999999999999998E-2</v>
      </c>
      <c r="K614" s="204">
        <v>0.121</v>
      </c>
      <c r="L614" s="205"/>
      <c r="M614" s="205"/>
    </row>
    <row r="615" spans="1:13" ht="45" x14ac:dyDescent="0.2">
      <c r="A615" s="205" t="s">
        <v>2033</v>
      </c>
      <c r="B615" s="205" t="s">
        <v>3305</v>
      </c>
      <c r="C615" s="214" t="s">
        <v>3111</v>
      </c>
      <c r="D615" s="108">
        <v>1.4670000000000001</v>
      </c>
      <c r="E615" s="204"/>
      <c r="F615" s="205">
        <v>11.3</v>
      </c>
      <c r="G615" s="206">
        <v>3</v>
      </c>
      <c r="H615" s="204">
        <v>0.34499999999999997</v>
      </c>
      <c r="I615" s="206">
        <v>23</v>
      </c>
      <c r="J615" s="204">
        <v>8.5999999999999993E-2</v>
      </c>
      <c r="K615" s="204">
        <v>0.112</v>
      </c>
      <c r="L615" s="205"/>
      <c r="M615" s="205" t="s">
        <v>310</v>
      </c>
    </row>
    <row r="616" spans="1:13" ht="45" x14ac:dyDescent="0.2">
      <c r="A616" s="205" t="s">
        <v>2034</v>
      </c>
      <c r="B616" s="205" t="s">
        <v>3305</v>
      </c>
      <c r="C616" s="214" t="s">
        <v>34</v>
      </c>
      <c r="D616" s="108">
        <v>1.1719999999999999</v>
      </c>
      <c r="E616" s="204"/>
      <c r="F616" s="205">
        <v>4.4000000000000004</v>
      </c>
      <c r="G616" s="206">
        <v>1</v>
      </c>
      <c r="H616" s="204">
        <v>0.56000000000000005</v>
      </c>
      <c r="I616" s="206">
        <v>10</v>
      </c>
      <c r="J616" s="204">
        <v>0.254</v>
      </c>
      <c r="K616" s="204">
        <v>0.20699999999999999</v>
      </c>
      <c r="L616" s="205"/>
      <c r="M616" s="205" t="s">
        <v>310</v>
      </c>
    </row>
    <row r="617" spans="1:13" ht="45" x14ac:dyDescent="0.2">
      <c r="A617" s="205" t="s">
        <v>35</v>
      </c>
      <c r="B617" s="205" t="s">
        <v>3305</v>
      </c>
      <c r="C617" s="214" t="s">
        <v>36</v>
      </c>
      <c r="D617" s="108">
        <v>0.64400000000000002</v>
      </c>
      <c r="E617" s="204"/>
      <c r="F617" s="205">
        <v>4.7</v>
      </c>
      <c r="G617" s="206">
        <v>1</v>
      </c>
      <c r="H617" s="204">
        <v>0.35199999999999998</v>
      </c>
      <c r="I617" s="206">
        <v>12</v>
      </c>
      <c r="J617" s="204">
        <v>9.0999999999999998E-2</v>
      </c>
      <c r="K617" s="204">
        <v>0.107</v>
      </c>
      <c r="L617" s="205"/>
      <c r="M617" s="205" t="s">
        <v>310</v>
      </c>
    </row>
    <row r="618" spans="1:13" ht="33.75" x14ac:dyDescent="0.2">
      <c r="A618" s="205" t="s">
        <v>2035</v>
      </c>
      <c r="B618" s="205" t="s">
        <v>3305</v>
      </c>
      <c r="C618" s="214" t="s">
        <v>37</v>
      </c>
      <c r="D618" s="108">
        <v>0.92800000000000005</v>
      </c>
      <c r="E618" s="204"/>
      <c r="F618" s="205">
        <v>5.2</v>
      </c>
      <c r="G618" s="206">
        <v>1</v>
      </c>
      <c r="H618" s="204">
        <v>0.43099999999999999</v>
      </c>
      <c r="I618" s="206">
        <v>14</v>
      </c>
      <c r="J618" s="204">
        <v>0.16600000000000001</v>
      </c>
      <c r="K618" s="204">
        <v>0.13900000000000001</v>
      </c>
      <c r="L618" s="205"/>
      <c r="M618" s="205"/>
    </row>
    <row r="619" spans="1:13" ht="33.75" x14ac:dyDescent="0.2">
      <c r="A619" s="205" t="s">
        <v>2036</v>
      </c>
      <c r="B619" s="205" t="s">
        <v>3305</v>
      </c>
      <c r="C619" s="214" t="s">
        <v>38</v>
      </c>
      <c r="D619" s="108">
        <v>0.77100000000000002</v>
      </c>
      <c r="E619" s="204"/>
      <c r="F619" s="205">
        <v>6.7</v>
      </c>
      <c r="G619" s="206">
        <v>1</v>
      </c>
      <c r="H619" s="204">
        <v>0.48699999999999999</v>
      </c>
      <c r="I619" s="206">
        <v>15</v>
      </c>
      <c r="J619" s="204">
        <v>7.5999999999999998E-2</v>
      </c>
      <c r="K619" s="204">
        <v>9.4E-2</v>
      </c>
      <c r="L619" s="205"/>
      <c r="M619" s="205"/>
    </row>
    <row r="620" spans="1:13" ht="33.75" x14ac:dyDescent="0.2">
      <c r="A620" s="205" t="s">
        <v>996</v>
      </c>
      <c r="B620" s="205" t="s">
        <v>3305</v>
      </c>
      <c r="C620" s="214" t="s">
        <v>39</v>
      </c>
      <c r="D620" s="108">
        <v>0.59299999999999997</v>
      </c>
      <c r="E620" s="204"/>
      <c r="F620" s="205">
        <v>4.7</v>
      </c>
      <c r="G620" s="206">
        <v>1</v>
      </c>
      <c r="H620" s="204">
        <v>0.33800000000000002</v>
      </c>
      <c r="I620" s="206">
        <v>11</v>
      </c>
      <c r="J620" s="204">
        <v>0.08</v>
      </c>
      <c r="K620" s="204">
        <v>9.4E-2</v>
      </c>
      <c r="L620" s="205"/>
      <c r="M620" s="205"/>
    </row>
    <row r="621" spans="1:13" ht="56.25" x14ac:dyDescent="0.2">
      <c r="A621" s="205" t="s">
        <v>2037</v>
      </c>
      <c r="B621" s="205" t="s">
        <v>3305</v>
      </c>
      <c r="C621" s="214" t="s">
        <v>3112</v>
      </c>
      <c r="D621" s="108">
        <v>1.6240000000000001</v>
      </c>
      <c r="E621" s="204"/>
      <c r="F621" s="205">
        <v>11.1</v>
      </c>
      <c r="G621" s="206">
        <v>3</v>
      </c>
      <c r="H621" s="204">
        <v>0.38600000000000001</v>
      </c>
      <c r="I621" s="206">
        <v>24</v>
      </c>
      <c r="J621" s="204">
        <v>9.7000000000000003E-2</v>
      </c>
      <c r="K621" s="204">
        <v>0.127</v>
      </c>
      <c r="L621" s="205"/>
      <c r="M621" s="205"/>
    </row>
    <row r="622" spans="1:13" ht="45" x14ac:dyDescent="0.2">
      <c r="A622" s="112" t="s">
        <v>2038</v>
      </c>
      <c r="B622" s="112" t="s">
        <v>3305</v>
      </c>
      <c r="C622" s="118" t="s">
        <v>3113</v>
      </c>
      <c r="D622" s="111">
        <v>1.117</v>
      </c>
      <c r="E622" s="111"/>
      <c r="F622" s="112">
        <v>8.1999999999999993</v>
      </c>
      <c r="G622" s="119">
        <v>2</v>
      </c>
      <c r="H622" s="111">
        <v>0.34499999999999997</v>
      </c>
      <c r="I622" s="119">
        <v>17</v>
      </c>
      <c r="J622" s="111">
        <v>8.7999999999999995E-2</v>
      </c>
      <c r="K622" s="111">
        <v>0.112</v>
      </c>
      <c r="L622" s="112"/>
      <c r="M622" s="112"/>
    </row>
    <row r="623" spans="1:13" ht="45" x14ac:dyDescent="0.2">
      <c r="A623" s="205" t="s">
        <v>1732</v>
      </c>
      <c r="B623" s="205" t="s">
        <v>3305</v>
      </c>
      <c r="C623" s="214" t="s">
        <v>2786</v>
      </c>
      <c r="D623" s="108">
        <v>0.64200000000000002</v>
      </c>
      <c r="E623" s="204"/>
      <c r="F623" s="205">
        <v>4.9000000000000004</v>
      </c>
      <c r="G623" s="206">
        <v>1</v>
      </c>
      <c r="H623" s="204">
        <v>0.36099999999999999</v>
      </c>
      <c r="I623" s="206">
        <v>11</v>
      </c>
      <c r="J623" s="204">
        <v>8.5000000000000006E-2</v>
      </c>
      <c r="K623" s="204">
        <v>0.10100000000000001</v>
      </c>
      <c r="L623" s="205"/>
      <c r="M623" s="205"/>
    </row>
    <row r="624" spans="1:13" x14ac:dyDescent="0.2">
      <c r="A624" s="205" t="s">
        <v>2787</v>
      </c>
      <c r="B624" s="205" t="s">
        <v>3305</v>
      </c>
      <c r="C624" s="214" t="s">
        <v>2788</v>
      </c>
      <c r="D624" s="108">
        <v>0.59299999999999997</v>
      </c>
      <c r="E624" s="204"/>
      <c r="F624" s="205">
        <v>4.8</v>
      </c>
      <c r="G624" s="206">
        <v>1</v>
      </c>
      <c r="H624" s="204">
        <v>0.36699999999999999</v>
      </c>
      <c r="I624" s="206">
        <v>11</v>
      </c>
      <c r="J624" s="204">
        <v>8.1000000000000003E-2</v>
      </c>
      <c r="K624" s="204">
        <v>9.6000000000000002E-2</v>
      </c>
      <c r="L624" s="205"/>
      <c r="M624" s="205"/>
    </row>
    <row r="625" spans="1:13" ht="33.75" x14ac:dyDescent="0.2">
      <c r="A625" s="205" t="s">
        <v>40</v>
      </c>
      <c r="B625" s="205" t="s">
        <v>3305</v>
      </c>
      <c r="C625" s="214" t="s">
        <v>41</v>
      </c>
      <c r="D625" s="108">
        <v>2.1</v>
      </c>
      <c r="E625" s="204"/>
      <c r="F625" s="205">
        <v>13.3</v>
      </c>
      <c r="G625" s="206"/>
      <c r="H625" s="204"/>
      <c r="I625" s="206">
        <v>27</v>
      </c>
      <c r="J625" s="204">
        <v>9.7000000000000003E-2</v>
      </c>
      <c r="K625" s="204">
        <v>0.129</v>
      </c>
      <c r="L625" s="205"/>
      <c r="M625" s="205"/>
    </row>
    <row r="626" spans="1:13" ht="22.5" x14ac:dyDescent="0.2">
      <c r="A626" s="205" t="s">
        <v>3420</v>
      </c>
      <c r="B626" s="205" t="s">
        <v>3305</v>
      </c>
      <c r="C626" s="214" t="s">
        <v>2773</v>
      </c>
      <c r="D626" s="108">
        <v>4.7770000000000001</v>
      </c>
      <c r="E626" s="204"/>
      <c r="F626" s="205">
        <v>20.399999999999999</v>
      </c>
      <c r="G626" s="206">
        <v>6</v>
      </c>
      <c r="H626" s="204">
        <v>0.62</v>
      </c>
      <c r="I626" s="206">
        <v>38</v>
      </c>
      <c r="J626" s="204">
        <v>0.21299999999999999</v>
      </c>
      <c r="K626" s="204">
        <v>0.20300000000000001</v>
      </c>
      <c r="L626" s="205"/>
      <c r="M626" s="205"/>
    </row>
    <row r="627" spans="1:13" s="20" customFormat="1" ht="21" customHeight="1" x14ac:dyDescent="0.2">
      <c r="A627" s="217" t="s">
        <v>2776</v>
      </c>
      <c r="B627" s="85"/>
      <c r="C627" s="218"/>
      <c r="D627" s="219"/>
      <c r="E627" s="84"/>
      <c r="F627" s="85"/>
      <c r="G627" s="220"/>
      <c r="H627" s="84"/>
      <c r="I627" s="220"/>
      <c r="J627" s="84"/>
      <c r="K627" s="84"/>
      <c r="L627" s="85"/>
      <c r="M627" s="221"/>
    </row>
    <row r="628" spans="1:13" ht="22.5" x14ac:dyDescent="0.2">
      <c r="A628" s="205" t="s">
        <v>867</v>
      </c>
      <c r="B628" s="205" t="s">
        <v>3303</v>
      </c>
      <c r="C628" s="214" t="s">
        <v>2789</v>
      </c>
      <c r="D628" s="108">
        <v>6.0010000000000003</v>
      </c>
      <c r="E628" s="204"/>
      <c r="F628" s="205">
        <v>31.9</v>
      </c>
      <c r="G628" s="206">
        <v>10</v>
      </c>
      <c r="H628" s="204">
        <v>0.32700000000000001</v>
      </c>
      <c r="I628" s="206">
        <v>50</v>
      </c>
      <c r="J628" s="204">
        <v>7.9000000000000001E-2</v>
      </c>
      <c r="K628" s="204">
        <v>0.109</v>
      </c>
      <c r="L628" s="205"/>
      <c r="M628" s="205"/>
    </row>
    <row r="629" spans="1:13" ht="56.25" x14ac:dyDescent="0.2">
      <c r="A629" s="205" t="s">
        <v>3054</v>
      </c>
      <c r="B629" s="205" t="s">
        <v>3303</v>
      </c>
      <c r="C629" s="214" t="s">
        <v>3230</v>
      </c>
      <c r="D629" s="108">
        <v>12.346</v>
      </c>
      <c r="E629" s="204"/>
      <c r="F629" s="205">
        <v>47.2</v>
      </c>
      <c r="G629" s="206">
        <v>15</v>
      </c>
      <c r="H629" s="204">
        <v>0.443</v>
      </c>
      <c r="I629" s="206">
        <v>65</v>
      </c>
      <c r="J629" s="204">
        <v>0.21199999999999999</v>
      </c>
      <c r="K629" s="204">
        <v>0.14699999999999999</v>
      </c>
      <c r="L629" s="205"/>
      <c r="M629" s="205"/>
    </row>
    <row r="630" spans="1:13" ht="56.25" x14ac:dyDescent="0.2">
      <c r="A630" s="205" t="s">
        <v>3055</v>
      </c>
      <c r="B630" s="205" t="s">
        <v>3303</v>
      </c>
      <c r="C630" s="214" t="s">
        <v>3231</v>
      </c>
      <c r="D630" s="108">
        <v>8.8520000000000003</v>
      </c>
      <c r="E630" s="204"/>
      <c r="F630" s="205">
        <v>40.4</v>
      </c>
      <c r="G630" s="206">
        <v>12</v>
      </c>
      <c r="H630" s="204">
        <v>0.40200000000000002</v>
      </c>
      <c r="I630" s="206">
        <v>58</v>
      </c>
      <c r="J630" s="204">
        <v>9.0999999999999998E-2</v>
      </c>
      <c r="K630" s="204">
        <v>0.126</v>
      </c>
      <c r="L630" s="205"/>
      <c r="M630" s="205"/>
    </row>
    <row r="631" spans="1:13" ht="56.25" x14ac:dyDescent="0.2">
      <c r="A631" s="205" t="s">
        <v>1820</v>
      </c>
      <c r="B631" s="205" t="s">
        <v>3303</v>
      </c>
      <c r="C631" s="214" t="s">
        <v>2729</v>
      </c>
      <c r="D631" s="108">
        <v>5.5960000000000001</v>
      </c>
      <c r="E631" s="204"/>
      <c r="F631" s="205">
        <v>29.9</v>
      </c>
      <c r="G631" s="206">
        <v>9</v>
      </c>
      <c r="H631" s="204">
        <v>0.35799999999999998</v>
      </c>
      <c r="I631" s="206">
        <v>48</v>
      </c>
      <c r="J631" s="204">
        <v>8.4000000000000005E-2</v>
      </c>
      <c r="K631" s="204">
        <v>0.11600000000000001</v>
      </c>
      <c r="L631" s="205"/>
      <c r="M631" s="205"/>
    </row>
    <row r="632" spans="1:13" ht="33.75" x14ac:dyDescent="0.2">
      <c r="A632" s="205" t="s">
        <v>2438</v>
      </c>
      <c r="B632" s="205" t="s">
        <v>3303</v>
      </c>
      <c r="C632" s="214" t="s">
        <v>2730</v>
      </c>
      <c r="D632" s="108">
        <v>4.5979999999999999</v>
      </c>
      <c r="E632" s="204"/>
      <c r="F632" s="205">
        <v>27.7</v>
      </c>
      <c r="G632" s="206">
        <v>8</v>
      </c>
      <c r="H632" s="204">
        <v>0.36399999999999999</v>
      </c>
      <c r="I632" s="206">
        <v>46</v>
      </c>
      <c r="J632" s="204">
        <v>8.3000000000000004E-2</v>
      </c>
      <c r="K632" s="204">
        <v>0.114</v>
      </c>
      <c r="L632" s="205"/>
      <c r="M632" s="205"/>
    </row>
    <row r="633" spans="1:13" ht="56.25" x14ac:dyDescent="0.2">
      <c r="A633" s="205" t="s">
        <v>3056</v>
      </c>
      <c r="B633" s="205" t="s">
        <v>3303</v>
      </c>
      <c r="C633" s="214" t="s">
        <v>42</v>
      </c>
      <c r="D633" s="108">
        <v>5.8789999999999996</v>
      </c>
      <c r="E633" s="204"/>
      <c r="F633" s="205">
        <v>29.4</v>
      </c>
      <c r="G633" s="206">
        <v>9</v>
      </c>
      <c r="H633" s="204">
        <v>0.38300000000000001</v>
      </c>
      <c r="I633" s="206">
        <v>47</v>
      </c>
      <c r="J633" s="204">
        <v>9.0999999999999998E-2</v>
      </c>
      <c r="K633" s="204">
        <v>0.126</v>
      </c>
      <c r="L633" s="205"/>
      <c r="M633" s="205"/>
    </row>
    <row r="634" spans="1:13" ht="56.25" x14ac:dyDescent="0.2">
      <c r="A634" s="205" t="s">
        <v>3057</v>
      </c>
      <c r="B634" s="205" t="s">
        <v>3303</v>
      </c>
      <c r="C634" s="214" t="s">
        <v>43</v>
      </c>
      <c r="D634" s="108">
        <v>3.7160000000000002</v>
      </c>
      <c r="E634" s="204"/>
      <c r="F634" s="205">
        <v>18.5</v>
      </c>
      <c r="G634" s="206">
        <v>5</v>
      </c>
      <c r="H634" s="204">
        <v>0.34399999999999997</v>
      </c>
      <c r="I634" s="206">
        <v>33</v>
      </c>
      <c r="J634" s="204">
        <v>7.8E-2</v>
      </c>
      <c r="K634" s="204">
        <v>0.106</v>
      </c>
      <c r="L634" s="205"/>
      <c r="M634" s="205"/>
    </row>
    <row r="635" spans="1:13" ht="45" x14ac:dyDescent="0.2">
      <c r="A635" s="205" t="s">
        <v>3028</v>
      </c>
      <c r="B635" s="205" t="s">
        <v>3303</v>
      </c>
      <c r="C635" s="214" t="s">
        <v>6588</v>
      </c>
      <c r="D635" s="108">
        <v>3.621</v>
      </c>
      <c r="E635" s="204"/>
      <c r="F635" s="205">
        <v>16</v>
      </c>
      <c r="G635" s="206">
        <v>4</v>
      </c>
      <c r="H635" s="204">
        <v>0.35599999999999998</v>
      </c>
      <c r="I635" s="206">
        <v>28</v>
      </c>
      <c r="J635" s="204">
        <v>7.8E-2</v>
      </c>
      <c r="K635" s="204">
        <v>0.105</v>
      </c>
      <c r="L635" s="205"/>
      <c r="M635" s="205"/>
    </row>
    <row r="636" spans="1:13" ht="33.75" x14ac:dyDescent="0.2">
      <c r="A636" s="205" t="s">
        <v>2452</v>
      </c>
      <c r="B636" s="205" t="s">
        <v>3303</v>
      </c>
      <c r="C636" s="214" t="s">
        <v>2731</v>
      </c>
      <c r="D636" s="108">
        <v>3.84</v>
      </c>
      <c r="E636" s="204"/>
      <c r="F636" s="205">
        <v>19.399999999999999</v>
      </c>
      <c r="G636" s="206">
        <v>5</v>
      </c>
      <c r="H636" s="204">
        <v>0.45700000000000002</v>
      </c>
      <c r="I636" s="206">
        <v>36</v>
      </c>
      <c r="J636" s="204">
        <v>9.9000000000000005E-2</v>
      </c>
      <c r="K636" s="204">
        <v>0.13500000000000001</v>
      </c>
      <c r="L636" s="205"/>
      <c r="M636" s="205"/>
    </row>
    <row r="637" spans="1:13" ht="12.75" customHeight="1" x14ac:dyDescent="0.2">
      <c r="A637" s="205" t="s">
        <v>2732</v>
      </c>
      <c r="B637" s="205" t="s">
        <v>3303</v>
      </c>
      <c r="C637" s="214" t="s">
        <v>5689</v>
      </c>
      <c r="D637" s="108">
        <v>2.79</v>
      </c>
      <c r="E637" s="204"/>
      <c r="F637" s="205">
        <v>10.199999999999999</v>
      </c>
      <c r="G637" s="206">
        <v>2</v>
      </c>
      <c r="H637" s="204">
        <v>0.35799999999999998</v>
      </c>
      <c r="I637" s="206">
        <v>18</v>
      </c>
      <c r="J637" s="204">
        <v>7.3999999999999996E-2</v>
      </c>
      <c r="K637" s="204">
        <v>9.6000000000000002E-2</v>
      </c>
      <c r="L637" s="205"/>
      <c r="M637" s="205"/>
    </row>
    <row r="638" spans="1:13" ht="22.5" x14ac:dyDescent="0.2">
      <c r="A638" s="112" t="s">
        <v>5690</v>
      </c>
      <c r="B638" s="112" t="s">
        <v>3303</v>
      </c>
      <c r="C638" s="118" t="s">
        <v>5691</v>
      </c>
      <c r="D638" s="111">
        <v>2.4079999999999999</v>
      </c>
      <c r="E638" s="111"/>
      <c r="F638" s="112">
        <v>9.1999999999999993</v>
      </c>
      <c r="G638" s="119">
        <v>2</v>
      </c>
      <c r="H638" s="111">
        <v>0.314</v>
      </c>
      <c r="I638" s="119">
        <v>18</v>
      </c>
      <c r="J638" s="111">
        <v>7.1999999999999995E-2</v>
      </c>
      <c r="K638" s="111">
        <v>9.2999999999999999E-2</v>
      </c>
      <c r="L638" s="112"/>
      <c r="M638" s="112"/>
    </row>
    <row r="639" spans="1:13" ht="56.25" x14ac:dyDescent="0.2">
      <c r="A639" s="205" t="s">
        <v>3029</v>
      </c>
      <c r="B639" s="205" t="s">
        <v>3303</v>
      </c>
      <c r="C639" s="214" t="s">
        <v>3022</v>
      </c>
      <c r="D639" s="108">
        <v>8.3829999999999991</v>
      </c>
      <c r="E639" s="204"/>
      <c r="F639" s="205">
        <v>24.4</v>
      </c>
      <c r="G639" s="206">
        <v>7</v>
      </c>
      <c r="H639" s="204">
        <v>0.47199999999999998</v>
      </c>
      <c r="I639" s="206">
        <v>42</v>
      </c>
      <c r="J639" s="204">
        <v>0.108</v>
      </c>
      <c r="K639" s="204">
        <v>0.14899999999999999</v>
      </c>
      <c r="L639" s="205"/>
      <c r="M639" s="205"/>
    </row>
    <row r="640" spans="1:13" ht="45" customHeight="1" x14ac:dyDescent="0.2">
      <c r="A640" s="205" t="s">
        <v>3030</v>
      </c>
      <c r="B640" s="205" t="s">
        <v>3303</v>
      </c>
      <c r="C640" s="214" t="s">
        <v>3023</v>
      </c>
      <c r="D640" s="108">
        <v>5.8789999999999996</v>
      </c>
      <c r="E640" s="204"/>
      <c r="F640" s="205">
        <v>12.6</v>
      </c>
      <c r="G640" s="206">
        <v>3</v>
      </c>
      <c r="H640" s="204">
        <v>0.51800000000000002</v>
      </c>
      <c r="I640" s="206">
        <v>22</v>
      </c>
      <c r="J640" s="204">
        <v>0.16500000000000001</v>
      </c>
      <c r="K640" s="204">
        <v>0.153</v>
      </c>
      <c r="L640" s="205"/>
      <c r="M640" s="205"/>
    </row>
    <row r="641" spans="1:13" ht="33.75" customHeight="1" x14ac:dyDescent="0.2">
      <c r="A641" s="205" t="s">
        <v>3675</v>
      </c>
      <c r="B641" s="205" t="s">
        <v>3303</v>
      </c>
      <c r="C641" s="116" t="s">
        <v>6589</v>
      </c>
      <c r="D641" s="108">
        <v>5.7779999999999996</v>
      </c>
      <c r="E641" s="204"/>
      <c r="F641" s="205">
        <v>17.2</v>
      </c>
      <c r="G641" s="206">
        <v>5</v>
      </c>
      <c r="H641" s="204">
        <v>0.39500000000000002</v>
      </c>
      <c r="I641" s="206">
        <v>32</v>
      </c>
      <c r="J641" s="204">
        <v>9.7000000000000003E-2</v>
      </c>
      <c r="K641" s="204">
        <v>0.13</v>
      </c>
      <c r="L641" s="205"/>
      <c r="M641" s="205"/>
    </row>
    <row r="642" spans="1:13" ht="22.5" x14ac:dyDescent="0.2">
      <c r="A642" s="205" t="s">
        <v>2448</v>
      </c>
      <c r="B642" s="205" t="s">
        <v>3303</v>
      </c>
      <c r="C642" s="214" t="s">
        <v>598</v>
      </c>
      <c r="D642" s="108">
        <v>2.6459999999999999</v>
      </c>
      <c r="E642" s="204"/>
      <c r="F642" s="205">
        <v>17.600000000000001</v>
      </c>
      <c r="G642" s="206">
        <v>5</v>
      </c>
      <c r="H642" s="204">
        <v>0.32</v>
      </c>
      <c r="I642" s="206">
        <v>34</v>
      </c>
      <c r="J642" s="204">
        <v>7.6999999999999999E-2</v>
      </c>
      <c r="K642" s="204">
        <v>0.10299999999999999</v>
      </c>
      <c r="L642" s="205"/>
      <c r="M642" s="205"/>
    </row>
    <row r="643" spans="1:13" ht="56.25" x14ac:dyDescent="0.2">
      <c r="A643" s="205" t="s">
        <v>3196</v>
      </c>
      <c r="B643" s="205" t="s">
        <v>3303</v>
      </c>
      <c r="C643" s="214" t="s">
        <v>6830</v>
      </c>
      <c r="D643" s="108">
        <v>6.351</v>
      </c>
      <c r="E643" s="204"/>
      <c r="F643" s="205">
        <v>23.8</v>
      </c>
      <c r="G643" s="206">
        <v>7</v>
      </c>
      <c r="H643" s="204">
        <v>0.53400000000000003</v>
      </c>
      <c r="I643" s="206">
        <v>42</v>
      </c>
      <c r="J643" s="204">
        <v>0.126</v>
      </c>
      <c r="K643" s="204">
        <v>0.17199999999999999</v>
      </c>
      <c r="L643" s="205"/>
      <c r="M643" s="205"/>
    </row>
    <row r="644" spans="1:13" ht="56.25" x14ac:dyDescent="0.2">
      <c r="A644" s="205" t="s">
        <v>3197</v>
      </c>
      <c r="B644" s="205" t="s">
        <v>3303</v>
      </c>
      <c r="C644" s="214" t="s">
        <v>6590</v>
      </c>
      <c r="D644" s="108">
        <v>4.6529999999999996</v>
      </c>
      <c r="E644" s="204"/>
      <c r="F644" s="205">
        <v>21.8</v>
      </c>
      <c r="G644" s="206">
        <v>6</v>
      </c>
      <c r="H644" s="204">
        <v>0.42499999999999999</v>
      </c>
      <c r="I644" s="206">
        <v>40</v>
      </c>
      <c r="J644" s="204">
        <v>9.6000000000000002E-2</v>
      </c>
      <c r="K644" s="204">
        <v>0.13100000000000001</v>
      </c>
      <c r="L644" s="205"/>
      <c r="M644" s="205"/>
    </row>
    <row r="645" spans="1:13" ht="56.25" x14ac:dyDescent="0.2">
      <c r="A645" s="205" t="s">
        <v>3198</v>
      </c>
      <c r="B645" s="205" t="s">
        <v>3303</v>
      </c>
      <c r="C645" s="214" t="s">
        <v>6591</v>
      </c>
      <c r="D645" s="108">
        <v>3.6419999999999999</v>
      </c>
      <c r="E645" s="204"/>
      <c r="F645" s="205">
        <v>17</v>
      </c>
      <c r="G645" s="206">
        <v>5</v>
      </c>
      <c r="H645" s="204">
        <v>0.36199999999999999</v>
      </c>
      <c r="I645" s="206">
        <v>31</v>
      </c>
      <c r="J645" s="204">
        <v>8.8999999999999996E-2</v>
      </c>
      <c r="K645" s="204">
        <v>0.12</v>
      </c>
      <c r="L645" s="205"/>
      <c r="M645" s="205"/>
    </row>
    <row r="646" spans="1:13" ht="45" x14ac:dyDescent="0.2">
      <c r="A646" s="205" t="s">
        <v>1832</v>
      </c>
      <c r="B646" s="205" t="s">
        <v>3303</v>
      </c>
      <c r="C646" s="214" t="s">
        <v>6592</v>
      </c>
      <c r="D646" s="108">
        <v>2.7349999999999999</v>
      </c>
      <c r="E646" s="204"/>
      <c r="F646" s="205">
        <v>13.6</v>
      </c>
      <c r="G646" s="206">
        <v>4</v>
      </c>
      <c r="H646" s="204">
        <v>0.33400000000000002</v>
      </c>
      <c r="I646" s="206">
        <v>26</v>
      </c>
      <c r="J646" s="204">
        <v>8.5999999999999993E-2</v>
      </c>
      <c r="K646" s="204">
        <v>0.114</v>
      </c>
      <c r="L646" s="205"/>
      <c r="M646" s="205"/>
    </row>
    <row r="647" spans="1:13" ht="45" x14ac:dyDescent="0.2">
      <c r="A647" s="205" t="s">
        <v>2875</v>
      </c>
      <c r="B647" s="205" t="s">
        <v>3303</v>
      </c>
      <c r="C647" s="214" t="s">
        <v>6593</v>
      </c>
      <c r="D647" s="108">
        <v>2.4990000000000001</v>
      </c>
      <c r="E647" s="204"/>
      <c r="F647" s="205">
        <v>11.8</v>
      </c>
      <c r="G647" s="206">
        <v>3</v>
      </c>
      <c r="H647" s="204">
        <v>0.34699999999999998</v>
      </c>
      <c r="I647" s="206">
        <v>20</v>
      </c>
      <c r="J647" s="204">
        <v>8.2000000000000003E-2</v>
      </c>
      <c r="K647" s="204">
        <v>0.108</v>
      </c>
      <c r="L647" s="205"/>
      <c r="M647" s="205"/>
    </row>
    <row r="648" spans="1:13" ht="33.75" x14ac:dyDescent="0.2">
      <c r="A648" s="205" t="s">
        <v>2876</v>
      </c>
      <c r="B648" s="205" t="s">
        <v>3303</v>
      </c>
      <c r="C648" s="214" t="s">
        <v>6594</v>
      </c>
      <c r="D648" s="108">
        <v>1.881</v>
      </c>
      <c r="E648" s="204"/>
      <c r="F648" s="205">
        <v>10.4</v>
      </c>
      <c r="G648" s="206">
        <v>2</v>
      </c>
      <c r="H648" s="204">
        <v>0.39300000000000002</v>
      </c>
      <c r="I648" s="206">
        <v>18</v>
      </c>
      <c r="J648" s="204">
        <v>0.08</v>
      </c>
      <c r="K648" s="204">
        <v>0.104</v>
      </c>
      <c r="L648" s="205"/>
      <c r="M648" s="205"/>
    </row>
    <row r="649" spans="1:13" ht="56.25" x14ac:dyDescent="0.2">
      <c r="A649" s="205" t="s">
        <v>3533</v>
      </c>
      <c r="B649" s="205" t="s">
        <v>3303</v>
      </c>
      <c r="C649" s="214" t="s">
        <v>6595</v>
      </c>
      <c r="D649" s="108">
        <v>1.395</v>
      </c>
      <c r="E649" s="204"/>
      <c r="F649" s="205">
        <v>5.8</v>
      </c>
      <c r="G649" s="206"/>
      <c r="H649" s="204"/>
      <c r="I649" s="206">
        <v>13</v>
      </c>
      <c r="J649" s="204">
        <v>7.8E-2</v>
      </c>
      <c r="K649" s="204">
        <v>9.5000000000000001E-2</v>
      </c>
      <c r="L649" s="205"/>
      <c r="M649" s="205"/>
    </row>
    <row r="650" spans="1:13" ht="45" x14ac:dyDescent="0.2">
      <c r="A650" s="205" t="s">
        <v>4084</v>
      </c>
      <c r="B650" s="205" t="s">
        <v>3303</v>
      </c>
      <c r="C650" s="214" t="s">
        <v>6596</v>
      </c>
      <c r="D650" s="108">
        <v>1.1339999999999999</v>
      </c>
      <c r="E650" s="204"/>
      <c r="F650" s="205">
        <v>4.3</v>
      </c>
      <c r="G650" s="206">
        <v>1</v>
      </c>
      <c r="H650" s="204">
        <v>0.45</v>
      </c>
      <c r="I650" s="206">
        <v>10</v>
      </c>
      <c r="J650" s="204">
        <v>9.0999999999999998E-2</v>
      </c>
      <c r="K650" s="204">
        <v>0.106</v>
      </c>
      <c r="L650" s="205"/>
      <c r="M650" s="205"/>
    </row>
    <row r="651" spans="1:13" ht="45" x14ac:dyDescent="0.2">
      <c r="A651" s="112" t="s">
        <v>6597</v>
      </c>
      <c r="B651" s="112" t="s">
        <v>3303</v>
      </c>
      <c r="C651" s="118" t="s">
        <v>6598</v>
      </c>
      <c r="D651" s="111">
        <v>0.83199999999999996</v>
      </c>
      <c r="E651" s="111"/>
      <c r="F651" s="112">
        <v>3.4</v>
      </c>
      <c r="G651" s="119">
        <v>1</v>
      </c>
      <c r="H651" s="111">
        <v>0.20699999999999999</v>
      </c>
      <c r="I651" s="119">
        <v>7</v>
      </c>
      <c r="J651" s="111">
        <v>8.7999999999999995E-2</v>
      </c>
      <c r="K651" s="111">
        <v>9.7000000000000003E-2</v>
      </c>
      <c r="L651" s="112"/>
      <c r="M651" s="112"/>
    </row>
    <row r="652" spans="1:13" ht="22.5" x14ac:dyDescent="0.2">
      <c r="A652" s="205" t="s">
        <v>3199</v>
      </c>
      <c r="B652" s="205" t="s">
        <v>3303</v>
      </c>
      <c r="C652" s="214" t="s">
        <v>6831</v>
      </c>
      <c r="D652" s="108">
        <v>6.7569999999999997</v>
      </c>
      <c r="E652" s="204"/>
      <c r="F652" s="205">
        <v>23.7</v>
      </c>
      <c r="G652" s="206">
        <v>7</v>
      </c>
      <c r="H652" s="204">
        <v>0.46899999999999997</v>
      </c>
      <c r="I652" s="206">
        <v>42</v>
      </c>
      <c r="J652" s="204">
        <v>0.111</v>
      </c>
      <c r="K652" s="204">
        <v>0.152</v>
      </c>
      <c r="L652" s="205"/>
      <c r="M652" s="205"/>
    </row>
    <row r="653" spans="1:13" ht="33.75" x14ac:dyDescent="0.2">
      <c r="A653" s="205" t="s">
        <v>3200</v>
      </c>
      <c r="B653" s="205" t="s">
        <v>3303</v>
      </c>
      <c r="C653" s="214" t="s">
        <v>6599</v>
      </c>
      <c r="D653" s="108">
        <v>6.0389999999999997</v>
      </c>
      <c r="E653" s="204"/>
      <c r="F653" s="205">
        <v>20.100000000000001</v>
      </c>
      <c r="G653" s="206">
        <v>6</v>
      </c>
      <c r="H653" s="204">
        <v>0.36099999999999999</v>
      </c>
      <c r="I653" s="206">
        <v>35</v>
      </c>
      <c r="J653" s="204">
        <v>8.7999999999999995E-2</v>
      </c>
      <c r="K653" s="204">
        <v>0.12</v>
      </c>
      <c r="L653" s="205"/>
      <c r="M653" s="205"/>
    </row>
    <row r="654" spans="1:13" ht="33.75" x14ac:dyDescent="0.2">
      <c r="A654" s="205" t="s">
        <v>3036</v>
      </c>
      <c r="B654" s="205" t="s">
        <v>3303</v>
      </c>
      <c r="C654" s="214" t="s">
        <v>6600</v>
      </c>
      <c r="D654" s="108">
        <v>5.5620000000000003</v>
      </c>
      <c r="E654" s="204"/>
      <c r="F654" s="205">
        <v>18.100000000000001</v>
      </c>
      <c r="G654" s="206">
        <v>5</v>
      </c>
      <c r="H654" s="204">
        <v>0.41099999999999998</v>
      </c>
      <c r="I654" s="206">
        <v>33</v>
      </c>
      <c r="J654" s="204">
        <v>9.5000000000000001E-2</v>
      </c>
      <c r="K654" s="204">
        <v>0.129</v>
      </c>
      <c r="L654" s="205"/>
      <c r="M654" s="205"/>
    </row>
    <row r="655" spans="1:13" ht="45" customHeight="1" x14ac:dyDescent="0.2">
      <c r="A655" s="205" t="s">
        <v>1854</v>
      </c>
      <c r="B655" s="205" t="s">
        <v>3303</v>
      </c>
      <c r="C655" s="214" t="s">
        <v>6601</v>
      </c>
      <c r="D655" s="108">
        <v>5.13</v>
      </c>
      <c r="E655" s="204"/>
      <c r="F655" s="205">
        <v>19</v>
      </c>
      <c r="G655" s="206">
        <v>5</v>
      </c>
      <c r="H655" s="204">
        <v>0.46200000000000002</v>
      </c>
      <c r="I655" s="206">
        <v>36</v>
      </c>
      <c r="J655" s="204">
        <v>0.10199999999999999</v>
      </c>
      <c r="K655" s="204">
        <v>0.13900000000000001</v>
      </c>
      <c r="L655" s="205"/>
      <c r="M655" s="205"/>
    </row>
    <row r="656" spans="1:13" ht="45" customHeight="1" x14ac:dyDescent="0.2">
      <c r="A656" s="205" t="s">
        <v>1433</v>
      </c>
      <c r="B656" s="205" t="s">
        <v>3303</v>
      </c>
      <c r="C656" s="214" t="s">
        <v>6602</v>
      </c>
      <c r="D656" s="108">
        <v>4.2140000000000004</v>
      </c>
      <c r="E656" s="204"/>
      <c r="F656" s="205">
        <v>13.9</v>
      </c>
      <c r="G656" s="206">
        <v>4</v>
      </c>
      <c r="H656" s="204">
        <v>0.35199999999999998</v>
      </c>
      <c r="I656" s="206">
        <v>26</v>
      </c>
      <c r="J656" s="204">
        <v>8.7999999999999995E-2</v>
      </c>
      <c r="K656" s="204">
        <v>0.11799999999999999</v>
      </c>
      <c r="L656" s="205"/>
      <c r="M656" s="205"/>
    </row>
    <row r="657" spans="1:13" ht="22.5" x14ac:dyDescent="0.2">
      <c r="A657" s="205" t="s">
        <v>2054</v>
      </c>
      <c r="B657" s="205" t="s">
        <v>3303</v>
      </c>
      <c r="C657" s="214" t="s">
        <v>6603</v>
      </c>
      <c r="D657" s="108">
        <v>3.1779999999999999</v>
      </c>
      <c r="E657" s="204"/>
      <c r="F657" s="205">
        <v>10.8</v>
      </c>
      <c r="G657" s="206">
        <v>3</v>
      </c>
      <c r="H657" s="204">
        <v>0.309</v>
      </c>
      <c r="I657" s="206">
        <v>20</v>
      </c>
      <c r="J657" s="204">
        <v>0.08</v>
      </c>
      <c r="K657" s="204">
        <v>0.105</v>
      </c>
      <c r="L657" s="205"/>
      <c r="M657" s="205"/>
    </row>
    <row r="658" spans="1:13" ht="33.75" x14ac:dyDescent="0.2">
      <c r="A658" s="205" t="s">
        <v>6604</v>
      </c>
      <c r="B658" s="205" t="s">
        <v>3303</v>
      </c>
      <c r="C658" s="214" t="s">
        <v>6605</v>
      </c>
      <c r="D658" s="108">
        <v>2.8530000000000002</v>
      </c>
      <c r="E658" s="204"/>
      <c r="F658" s="205">
        <v>11.4</v>
      </c>
      <c r="G658" s="206">
        <v>3</v>
      </c>
      <c r="H658" s="204">
        <v>0.38700000000000001</v>
      </c>
      <c r="I658" s="206">
        <v>22</v>
      </c>
      <c r="J658" s="204">
        <v>9.5000000000000001E-2</v>
      </c>
      <c r="K658" s="204">
        <v>0.125</v>
      </c>
      <c r="L658" s="205"/>
      <c r="M658" s="205"/>
    </row>
    <row r="659" spans="1:13" ht="45" x14ac:dyDescent="0.2">
      <c r="A659" s="205" t="s">
        <v>6606</v>
      </c>
      <c r="B659" s="205" t="s">
        <v>3303</v>
      </c>
      <c r="C659" s="214" t="s">
        <v>6607</v>
      </c>
      <c r="D659" s="108">
        <v>2.2650000000000001</v>
      </c>
      <c r="E659" s="204"/>
      <c r="F659" s="205">
        <v>8.4</v>
      </c>
      <c r="G659" s="206">
        <v>2</v>
      </c>
      <c r="H659" s="204">
        <v>0.33300000000000002</v>
      </c>
      <c r="I659" s="206">
        <v>18</v>
      </c>
      <c r="J659" s="204">
        <v>8.3000000000000004E-2</v>
      </c>
      <c r="K659" s="204">
        <v>0.106</v>
      </c>
      <c r="L659" s="205"/>
      <c r="M659" s="205"/>
    </row>
    <row r="660" spans="1:13" ht="22.5" x14ac:dyDescent="0.2">
      <c r="A660" s="205" t="s">
        <v>6608</v>
      </c>
      <c r="B660" s="205" t="s">
        <v>3303</v>
      </c>
      <c r="C660" s="214" t="s">
        <v>6609</v>
      </c>
      <c r="D660" s="108">
        <v>1.7330000000000001</v>
      </c>
      <c r="E660" s="204"/>
      <c r="F660" s="205">
        <v>8.6999999999999993</v>
      </c>
      <c r="G660" s="206">
        <v>2</v>
      </c>
      <c r="H660" s="204">
        <v>0.32500000000000001</v>
      </c>
      <c r="I660" s="206">
        <v>18</v>
      </c>
      <c r="J660" s="204">
        <v>7.9000000000000001E-2</v>
      </c>
      <c r="K660" s="204">
        <v>0.10100000000000001</v>
      </c>
      <c r="L660" s="205"/>
      <c r="M660" s="205"/>
    </row>
    <row r="661" spans="1:13" ht="33.75" x14ac:dyDescent="0.2">
      <c r="A661" s="205" t="s">
        <v>3201</v>
      </c>
      <c r="B661" s="205" t="s">
        <v>3303</v>
      </c>
      <c r="C661" s="214" t="s">
        <v>3555</v>
      </c>
      <c r="D661" s="108">
        <v>4.0709999999999997</v>
      </c>
      <c r="E661" s="204"/>
      <c r="F661" s="205">
        <v>18.600000000000001</v>
      </c>
      <c r="G661" s="206">
        <v>5</v>
      </c>
      <c r="H661" s="204">
        <v>0.432</v>
      </c>
      <c r="I661" s="206">
        <v>36</v>
      </c>
      <c r="J661" s="204">
        <v>9.7000000000000003E-2</v>
      </c>
      <c r="K661" s="204">
        <v>0.13200000000000001</v>
      </c>
      <c r="L661" s="205"/>
      <c r="M661" s="205"/>
    </row>
    <row r="662" spans="1:13" ht="56.25" x14ac:dyDescent="0.2">
      <c r="A662" s="205" t="s">
        <v>3202</v>
      </c>
      <c r="B662" s="205" t="s">
        <v>3303</v>
      </c>
      <c r="C662" s="214" t="s">
        <v>6610</v>
      </c>
      <c r="D662" s="108">
        <v>2.0590000000000002</v>
      </c>
      <c r="E662" s="204"/>
      <c r="F662" s="205">
        <v>8.3000000000000007</v>
      </c>
      <c r="G662" s="206">
        <v>2</v>
      </c>
      <c r="H662" s="204">
        <v>0.3</v>
      </c>
      <c r="I662" s="206">
        <v>17</v>
      </c>
      <c r="J662" s="204">
        <v>7.5999999999999998E-2</v>
      </c>
      <c r="K662" s="204">
        <v>9.7000000000000003E-2</v>
      </c>
      <c r="L662" s="205"/>
      <c r="M662" s="205"/>
    </row>
    <row r="663" spans="1:13" ht="45" customHeight="1" x14ac:dyDescent="0.2">
      <c r="A663" s="205" t="s">
        <v>2010</v>
      </c>
      <c r="B663" s="205" t="s">
        <v>3303</v>
      </c>
      <c r="C663" s="214" t="s">
        <v>6611</v>
      </c>
      <c r="D663" s="108">
        <v>1.6259999999999999</v>
      </c>
      <c r="E663" s="204"/>
      <c r="F663" s="205">
        <v>6.9</v>
      </c>
      <c r="G663" s="206">
        <v>1</v>
      </c>
      <c r="H663" s="204">
        <v>0.35</v>
      </c>
      <c r="I663" s="206">
        <v>15</v>
      </c>
      <c r="J663" s="204">
        <v>7.0999999999999994E-2</v>
      </c>
      <c r="K663" s="204">
        <v>8.8999999999999996E-2</v>
      </c>
      <c r="L663" s="205"/>
      <c r="M663" s="205"/>
    </row>
    <row r="664" spans="1:13" ht="56.25" x14ac:dyDescent="0.2">
      <c r="A664" s="205" t="s">
        <v>1563</v>
      </c>
      <c r="B664" s="205" t="s">
        <v>3303</v>
      </c>
      <c r="C664" s="214" t="s">
        <v>6612</v>
      </c>
      <c r="D664" s="108">
        <v>1.4610000000000001</v>
      </c>
      <c r="E664" s="204"/>
      <c r="F664" s="205">
        <v>6.9</v>
      </c>
      <c r="G664" s="206">
        <v>1</v>
      </c>
      <c r="H664" s="204">
        <v>0.35499999999999998</v>
      </c>
      <c r="I664" s="206">
        <v>14</v>
      </c>
      <c r="J664" s="204">
        <v>7.1999999999999995E-2</v>
      </c>
      <c r="K664" s="204">
        <v>0.09</v>
      </c>
      <c r="L664" s="205"/>
      <c r="M664" s="205"/>
    </row>
    <row r="665" spans="1:13" x14ac:dyDescent="0.2">
      <c r="A665" s="205" t="s">
        <v>1564</v>
      </c>
      <c r="B665" s="205" t="s">
        <v>3303</v>
      </c>
      <c r="C665" s="214" t="s">
        <v>3556</v>
      </c>
      <c r="D665" s="108">
        <v>1.194</v>
      </c>
      <c r="E665" s="204"/>
      <c r="F665" s="205">
        <v>6.5</v>
      </c>
      <c r="G665" s="206">
        <v>1</v>
      </c>
      <c r="H665" s="204">
        <v>0.54100000000000004</v>
      </c>
      <c r="I665" s="206">
        <v>13</v>
      </c>
      <c r="J665" s="204">
        <v>7.1999999999999995E-2</v>
      </c>
      <c r="K665" s="204">
        <v>8.8999999999999996E-2</v>
      </c>
      <c r="L665" s="205"/>
      <c r="M665" s="205"/>
    </row>
    <row r="666" spans="1:13" ht="22.5" x14ac:dyDescent="0.2">
      <c r="A666" s="205" t="s">
        <v>1565</v>
      </c>
      <c r="B666" s="205" t="s">
        <v>3303</v>
      </c>
      <c r="C666" s="214" t="s">
        <v>6613</v>
      </c>
      <c r="D666" s="108">
        <v>0.83099999999999996</v>
      </c>
      <c r="E666" s="204"/>
      <c r="F666" s="205">
        <v>3.2</v>
      </c>
      <c r="G666" s="206">
        <v>1</v>
      </c>
      <c r="H666" s="204">
        <v>0.182</v>
      </c>
      <c r="I666" s="206">
        <v>8</v>
      </c>
      <c r="J666" s="204">
        <v>7.9000000000000001E-2</v>
      </c>
      <c r="K666" s="204">
        <v>8.5999999999999993E-2</v>
      </c>
      <c r="L666" s="205"/>
      <c r="M666" s="205"/>
    </row>
    <row r="667" spans="1:13" ht="22.5" x14ac:dyDescent="0.2">
      <c r="A667" s="205" t="s">
        <v>2574</v>
      </c>
      <c r="B667" s="205" t="s">
        <v>3303</v>
      </c>
      <c r="C667" s="214" t="s">
        <v>6614</v>
      </c>
      <c r="D667" s="108">
        <v>0.57799999999999996</v>
      </c>
      <c r="E667" s="204"/>
      <c r="F667" s="205">
        <v>3</v>
      </c>
      <c r="G667" s="206">
        <v>1</v>
      </c>
      <c r="H667" s="204">
        <v>0.16600000000000001</v>
      </c>
      <c r="I667" s="206">
        <v>7</v>
      </c>
      <c r="J667" s="204">
        <v>9.5000000000000001E-2</v>
      </c>
      <c r="K667" s="204">
        <v>0.10199999999999999</v>
      </c>
      <c r="L667" s="205"/>
      <c r="M667" s="205"/>
    </row>
    <row r="668" spans="1:13" x14ac:dyDescent="0.2">
      <c r="A668" s="205" t="s">
        <v>3203</v>
      </c>
      <c r="B668" s="205" t="s">
        <v>3303</v>
      </c>
      <c r="C668" s="214" t="s">
        <v>2132</v>
      </c>
      <c r="D668" s="108">
        <v>2.8580000000000001</v>
      </c>
      <c r="E668" s="204"/>
      <c r="F668" s="205">
        <v>11</v>
      </c>
      <c r="G668" s="206">
        <v>3</v>
      </c>
      <c r="H668" s="204">
        <v>0.311</v>
      </c>
      <c r="I668" s="206">
        <v>22</v>
      </c>
      <c r="J668" s="204">
        <v>0.08</v>
      </c>
      <c r="K668" s="204">
        <v>0.104</v>
      </c>
      <c r="L668" s="205"/>
      <c r="M668" s="205"/>
    </row>
    <row r="669" spans="1:13" ht="33.75" x14ac:dyDescent="0.2">
      <c r="A669" s="112" t="s">
        <v>2133</v>
      </c>
      <c r="B669" s="112" t="s">
        <v>3303</v>
      </c>
      <c r="C669" s="118" t="s">
        <v>316</v>
      </c>
      <c r="D669" s="111">
        <v>4.1760000000000002</v>
      </c>
      <c r="E669" s="111"/>
      <c r="F669" s="112">
        <v>22.6</v>
      </c>
      <c r="G669" s="119">
        <v>7</v>
      </c>
      <c r="H669" s="111">
        <v>0.35799999999999998</v>
      </c>
      <c r="I669" s="119">
        <v>41</v>
      </c>
      <c r="J669" s="111">
        <v>8.8999999999999996E-2</v>
      </c>
      <c r="K669" s="111">
        <v>0.121</v>
      </c>
      <c r="L669" s="112"/>
      <c r="M669" s="112"/>
    </row>
    <row r="670" spans="1:13" ht="45" x14ac:dyDescent="0.2">
      <c r="A670" s="205" t="s">
        <v>2134</v>
      </c>
      <c r="B670" s="205" t="s">
        <v>3303</v>
      </c>
      <c r="C670" s="214" t="s">
        <v>3557</v>
      </c>
      <c r="D670" s="108">
        <v>2.5920000000000001</v>
      </c>
      <c r="E670" s="204"/>
      <c r="F670" s="205">
        <v>16.399999999999999</v>
      </c>
      <c r="G670" s="206">
        <v>4</v>
      </c>
      <c r="H670" s="204">
        <v>0.34799999999999998</v>
      </c>
      <c r="I670" s="206">
        <v>31</v>
      </c>
      <c r="J670" s="204">
        <v>7.3999999999999996E-2</v>
      </c>
      <c r="K670" s="204">
        <v>0.1</v>
      </c>
      <c r="L670" s="205"/>
      <c r="M670" s="205"/>
    </row>
    <row r="671" spans="1:13" ht="45" x14ac:dyDescent="0.2">
      <c r="A671" s="205" t="s">
        <v>2135</v>
      </c>
      <c r="B671" s="205" t="s">
        <v>3303</v>
      </c>
      <c r="C671" s="214" t="s">
        <v>3558</v>
      </c>
      <c r="D671" s="108">
        <v>1.5249999999999999</v>
      </c>
      <c r="E671" s="204"/>
      <c r="F671" s="205">
        <v>9.8000000000000007</v>
      </c>
      <c r="G671" s="206">
        <v>2</v>
      </c>
      <c r="H671" s="204">
        <v>0.32600000000000001</v>
      </c>
      <c r="I671" s="206">
        <v>21</v>
      </c>
      <c r="J671" s="204">
        <v>7.0000000000000007E-2</v>
      </c>
      <c r="K671" s="204">
        <v>9.0999999999999998E-2</v>
      </c>
      <c r="L671" s="205"/>
      <c r="M671" s="205"/>
    </row>
    <row r="672" spans="1:13" ht="56.25" x14ac:dyDescent="0.2">
      <c r="A672" s="205" t="s">
        <v>2136</v>
      </c>
      <c r="B672" s="205" t="s">
        <v>3303</v>
      </c>
      <c r="C672" s="214" t="s">
        <v>5692</v>
      </c>
      <c r="D672" s="108">
        <v>3.2749999999999999</v>
      </c>
      <c r="E672" s="204"/>
      <c r="F672" s="205">
        <v>15.8</v>
      </c>
      <c r="G672" s="206">
        <v>4</v>
      </c>
      <c r="H672" s="204">
        <v>0.33</v>
      </c>
      <c r="I672" s="206">
        <v>28</v>
      </c>
      <c r="J672" s="204">
        <v>7.2999999999999995E-2</v>
      </c>
      <c r="K672" s="204">
        <v>9.8000000000000004E-2</v>
      </c>
      <c r="L672" s="205"/>
      <c r="M672" s="205"/>
    </row>
    <row r="673" spans="1:13" ht="45" customHeight="1" x14ac:dyDescent="0.2">
      <c r="A673" s="205" t="s">
        <v>2137</v>
      </c>
      <c r="B673" s="205" t="s">
        <v>3303</v>
      </c>
      <c r="C673" s="214" t="s">
        <v>5693</v>
      </c>
      <c r="D673" s="108">
        <v>2.6560000000000001</v>
      </c>
      <c r="E673" s="204"/>
      <c r="F673" s="205">
        <v>11.7</v>
      </c>
      <c r="G673" s="206">
        <v>3</v>
      </c>
      <c r="H673" s="204">
        <v>0.314</v>
      </c>
      <c r="I673" s="206">
        <v>22</v>
      </c>
      <c r="J673" s="204">
        <v>7.4999999999999997E-2</v>
      </c>
      <c r="K673" s="204">
        <v>9.9000000000000005E-2</v>
      </c>
      <c r="L673" s="205"/>
      <c r="M673" s="205"/>
    </row>
    <row r="674" spans="1:13" ht="56.25" x14ac:dyDescent="0.2">
      <c r="A674" s="205" t="s">
        <v>2138</v>
      </c>
      <c r="B674" s="205" t="s">
        <v>3303</v>
      </c>
      <c r="C674" s="214" t="s">
        <v>6615</v>
      </c>
      <c r="D674" s="108">
        <v>2.0179999999999998</v>
      </c>
      <c r="E674" s="204"/>
      <c r="F674" s="205">
        <v>8.9</v>
      </c>
      <c r="G674" s="206">
        <v>2</v>
      </c>
      <c r="H674" s="204">
        <v>0.32100000000000001</v>
      </c>
      <c r="I674" s="206">
        <v>18</v>
      </c>
      <c r="J674" s="204">
        <v>7.5999999999999998E-2</v>
      </c>
      <c r="K674" s="204">
        <v>9.8000000000000004E-2</v>
      </c>
      <c r="L674" s="205"/>
      <c r="M674" s="205"/>
    </row>
    <row r="675" spans="1:13" ht="56.25" x14ac:dyDescent="0.2">
      <c r="A675" s="205" t="s">
        <v>648</v>
      </c>
      <c r="B675" s="205" t="s">
        <v>3303</v>
      </c>
      <c r="C675" s="214" t="s">
        <v>387</v>
      </c>
      <c r="D675" s="108">
        <v>1.5880000000000001</v>
      </c>
      <c r="E675" s="204"/>
      <c r="F675" s="205">
        <v>7.3</v>
      </c>
      <c r="G675" s="206">
        <v>1</v>
      </c>
      <c r="H675" s="204">
        <v>0.57099999999999995</v>
      </c>
      <c r="I675" s="206">
        <v>15</v>
      </c>
      <c r="J675" s="204">
        <v>7.3999999999999996E-2</v>
      </c>
      <c r="K675" s="204">
        <v>9.2999999999999999E-2</v>
      </c>
      <c r="L675" s="205"/>
      <c r="M675" s="205"/>
    </row>
    <row r="676" spans="1:13" ht="45" x14ac:dyDescent="0.2">
      <c r="A676" s="205" t="s">
        <v>3342</v>
      </c>
      <c r="B676" s="205" t="s">
        <v>3303</v>
      </c>
      <c r="C676" s="214" t="s">
        <v>388</v>
      </c>
      <c r="D676" s="108">
        <v>1.464</v>
      </c>
      <c r="E676" s="204"/>
      <c r="F676" s="205">
        <v>6.4</v>
      </c>
      <c r="G676" s="206">
        <v>1</v>
      </c>
      <c r="H676" s="204">
        <v>0.65600000000000003</v>
      </c>
      <c r="I676" s="206">
        <v>14</v>
      </c>
      <c r="J676" s="204">
        <v>7.4999999999999997E-2</v>
      </c>
      <c r="K676" s="204">
        <v>9.1999999999999998E-2</v>
      </c>
      <c r="L676" s="205"/>
      <c r="M676" s="205"/>
    </row>
    <row r="677" spans="1:13" ht="56.25" x14ac:dyDescent="0.2">
      <c r="A677" s="205" t="s">
        <v>1508</v>
      </c>
      <c r="B677" s="205" t="s">
        <v>3303</v>
      </c>
      <c r="C677" s="214" t="s">
        <v>5694</v>
      </c>
      <c r="D677" s="108">
        <v>1.181</v>
      </c>
      <c r="E677" s="204"/>
      <c r="F677" s="205">
        <v>6</v>
      </c>
      <c r="G677" s="206">
        <v>1</v>
      </c>
      <c r="H677" s="204">
        <v>0.42</v>
      </c>
      <c r="I677" s="206">
        <v>13</v>
      </c>
      <c r="J677" s="204">
        <v>7.0000000000000007E-2</v>
      </c>
      <c r="K677" s="204">
        <v>8.5000000000000006E-2</v>
      </c>
      <c r="L677" s="205"/>
      <c r="M677" s="205"/>
    </row>
    <row r="678" spans="1:13" ht="56.25" x14ac:dyDescent="0.2">
      <c r="A678" s="205" t="s">
        <v>5695</v>
      </c>
      <c r="B678" s="205" t="s">
        <v>3303</v>
      </c>
      <c r="C678" s="214" t="s">
        <v>5696</v>
      </c>
      <c r="D678" s="108">
        <v>1.0029999999999999</v>
      </c>
      <c r="E678" s="204"/>
      <c r="F678" s="205">
        <v>4.5</v>
      </c>
      <c r="G678" s="206">
        <v>1</v>
      </c>
      <c r="H678" s="204">
        <v>0.36</v>
      </c>
      <c r="I678" s="206">
        <v>11</v>
      </c>
      <c r="J678" s="204">
        <v>7.8E-2</v>
      </c>
      <c r="K678" s="204">
        <v>9.0999999999999998E-2</v>
      </c>
      <c r="L678" s="205"/>
      <c r="M678" s="205"/>
    </row>
    <row r="679" spans="1:13" x14ac:dyDescent="0.2">
      <c r="A679" s="205" t="s">
        <v>2139</v>
      </c>
      <c r="B679" s="205" t="s">
        <v>3303</v>
      </c>
      <c r="C679" s="214" t="s">
        <v>2140</v>
      </c>
      <c r="D679" s="108">
        <v>1.48</v>
      </c>
      <c r="E679" s="204"/>
      <c r="F679" s="205">
        <v>11.1</v>
      </c>
      <c r="G679" s="206">
        <v>3</v>
      </c>
      <c r="H679" s="204">
        <v>0.26400000000000001</v>
      </c>
      <c r="I679" s="206">
        <v>24</v>
      </c>
      <c r="J679" s="204">
        <v>6.7000000000000004E-2</v>
      </c>
      <c r="K679" s="204">
        <v>8.6999999999999994E-2</v>
      </c>
      <c r="L679" s="205"/>
      <c r="M679" s="205"/>
    </row>
    <row r="680" spans="1:13" ht="33.75" x14ac:dyDescent="0.2">
      <c r="A680" s="205" t="s">
        <v>1855</v>
      </c>
      <c r="B680" s="205" t="s">
        <v>3303</v>
      </c>
      <c r="C680" s="214" t="s">
        <v>3031</v>
      </c>
      <c r="D680" s="108">
        <v>2.8250000000000002</v>
      </c>
      <c r="E680" s="204"/>
      <c r="F680" s="205">
        <v>7.3</v>
      </c>
      <c r="G680" s="206">
        <v>1</v>
      </c>
      <c r="H680" s="204">
        <v>0.749</v>
      </c>
      <c r="I680" s="206">
        <v>15</v>
      </c>
      <c r="J680" s="204">
        <v>0.20399999999999999</v>
      </c>
      <c r="K680" s="204">
        <v>0.17899999999999999</v>
      </c>
      <c r="L680" s="205"/>
      <c r="M680" s="205"/>
    </row>
    <row r="681" spans="1:13" ht="33.75" x14ac:dyDescent="0.2">
      <c r="A681" s="205" t="s">
        <v>2399</v>
      </c>
      <c r="B681" s="205" t="s">
        <v>3303</v>
      </c>
      <c r="C681" s="214" t="s">
        <v>3032</v>
      </c>
      <c r="D681" s="108">
        <v>1.5680000000000001</v>
      </c>
      <c r="E681" s="204"/>
      <c r="F681" s="205">
        <v>6</v>
      </c>
      <c r="G681" s="206">
        <v>1</v>
      </c>
      <c r="H681" s="204">
        <v>0.39100000000000001</v>
      </c>
      <c r="I681" s="206">
        <v>15</v>
      </c>
      <c r="J681" s="204">
        <v>9.0999999999999998E-2</v>
      </c>
      <c r="K681" s="204">
        <v>0.111</v>
      </c>
      <c r="L681" s="205"/>
      <c r="M681" s="205"/>
    </row>
    <row r="682" spans="1:13" ht="33.75" x14ac:dyDescent="0.2">
      <c r="A682" s="112" t="s">
        <v>6616</v>
      </c>
      <c r="B682" s="112" t="s">
        <v>3303</v>
      </c>
      <c r="C682" s="118" t="s">
        <v>6617</v>
      </c>
      <c r="D682" s="111">
        <v>0.93899999999999995</v>
      </c>
      <c r="E682" s="111"/>
      <c r="F682" s="112">
        <v>3</v>
      </c>
      <c r="G682" s="119">
        <v>1</v>
      </c>
      <c r="H682" s="111">
        <v>0.14000000000000001</v>
      </c>
      <c r="I682" s="119">
        <v>6</v>
      </c>
      <c r="J682" s="111">
        <v>8.4000000000000005E-2</v>
      </c>
      <c r="K682" s="111">
        <v>0.09</v>
      </c>
      <c r="L682" s="112"/>
      <c r="M682" s="112"/>
    </row>
    <row r="683" spans="1:13" ht="45" x14ac:dyDescent="0.2">
      <c r="A683" s="205" t="s">
        <v>6618</v>
      </c>
      <c r="B683" s="205" t="s">
        <v>3303</v>
      </c>
      <c r="C683" s="214" t="s">
        <v>6619</v>
      </c>
      <c r="D683" s="108">
        <v>0.83799999999999997</v>
      </c>
      <c r="E683" s="204"/>
      <c r="F683" s="205">
        <v>3.1</v>
      </c>
      <c r="G683" s="206">
        <v>1</v>
      </c>
      <c r="H683" s="204">
        <v>0.217</v>
      </c>
      <c r="I683" s="206">
        <v>7</v>
      </c>
      <c r="J683" s="204">
        <v>8.3000000000000004E-2</v>
      </c>
      <c r="K683" s="204">
        <v>8.8999999999999996E-2</v>
      </c>
      <c r="L683" s="205"/>
      <c r="M683" s="205"/>
    </row>
    <row r="684" spans="1:13" ht="45" x14ac:dyDescent="0.2">
      <c r="A684" s="205" t="s">
        <v>6620</v>
      </c>
      <c r="B684" s="205" t="s">
        <v>3303</v>
      </c>
      <c r="C684" s="214" t="s">
        <v>6621</v>
      </c>
      <c r="D684" s="108">
        <v>0.751</v>
      </c>
      <c r="E684" s="204"/>
      <c r="F684" s="205">
        <v>2.8</v>
      </c>
      <c r="G684" s="206">
        <v>1</v>
      </c>
      <c r="H684" s="204">
        <v>0.19800000000000001</v>
      </c>
      <c r="I684" s="206">
        <v>6</v>
      </c>
      <c r="J684" s="204">
        <v>8.4000000000000005E-2</v>
      </c>
      <c r="K684" s="204">
        <v>8.7999999999999995E-2</v>
      </c>
      <c r="L684" s="205"/>
      <c r="M684" s="205"/>
    </row>
    <row r="685" spans="1:13" x14ac:dyDescent="0.2">
      <c r="A685" s="205" t="s">
        <v>6622</v>
      </c>
      <c r="B685" s="205" t="s">
        <v>3303</v>
      </c>
      <c r="C685" s="214" t="s">
        <v>6623</v>
      </c>
      <c r="D685" s="108">
        <v>1.7609999999999999</v>
      </c>
      <c r="E685" s="204"/>
      <c r="F685" s="205">
        <v>6.6</v>
      </c>
      <c r="G685" s="206">
        <v>1</v>
      </c>
      <c r="H685" s="204">
        <v>0.433</v>
      </c>
      <c r="I685" s="206">
        <v>14</v>
      </c>
      <c r="J685" s="204">
        <v>9.1999999999999998E-2</v>
      </c>
      <c r="K685" s="204">
        <v>0.114</v>
      </c>
      <c r="L685" s="205"/>
      <c r="M685" s="205"/>
    </row>
    <row r="686" spans="1:13" ht="22.5" x14ac:dyDescent="0.2">
      <c r="A686" s="205" t="s">
        <v>6624</v>
      </c>
      <c r="B686" s="205" t="s">
        <v>3303</v>
      </c>
      <c r="C686" s="214" t="s">
        <v>6625</v>
      </c>
      <c r="D686" s="108">
        <v>1.2529999999999999</v>
      </c>
      <c r="E686" s="204"/>
      <c r="F686" s="205">
        <v>5.5</v>
      </c>
      <c r="G686" s="206">
        <v>1</v>
      </c>
      <c r="H686" s="204">
        <v>0.32500000000000001</v>
      </c>
      <c r="I686" s="206">
        <v>12</v>
      </c>
      <c r="J686" s="204">
        <v>8.2000000000000003E-2</v>
      </c>
      <c r="K686" s="204">
        <v>0.1</v>
      </c>
      <c r="L686" s="205"/>
      <c r="M686" s="205"/>
    </row>
    <row r="687" spans="1:13" ht="45" x14ac:dyDescent="0.2">
      <c r="A687" s="205" t="s">
        <v>3037</v>
      </c>
      <c r="B687" s="205" t="s">
        <v>3303</v>
      </c>
      <c r="C687" s="214" t="s">
        <v>3033</v>
      </c>
      <c r="D687" s="108">
        <v>0.86299999999999999</v>
      </c>
      <c r="E687" s="204"/>
      <c r="F687" s="205">
        <v>3.5</v>
      </c>
      <c r="G687" s="206">
        <v>1</v>
      </c>
      <c r="H687" s="204">
        <v>0.23</v>
      </c>
      <c r="I687" s="206">
        <v>8</v>
      </c>
      <c r="J687" s="204">
        <v>8.1000000000000003E-2</v>
      </c>
      <c r="K687" s="204">
        <v>0.09</v>
      </c>
      <c r="L687" s="205"/>
      <c r="M687" s="205"/>
    </row>
    <row r="688" spans="1:13" ht="45" x14ac:dyDescent="0.2">
      <c r="A688" s="205" t="s">
        <v>3038</v>
      </c>
      <c r="B688" s="205" t="s">
        <v>3303</v>
      </c>
      <c r="C688" s="214" t="s">
        <v>3617</v>
      </c>
      <c r="D688" s="108">
        <v>0.66200000000000003</v>
      </c>
      <c r="E688" s="204"/>
      <c r="F688" s="205">
        <v>2.7</v>
      </c>
      <c r="G688" s="206">
        <v>1</v>
      </c>
      <c r="H688" s="204">
        <v>0.16700000000000001</v>
      </c>
      <c r="I688" s="206">
        <v>6</v>
      </c>
      <c r="J688" s="204">
        <v>8.3000000000000004E-2</v>
      </c>
      <c r="K688" s="204">
        <v>8.5999999999999993E-2</v>
      </c>
      <c r="L688" s="205"/>
      <c r="M688" s="205"/>
    </row>
    <row r="689" spans="1:13" ht="56.25" x14ac:dyDescent="0.2">
      <c r="A689" s="205" t="s">
        <v>6626</v>
      </c>
      <c r="B689" s="205" t="s">
        <v>3303</v>
      </c>
      <c r="C689" s="214" t="s">
        <v>6627</v>
      </c>
      <c r="D689" s="108">
        <v>1.7330000000000001</v>
      </c>
      <c r="E689" s="204"/>
      <c r="F689" s="205">
        <v>5.8</v>
      </c>
      <c r="G689" s="206">
        <v>1</v>
      </c>
      <c r="H689" s="204">
        <v>0.311</v>
      </c>
      <c r="I689" s="206">
        <v>13</v>
      </c>
      <c r="J689" s="204">
        <v>7.4999999999999997E-2</v>
      </c>
      <c r="K689" s="204">
        <v>9.0999999999999998E-2</v>
      </c>
      <c r="L689" s="205"/>
      <c r="M689" s="205"/>
    </row>
    <row r="690" spans="1:13" ht="45" customHeight="1" x14ac:dyDescent="0.2">
      <c r="A690" s="205" t="s">
        <v>6628</v>
      </c>
      <c r="B690" s="205" t="s">
        <v>3303</v>
      </c>
      <c r="C690" s="214" t="s">
        <v>6629</v>
      </c>
      <c r="D690" s="108">
        <v>1.7769999999999999</v>
      </c>
      <c r="E690" s="204"/>
      <c r="F690" s="205">
        <v>4.0999999999999996</v>
      </c>
      <c r="G690" s="206">
        <v>1</v>
      </c>
      <c r="H690" s="204">
        <v>0.20899999999999999</v>
      </c>
      <c r="I690" s="206">
        <v>9</v>
      </c>
      <c r="J690" s="204">
        <v>7.1999999999999995E-2</v>
      </c>
      <c r="K690" s="204">
        <v>8.2000000000000003E-2</v>
      </c>
      <c r="L690" s="205"/>
      <c r="M690" s="205"/>
    </row>
    <row r="691" spans="1:13" ht="45" x14ac:dyDescent="0.2">
      <c r="A691" s="205" t="s">
        <v>3039</v>
      </c>
      <c r="B691" s="205" t="s">
        <v>3303</v>
      </c>
      <c r="C691" s="214" t="s">
        <v>5697</v>
      </c>
      <c r="D691" s="108">
        <v>2.6110000000000002</v>
      </c>
      <c r="E691" s="204"/>
      <c r="F691" s="205">
        <v>13.1</v>
      </c>
      <c r="G691" s="206">
        <v>3</v>
      </c>
      <c r="H691" s="204">
        <v>0.316</v>
      </c>
      <c r="I691" s="206">
        <v>26</v>
      </c>
      <c r="J691" s="204">
        <v>6.8000000000000005E-2</v>
      </c>
      <c r="K691" s="204">
        <v>0.09</v>
      </c>
      <c r="L691" s="205"/>
      <c r="M691" s="205"/>
    </row>
    <row r="692" spans="1:13" ht="56.25" x14ac:dyDescent="0.2">
      <c r="A692" s="205" t="s">
        <v>3040</v>
      </c>
      <c r="B692" s="205" t="s">
        <v>3303</v>
      </c>
      <c r="C692" s="214" t="s">
        <v>5698</v>
      </c>
      <c r="D692" s="108">
        <v>1.9990000000000001</v>
      </c>
      <c r="E692" s="204"/>
      <c r="F692" s="205">
        <v>10.199999999999999</v>
      </c>
      <c r="G692" s="206">
        <v>2</v>
      </c>
      <c r="H692" s="204">
        <v>0.34100000000000003</v>
      </c>
      <c r="I692" s="206">
        <v>21</v>
      </c>
      <c r="J692" s="204">
        <v>7.0000000000000007E-2</v>
      </c>
      <c r="K692" s="204">
        <v>9.1999999999999998E-2</v>
      </c>
      <c r="L692" s="205"/>
      <c r="M692" s="205"/>
    </row>
    <row r="693" spans="1:13" ht="33.75" x14ac:dyDescent="0.2">
      <c r="A693" s="205" t="s">
        <v>3041</v>
      </c>
      <c r="B693" s="205" t="s">
        <v>3303</v>
      </c>
      <c r="C693" s="214" t="s">
        <v>5699</v>
      </c>
      <c r="D693" s="108">
        <v>1.3009999999999999</v>
      </c>
      <c r="E693" s="204"/>
      <c r="F693" s="205">
        <v>7.4</v>
      </c>
      <c r="G693" s="206">
        <v>1</v>
      </c>
      <c r="H693" s="204">
        <v>0.66200000000000003</v>
      </c>
      <c r="I693" s="206">
        <v>16</v>
      </c>
      <c r="J693" s="204">
        <v>6.6000000000000003E-2</v>
      </c>
      <c r="K693" s="204">
        <v>8.4000000000000005E-2</v>
      </c>
      <c r="L693" s="205"/>
      <c r="M693" s="205"/>
    </row>
    <row r="694" spans="1:13" ht="56.25" x14ac:dyDescent="0.2">
      <c r="A694" s="205" t="s">
        <v>3277</v>
      </c>
      <c r="B694" s="205" t="s">
        <v>3303</v>
      </c>
      <c r="C694" s="214" t="s">
        <v>6630</v>
      </c>
      <c r="D694" s="108">
        <v>1.119</v>
      </c>
      <c r="E694" s="204"/>
      <c r="F694" s="205">
        <v>4.3</v>
      </c>
      <c r="G694" s="206">
        <v>1</v>
      </c>
      <c r="H694" s="204">
        <v>0.44700000000000001</v>
      </c>
      <c r="I694" s="206">
        <v>9</v>
      </c>
      <c r="J694" s="204">
        <v>7.3999999999999996E-2</v>
      </c>
      <c r="K694" s="204">
        <v>8.5000000000000006E-2</v>
      </c>
      <c r="L694" s="205"/>
      <c r="M694" s="205"/>
    </row>
    <row r="695" spans="1:13" ht="45" x14ac:dyDescent="0.2">
      <c r="A695" s="205" t="s">
        <v>2905</v>
      </c>
      <c r="B695" s="205" t="s">
        <v>3303</v>
      </c>
      <c r="C695" s="214" t="s">
        <v>6631</v>
      </c>
      <c r="D695" s="108">
        <v>0.95799999999999996</v>
      </c>
      <c r="E695" s="204"/>
      <c r="F695" s="205">
        <v>4</v>
      </c>
      <c r="G695" s="206">
        <v>1</v>
      </c>
      <c r="H695" s="204">
        <v>0.373</v>
      </c>
      <c r="I695" s="206">
        <v>9</v>
      </c>
      <c r="J695" s="204">
        <v>7.3999999999999996E-2</v>
      </c>
      <c r="K695" s="204">
        <v>8.5000000000000006E-2</v>
      </c>
      <c r="L695" s="205"/>
      <c r="M695" s="205"/>
    </row>
    <row r="696" spans="1:13" ht="22.5" x14ac:dyDescent="0.2">
      <c r="A696" s="112" t="s">
        <v>2232</v>
      </c>
      <c r="B696" s="112" t="s">
        <v>3303</v>
      </c>
      <c r="C696" s="118" t="s">
        <v>3444</v>
      </c>
      <c r="D696" s="111">
        <v>0.90500000000000003</v>
      </c>
      <c r="E696" s="111"/>
      <c r="F696" s="112">
        <v>3.2</v>
      </c>
      <c r="G696" s="119">
        <v>1</v>
      </c>
      <c r="H696" s="111">
        <v>0.30399999999999999</v>
      </c>
      <c r="I696" s="119">
        <v>6</v>
      </c>
      <c r="J696" s="111">
        <v>9.5000000000000001E-2</v>
      </c>
      <c r="K696" s="111">
        <v>0.104</v>
      </c>
      <c r="L696" s="112"/>
      <c r="M696" s="112"/>
    </row>
    <row r="697" spans="1:13" ht="56.25" x14ac:dyDescent="0.2">
      <c r="A697" s="205" t="s">
        <v>3618</v>
      </c>
      <c r="B697" s="205" t="s">
        <v>3303</v>
      </c>
      <c r="C697" s="214" t="s">
        <v>5700</v>
      </c>
      <c r="D697" s="108">
        <v>0.92300000000000004</v>
      </c>
      <c r="E697" s="204"/>
      <c r="F697" s="205">
        <v>3.6</v>
      </c>
      <c r="G697" s="206">
        <v>1</v>
      </c>
      <c r="H697" s="204">
        <v>0.24199999999999999</v>
      </c>
      <c r="I697" s="206">
        <v>8</v>
      </c>
      <c r="J697" s="204">
        <v>7.6999999999999999E-2</v>
      </c>
      <c r="K697" s="204">
        <v>8.5999999999999993E-2</v>
      </c>
      <c r="L697" s="205"/>
      <c r="M697" s="205"/>
    </row>
    <row r="698" spans="1:13" ht="56.25" x14ac:dyDescent="0.2">
      <c r="A698" s="205" t="s">
        <v>5701</v>
      </c>
      <c r="B698" s="205" t="s">
        <v>3303</v>
      </c>
      <c r="C698" s="214" t="s">
        <v>5702</v>
      </c>
      <c r="D698" s="108">
        <v>0.747</v>
      </c>
      <c r="E698" s="204"/>
      <c r="F698" s="205">
        <v>3.1</v>
      </c>
      <c r="G698" s="206">
        <v>1</v>
      </c>
      <c r="H698" s="204">
        <v>0.23599999999999999</v>
      </c>
      <c r="I698" s="206">
        <v>7</v>
      </c>
      <c r="J698" s="204">
        <v>0.08</v>
      </c>
      <c r="K698" s="204">
        <v>8.5999999999999993E-2</v>
      </c>
      <c r="L698" s="205"/>
      <c r="M698" s="205"/>
    </row>
    <row r="699" spans="1:13" ht="45" x14ac:dyDescent="0.2">
      <c r="A699" s="205" t="s">
        <v>1255</v>
      </c>
      <c r="B699" s="205" t="s">
        <v>3303</v>
      </c>
      <c r="C699" s="214" t="s">
        <v>4049</v>
      </c>
      <c r="D699" s="108">
        <v>0.97399999999999998</v>
      </c>
      <c r="E699" s="204"/>
      <c r="F699" s="205">
        <v>3.5</v>
      </c>
      <c r="G699" s="206">
        <v>1</v>
      </c>
      <c r="H699" s="204">
        <v>0.28100000000000003</v>
      </c>
      <c r="I699" s="206">
        <v>8</v>
      </c>
      <c r="J699" s="204">
        <v>8.2000000000000003E-2</v>
      </c>
      <c r="K699" s="204">
        <v>9.0999999999999998E-2</v>
      </c>
      <c r="L699" s="205"/>
      <c r="M699" s="205"/>
    </row>
    <row r="700" spans="1:13" ht="56.25" x14ac:dyDescent="0.2">
      <c r="A700" s="205" t="s">
        <v>1236</v>
      </c>
      <c r="B700" s="205" t="s">
        <v>3303</v>
      </c>
      <c r="C700" s="214" t="s">
        <v>4050</v>
      </c>
      <c r="D700" s="108">
        <v>4.4189999999999996</v>
      </c>
      <c r="E700" s="204"/>
      <c r="F700" s="205">
        <v>22.6</v>
      </c>
      <c r="G700" s="206">
        <v>7</v>
      </c>
      <c r="H700" s="204">
        <v>0.308</v>
      </c>
      <c r="I700" s="206">
        <v>41</v>
      </c>
      <c r="J700" s="204">
        <v>7.6999999999999999E-2</v>
      </c>
      <c r="K700" s="204">
        <v>0.105</v>
      </c>
      <c r="L700" s="205"/>
      <c r="M700" s="205"/>
    </row>
    <row r="701" spans="1:13" ht="67.5" x14ac:dyDescent="0.2">
      <c r="A701" s="205" t="s">
        <v>1595</v>
      </c>
      <c r="B701" s="205" t="s">
        <v>3303</v>
      </c>
      <c r="C701" s="214" t="s">
        <v>4051</v>
      </c>
      <c r="D701" s="108">
        <v>3.153</v>
      </c>
      <c r="E701" s="204"/>
      <c r="F701" s="205">
        <v>20.3</v>
      </c>
      <c r="G701" s="206">
        <v>6</v>
      </c>
      <c r="H701" s="204">
        <v>0.29499999999999998</v>
      </c>
      <c r="I701" s="206">
        <v>37</v>
      </c>
      <c r="J701" s="204">
        <v>7.0999999999999994E-2</v>
      </c>
      <c r="K701" s="204">
        <v>9.7000000000000003E-2</v>
      </c>
      <c r="L701" s="205"/>
      <c r="M701" s="205"/>
    </row>
    <row r="702" spans="1:13" ht="33.75" x14ac:dyDescent="0.2">
      <c r="A702" s="205" t="s">
        <v>1596</v>
      </c>
      <c r="B702" s="205" t="s">
        <v>3303</v>
      </c>
      <c r="C702" s="214" t="s">
        <v>4052</v>
      </c>
      <c r="D702" s="108">
        <v>0.879</v>
      </c>
      <c r="E702" s="204"/>
      <c r="F702" s="205">
        <v>3.3</v>
      </c>
      <c r="G702" s="206">
        <v>1</v>
      </c>
      <c r="H702" s="204">
        <v>0.23</v>
      </c>
      <c r="I702" s="206">
        <v>7</v>
      </c>
      <c r="J702" s="204">
        <v>0.08</v>
      </c>
      <c r="K702" s="204">
        <v>8.7999999999999995E-2</v>
      </c>
      <c r="L702" s="205"/>
      <c r="M702" s="205"/>
    </row>
    <row r="703" spans="1:13" ht="33.75" x14ac:dyDescent="0.2">
      <c r="A703" s="205" t="s">
        <v>1597</v>
      </c>
      <c r="B703" s="205" t="s">
        <v>3303</v>
      </c>
      <c r="C703" s="214" t="s">
        <v>4053</v>
      </c>
      <c r="D703" s="108">
        <v>0.72399999999999998</v>
      </c>
      <c r="E703" s="204"/>
      <c r="F703" s="205">
        <v>2.7</v>
      </c>
      <c r="G703" s="206">
        <v>1</v>
      </c>
      <c r="H703" s="204">
        <v>0.21199999999999999</v>
      </c>
      <c r="I703" s="206">
        <v>6</v>
      </c>
      <c r="J703" s="204">
        <v>8.5000000000000006E-2</v>
      </c>
      <c r="K703" s="204">
        <v>8.7999999999999995E-2</v>
      </c>
      <c r="L703" s="205"/>
      <c r="M703" s="205"/>
    </row>
    <row r="704" spans="1:13" ht="22.5" x14ac:dyDescent="0.2">
      <c r="A704" s="205" t="s">
        <v>882</v>
      </c>
      <c r="B704" s="205" t="s">
        <v>3303</v>
      </c>
      <c r="C704" s="214" t="s">
        <v>6632</v>
      </c>
      <c r="D704" s="108">
        <v>0.68400000000000005</v>
      </c>
      <c r="E704" s="204"/>
      <c r="F704" s="205">
        <v>2.6</v>
      </c>
      <c r="G704" s="206">
        <v>1</v>
      </c>
      <c r="H704" s="204">
        <v>0.21099999999999999</v>
      </c>
      <c r="I704" s="206">
        <v>6</v>
      </c>
      <c r="J704" s="204">
        <v>0.09</v>
      </c>
      <c r="K704" s="204">
        <v>9.2999999999999999E-2</v>
      </c>
      <c r="L704" s="205"/>
      <c r="M704" s="205"/>
    </row>
    <row r="705" spans="1:13" ht="45" customHeight="1" x14ac:dyDescent="0.2">
      <c r="A705" s="205" t="s">
        <v>883</v>
      </c>
      <c r="B705" s="205" t="s">
        <v>3303</v>
      </c>
      <c r="C705" s="214" t="s">
        <v>6832</v>
      </c>
      <c r="D705" s="108">
        <v>10.289</v>
      </c>
      <c r="E705" s="204"/>
      <c r="F705" s="205">
        <v>29.2</v>
      </c>
      <c r="G705" s="206">
        <v>9</v>
      </c>
      <c r="H705" s="204">
        <v>0.85899999999999999</v>
      </c>
      <c r="I705" s="206">
        <v>47</v>
      </c>
      <c r="J705" s="204">
        <v>0.29399999999999998</v>
      </c>
      <c r="K705" s="204"/>
      <c r="L705" s="205" t="s">
        <v>310</v>
      </c>
      <c r="M705" s="205" t="s">
        <v>310</v>
      </c>
    </row>
    <row r="706" spans="1:13" ht="56.25" x14ac:dyDescent="0.2">
      <c r="A706" s="205" t="s">
        <v>649</v>
      </c>
      <c r="B706" s="205" t="s">
        <v>3303</v>
      </c>
      <c r="C706" s="214" t="s">
        <v>5703</v>
      </c>
      <c r="D706" s="108">
        <v>3.8559999999999999</v>
      </c>
      <c r="E706" s="204"/>
      <c r="F706" s="205">
        <v>14</v>
      </c>
      <c r="G706" s="206">
        <v>4</v>
      </c>
      <c r="H706" s="204">
        <v>0.45700000000000002</v>
      </c>
      <c r="I706" s="206">
        <v>27</v>
      </c>
      <c r="J706" s="204">
        <v>0.16300000000000001</v>
      </c>
      <c r="K706" s="204">
        <v>0.152</v>
      </c>
      <c r="L706" s="205"/>
      <c r="M706" s="205"/>
    </row>
    <row r="707" spans="1:13" ht="56.25" x14ac:dyDescent="0.2">
      <c r="A707" s="205" t="s">
        <v>650</v>
      </c>
      <c r="B707" s="205" t="s">
        <v>3303</v>
      </c>
      <c r="C707" s="214" t="s">
        <v>5704</v>
      </c>
      <c r="D707" s="108">
        <v>3.427</v>
      </c>
      <c r="E707" s="204"/>
      <c r="F707" s="205">
        <v>16.899999999999999</v>
      </c>
      <c r="G707" s="206">
        <v>5</v>
      </c>
      <c r="H707" s="204">
        <v>0.377</v>
      </c>
      <c r="I707" s="206">
        <v>33</v>
      </c>
      <c r="J707" s="204">
        <v>9.4E-2</v>
      </c>
      <c r="K707" s="204">
        <v>0.126</v>
      </c>
      <c r="L707" s="205"/>
      <c r="M707" s="205"/>
    </row>
    <row r="708" spans="1:13" ht="45" x14ac:dyDescent="0.2">
      <c r="A708" s="112" t="s">
        <v>1925</v>
      </c>
      <c r="B708" s="112" t="s">
        <v>3303</v>
      </c>
      <c r="C708" s="118" t="s">
        <v>5705</v>
      </c>
      <c r="D708" s="111">
        <v>1.637</v>
      </c>
      <c r="E708" s="111"/>
      <c r="F708" s="112">
        <v>8.3000000000000007</v>
      </c>
      <c r="G708" s="119">
        <v>2</v>
      </c>
      <c r="H708" s="111">
        <v>0.318</v>
      </c>
      <c r="I708" s="119">
        <v>19</v>
      </c>
      <c r="J708" s="111">
        <v>8.1000000000000003E-2</v>
      </c>
      <c r="K708" s="111">
        <v>0.10299999999999999</v>
      </c>
      <c r="L708" s="112"/>
      <c r="M708" s="112"/>
    </row>
    <row r="709" spans="1:13" ht="45" x14ac:dyDescent="0.2">
      <c r="A709" s="205" t="s">
        <v>2827</v>
      </c>
      <c r="B709" s="205" t="s">
        <v>3303</v>
      </c>
      <c r="C709" s="214" t="s">
        <v>6633</v>
      </c>
      <c r="D709" s="108">
        <v>1.0669999999999999</v>
      </c>
      <c r="E709" s="204"/>
      <c r="F709" s="205">
        <v>4.5999999999999996</v>
      </c>
      <c r="G709" s="206">
        <v>1</v>
      </c>
      <c r="H709" s="204">
        <v>0.42699999999999999</v>
      </c>
      <c r="I709" s="206">
        <v>10</v>
      </c>
      <c r="J709" s="204">
        <v>0.08</v>
      </c>
      <c r="K709" s="204">
        <v>9.4E-2</v>
      </c>
      <c r="L709" s="205"/>
      <c r="M709" s="205"/>
    </row>
    <row r="710" spans="1:13" ht="22.5" x14ac:dyDescent="0.2">
      <c r="A710" s="205" t="s">
        <v>6634</v>
      </c>
      <c r="B710" s="205" t="s">
        <v>3303</v>
      </c>
      <c r="C710" s="214" t="s">
        <v>6635</v>
      </c>
      <c r="D710" s="108">
        <v>0.77</v>
      </c>
      <c r="E710" s="204"/>
      <c r="F710" s="205">
        <v>3</v>
      </c>
      <c r="G710" s="206">
        <v>1</v>
      </c>
      <c r="H710" s="204">
        <v>0.22900000000000001</v>
      </c>
      <c r="I710" s="206">
        <v>7</v>
      </c>
      <c r="J710" s="204">
        <v>8.5999999999999993E-2</v>
      </c>
      <c r="K710" s="204">
        <v>9.1999999999999998E-2</v>
      </c>
      <c r="L710" s="205"/>
      <c r="M710" s="205"/>
    </row>
    <row r="711" spans="1:13" x14ac:dyDescent="0.2">
      <c r="A711" s="205" t="s">
        <v>884</v>
      </c>
      <c r="B711" s="205" t="s">
        <v>3303</v>
      </c>
      <c r="C711" s="214" t="s">
        <v>1926</v>
      </c>
      <c r="D711" s="108">
        <v>2.1040000000000001</v>
      </c>
      <c r="E711" s="204"/>
      <c r="F711" s="205">
        <v>8</v>
      </c>
      <c r="G711" s="206">
        <v>2</v>
      </c>
      <c r="H711" s="204">
        <v>0.36399999999999999</v>
      </c>
      <c r="I711" s="206">
        <v>17</v>
      </c>
      <c r="J711" s="204">
        <v>9.5000000000000001E-2</v>
      </c>
      <c r="K711" s="204">
        <v>0.121</v>
      </c>
      <c r="L711" s="205"/>
      <c r="M711" s="205"/>
    </row>
    <row r="712" spans="1:13" ht="33.75" x14ac:dyDescent="0.2">
      <c r="A712" s="205" t="s">
        <v>885</v>
      </c>
      <c r="B712" s="205" t="s">
        <v>3303</v>
      </c>
      <c r="C712" s="214" t="s">
        <v>6636</v>
      </c>
      <c r="D712" s="108">
        <v>1.482</v>
      </c>
      <c r="E712" s="204"/>
      <c r="F712" s="205">
        <v>9.6999999999999993</v>
      </c>
      <c r="G712" s="206">
        <v>2</v>
      </c>
      <c r="H712" s="204">
        <v>0.36499999999999999</v>
      </c>
      <c r="I712" s="206">
        <v>22</v>
      </c>
      <c r="J712" s="204">
        <v>7.9000000000000001E-2</v>
      </c>
      <c r="K712" s="204">
        <v>0.10199999999999999</v>
      </c>
      <c r="L712" s="205"/>
      <c r="M712" s="205"/>
    </row>
    <row r="713" spans="1:13" ht="33.75" x14ac:dyDescent="0.2">
      <c r="A713" s="205" t="s">
        <v>3281</v>
      </c>
      <c r="B713" s="205" t="s">
        <v>3303</v>
      </c>
      <c r="C713" s="214" t="s">
        <v>6637</v>
      </c>
      <c r="D713" s="108">
        <v>0.94199999999999995</v>
      </c>
      <c r="E713" s="204"/>
      <c r="F713" s="205">
        <v>5</v>
      </c>
      <c r="G713" s="206">
        <v>1</v>
      </c>
      <c r="H713" s="204">
        <v>0.372</v>
      </c>
      <c r="I713" s="206">
        <v>13</v>
      </c>
      <c r="J713" s="204">
        <v>7.6999999999999999E-2</v>
      </c>
      <c r="K713" s="204">
        <v>9.0999999999999998E-2</v>
      </c>
      <c r="L713" s="205"/>
      <c r="M713" s="205"/>
    </row>
    <row r="714" spans="1:13" ht="33.75" x14ac:dyDescent="0.2">
      <c r="A714" s="205" t="s">
        <v>2224</v>
      </c>
      <c r="B714" s="205" t="s">
        <v>3303</v>
      </c>
      <c r="C714" s="214" t="s">
        <v>2225</v>
      </c>
      <c r="D714" s="108">
        <v>1.4490000000000001</v>
      </c>
      <c r="E714" s="204"/>
      <c r="F714" s="205">
        <v>4.8</v>
      </c>
      <c r="G714" s="206">
        <v>1</v>
      </c>
      <c r="H714" s="204">
        <v>0.56200000000000006</v>
      </c>
      <c r="I714" s="206">
        <v>11</v>
      </c>
      <c r="J714" s="204">
        <v>7.9000000000000001E-2</v>
      </c>
      <c r="K714" s="204">
        <v>9.4E-2</v>
      </c>
      <c r="L714" s="205"/>
      <c r="M714" s="205"/>
    </row>
    <row r="715" spans="1:13" ht="67.5" x14ac:dyDescent="0.2">
      <c r="A715" s="205" t="s">
        <v>2226</v>
      </c>
      <c r="B715" s="205" t="s">
        <v>3303</v>
      </c>
      <c r="C715" s="214" t="s">
        <v>6638</v>
      </c>
      <c r="D715" s="108">
        <v>1.121</v>
      </c>
      <c r="E715" s="204"/>
      <c r="F715" s="205">
        <v>3.3</v>
      </c>
      <c r="G715" s="206">
        <v>1</v>
      </c>
      <c r="H715" s="204">
        <v>0.32500000000000001</v>
      </c>
      <c r="I715" s="206">
        <v>7</v>
      </c>
      <c r="J715" s="204">
        <v>8.5000000000000006E-2</v>
      </c>
      <c r="K715" s="204">
        <v>9.2999999999999999E-2</v>
      </c>
      <c r="L715" s="205"/>
      <c r="M715" s="205"/>
    </row>
    <row r="716" spans="1:13" ht="33.75" x14ac:dyDescent="0.2">
      <c r="A716" s="205" t="s">
        <v>6639</v>
      </c>
      <c r="B716" s="205" t="s">
        <v>3303</v>
      </c>
      <c r="C716" s="214" t="s">
        <v>6640</v>
      </c>
      <c r="D716" s="108">
        <v>1.0409999999999999</v>
      </c>
      <c r="E716" s="204"/>
      <c r="F716" s="205">
        <v>2.9</v>
      </c>
      <c r="G716" s="206">
        <v>1</v>
      </c>
      <c r="H716" s="204">
        <v>0.26100000000000001</v>
      </c>
      <c r="I716" s="206">
        <v>6</v>
      </c>
      <c r="J716" s="204">
        <v>8.7999999999999995E-2</v>
      </c>
      <c r="K716" s="204">
        <v>9.4E-2</v>
      </c>
      <c r="L716" s="205"/>
      <c r="M716" s="205"/>
    </row>
    <row r="717" spans="1:13" x14ac:dyDescent="0.2">
      <c r="A717" s="205" t="s">
        <v>6641</v>
      </c>
      <c r="B717" s="205" t="s">
        <v>3303</v>
      </c>
      <c r="C717" s="214" t="s">
        <v>6642</v>
      </c>
      <c r="D717" s="108">
        <v>1.415</v>
      </c>
      <c r="E717" s="204"/>
      <c r="F717" s="205">
        <v>5.0999999999999996</v>
      </c>
      <c r="G717" s="206">
        <v>1</v>
      </c>
      <c r="H717" s="204">
        <v>0.51</v>
      </c>
      <c r="I717" s="206">
        <v>12</v>
      </c>
      <c r="J717" s="204">
        <v>7.8E-2</v>
      </c>
      <c r="K717" s="204">
        <v>9.2999999999999999E-2</v>
      </c>
      <c r="L717" s="205"/>
      <c r="M717" s="205"/>
    </row>
    <row r="718" spans="1:13" x14ac:dyDescent="0.2">
      <c r="A718" s="205" t="s">
        <v>6643</v>
      </c>
      <c r="B718" s="205" t="s">
        <v>3303</v>
      </c>
      <c r="C718" s="214" t="s">
        <v>6644</v>
      </c>
      <c r="D718" s="108">
        <v>1.175</v>
      </c>
      <c r="E718" s="204"/>
      <c r="F718" s="205">
        <v>3.1</v>
      </c>
      <c r="G718" s="206">
        <v>1</v>
      </c>
      <c r="H718" s="204">
        <v>0.33500000000000002</v>
      </c>
      <c r="I718" s="206">
        <v>6</v>
      </c>
      <c r="J718" s="204">
        <v>8.5000000000000006E-2</v>
      </c>
      <c r="K718" s="204">
        <v>9.0999999999999998E-2</v>
      </c>
      <c r="L718" s="205"/>
      <c r="M718" s="205"/>
    </row>
    <row r="719" spans="1:13" x14ac:dyDescent="0.2">
      <c r="A719" s="205" t="s">
        <v>6645</v>
      </c>
      <c r="B719" s="205" t="s">
        <v>3303</v>
      </c>
      <c r="C719" s="214" t="s">
        <v>6646</v>
      </c>
      <c r="D719" s="108">
        <v>1.1020000000000001</v>
      </c>
      <c r="E719" s="204"/>
      <c r="F719" s="205">
        <v>3.4</v>
      </c>
      <c r="G719" s="206">
        <v>1</v>
      </c>
      <c r="H719" s="204">
        <v>0.17100000000000001</v>
      </c>
      <c r="I719" s="206">
        <v>7</v>
      </c>
      <c r="J719" s="204">
        <v>8.3000000000000004E-2</v>
      </c>
      <c r="K719" s="204">
        <v>9.1999999999999998E-2</v>
      </c>
      <c r="L719" s="205"/>
      <c r="M719" s="205"/>
    </row>
    <row r="720" spans="1:13" x14ac:dyDescent="0.2">
      <c r="A720" s="205" t="s">
        <v>6647</v>
      </c>
      <c r="B720" s="205" t="s">
        <v>3303</v>
      </c>
      <c r="C720" s="214" t="s">
        <v>6648</v>
      </c>
      <c r="D720" s="108">
        <v>0.96299999999999997</v>
      </c>
      <c r="E720" s="204"/>
      <c r="F720" s="205">
        <v>3.9</v>
      </c>
      <c r="G720" s="206">
        <v>1</v>
      </c>
      <c r="H720" s="204">
        <v>0.28100000000000003</v>
      </c>
      <c r="I720" s="206">
        <v>9</v>
      </c>
      <c r="J720" s="204">
        <v>7.9000000000000001E-2</v>
      </c>
      <c r="K720" s="204">
        <v>0.09</v>
      </c>
      <c r="L720" s="205"/>
      <c r="M720" s="205"/>
    </row>
    <row r="721" spans="1:13" ht="45" x14ac:dyDescent="0.2">
      <c r="A721" s="205" t="s">
        <v>1588</v>
      </c>
      <c r="B721" s="205" t="s">
        <v>3303</v>
      </c>
      <c r="C721" s="214" t="s">
        <v>83</v>
      </c>
      <c r="D721" s="108">
        <v>2.3119999999999998</v>
      </c>
      <c r="E721" s="204"/>
      <c r="F721" s="205">
        <v>9</v>
      </c>
      <c r="G721" s="206">
        <v>2</v>
      </c>
      <c r="H721" s="204">
        <v>0.33100000000000002</v>
      </c>
      <c r="I721" s="206">
        <v>18</v>
      </c>
      <c r="J721" s="204">
        <v>7.6999999999999999E-2</v>
      </c>
      <c r="K721" s="204">
        <v>9.9000000000000005E-2</v>
      </c>
      <c r="L721" s="205"/>
      <c r="M721" s="205"/>
    </row>
    <row r="722" spans="1:13" ht="56.25" x14ac:dyDescent="0.2">
      <c r="A722" s="205" t="s">
        <v>2312</v>
      </c>
      <c r="B722" s="205" t="s">
        <v>3303</v>
      </c>
      <c r="C722" s="116" t="s">
        <v>6649</v>
      </c>
      <c r="D722" s="108">
        <v>1.5069999999999999</v>
      </c>
      <c r="E722" s="204"/>
      <c r="F722" s="205">
        <v>6</v>
      </c>
      <c r="G722" s="206">
        <v>1</v>
      </c>
      <c r="H722" s="204">
        <v>0.59299999999999997</v>
      </c>
      <c r="I722" s="206">
        <v>13</v>
      </c>
      <c r="J722" s="204">
        <v>7.5999999999999998E-2</v>
      </c>
      <c r="K722" s="204">
        <v>9.2999999999999999E-2</v>
      </c>
      <c r="L722" s="205"/>
      <c r="M722" s="205"/>
    </row>
    <row r="723" spans="1:13" ht="56.25" x14ac:dyDescent="0.2">
      <c r="A723" s="205" t="s">
        <v>6650</v>
      </c>
      <c r="B723" s="205" t="s">
        <v>3303</v>
      </c>
      <c r="C723" s="118" t="s">
        <v>6651</v>
      </c>
      <c r="D723" s="108">
        <v>1.2110000000000001</v>
      </c>
      <c r="E723" s="204"/>
      <c r="F723" s="205">
        <v>3.8</v>
      </c>
      <c r="G723" s="206">
        <v>1</v>
      </c>
      <c r="H723" s="204">
        <v>0.28100000000000003</v>
      </c>
      <c r="I723" s="206">
        <v>8</v>
      </c>
      <c r="J723" s="204">
        <v>8.3000000000000004E-2</v>
      </c>
      <c r="K723" s="204">
        <v>9.4E-2</v>
      </c>
      <c r="L723" s="205"/>
      <c r="M723" s="205"/>
    </row>
    <row r="724" spans="1:13" ht="56.25" x14ac:dyDescent="0.2">
      <c r="A724" s="205" t="s">
        <v>3333</v>
      </c>
      <c r="B724" s="205" t="s">
        <v>3303</v>
      </c>
      <c r="C724" s="214" t="s">
        <v>6833</v>
      </c>
      <c r="D724" s="108">
        <v>2.2909999999999999</v>
      </c>
      <c r="E724" s="204"/>
      <c r="F724" s="205">
        <v>11.2</v>
      </c>
      <c r="G724" s="206">
        <v>3</v>
      </c>
      <c r="H724" s="204">
        <v>0.27900000000000003</v>
      </c>
      <c r="I724" s="206">
        <v>23</v>
      </c>
      <c r="J724" s="204">
        <v>0.16900000000000001</v>
      </c>
      <c r="K724" s="204">
        <v>9.0999999999999998E-2</v>
      </c>
      <c r="L724" s="205"/>
      <c r="M724" s="205"/>
    </row>
    <row r="725" spans="1:13" ht="56.25" x14ac:dyDescent="0.2">
      <c r="A725" s="112" t="s">
        <v>3334</v>
      </c>
      <c r="B725" s="112" t="s">
        <v>3303</v>
      </c>
      <c r="C725" s="118" t="s">
        <v>84</v>
      </c>
      <c r="D725" s="111">
        <v>1.4139999999999999</v>
      </c>
      <c r="E725" s="111"/>
      <c r="F725" s="112">
        <v>4.5999999999999996</v>
      </c>
      <c r="G725" s="119">
        <v>1</v>
      </c>
      <c r="H725" s="111">
        <v>0.71799999999999997</v>
      </c>
      <c r="I725" s="119">
        <v>9</v>
      </c>
      <c r="J725" s="111">
        <v>0.127</v>
      </c>
      <c r="K725" s="111">
        <v>0.105</v>
      </c>
      <c r="L725" s="112"/>
      <c r="M725" s="112"/>
    </row>
    <row r="726" spans="1:13" ht="45" customHeight="1" x14ac:dyDescent="0.2">
      <c r="A726" s="205" t="s">
        <v>3335</v>
      </c>
      <c r="B726" s="205" t="s">
        <v>3303</v>
      </c>
      <c r="C726" s="214" t="s">
        <v>3623</v>
      </c>
      <c r="D726" s="108">
        <v>1.728</v>
      </c>
      <c r="E726" s="204"/>
      <c r="F726" s="205">
        <v>7</v>
      </c>
      <c r="G726" s="206">
        <v>1</v>
      </c>
      <c r="H726" s="204">
        <v>0.36699999999999999</v>
      </c>
      <c r="I726" s="206">
        <v>16</v>
      </c>
      <c r="J726" s="204">
        <v>7.3999999999999996E-2</v>
      </c>
      <c r="K726" s="204">
        <v>9.1999999999999998E-2</v>
      </c>
      <c r="L726" s="205"/>
      <c r="M726" s="205"/>
    </row>
    <row r="727" spans="1:13" ht="45" customHeight="1" x14ac:dyDescent="0.2">
      <c r="A727" s="205" t="s">
        <v>3336</v>
      </c>
      <c r="B727" s="205" t="s">
        <v>3303</v>
      </c>
      <c r="C727" s="214" t="s">
        <v>6652</v>
      </c>
      <c r="D727" s="108">
        <v>1.08</v>
      </c>
      <c r="E727" s="204"/>
      <c r="F727" s="205">
        <v>3.6</v>
      </c>
      <c r="G727" s="206">
        <v>1</v>
      </c>
      <c r="H727" s="204">
        <v>0.29199999999999998</v>
      </c>
      <c r="I727" s="206">
        <v>8</v>
      </c>
      <c r="J727" s="204">
        <v>8.5000000000000006E-2</v>
      </c>
      <c r="K727" s="204">
        <v>9.5000000000000001E-2</v>
      </c>
      <c r="L727" s="205"/>
      <c r="M727" s="205"/>
    </row>
    <row r="728" spans="1:13" ht="22.5" x14ac:dyDescent="0.2">
      <c r="A728" s="205" t="s">
        <v>3337</v>
      </c>
      <c r="B728" s="205" t="s">
        <v>3303</v>
      </c>
      <c r="C728" s="214" t="s">
        <v>421</v>
      </c>
      <c r="D728" s="108">
        <v>0.91900000000000004</v>
      </c>
      <c r="E728" s="204"/>
      <c r="F728" s="205">
        <v>2.8</v>
      </c>
      <c r="G728" s="206">
        <v>1</v>
      </c>
      <c r="H728" s="204">
        <v>0.219</v>
      </c>
      <c r="I728" s="206">
        <v>5</v>
      </c>
      <c r="J728" s="204">
        <v>0.16600000000000001</v>
      </c>
      <c r="K728" s="204">
        <v>0.122</v>
      </c>
      <c r="L728" s="205"/>
      <c r="M728" s="205"/>
    </row>
    <row r="729" spans="1:13" ht="22.5" x14ac:dyDescent="0.2">
      <c r="A729" s="205" t="s">
        <v>1474</v>
      </c>
      <c r="B729" s="205" t="s">
        <v>3303</v>
      </c>
      <c r="C729" s="116" t="s">
        <v>6653</v>
      </c>
      <c r="D729" s="108">
        <v>0.88100000000000001</v>
      </c>
      <c r="E729" s="204"/>
      <c r="F729" s="205">
        <v>3.2</v>
      </c>
      <c r="G729" s="206">
        <v>1</v>
      </c>
      <c r="H729" s="204">
        <v>0.19500000000000001</v>
      </c>
      <c r="I729" s="206">
        <v>7</v>
      </c>
      <c r="J729" s="204">
        <v>8.5000000000000006E-2</v>
      </c>
      <c r="K729" s="204">
        <v>9.2999999999999999E-2</v>
      </c>
      <c r="L729" s="205"/>
      <c r="M729" s="205"/>
    </row>
    <row r="730" spans="1:13" ht="45" customHeight="1" x14ac:dyDescent="0.2">
      <c r="A730" s="205" t="s">
        <v>2828</v>
      </c>
      <c r="B730" s="205" t="s">
        <v>3303</v>
      </c>
      <c r="C730" s="118" t="s">
        <v>6654</v>
      </c>
      <c r="D730" s="108">
        <v>0.72199999999999998</v>
      </c>
      <c r="E730" s="204"/>
      <c r="F730" s="205">
        <v>2.5</v>
      </c>
      <c r="G730" s="206">
        <v>1</v>
      </c>
      <c r="H730" s="204">
        <v>0.17499999999999999</v>
      </c>
      <c r="I730" s="206">
        <v>5</v>
      </c>
      <c r="J730" s="204">
        <v>9.5000000000000001E-2</v>
      </c>
      <c r="K730" s="204">
        <v>9.8000000000000004E-2</v>
      </c>
      <c r="L730" s="205"/>
      <c r="M730" s="205"/>
    </row>
    <row r="731" spans="1:13" x14ac:dyDescent="0.2">
      <c r="A731" s="205" t="s">
        <v>328</v>
      </c>
      <c r="B731" s="205" t="s">
        <v>3303</v>
      </c>
      <c r="C731" s="214" t="s">
        <v>1348</v>
      </c>
      <c r="D731" s="108">
        <v>2.2090000000000001</v>
      </c>
      <c r="E731" s="204"/>
      <c r="F731" s="205">
        <v>7.4</v>
      </c>
      <c r="G731" s="206">
        <v>1</v>
      </c>
      <c r="H731" s="204">
        <v>0.47199999999999998</v>
      </c>
      <c r="I731" s="206">
        <v>14</v>
      </c>
      <c r="J731" s="204">
        <v>8.8999999999999996E-2</v>
      </c>
      <c r="K731" s="204">
        <v>0.112</v>
      </c>
      <c r="L731" s="205"/>
      <c r="M731" s="205"/>
    </row>
    <row r="732" spans="1:13" ht="33.75" x14ac:dyDescent="0.2">
      <c r="A732" s="205" t="s">
        <v>329</v>
      </c>
      <c r="B732" s="205" t="s">
        <v>3303</v>
      </c>
      <c r="C732" s="214" t="s">
        <v>437</v>
      </c>
      <c r="D732" s="108">
        <v>3.4969999999999999</v>
      </c>
      <c r="E732" s="204"/>
      <c r="F732" s="205">
        <v>24.9</v>
      </c>
      <c r="G732" s="206">
        <v>7</v>
      </c>
      <c r="H732" s="204">
        <v>0.32900000000000001</v>
      </c>
      <c r="I732" s="206">
        <v>38</v>
      </c>
      <c r="J732" s="204">
        <v>7.3999999999999996E-2</v>
      </c>
      <c r="K732" s="204">
        <v>0.10100000000000001</v>
      </c>
      <c r="L732" s="205"/>
      <c r="M732" s="205"/>
    </row>
    <row r="733" spans="1:13" ht="22.5" x14ac:dyDescent="0.2">
      <c r="A733" s="205" t="s">
        <v>666</v>
      </c>
      <c r="B733" s="205" t="s">
        <v>3303</v>
      </c>
      <c r="C733" s="214" t="s">
        <v>4323</v>
      </c>
      <c r="D733" s="108">
        <v>3.2519999999999998</v>
      </c>
      <c r="E733" s="204"/>
      <c r="F733" s="205">
        <v>11.4</v>
      </c>
      <c r="G733" s="206">
        <v>3</v>
      </c>
      <c r="H733" s="204">
        <v>0.31</v>
      </c>
      <c r="I733" s="206">
        <v>20</v>
      </c>
      <c r="J733" s="204">
        <v>7.5999999999999998E-2</v>
      </c>
      <c r="K733" s="204">
        <v>0.1</v>
      </c>
      <c r="L733" s="205"/>
      <c r="M733" s="205"/>
    </row>
    <row r="734" spans="1:13" ht="33.75" x14ac:dyDescent="0.2">
      <c r="A734" s="205" t="s">
        <v>667</v>
      </c>
      <c r="B734" s="205" t="s">
        <v>3303</v>
      </c>
      <c r="C734" s="214" t="s">
        <v>2451</v>
      </c>
      <c r="D734" s="108">
        <v>5.8659999999999997</v>
      </c>
      <c r="E734" s="204"/>
      <c r="F734" s="205">
        <v>19.7</v>
      </c>
      <c r="G734" s="206">
        <v>6</v>
      </c>
      <c r="H734" s="204">
        <v>0.46300000000000002</v>
      </c>
      <c r="I734" s="206">
        <v>38</v>
      </c>
      <c r="J734" s="204">
        <v>0.23699999999999999</v>
      </c>
      <c r="K734" s="204">
        <v>0.157</v>
      </c>
      <c r="L734" s="205"/>
      <c r="M734" s="205"/>
    </row>
    <row r="735" spans="1:13" ht="33.75" x14ac:dyDescent="0.2">
      <c r="A735" s="205" t="s">
        <v>668</v>
      </c>
      <c r="B735" s="205" t="s">
        <v>3303</v>
      </c>
      <c r="C735" s="214" t="s">
        <v>5706</v>
      </c>
      <c r="D735" s="108">
        <v>3.6560000000000001</v>
      </c>
      <c r="E735" s="204"/>
      <c r="F735" s="205">
        <v>21.5</v>
      </c>
      <c r="G735" s="206">
        <v>6</v>
      </c>
      <c r="H735" s="204">
        <v>0.50800000000000001</v>
      </c>
      <c r="I735" s="206">
        <v>39</v>
      </c>
      <c r="J735" s="204">
        <v>0.16500000000000001</v>
      </c>
      <c r="K735" s="204"/>
      <c r="L735" s="205" t="s">
        <v>310</v>
      </c>
      <c r="M735" s="205" t="s">
        <v>310</v>
      </c>
    </row>
    <row r="736" spans="1:13" ht="33.75" x14ac:dyDescent="0.2">
      <c r="A736" s="205" t="s">
        <v>2075</v>
      </c>
      <c r="B736" s="205" t="s">
        <v>3304</v>
      </c>
      <c r="C736" s="214" t="s">
        <v>438</v>
      </c>
      <c r="D736" s="108">
        <v>1.909</v>
      </c>
      <c r="E736" s="204"/>
      <c r="F736" s="205">
        <v>20.100000000000001</v>
      </c>
      <c r="G736" s="206">
        <v>6</v>
      </c>
      <c r="H736" s="204">
        <v>0.26900000000000002</v>
      </c>
      <c r="I736" s="206">
        <v>29</v>
      </c>
      <c r="J736" s="204">
        <v>6.6000000000000003E-2</v>
      </c>
      <c r="K736" s="204">
        <v>8.8999999999999996E-2</v>
      </c>
      <c r="L736" s="205"/>
      <c r="M736" s="205"/>
    </row>
    <row r="737" spans="1:13" ht="22.5" customHeight="1" x14ac:dyDescent="0.2">
      <c r="A737" s="205" t="s">
        <v>422</v>
      </c>
      <c r="B737" s="205" t="s">
        <v>3304</v>
      </c>
      <c r="C737" s="214" t="s">
        <v>423</v>
      </c>
      <c r="D737" s="108">
        <v>1.4890000000000001</v>
      </c>
      <c r="E737" s="204"/>
      <c r="F737" s="205">
        <v>16.600000000000001</v>
      </c>
      <c r="G737" s="206"/>
      <c r="H737" s="204"/>
      <c r="I737" s="206">
        <v>21</v>
      </c>
      <c r="J737" s="204">
        <v>6.8000000000000005E-2</v>
      </c>
      <c r="K737" s="204">
        <v>8.3000000000000004E-2</v>
      </c>
      <c r="L737" s="205"/>
      <c r="M737" s="205" t="s">
        <v>310</v>
      </c>
    </row>
    <row r="738" spans="1:13" ht="33.75" x14ac:dyDescent="0.2">
      <c r="A738" s="205" t="s">
        <v>424</v>
      </c>
      <c r="B738" s="205" t="s">
        <v>3304</v>
      </c>
      <c r="C738" s="214" t="s">
        <v>425</v>
      </c>
      <c r="D738" s="108">
        <v>1.093</v>
      </c>
      <c r="E738" s="204"/>
      <c r="F738" s="205">
        <v>10.199999999999999</v>
      </c>
      <c r="G738" s="206"/>
      <c r="H738" s="204"/>
      <c r="I738" s="206">
        <v>17</v>
      </c>
      <c r="J738" s="204">
        <v>6.8000000000000005E-2</v>
      </c>
      <c r="K738" s="204">
        <v>9.6000000000000002E-2</v>
      </c>
      <c r="L738" s="205"/>
      <c r="M738" s="205" t="s">
        <v>310</v>
      </c>
    </row>
    <row r="739" spans="1:13" ht="33.75" customHeight="1" x14ac:dyDescent="0.2">
      <c r="A739" s="205" t="s">
        <v>1475</v>
      </c>
      <c r="B739" s="205" t="s">
        <v>3303</v>
      </c>
      <c r="C739" s="214" t="s">
        <v>1905</v>
      </c>
      <c r="D739" s="108">
        <v>5.4560000000000004</v>
      </c>
      <c r="E739" s="204"/>
      <c r="F739" s="205">
        <v>23.6</v>
      </c>
      <c r="G739" s="206">
        <v>7</v>
      </c>
      <c r="H739" s="204">
        <v>0.38</v>
      </c>
      <c r="I739" s="206">
        <v>42</v>
      </c>
      <c r="J739" s="204">
        <v>0.09</v>
      </c>
      <c r="K739" s="204">
        <v>0.124</v>
      </c>
      <c r="L739" s="205"/>
      <c r="M739" s="205"/>
    </row>
    <row r="740" spans="1:13" ht="33.75" customHeight="1" x14ac:dyDescent="0.2">
      <c r="A740" s="205" t="s">
        <v>1476</v>
      </c>
      <c r="B740" s="205" t="s">
        <v>3303</v>
      </c>
      <c r="C740" s="214" t="s">
        <v>1906</v>
      </c>
      <c r="D740" s="108">
        <v>3.1269999999999998</v>
      </c>
      <c r="E740" s="204"/>
      <c r="F740" s="205">
        <v>11.4</v>
      </c>
      <c r="G740" s="206">
        <v>3</v>
      </c>
      <c r="H740" s="204">
        <v>0.30499999999999999</v>
      </c>
      <c r="I740" s="206">
        <v>19</v>
      </c>
      <c r="J740" s="204">
        <v>7.4999999999999997E-2</v>
      </c>
      <c r="K740" s="204">
        <v>9.8000000000000004E-2</v>
      </c>
      <c r="L740" s="205"/>
      <c r="M740" s="205"/>
    </row>
    <row r="741" spans="1:13" ht="33.75" x14ac:dyDescent="0.2">
      <c r="A741" s="205" t="s">
        <v>1923</v>
      </c>
      <c r="B741" s="205" t="s">
        <v>3303</v>
      </c>
      <c r="C741" s="116" t="s">
        <v>6655</v>
      </c>
      <c r="D741" s="108">
        <v>3.6890000000000001</v>
      </c>
      <c r="E741" s="204"/>
      <c r="F741" s="205">
        <v>16.5</v>
      </c>
      <c r="G741" s="206">
        <v>5</v>
      </c>
      <c r="H741" s="204">
        <v>0.374</v>
      </c>
      <c r="I741" s="206">
        <v>32</v>
      </c>
      <c r="J741" s="204">
        <v>9.5000000000000001E-2</v>
      </c>
      <c r="K741" s="204">
        <v>0.128</v>
      </c>
      <c r="L741" s="205"/>
      <c r="M741" s="205"/>
    </row>
    <row r="742" spans="1:13" ht="33.75" customHeight="1" x14ac:dyDescent="0.2">
      <c r="A742" s="205" t="s">
        <v>1924</v>
      </c>
      <c r="B742" s="205" t="s">
        <v>3303</v>
      </c>
      <c r="C742" s="116" t="s">
        <v>6656</v>
      </c>
      <c r="D742" s="108">
        <v>2.5150000000000001</v>
      </c>
      <c r="E742" s="204"/>
      <c r="F742" s="205">
        <v>12.5</v>
      </c>
      <c r="G742" s="206">
        <v>3</v>
      </c>
      <c r="H742" s="204">
        <v>0.31900000000000001</v>
      </c>
      <c r="I742" s="206">
        <v>23</v>
      </c>
      <c r="J742" s="204">
        <v>7.0999999999999994E-2</v>
      </c>
      <c r="K742" s="204">
        <v>9.4E-2</v>
      </c>
      <c r="L742" s="205"/>
      <c r="M742" s="205"/>
    </row>
    <row r="743" spans="1:13" ht="33.75" customHeight="1" x14ac:dyDescent="0.2">
      <c r="A743" s="205" t="s">
        <v>1710</v>
      </c>
      <c r="B743" s="205" t="s">
        <v>3303</v>
      </c>
      <c r="C743" s="116" t="s">
        <v>6657</v>
      </c>
      <c r="D743" s="108">
        <v>2.266</v>
      </c>
      <c r="E743" s="204"/>
      <c r="F743" s="205">
        <v>10.4</v>
      </c>
      <c r="G743" s="206">
        <v>2</v>
      </c>
      <c r="H743" s="204">
        <v>0.36799999999999999</v>
      </c>
      <c r="I743" s="206">
        <v>16</v>
      </c>
      <c r="J743" s="204">
        <v>7.3999999999999996E-2</v>
      </c>
      <c r="K743" s="204">
        <v>9.7000000000000003E-2</v>
      </c>
      <c r="L743" s="205"/>
      <c r="M743" s="205"/>
    </row>
    <row r="744" spans="1:13" ht="22.5" x14ac:dyDescent="0.2">
      <c r="A744" s="112" t="s">
        <v>6658</v>
      </c>
      <c r="B744" s="112" t="s">
        <v>3303</v>
      </c>
      <c r="C744" s="118" t="s">
        <v>6659</v>
      </c>
      <c r="D744" s="111">
        <v>1.95</v>
      </c>
      <c r="E744" s="111"/>
      <c r="F744" s="112">
        <v>8.6999999999999993</v>
      </c>
      <c r="G744" s="119">
        <v>2</v>
      </c>
      <c r="H744" s="111">
        <v>0.30499999999999999</v>
      </c>
      <c r="I744" s="119">
        <v>14</v>
      </c>
      <c r="J744" s="111">
        <v>7.2999999999999995E-2</v>
      </c>
      <c r="K744" s="111">
        <v>9.4E-2</v>
      </c>
      <c r="L744" s="112"/>
      <c r="M744" s="112"/>
    </row>
    <row r="745" spans="1:13" ht="22.5" x14ac:dyDescent="0.2">
      <c r="A745" s="205" t="s">
        <v>1711</v>
      </c>
      <c r="B745" s="205" t="s">
        <v>3303</v>
      </c>
      <c r="C745" s="214" t="s">
        <v>1712</v>
      </c>
      <c r="D745" s="108">
        <v>2.944</v>
      </c>
      <c r="E745" s="204"/>
      <c r="F745" s="205">
        <v>4.9000000000000004</v>
      </c>
      <c r="G745" s="206">
        <v>1</v>
      </c>
      <c r="H745" s="204">
        <v>0.316</v>
      </c>
      <c r="I745" s="206">
        <v>10</v>
      </c>
      <c r="J745" s="204">
        <v>0.09</v>
      </c>
      <c r="K745" s="204">
        <v>0.107</v>
      </c>
      <c r="L745" s="205"/>
      <c r="M745" s="205"/>
    </row>
    <row r="746" spans="1:13" ht="22.5" x14ac:dyDescent="0.2">
      <c r="A746" s="205" t="s">
        <v>1713</v>
      </c>
      <c r="B746" s="205" t="s">
        <v>3303</v>
      </c>
      <c r="C746" s="214" t="s">
        <v>1714</v>
      </c>
      <c r="D746" s="108">
        <v>2.081</v>
      </c>
      <c r="E746" s="204"/>
      <c r="F746" s="205">
        <v>4.8</v>
      </c>
      <c r="G746" s="206">
        <v>1</v>
      </c>
      <c r="H746" s="204">
        <v>0.28699999999999998</v>
      </c>
      <c r="I746" s="206">
        <v>9</v>
      </c>
      <c r="J746" s="204">
        <v>8.3000000000000004E-2</v>
      </c>
      <c r="K746" s="204">
        <v>9.9000000000000005E-2</v>
      </c>
      <c r="L746" s="205"/>
      <c r="M746" s="205"/>
    </row>
    <row r="747" spans="1:13" ht="22.5" x14ac:dyDescent="0.2">
      <c r="A747" s="205" t="s">
        <v>1715</v>
      </c>
      <c r="B747" s="205" t="s">
        <v>3303</v>
      </c>
      <c r="C747" s="214" t="s">
        <v>2227</v>
      </c>
      <c r="D747" s="108">
        <v>5.048</v>
      </c>
      <c r="E747" s="204"/>
      <c r="F747" s="205">
        <v>21.4</v>
      </c>
      <c r="G747" s="206">
        <v>6</v>
      </c>
      <c r="H747" s="204">
        <v>0.439</v>
      </c>
      <c r="I747" s="206">
        <v>38</v>
      </c>
      <c r="J747" s="204">
        <v>0.10100000000000001</v>
      </c>
      <c r="K747" s="204">
        <v>0.13700000000000001</v>
      </c>
      <c r="L747" s="205"/>
      <c r="M747" s="205"/>
    </row>
    <row r="748" spans="1:13" ht="33.75" x14ac:dyDescent="0.2">
      <c r="A748" s="205" t="s">
        <v>1716</v>
      </c>
      <c r="B748" s="205" t="s">
        <v>3303</v>
      </c>
      <c r="C748" s="116" t="s">
        <v>6660</v>
      </c>
      <c r="D748" s="108">
        <v>3.6850000000000001</v>
      </c>
      <c r="E748" s="204"/>
      <c r="F748" s="205">
        <v>16.600000000000001</v>
      </c>
      <c r="G748" s="206">
        <v>5</v>
      </c>
      <c r="H748" s="204">
        <v>0.33400000000000002</v>
      </c>
      <c r="I748" s="206">
        <v>28</v>
      </c>
      <c r="J748" s="204">
        <v>8.5000000000000006E-2</v>
      </c>
      <c r="K748" s="204">
        <v>0.114</v>
      </c>
      <c r="L748" s="205"/>
      <c r="M748" s="205"/>
    </row>
    <row r="749" spans="1:13" ht="33.75" x14ac:dyDescent="0.2">
      <c r="A749" s="205" t="s">
        <v>6661</v>
      </c>
      <c r="B749" s="205" t="s">
        <v>3303</v>
      </c>
      <c r="C749" s="118" t="s">
        <v>6662</v>
      </c>
      <c r="D749" s="108">
        <v>2.8889999999999998</v>
      </c>
      <c r="E749" s="204"/>
      <c r="F749" s="205">
        <v>12.9</v>
      </c>
      <c r="G749" s="206">
        <v>3</v>
      </c>
      <c r="H749" s="204">
        <v>0.35899999999999999</v>
      </c>
      <c r="I749" s="206">
        <v>22</v>
      </c>
      <c r="J749" s="204">
        <v>7.8E-2</v>
      </c>
      <c r="K749" s="204">
        <v>0.10299999999999999</v>
      </c>
      <c r="L749" s="205"/>
      <c r="M749" s="205"/>
    </row>
    <row r="750" spans="1:13" ht="56.25" x14ac:dyDescent="0.2">
      <c r="A750" s="205" t="s">
        <v>1717</v>
      </c>
      <c r="B750" s="205" t="s">
        <v>3303</v>
      </c>
      <c r="C750" s="214" t="s">
        <v>4324</v>
      </c>
      <c r="D750" s="108">
        <v>2.391</v>
      </c>
      <c r="E750" s="204"/>
      <c r="F750" s="205">
        <v>11.4</v>
      </c>
      <c r="G750" s="206">
        <v>3</v>
      </c>
      <c r="H750" s="204">
        <v>0.30099999999999999</v>
      </c>
      <c r="I750" s="206">
        <v>21</v>
      </c>
      <c r="J750" s="204">
        <v>7.3999999999999996E-2</v>
      </c>
      <c r="K750" s="204">
        <v>9.7000000000000003E-2</v>
      </c>
      <c r="L750" s="205"/>
      <c r="M750" s="205"/>
    </row>
    <row r="751" spans="1:13" ht="56.25" x14ac:dyDescent="0.2">
      <c r="A751" s="205" t="s">
        <v>1718</v>
      </c>
      <c r="B751" s="205" t="s">
        <v>3303</v>
      </c>
      <c r="C751" s="116" t="s">
        <v>6663</v>
      </c>
      <c r="D751" s="108">
        <v>2.2679999999999998</v>
      </c>
      <c r="E751" s="204"/>
      <c r="F751" s="205">
        <v>11.4</v>
      </c>
      <c r="G751" s="206">
        <v>3</v>
      </c>
      <c r="H751" s="204">
        <v>0.32200000000000001</v>
      </c>
      <c r="I751" s="206">
        <v>19</v>
      </c>
      <c r="J751" s="204">
        <v>7.9000000000000001E-2</v>
      </c>
      <c r="K751" s="204">
        <v>0.104</v>
      </c>
      <c r="L751" s="205"/>
      <c r="M751" s="205"/>
    </row>
    <row r="752" spans="1:13" ht="45" customHeight="1" x14ac:dyDescent="0.2">
      <c r="A752" s="205" t="s">
        <v>5707</v>
      </c>
      <c r="B752" s="205" t="s">
        <v>3303</v>
      </c>
      <c r="C752" s="116" t="s">
        <v>6664</v>
      </c>
      <c r="D752" s="108">
        <v>1.984</v>
      </c>
      <c r="E752" s="204"/>
      <c r="F752" s="205">
        <v>9.9</v>
      </c>
      <c r="G752" s="206">
        <v>2</v>
      </c>
      <c r="H752" s="204">
        <v>0.34699999999999998</v>
      </c>
      <c r="I752" s="206">
        <v>16</v>
      </c>
      <c r="J752" s="204">
        <v>7.3999999999999996E-2</v>
      </c>
      <c r="K752" s="204">
        <v>9.5000000000000001E-2</v>
      </c>
      <c r="L752" s="205"/>
      <c r="M752" s="205"/>
    </row>
    <row r="753" spans="1:13" ht="45" x14ac:dyDescent="0.2">
      <c r="A753" s="205" t="s">
        <v>6665</v>
      </c>
      <c r="B753" s="205" t="s">
        <v>3303</v>
      </c>
      <c r="C753" s="116" t="s">
        <v>6666</v>
      </c>
      <c r="D753" s="108">
        <v>2.887</v>
      </c>
      <c r="E753" s="204"/>
      <c r="F753" s="205">
        <v>17.100000000000001</v>
      </c>
      <c r="G753" s="206">
        <v>5</v>
      </c>
      <c r="H753" s="204">
        <v>0.28499999999999998</v>
      </c>
      <c r="I753" s="206">
        <v>33</v>
      </c>
      <c r="J753" s="204">
        <v>7.0000000000000007E-2</v>
      </c>
      <c r="K753" s="204">
        <v>9.5000000000000001E-2</v>
      </c>
      <c r="L753" s="205"/>
      <c r="M753" s="205"/>
    </row>
    <row r="754" spans="1:13" ht="45" x14ac:dyDescent="0.2">
      <c r="A754" s="205" t="s">
        <v>6667</v>
      </c>
      <c r="B754" s="205" t="s">
        <v>3303</v>
      </c>
      <c r="C754" s="118" t="s">
        <v>6668</v>
      </c>
      <c r="D754" s="108">
        <v>1.665</v>
      </c>
      <c r="E754" s="204"/>
      <c r="F754" s="205">
        <v>10.5</v>
      </c>
      <c r="G754" s="206">
        <v>2</v>
      </c>
      <c r="H754" s="204">
        <v>0.33</v>
      </c>
      <c r="I754" s="206">
        <v>20</v>
      </c>
      <c r="J754" s="204">
        <v>6.6000000000000003E-2</v>
      </c>
      <c r="K754" s="204">
        <v>8.5999999999999993E-2</v>
      </c>
      <c r="L754" s="205"/>
      <c r="M754" s="205"/>
    </row>
    <row r="755" spans="1:13" ht="45" x14ac:dyDescent="0.2">
      <c r="A755" s="205" t="s">
        <v>6669</v>
      </c>
      <c r="B755" s="205" t="s">
        <v>3303</v>
      </c>
      <c r="C755" s="214" t="s">
        <v>6670</v>
      </c>
      <c r="D755" s="108">
        <v>0.92700000000000005</v>
      </c>
      <c r="E755" s="204"/>
      <c r="F755" s="205">
        <v>5.3</v>
      </c>
      <c r="G755" s="206">
        <v>1</v>
      </c>
      <c r="H755" s="204">
        <v>0.28599999999999998</v>
      </c>
      <c r="I755" s="206">
        <v>13</v>
      </c>
      <c r="J755" s="204">
        <v>7.5999999999999998E-2</v>
      </c>
      <c r="K755" s="204">
        <v>9.0999999999999998E-2</v>
      </c>
      <c r="L755" s="205"/>
      <c r="M755" s="205"/>
    </row>
    <row r="756" spans="1:13" ht="45" x14ac:dyDescent="0.2">
      <c r="A756" s="205" t="s">
        <v>5708</v>
      </c>
      <c r="B756" s="205" t="s">
        <v>3303</v>
      </c>
      <c r="C756" s="214" t="s">
        <v>5709</v>
      </c>
      <c r="D756" s="108">
        <v>1.877</v>
      </c>
      <c r="E756" s="204"/>
      <c r="F756" s="205">
        <v>10.8</v>
      </c>
      <c r="G756" s="206">
        <v>3</v>
      </c>
      <c r="H756" s="204">
        <v>0.46</v>
      </c>
      <c r="I756" s="206">
        <v>23</v>
      </c>
      <c r="J756" s="204">
        <v>0.11899999999999999</v>
      </c>
      <c r="K756" s="204">
        <v>0.156</v>
      </c>
      <c r="L756" s="205"/>
      <c r="M756" s="205" t="s">
        <v>310</v>
      </c>
    </row>
    <row r="757" spans="1:13" ht="45" x14ac:dyDescent="0.2">
      <c r="A757" s="205" t="s">
        <v>5710</v>
      </c>
      <c r="B757" s="205" t="s">
        <v>3303</v>
      </c>
      <c r="C757" s="214" t="s">
        <v>5711</v>
      </c>
      <c r="D757" s="108">
        <v>1.2230000000000001</v>
      </c>
      <c r="E757" s="204"/>
      <c r="F757" s="205">
        <v>6.5</v>
      </c>
      <c r="G757" s="206">
        <v>1</v>
      </c>
      <c r="H757" s="204">
        <v>0.59799999999999998</v>
      </c>
      <c r="I757" s="206">
        <v>16</v>
      </c>
      <c r="J757" s="204">
        <v>0.185</v>
      </c>
      <c r="K757" s="204">
        <v>0.16</v>
      </c>
      <c r="L757" s="205"/>
      <c r="M757" s="205" t="s">
        <v>310</v>
      </c>
    </row>
    <row r="758" spans="1:13" ht="56.25" x14ac:dyDescent="0.2">
      <c r="A758" s="205" t="s">
        <v>3237</v>
      </c>
      <c r="B758" s="205" t="s">
        <v>3303</v>
      </c>
      <c r="C758" s="214" t="s">
        <v>6671</v>
      </c>
      <c r="D758" s="108">
        <v>0.80200000000000005</v>
      </c>
      <c r="E758" s="204"/>
      <c r="F758" s="205">
        <v>2.8</v>
      </c>
      <c r="G758" s="206">
        <v>1</v>
      </c>
      <c r="H758" s="204">
        <v>0.184</v>
      </c>
      <c r="I758" s="206">
        <v>6</v>
      </c>
      <c r="J758" s="204">
        <v>9.2999999999999999E-2</v>
      </c>
      <c r="K758" s="204">
        <v>9.8000000000000004E-2</v>
      </c>
      <c r="L758" s="205"/>
      <c r="M758" s="205"/>
    </row>
    <row r="759" spans="1:13" x14ac:dyDescent="0.2">
      <c r="A759" s="112" t="s">
        <v>1769</v>
      </c>
      <c r="B759" s="112" t="s">
        <v>3305</v>
      </c>
      <c r="C759" s="118" t="s">
        <v>4325</v>
      </c>
      <c r="D759" s="108">
        <v>1.913</v>
      </c>
      <c r="E759" s="111"/>
      <c r="F759" s="112">
        <v>13.4</v>
      </c>
      <c r="G759" s="119">
        <v>3</v>
      </c>
      <c r="H759" s="111">
        <v>0.44900000000000001</v>
      </c>
      <c r="I759" s="119">
        <v>28</v>
      </c>
      <c r="J759" s="111">
        <v>9.4E-2</v>
      </c>
      <c r="K759" s="111">
        <v>0.125</v>
      </c>
      <c r="L759" s="112"/>
      <c r="M759" s="112"/>
    </row>
    <row r="760" spans="1:13" x14ac:dyDescent="0.2">
      <c r="A760" s="205" t="s">
        <v>2076</v>
      </c>
      <c r="B760" s="205" t="s">
        <v>3305</v>
      </c>
      <c r="C760" s="214" t="s">
        <v>4326</v>
      </c>
      <c r="D760" s="108">
        <v>1.895</v>
      </c>
      <c r="E760" s="204"/>
      <c r="F760" s="205">
        <v>11.6</v>
      </c>
      <c r="G760" s="206">
        <v>3</v>
      </c>
      <c r="H760" s="204">
        <v>0.46</v>
      </c>
      <c r="I760" s="206">
        <v>26</v>
      </c>
      <c r="J760" s="204">
        <v>0.158</v>
      </c>
      <c r="K760" s="204">
        <v>0.14599999999999999</v>
      </c>
      <c r="L760" s="205"/>
      <c r="M760" s="205"/>
    </row>
    <row r="761" spans="1:13" ht="22.5" x14ac:dyDescent="0.2">
      <c r="A761" s="112" t="s">
        <v>2077</v>
      </c>
      <c r="B761" s="112" t="s">
        <v>3305</v>
      </c>
      <c r="C761" s="118" t="s">
        <v>4327</v>
      </c>
      <c r="D761" s="111">
        <v>1.321</v>
      </c>
      <c r="E761" s="111"/>
      <c r="F761" s="112">
        <v>10.8</v>
      </c>
      <c r="G761" s="119">
        <v>3</v>
      </c>
      <c r="H761" s="111">
        <v>0.32300000000000001</v>
      </c>
      <c r="I761" s="119">
        <v>23</v>
      </c>
      <c r="J761" s="111">
        <v>8.4000000000000005E-2</v>
      </c>
      <c r="K761" s="111">
        <v>0.11</v>
      </c>
      <c r="L761" s="112"/>
      <c r="M761" s="112"/>
    </row>
    <row r="762" spans="1:13" ht="22.5" x14ac:dyDescent="0.2">
      <c r="A762" s="112" t="s">
        <v>1237</v>
      </c>
      <c r="B762" s="112" t="s">
        <v>3305</v>
      </c>
      <c r="C762" s="118" t="s">
        <v>4328</v>
      </c>
      <c r="D762" s="108">
        <v>0.74399999999999999</v>
      </c>
      <c r="E762" s="111"/>
      <c r="F762" s="112">
        <v>6.4</v>
      </c>
      <c r="G762" s="119">
        <v>1</v>
      </c>
      <c r="H762" s="111">
        <v>0.45100000000000001</v>
      </c>
      <c r="I762" s="119">
        <v>15</v>
      </c>
      <c r="J762" s="111">
        <v>7.9000000000000001E-2</v>
      </c>
      <c r="K762" s="111">
        <v>9.7000000000000003E-2</v>
      </c>
      <c r="L762" s="112"/>
      <c r="M762" s="112"/>
    </row>
    <row r="763" spans="1:13" ht="33.75" x14ac:dyDescent="0.2">
      <c r="A763" s="205" t="s">
        <v>2892</v>
      </c>
      <c r="B763" s="205" t="s">
        <v>3305</v>
      </c>
      <c r="C763" s="214" t="s">
        <v>4329</v>
      </c>
      <c r="D763" s="108">
        <v>1.871</v>
      </c>
      <c r="E763" s="204"/>
      <c r="F763" s="205">
        <v>7.4</v>
      </c>
      <c r="G763" s="206">
        <v>1</v>
      </c>
      <c r="H763" s="204">
        <v>0.90800000000000003</v>
      </c>
      <c r="I763" s="206">
        <v>18</v>
      </c>
      <c r="J763" s="204">
        <v>0.25600000000000001</v>
      </c>
      <c r="K763" s="204">
        <v>0.216</v>
      </c>
      <c r="L763" s="205"/>
      <c r="M763" s="205" t="s">
        <v>310</v>
      </c>
    </row>
    <row r="764" spans="1:13" ht="33.75" x14ac:dyDescent="0.2">
      <c r="A764" s="205" t="s">
        <v>2893</v>
      </c>
      <c r="B764" s="205" t="s">
        <v>3305</v>
      </c>
      <c r="C764" s="214" t="s">
        <v>4330</v>
      </c>
      <c r="D764" s="108">
        <v>1.29</v>
      </c>
      <c r="E764" s="204"/>
      <c r="F764" s="205">
        <v>6.6</v>
      </c>
      <c r="G764" s="206">
        <v>1</v>
      </c>
      <c r="H764" s="204">
        <v>0.81699999999999995</v>
      </c>
      <c r="I764" s="206">
        <v>17</v>
      </c>
      <c r="J764" s="204">
        <v>0.188</v>
      </c>
      <c r="K764" s="204">
        <v>0.16400000000000001</v>
      </c>
      <c r="L764" s="205"/>
      <c r="M764" s="205" t="s">
        <v>310</v>
      </c>
    </row>
    <row r="765" spans="1:13" ht="33.75" x14ac:dyDescent="0.2">
      <c r="A765" s="205" t="s">
        <v>2079</v>
      </c>
      <c r="B765" s="205" t="s">
        <v>3305</v>
      </c>
      <c r="C765" s="214" t="s">
        <v>4331</v>
      </c>
      <c r="D765" s="108">
        <v>0.79100000000000004</v>
      </c>
      <c r="E765" s="204"/>
      <c r="F765" s="205">
        <v>5.4</v>
      </c>
      <c r="G765" s="206">
        <v>1</v>
      </c>
      <c r="H765" s="204">
        <v>0.46300000000000002</v>
      </c>
      <c r="I765" s="206">
        <v>12</v>
      </c>
      <c r="J765" s="204">
        <v>0.1</v>
      </c>
      <c r="K765" s="204">
        <v>0.12</v>
      </c>
      <c r="L765" s="205"/>
      <c r="M765" s="205" t="s">
        <v>310</v>
      </c>
    </row>
    <row r="766" spans="1:13" ht="45" customHeight="1" x14ac:dyDescent="0.2">
      <c r="A766" s="205" t="s">
        <v>3669</v>
      </c>
      <c r="B766" s="205" t="s">
        <v>3305</v>
      </c>
      <c r="C766" s="214" t="s">
        <v>5712</v>
      </c>
      <c r="D766" s="108">
        <v>3.68</v>
      </c>
      <c r="E766" s="204"/>
      <c r="F766" s="205">
        <v>20.2</v>
      </c>
      <c r="G766" s="206">
        <v>6</v>
      </c>
      <c r="H766" s="204">
        <v>0.51600000000000001</v>
      </c>
      <c r="I766" s="206">
        <v>36</v>
      </c>
      <c r="J766" s="204">
        <v>0.125</v>
      </c>
      <c r="K766" s="204">
        <v>0.17100000000000001</v>
      </c>
      <c r="L766" s="205"/>
      <c r="M766" s="205"/>
    </row>
    <row r="767" spans="1:13" ht="45" x14ac:dyDescent="0.2">
      <c r="A767" s="205" t="s">
        <v>3670</v>
      </c>
      <c r="B767" s="205" t="s">
        <v>3305</v>
      </c>
      <c r="C767" s="214" t="s">
        <v>5713</v>
      </c>
      <c r="D767" s="108">
        <v>2.2160000000000002</v>
      </c>
      <c r="E767" s="204"/>
      <c r="F767" s="205">
        <v>16.100000000000001</v>
      </c>
      <c r="G767" s="206">
        <v>4</v>
      </c>
      <c r="H767" s="204">
        <v>0.42499999999999999</v>
      </c>
      <c r="I767" s="206">
        <v>31</v>
      </c>
      <c r="J767" s="204">
        <v>9.2999999999999999E-2</v>
      </c>
      <c r="K767" s="204">
        <v>0.125</v>
      </c>
      <c r="L767" s="205"/>
      <c r="M767" s="205"/>
    </row>
    <row r="768" spans="1:13" ht="45" x14ac:dyDescent="0.2">
      <c r="A768" s="205" t="s">
        <v>4005</v>
      </c>
      <c r="B768" s="205" t="s">
        <v>3305</v>
      </c>
      <c r="C768" s="214" t="s">
        <v>5714</v>
      </c>
      <c r="D768" s="108">
        <v>1.8979999999999999</v>
      </c>
      <c r="E768" s="204"/>
      <c r="F768" s="205">
        <v>14</v>
      </c>
      <c r="G768" s="206">
        <v>4</v>
      </c>
      <c r="H768" s="204">
        <v>0.373</v>
      </c>
      <c r="I768" s="206">
        <v>27</v>
      </c>
      <c r="J768" s="204">
        <v>9.2999999999999999E-2</v>
      </c>
      <c r="K768" s="204">
        <v>0.124</v>
      </c>
      <c r="L768" s="205"/>
      <c r="M768" s="205"/>
    </row>
    <row r="769" spans="1:13" ht="56.25" x14ac:dyDescent="0.2">
      <c r="A769" s="205" t="s">
        <v>5715</v>
      </c>
      <c r="B769" s="205" t="s">
        <v>3305</v>
      </c>
      <c r="C769" s="214" t="s">
        <v>5716</v>
      </c>
      <c r="D769" s="108">
        <v>1.1559999999999999</v>
      </c>
      <c r="E769" s="204"/>
      <c r="F769" s="205">
        <v>9.1</v>
      </c>
      <c r="G769" s="206">
        <v>2</v>
      </c>
      <c r="H769" s="204">
        <v>0.371</v>
      </c>
      <c r="I769" s="206">
        <v>13</v>
      </c>
      <c r="J769" s="204">
        <v>8.5999999999999993E-2</v>
      </c>
      <c r="K769" s="204">
        <v>0.111</v>
      </c>
      <c r="L769" s="205"/>
      <c r="M769" s="205"/>
    </row>
    <row r="770" spans="1:13" ht="56.25" customHeight="1" x14ac:dyDescent="0.2">
      <c r="A770" s="205" t="s">
        <v>5717</v>
      </c>
      <c r="B770" s="205" t="s">
        <v>3305</v>
      </c>
      <c r="C770" s="214" t="s">
        <v>6672</v>
      </c>
      <c r="D770" s="108">
        <v>0.98599999999999999</v>
      </c>
      <c r="E770" s="204"/>
      <c r="F770" s="205">
        <v>7.6</v>
      </c>
      <c r="G770" s="206">
        <v>2</v>
      </c>
      <c r="H770" s="204">
        <v>0.31900000000000001</v>
      </c>
      <c r="I770" s="206">
        <v>16</v>
      </c>
      <c r="J770" s="204">
        <v>8.7999999999999995E-2</v>
      </c>
      <c r="K770" s="204">
        <v>0.111</v>
      </c>
      <c r="L770" s="205"/>
      <c r="M770" s="205"/>
    </row>
    <row r="771" spans="1:13" ht="45" x14ac:dyDescent="0.2">
      <c r="A771" s="205" t="s">
        <v>5718</v>
      </c>
      <c r="B771" s="205" t="s">
        <v>3305</v>
      </c>
      <c r="C771" s="214" t="s">
        <v>5719</v>
      </c>
      <c r="D771" s="108">
        <v>0.86799999999999999</v>
      </c>
      <c r="E771" s="204"/>
      <c r="F771" s="205">
        <v>7.6</v>
      </c>
      <c r="G771" s="206">
        <v>2</v>
      </c>
      <c r="H771" s="204">
        <v>0.28599999999999998</v>
      </c>
      <c r="I771" s="206">
        <v>16</v>
      </c>
      <c r="J771" s="204">
        <v>7.9000000000000001E-2</v>
      </c>
      <c r="K771" s="204">
        <v>0.1</v>
      </c>
      <c r="L771" s="205"/>
      <c r="M771" s="205"/>
    </row>
    <row r="772" spans="1:13" ht="56.25" x14ac:dyDescent="0.2">
      <c r="A772" s="205" t="s">
        <v>5720</v>
      </c>
      <c r="B772" s="205" t="s">
        <v>3305</v>
      </c>
      <c r="C772" s="214" t="s">
        <v>6673</v>
      </c>
      <c r="D772" s="108">
        <v>0.71399999999999997</v>
      </c>
      <c r="E772" s="204"/>
      <c r="F772" s="205">
        <v>6.1</v>
      </c>
      <c r="G772" s="206">
        <v>1</v>
      </c>
      <c r="H772" s="204">
        <v>0.34599999999999997</v>
      </c>
      <c r="I772" s="206">
        <v>14</v>
      </c>
      <c r="J772" s="204">
        <v>0.113</v>
      </c>
      <c r="K772" s="204">
        <v>9.7000000000000003E-2</v>
      </c>
      <c r="L772" s="205"/>
      <c r="M772" s="205"/>
    </row>
    <row r="773" spans="1:13" ht="33.75" x14ac:dyDescent="0.2">
      <c r="A773" s="205" t="s">
        <v>5721</v>
      </c>
      <c r="B773" s="205" t="s">
        <v>3305</v>
      </c>
      <c r="C773" s="214" t="s">
        <v>5722</v>
      </c>
      <c r="D773" s="108">
        <v>0.23300000000000001</v>
      </c>
      <c r="E773" s="204"/>
      <c r="F773" s="205">
        <v>1</v>
      </c>
      <c r="G773" s="206"/>
      <c r="H773" s="204"/>
      <c r="I773" s="206"/>
      <c r="J773" s="204"/>
      <c r="K773" s="204"/>
      <c r="L773" s="205"/>
      <c r="M773" s="205"/>
    </row>
    <row r="774" spans="1:13" ht="56.25" x14ac:dyDescent="0.2">
      <c r="A774" s="112" t="s">
        <v>3671</v>
      </c>
      <c r="B774" s="112" t="s">
        <v>3305</v>
      </c>
      <c r="C774" s="118" t="s">
        <v>3619</v>
      </c>
      <c r="D774" s="108">
        <v>2.8439999999999999</v>
      </c>
      <c r="E774" s="111"/>
      <c r="F774" s="112">
        <v>23</v>
      </c>
      <c r="G774" s="119">
        <v>7</v>
      </c>
      <c r="H774" s="111">
        <v>0.34300000000000003</v>
      </c>
      <c r="I774" s="119">
        <v>41</v>
      </c>
      <c r="J774" s="111">
        <v>8.4000000000000005E-2</v>
      </c>
      <c r="K774" s="111">
        <v>0.114</v>
      </c>
      <c r="L774" s="112"/>
      <c r="M774" s="112"/>
    </row>
    <row r="775" spans="1:13" ht="45" x14ac:dyDescent="0.2">
      <c r="A775" s="112" t="s">
        <v>3672</v>
      </c>
      <c r="B775" s="112" t="s">
        <v>3305</v>
      </c>
      <c r="C775" s="118" t="s">
        <v>426</v>
      </c>
      <c r="D775" s="111">
        <v>1.609</v>
      </c>
      <c r="E775" s="111"/>
      <c r="F775" s="112">
        <v>12.8</v>
      </c>
      <c r="G775" s="119">
        <v>3</v>
      </c>
      <c r="H775" s="111">
        <v>0.39400000000000002</v>
      </c>
      <c r="I775" s="119">
        <v>27</v>
      </c>
      <c r="J775" s="111">
        <v>8.5999999999999993E-2</v>
      </c>
      <c r="K775" s="111">
        <v>0.114</v>
      </c>
      <c r="L775" s="112"/>
      <c r="M775" s="112"/>
    </row>
    <row r="776" spans="1:13" ht="56.25" x14ac:dyDescent="0.2">
      <c r="A776" s="205" t="s">
        <v>3673</v>
      </c>
      <c r="B776" s="205" t="s">
        <v>3305</v>
      </c>
      <c r="C776" s="214" t="s">
        <v>6674</v>
      </c>
      <c r="D776" s="108">
        <v>1.079</v>
      </c>
      <c r="E776" s="204"/>
      <c r="F776" s="205">
        <v>9.1999999999999993</v>
      </c>
      <c r="G776" s="206">
        <v>2</v>
      </c>
      <c r="H776" s="204">
        <v>0.35299999999999998</v>
      </c>
      <c r="I776" s="206">
        <v>20</v>
      </c>
      <c r="J776" s="204">
        <v>8.1000000000000003E-2</v>
      </c>
      <c r="K776" s="204">
        <v>0.104</v>
      </c>
      <c r="L776" s="205"/>
      <c r="M776" s="205"/>
    </row>
    <row r="777" spans="1:13" ht="56.25" x14ac:dyDescent="0.2">
      <c r="A777" s="205" t="s">
        <v>1738</v>
      </c>
      <c r="B777" s="205" t="s">
        <v>3305</v>
      </c>
      <c r="C777" s="214" t="s">
        <v>6492</v>
      </c>
      <c r="D777" s="108">
        <v>0.57999999999999996</v>
      </c>
      <c r="E777" s="204"/>
      <c r="F777" s="205">
        <v>5</v>
      </c>
      <c r="G777" s="206">
        <v>1</v>
      </c>
      <c r="H777" s="204">
        <v>0.373</v>
      </c>
      <c r="I777" s="206">
        <v>11</v>
      </c>
      <c r="J777" s="204">
        <v>7.8E-2</v>
      </c>
      <c r="K777" s="204">
        <v>9.2999999999999999E-2</v>
      </c>
      <c r="L777" s="205"/>
      <c r="M777" s="205"/>
    </row>
    <row r="778" spans="1:13" ht="22.5" x14ac:dyDescent="0.2">
      <c r="A778" s="205" t="s">
        <v>601</v>
      </c>
      <c r="B778" s="205" t="s">
        <v>3305</v>
      </c>
      <c r="C778" s="214" t="s">
        <v>3620</v>
      </c>
      <c r="D778" s="108">
        <v>0.23</v>
      </c>
      <c r="E778" s="204"/>
      <c r="F778" s="205">
        <v>1</v>
      </c>
      <c r="G778" s="206"/>
      <c r="H778" s="204"/>
      <c r="I778" s="206"/>
      <c r="J778" s="204"/>
      <c r="K778" s="204"/>
      <c r="L778" s="205"/>
      <c r="M778" s="205"/>
    </row>
    <row r="779" spans="1:13" ht="33.75" customHeight="1" x14ac:dyDescent="0.2">
      <c r="A779" s="205" t="s">
        <v>2673</v>
      </c>
      <c r="B779" s="205" t="s">
        <v>3305</v>
      </c>
      <c r="C779" s="214" t="s">
        <v>427</v>
      </c>
      <c r="D779" s="108">
        <v>0.83099999999999996</v>
      </c>
      <c r="E779" s="204"/>
      <c r="F779" s="205">
        <v>8.1999999999999993</v>
      </c>
      <c r="G779" s="206">
        <v>2</v>
      </c>
      <c r="H779" s="204">
        <v>0.27100000000000002</v>
      </c>
      <c r="I779" s="206">
        <v>16</v>
      </c>
      <c r="J779" s="204">
        <v>7.0000000000000007E-2</v>
      </c>
      <c r="K779" s="204">
        <v>8.8999999999999996E-2</v>
      </c>
      <c r="L779" s="205"/>
      <c r="M779" s="205"/>
    </row>
    <row r="780" spans="1:13" ht="22.5" x14ac:dyDescent="0.2">
      <c r="A780" s="205" t="s">
        <v>2674</v>
      </c>
      <c r="B780" s="205" t="s">
        <v>3305</v>
      </c>
      <c r="C780" s="214" t="s">
        <v>428</v>
      </c>
      <c r="D780" s="108">
        <v>0.64800000000000002</v>
      </c>
      <c r="E780" s="204"/>
      <c r="F780" s="205">
        <v>6.1</v>
      </c>
      <c r="G780" s="206">
        <v>1</v>
      </c>
      <c r="H780" s="204">
        <v>0.40899999999999997</v>
      </c>
      <c r="I780" s="206">
        <v>14</v>
      </c>
      <c r="J780" s="204">
        <v>7.1999999999999995E-2</v>
      </c>
      <c r="K780" s="204">
        <v>8.8999999999999996E-2</v>
      </c>
      <c r="L780" s="205"/>
      <c r="M780" s="205"/>
    </row>
    <row r="781" spans="1:13" ht="45" x14ac:dyDescent="0.2">
      <c r="A781" s="205" t="s">
        <v>2675</v>
      </c>
      <c r="B781" s="205" t="s">
        <v>3305</v>
      </c>
      <c r="C781" s="214" t="s">
        <v>3621</v>
      </c>
      <c r="D781" s="108">
        <v>0.629</v>
      </c>
      <c r="E781" s="204"/>
      <c r="F781" s="205">
        <v>3.8</v>
      </c>
      <c r="G781" s="206">
        <v>1</v>
      </c>
      <c r="H781" s="204">
        <v>0.28499999999999998</v>
      </c>
      <c r="I781" s="206">
        <v>11</v>
      </c>
      <c r="J781" s="204">
        <v>0.104</v>
      </c>
      <c r="K781" s="204">
        <v>0.11799999999999999</v>
      </c>
      <c r="L781" s="205"/>
      <c r="M781" s="205"/>
    </row>
    <row r="782" spans="1:13" ht="45" x14ac:dyDescent="0.2">
      <c r="A782" s="205" t="s">
        <v>2676</v>
      </c>
      <c r="B782" s="205" t="s">
        <v>3305</v>
      </c>
      <c r="C782" s="214" t="s">
        <v>3622</v>
      </c>
      <c r="D782" s="108">
        <v>0.55700000000000005</v>
      </c>
      <c r="E782" s="204"/>
      <c r="F782" s="205">
        <v>4.5</v>
      </c>
      <c r="G782" s="206">
        <v>1</v>
      </c>
      <c r="H782" s="204">
        <v>0.33700000000000002</v>
      </c>
      <c r="I782" s="206">
        <v>10</v>
      </c>
      <c r="J782" s="204">
        <v>8.3000000000000004E-2</v>
      </c>
      <c r="K782" s="204">
        <v>9.7000000000000003E-2</v>
      </c>
      <c r="L782" s="205"/>
      <c r="M782" s="205"/>
    </row>
    <row r="783" spans="1:13" ht="33.75" x14ac:dyDescent="0.2">
      <c r="A783" s="205" t="s">
        <v>602</v>
      </c>
      <c r="B783" s="205" t="s">
        <v>3305</v>
      </c>
      <c r="C783" s="214" t="s">
        <v>4332</v>
      </c>
      <c r="D783" s="108">
        <v>1.298</v>
      </c>
      <c r="E783" s="204"/>
      <c r="F783" s="205">
        <v>10.1</v>
      </c>
      <c r="G783" s="206">
        <v>2</v>
      </c>
      <c r="H783" s="204">
        <v>0.41799999999999998</v>
      </c>
      <c r="I783" s="206">
        <v>21</v>
      </c>
      <c r="J783" s="204">
        <v>8.6999999999999994E-2</v>
      </c>
      <c r="K783" s="204">
        <v>0.113</v>
      </c>
      <c r="L783" s="205"/>
      <c r="M783" s="205"/>
    </row>
    <row r="784" spans="1:13" x14ac:dyDescent="0.2">
      <c r="A784" s="205" t="s">
        <v>2550</v>
      </c>
      <c r="B784" s="205" t="s">
        <v>3305</v>
      </c>
      <c r="C784" s="214" t="s">
        <v>2551</v>
      </c>
      <c r="D784" s="108">
        <v>0.77800000000000002</v>
      </c>
      <c r="E784" s="204"/>
      <c r="F784" s="205">
        <v>6.9</v>
      </c>
      <c r="G784" s="206">
        <v>1</v>
      </c>
      <c r="H784" s="204">
        <v>0.54200000000000004</v>
      </c>
      <c r="I784" s="206">
        <v>16</v>
      </c>
      <c r="J784" s="204">
        <v>7.5999999999999998E-2</v>
      </c>
      <c r="K784" s="204">
        <v>9.5000000000000001E-2</v>
      </c>
      <c r="L784" s="205"/>
      <c r="M784" s="205"/>
    </row>
    <row r="785" spans="1:13" ht="33.75" x14ac:dyDescent="0.2">
      <c r="A785" s="205" t="s">
        <v>3654</v>
      </c>
      <c r="B785" s="205" t="s">
        <v>3305</v>
      </c>
      <c r="C785" s="214" t="s">
        <v>3254</v>
      </c>
      <c r="D785" s="108">
        <v>0.69199999999999995</v>
      </c>
      <c r="E785" s="204"/>
      <c r="F785" s="205">
        <v>5.9</v>
      </c>
      <c r="G785" s="206">
        <v>1</v>
      </c>
      <c r="H785" s="204">
        <v>0.42199999999999999</v>
      </c>
      <c r="I785" s="206">
        <v>13</v>
      </c>
      <c r="J785" s="204">
        <v>0.08</v>
      </c>
      <c r="K785" s="204">
        <v>9.7000000000000003E-2</v>
      </c>
      <c r="L785" s="205"/>
      <c r="M785" s="205"/>
    </row>
    <row r="786" spans="1:13" ht="33.75" x14ac:dyDescent="0.2">
      <c r="A786" s="205" t="s">
        <v>3655</v>
      </c>
      <c r="B786" s="205" t="s">
        <v>3305</v>
      </c>
      <c r="C786" s="214" t="s">
        <v>3626</v>
      </c>
      <c r="D786" s="108">
        <v>0.51300000000000001</v>
      </c>
      <c r="E786" s="204"/>
      <c r="F786" s="205">
        <v>2.2000000000000002</v>
      </c>
      <c r="G786" s="206">
        <v>1</v>
      </c>
      <c r="H786" s="204">
        <v>0.124</v>
      </c>
      <c r="I786" s="206">
        <v>4</v>
      </c>
      <c r="J786" s="204">
        <v>0.11700000000000001</v>
      </c>
      <c r="K786" s="204">
        <v>0.11600000000000001</v>
      </c>
      <c r="L786" s="205"/>
      <c r="M786" s="205"/>
    </row>
    <row r="787" spans="1:13" ht="33.75" x14ac:dyDescent="0.2">
      <c r="A787" s="205" t="s">
        <v>1903</v>
      </c>
      <c r="B787" s="205" t="s">
        <v>3305</v>
      </c>
      <c r="C787" s="214" t="s">
        <v>3627</v>
      </c>
      <c r="D787" s="108">
        <v>0.48099999999999998</v>
      </c>
      <c r="E787" s="204"/>
      <c r="F787" s="205">
        <v>3.6</v>
      </c>
      <c r="G787" s="206">
        <v>1</v>
      </c>
      <c r="H787" s="204">
        <v>0.218</v>
      </c>
      <c r="I787" s="206">
        <v>8</v>
      </c>
      <c r="J787" s="204">
        <v>8.8999999999999996E-2</v>
      </c>
      <c r="K787" s="204">
        <v>0.1</v>
      </c>
      <c r="L787" s="205"/>
      <c r="M787" s="205"/>
    </row>
    <row r="788" spans="1:13" ht="22.5" x14ac:dyDescent="0.2">
      <c r="A788" s="205" t="s">
        <v>3656</v>
      </c>
      <c r="B788" s="205" t="s">
        <v>3305</v>
      </c>
      <c r="C788" s="214" t="s">
        <v>1146</v>
      </c>
      <c r="D788" s="108">
        <v>0.95899999999999996</v>
      </c>
      <c r="E788" s="204"/>
      <c r="F788" s="205">
        <v>8.1</v>
      </c>
      <c r="G788" s="206">
        <v>2</v>
      </c>
      <c r="H788" s="204">
        <v>0.314</v>
      </c>
      <c r="I788" s="206">
        <v>17</v>
      </c>
      <c r="J788" s="204">
        <v>8.1000000000000003E-2</v>
      </c>
      <c r="K788" s="204">
        <v>0.10299999999999999</v>
      </c>
      <c r="L788" s="205"/>
      <c r="M788" s="205"/>
    </row>
    <row r="789" spans="1:13" ht="45" x14ac:dyDescent="0.2">
      <c r="A789" s="205" t="s">
        <v>3657</v>
      </c>
      <c r="B789" s="205" t="s">
        <v>3305</v>
      </c>
      <c r="C789" s="214" t="s">
        <v>2081</v>
      </c>
      <c r="D789" s="108">
        <v>0.55400000000000005</v>
      </c>
      <c r="E789" s="204"/>
      <c r="F789" s="205">
        <v>4.7</v>
      </c>
      <c r="G789" s="206">
        <v>1</v>
      </c>
      <c r="H789" s="204">
        <v>0.32700000000000001</v>
      </c>
      <c r="I789" s="206">
        <v>10</v>
      </c>
      <c r="J789" s="204">
        <v>0.08</v>
      </c>
      <c r="K789" s="204">
        <v>9.5000000000000001E-2</v>
      </c>
      <c r="L789" s="205"/>
      <c r="M789" s="205"/>
    </row>
    <row r="790" spans="1:13" ht="45" x14ac:dyDescent="0.2">
      <c r="A790" s="205" t="s">
        <v>3658</v>
      </c>
      <c r="B790" s="205" t="s">
        <v>3305</v>
      </c>
      <c r="C790" s="214" t="s">
        <v>429</v>
      </c>
      <c r="D790" s="108">
        <v>0.97</v>
      </c>
      <c r="E790" s="204"/>
      <c r="F790" s="205">
        <v>7.1</v>
      </c>
      <c r="G790" s="206">
        <v>1</v>
      </c>
      <c r="H790" s="204">
        <v>0.51100000000000001</v>
      </c>
      <c r="I790" s="206">
        <v>18</v>
      </c>
      <c r="J790" s="204">
        <v>8.7999999999999995E-2</v>
      </c>
      <c r="K790" s="204">
        <v>0.11</v>
      </c>
      <c r="L790" s="205"/>
      <c r="M790" s="205"/>
    </row>
    <row r="791" spans="1:13" ht="45" x14ac:dyDescent="0.2">
      <c r="A791" s="112" t="s">
        <v>3659</v>
      </c>
      <c r="B791" s="112" t="s">
        <v>3305</v>
      </c>
      <c r="C791" s="118" t="s">
        <v>430</v>
      </c>
      <c r="D791" s="108">
        <v>0.64600000000000002</v>
      </c>
      <c r="E791" s="111"/>
      <c r="F791" s="112">
        <v>4.5999999999999996</v>
      </c>
      <c r="G791" s="119">
        <v>1</v>
      </c>
      <c r="H791" s="111">
        <v>0.31900000000000001</v>
      </c>
      <c r="I791" s="119">
        <v>11</v>
      </c>
      <c r="J791" s="111">
        <v>0.09</v>
      </c>
      <c r="K791" s="111">
        <v>0.105</v>
      </c>
      <c r="L791" s="112"/>
      <c r="M791" s="112"/>
    </row>
    <row r="792" spans="1:13" ht="22.5" x14ac:dyDescent="0.2">
      <c r="A792" s="205" t="s">
        <v>2808</v>
      </c>
      <c r="B792" s="205" t="s">
        <v>3305</v>
      </c>
      <c r="C792" s="214" t="s">
        <v>1147</v>
      </c>
      <c r="D792" s="108">
        <v>0.53400000000000003</v>
      </c>
      <c r="E792" s="204"/>
      <c r="F792" s="205">
        <v>4.3</v>
      </c>
      <c r="G792" s="206">
        <v>1</v>
      </c>
      <c r="H792" s="204">
        <v>0.311</v>
      </c>
      <c r="I792" s="206">
        <v>10</v>
      </c>
      <c r="J792" s="204">
        <v>8.4000000000000005E-2</v>
      </c>
      <c r="K792" s="204">
        <v>9.7000000000000003E-2</v>
      </c>
      <c r="L792" s="205"/>
      <c r="M792" s="205"/>
    </row>
    <row r="793" spans="1:13" ht="22.5" x14ac:dyDescent="0.2">
      <c r="A793" s="112" t="s">
        <v>2809</v>
      </c>
      <c r="B793" s="112" t="s">
        <v>3305</v>
      </c>
      <c r="C793" s="118" t="s">
        <v>3628</v>
      </c>
      <c r="D793" s="111">
        <v>0.46200000000000002</v>
      </c>
      <c r="E793" s="111"/>
      <c r="F793" s="112">
        <v>3.1</v>
      </c>
      <c r="G793" s="119">
        <v>1</v>
      </c>
      <c r="H793" s="111">
        <v>0.23599999999999999</v>
      </c>
      <c r="I793" s="119">
        <v>7</v>
      </c>
      <c r="J793" s="111">
        <v>9.8000000000000004E-2</v>
      </c>
      <c r="K793" s="111">
        <v>0.106</v>
      </c>
      <c r="L793" s="112"/>
      <c r="M793" s="112"/>
    </row>
    <row r="794" spans="1:13" x14ac:dyDescent="0.2">
      <c r="A794" s="205" t="s">
        <v>1338</v>
      </c>
      <c r="B794" s="205" t="s">
        <v>3305</v>
      </c>
      <c r="C794" s="214" t="s">
        <v>1148</v>
      </c>
      <c r="D794" s="108">
        <v>0.872</v>
      </c>
      <c r="E794" s="204"/>
      <c r="F794" s="205">
        <v>9.6</v>
      </c>
      <c r="G794" s="206">
        <v>2</v>
      </c>
      <c r="H794" s="204">
        <v>0.28599999999999998</v>
      </c>
      <c r="I794" s="206">
        <v>18</v>
      </c>
      <c r="J794" s="204">
        <v>6.2E-2</v>
      </c>
      <c r="K794" s="204">
        <v>8.1000000000000003E-2</v>
      </c>
      <c r="L794" s="205"/>
      <c r="M794" s="205"/>
    </row>
    <row r="795" spans="1:13" ht="33.75" x14ac:dyDescent="0.2">
      <c r="A795" s="205" t="s">
        <v>431</v>
      </c>
      <c r="B795" s="205" t="s">
        <v>3305</v>
      </c>
      <c r="C795" s="214" t="s">
        <v>16</v>
      </c>
      <c r="D795" s="108">
        <v>1.5169999999999999</v>
      </c>
      <c r="E795" s="204"/>
      <c r="F795" s="205">
        <v>13.5</v>
      </c>
      <c r="G795" s="206"/>
      <c r="H795" s="204"/>
      <c r="I795" s="206">
        <v>26</v>
      </c>
      <c r="J795" s="204">
        <v>7.6999999999999999E-2</v>
      </c>
      <c r="K795" s="204">
        <v>0.10199999999999999</v>
      </c>
      <c r="L795" s="205"/>
      <c r="M795" s="205"/>
    </row>
    <row r="796" spans="1:13" ht="22.5" x14ac:dyDescent="0.2">
      <c r="A796" s="205" t="s">
        <v>3483</v>
      </c>
      <c r="B796" s="205" t="s">
        <v>3303</v>
      </c>
      <c r="C796" s="214" t="s">
        <v>2677</v>
      </c>
      <c r="D796" s="108">
        <v>6.0010000000000003</v>
      </c>
      <c r="E796" s="204"/>
      <c r="F796" s="205">
        <v>17.7</v>
      </c>
      <c r="G796" s="206">
        <v>5</v>
      </c>
      <c r="H796" s="204">
        <v>0.42099999999999999</v>
      </c>
      <c r="I796" s="206">
        <v>34</v>
      </c>
      <c r="J796" s="204">
        <v>0.217</v>
      </c>
      <c r="K796" s="204">
        <v>0.13500000000000001</v>
      </c>
      <c r="L796" s="205"/>
      <c r="M796" s="205"/>
    </row>
    <row r="797" spans="1:13" ht="22.5" customHeight="1" x14ac:dyDescent="0.2">
      <c r="A797" s="205" t="s">
        <v>2678</v>
      </c>
      <c r="B797" s="205" t="s">
        <v>3304</v>
      </c>
      <c r="C797" s="214" t="s">
        <v>2679</v>
      </c>
      <c r="D797" s="108">
        <v>1.4930000000000001</v>
      </c>
      <c r="E797" s="204"/>
      <c r="F797" s="205">
        <v>15.6</v>
      </c>
      <c r="G797" s="206">
        <v>4</v>
      </c>
      <c r="H797" s="204">
        <v>0.29399999999999998</v>
      </c>
      <c r="I797" s="206">
        <v>19</v>
      </c>
      <c r="J797" s="204">
        <v>9.4E-2</v>
      </c>
      <c r="K797" s="204">
        <v>8.8999999999999996E-2</v>
      </c>
      <c r="L797" s="205"/>
      <c r="M797" s="205"/>
    </row>
    <row r="798" spans="1:13" ht="22.5" x14ac:dyDescent="0.2">
      <c r="A798" s="205" t="s">
        <v>3484</v>
      </c>
      <c r="B798" s="205" t="s">
        <v>3303</v>
      </c>
      <c r="C798" s="214" t="s">
        <v>3485</v>
      </c>
      <c r="D798" s="108">
        <v>7.8159999999999998</v>
      </c>
      <c r="E798" s="204"/>
      <c r="F798" s="205">
        <v>40.5</v>
      </c>
      <c r="G798" s="206">
        <v>12</v>
      </c>
      <c r="H798" s="204">
        <v>0.34899999999999998</v>
      </c>
      <c r="I798" s="206">
        <v>58</v>
      </c>
      <c r="J798" s="204">
        <v>0.112</v>
      </c>
      <c r="K798" s="204">
        <v>0.109</v>
      </c>
      <c r="L798" s="205"/>
      <c r="M798" s="205"/>
    </row>
    <row r="799" spans="1:13" s="20" customFormat="1" ht="21" customHeight="1" x14ac:dyDescent="0.2">
      <c r="A799" s="217" t="s">
        <v>2170</v>
      </c>
      <c r="B799" s="85"/>
      <c r="C799" s="218"/>
      <c r="D799" s="219"/>
      <c r="E799" s="84"/>
      <c r="F799" s="85"/>
      <c r="G799" s="220"/>
      <c r="H799" s="84"/>
      <c r="I799" s="220"/>
      <c r="J799" s="84"/>
      <c r="K799" s="84"/>
      <c r="L799" s="85"/>
      <c r="M799" s="221"/>
    </row>
    <row r="800" spans="1:13" ht="33.75" x14ac:dyDescent="0.2">
      <c r="A800" s="205" t="s">
        <v>3660</v>
      </c>
      <c r="B800" s="205" t="s">
        <v>3303</v>
      </c>
      <c r="C800" s="214" t="s">
        <v>1329</v>
      </c>
      <c r="D800" s="108">
        <v>3.8839999999999999</v>
      </c>
      <c r="E800" s="204"/>
      <c r="F800" s="205">
        <v>9.3000000000000007</v>
      </c>
      <c r="G800" s="206">
        <v>2</v>
      </c>
      <c r="H800" s="204">
        <v>0.436</v>
      </c>
      <c r="I800" s="206">
        <v>16</v>
      </c>
      <c r="J800" s="204">
        <v>9.8000000000000004E-2</v>
      </c>
      <c r="K800" s="204">
        <v>0.127</v>
      </c>
      <c r="L800" s="205"/>
      <c r="M800" s="205"/>
    </row>
    <row r="801" spans="1:13" ht="56.25" x14ac:dyDescent="0.2">
      <c r="A801" s="205" t="s">
        <v>4010</v>
      </c>
      <c r="B801" s="205" t="s">
        <v>3303</v>
      </c>
      <c r="C801" s="214" t="s">
        <v>3629</v>
      </c>
      <c r="D801" s="108">
        <v>5.3330000000000002</v>
      </c>
      <c r="E801" s="204"/>
      <c r="F801" s="205">
        <v>28.3</v>
      </c>
      <c r="G801" s="206">
        <v>8</v>
      </c>
      <c r="H801" s="204">
        <v>0.39100000000000001</v>
      </c>
      <c r="I801" s="206">
        <v>46</v>
      </c>
      <c r="J801" s="204">
        <v>8.6999999999999994E-2</v>
      </c>
      <c r="K801" s="204">
        <v>0.12</v>
      </c>
      <c r="L801" s="205"/>
      <c r="M801" s="205"/>
    </row>
    <row r="802" spans="1:13" ht="56.25" x14ac:dyDescent="0.2">
      <c r="A802" s="205" t="s">
        <v>4011</v>
      </c>
      <c r="B802" s="205" t="s">
        <v>3303</v>
      </c>
      <c r="C802" s="214" t="s">
        <v>3630</v>
      </c>
      <c r="D802" s="108">
        <v>3.4119999999999999</v>
      </c>
      <c r="E802" s="204"/>
      <c r="F802" s="205">
        <v>19.399999999999999</v>
      </c>
      <c r="G802" s="206">
        <v>5</v>
      </c>
      <c r="H802" s="204">
        <v>0.38300000000000001</v>
      </c>
      <c r="I802" s="206">
        <v>37</v>
      </c>
      <c r="J802" s="204">
        <v>8.3000000000000004E-2</v>
      </c>
      <c r="K802" s="204">
        <v>0.113</v>
      </c>
      <c r="L802" s="205"/>
      <c r="M802" s="205"/>
    </row>
    <row r="803" spans="1:13" ht="45" x14ac:dyDescent="0.2">
      <c r="A803" s="205" t="s">
        <v>2680</v>
      </c>
      <c r="B803" s="205" t="s">
        <v>3303</v>
      </c>
      <c r="C803" s="214" t="s">
        <v>1330</v>
      </c>
      <c r="D803" s="108">
        <v>2.1389999999999998</v>
      </c>
      <c r="E803" s="204"/>
      <c r="F803" s="205">
        <v>16.2</v>
      </c>
      <c r="G803" s="206">
        <v>4</v>
      </c>
      <c r="H803" s="204">
        <v>0.311</v>
      </c>
      <c r="I803" s="206">
        <v>32</v>
      </c>
      <c r="J803" s="204">
        <v>6.7000000000000004E-2</v>
      </c>
      <c r="K803" s="204">
        <v>0.09</v>
      </c>
      <c r="L803" s="205"/>
      <c r="M803" s="205"/>
    </row>
    <row r="804" spans="1:13" ht="22.5" x14ac:dyDescent="0.2">
      <c r="A804" s="205" t="s">
        <v>3224</v>
      </c>
      <c r="B804" s="205" t="s">
        <v>3303</v>
      </c>
      <c r="C804" s="214" t="s">
        <v>3225</v>
      </c>
      <c r="D804" s="108">
        <v>1.1870000000000001</v>
      </c>
      <c r="E804" s="204"/>
      <c r="F804" s="205">
        <v>9.6</v>
      </c>
      <c r="G804" s="206">
        <v>2</v>
      </c>
      <c r="H804" s="204">
        <v>0.32600000000000001</v>
      </c>
      <c r="I804" s="206">
        <v>20</v>
      </c>
      <c r="J804" s="204">
        <v>7.0999999999999994E-2</v>
      </c>
      <c r="K804" s="204">
        <v>9.1999999999999998E-2</v>
      </c>
      <c r="L804" s="205"/>
      <c r="M804" s="205"/>
    </row>
    <row r="805" spans="1:13" ht="22.5" x14ac:dyDescent="0.2">
      <c r="A805" s="205" t="s">
        <v>1325</v>
      </c>
      <c r="B805" s="205" t="s">
        <v>3303</v>
      </c>
      <c r="C805" s="214" t="s">
        <v>1326</v>
      </c>
      <c r="D805" s="108">
        <v>0.67500000000000004</v>
      </c>
      <c r="E805" s="204"/>
      <c r="F805" s="205">
        <v>4</v>
      </c>
      <c r="G805" s="206">
        <v>1</v>
      </c>
      <c r="H805" s="204">
        <v>0.24299999999999999</v>
      </c>
      <c r="I805" s="206">
        <v>9</v>
      </c>
      <c r="J805" s="204">
        <v>8.5000000000000006E-2</v>
      </c>
      <c r="K805" s="204">
        <v>9.7000000000000003E-2</v>
      </c>
      <c r="L805" s="205"/>
      <c r="M805" s="205"/>
    </row>
    <row r="806" spans="1:13" ht="22.5" x14ac:dyDescent="0.2">
      <c r="A806" s="205" t="s">
        <v>3247</v>
      </c>
      <c r="B806" s="205" t="s">
        <v>3303</v>
      </c>
      <c r="C806" s="214" t="s">
        <v>2507</v>
      </c>
      <c r="D806" s="108">
        <v>2.0179999999999998</v>
      </c>
      <c r="E806" s="204"/>
      <c r="F806" s="205">
        <v>6.8</v>
      </c>
      <c r="G806" s="206">
        <v>1</v>
      </c>
      <c r="H806" s="204">
        <v>0.496</v>
      </c>
      <c r="I806" s="206">
        <v>13</v>
      </c>
      <c r="J806" s="204">
        <v>0.10199999999999999</v>
      </c>
      <c r="K806" s="204">
        <v>0.127</v>
      </c>
      <c r="L806" s="205"/>
      <c r="M806" s="205"/>
    </row>
    <row r="807" spans="1:13" ht="56.25" x14ac:dyDescent="0.2">
      <c r="A807" s="205" t="s">
        <v>2681</v>
      </c>
      <c r="B807" s="205" t="s">
        <v>3303</v>
      </c>
      <c r="C807" s="214" t="s">
        <v>6675</v>
      </c>
      <c r="D807" s="108">
        <v>1.76</v>
      </c>
      <c r="E807" s="204"/>
      <c r="F807" s="205">
        <v>5.2</v>
      </c>
      <c r="G807" s="206">
        <v>1</v>
      </c>
      <c r="H807" s="204">
        <v>0.504</v>
      </c>
      <c r="I807" s="206">
        <v>11</v>
      </c>
      <c r="J807" s="204">
        <v>0.13700000000000001</v>
      </c>
      <c r="K807" s="204">
        <v>0.16400000000000001</v>
      </c>
      <c r="L807" s="205"/>
      <c r="M807" s="205"/>
    </row>
    <row r="808" spans="1:13" ht="45" x14ac:dyDescent="0.2">
      <c r="A808" s="205" t="s">
        <v>2682</v>
      </c>
      <c r="B808" s="205" t="s">
        <v>3303</v>
      </c>
      <c r="C808" s="214" t="s">
        <v>6676</v>
      </c>
      <c r="D808" s="108">
        <v>1.3260000000000001</v>
      </c>
      <c r="E808" s="204"/>
      <c r="F808" s="205">
        <v>4.5</v>
      </c>
      <c r="G808" s="206">
        <v>1</v>
      </c>
      <c r="H808" s="204">
        <v>0.33300000000000002</v>
      </c>
      <c r="I808" s="206">
        <v>9</v>
      </c>
      <c r="J808" s="204">
        <v>0.129</v>
      </c>
      <c r="K808" s="204">
        <v>0.15</v>
      </c>
      <c r="L808" s="205"/>
      <c r="M808" s="205"/>
    </row>
    <row r="809" spans="1:13" ht="56.25" x14ac:dyDescent="0.2">
      <c r="A809" s="112" t="s">
        <v>2031</v>
      </c>
      <c r="B809" s="112" t="s">
        <v>3303</v>
      </c>
      <c r="C809" s="118" t="s">
        <v>3631</v>
      </c>
      <c r="D809" s="108">
        <v>2.056</v>
      </c>
      <c r="E809" s="111"/>
      <c r="F809" s="112">
        <v>8.6999999999999993</v>
      </c>
      <c r="G809" s="119">
        <v>2</v>
      </c>
      <c r="H809" s="111">
        <v>0.36099999999999999</v>
      </c>
      <c r="I809" s="119">
        <v>19</v>
      </c>
      <c r="J809" s="111">
        <v>8.6999999999999994E-2</v>
      </c>
      <c r="K809" s="111">
        <v>0.112</v>
      </c>
      <c r="L809" s="112"/>
      <c r="M809" s="112"/>
    </row>
    <row r="810" spans="1:13" ht="33.75" x14ac:dyDescent="0.2">
      <c r="A810" s="112" t="s">
        <v>2032</v>
      </c>
      <c r="B810" s="112" t="s">
        <v>3303</v>
      </c>
      <c r="C810" s="118" t="s">
        <v>1281</v>
      </c>
      <c r="D810" s="111">
        <v>2.9620000000000002</v>
      </c>
      <c r="E810" s="111"/>
      <c r="F810" s="112">
        <v>19.2</v>
      </c>
      <c r="G810" s="119">
        <v>5</v>
      </c>
      <c r="H810" s="111">
        <v>0.376</v>
      </c>
      <c r="I810" s="119">
        <v>37</v>
      </c>
      <c r="J810" s="111">
        <v>8.2000000000000003E-2</v>
      </c>
      <c r="K810" s="111">
        <v>0.112</v>
      </c>
      <c r="L810" s="112"/>
      <c r="M810" s="112"/>
    </row>
    <row r="811" spans="1:13" ht="45" customHeight="1" x14ac:dyDescent="0.2">
      <c r="A811" s="205" t="s">
        <v>1943</v>
      </c>
      <c r="B811" s="205" t="s">
        <v>3303</v>
      </c>
      <c r="C811" s="214" t="s">
        <v>1282</v>
      </c>
      <c r="D811" s="108">
        <v>1.3919999999999999</v>
      </c>
      <c r="E811" s="204"/>
      <c r="F811" s="205">
        <v>8.5</v>
      </c>
      <c r="G811" s="206">
        <v>2</v>
      </c>
      <c r="H811" s="204">
        <v>0.32100000000000001</v>
      </c>
      <c r="I811" s="206">
        <v>20</v>
      </c>
      <c r="J811" s="204">
        <v>7.9000000000000001E-2</v>
      </c>
      <c r="K811" s="204">
        <v>0.10100000000000001</v>
      </c>
      <c r="L811" s="205"/>
      <c r="M811" s="205"/>
    </row>
    <row r="812" spans="1:13" ht="22.5" x14ac:dyDescent="0.2">
      <c r="A812" s="205" t="s">
        <v>652</v>
      </c>
      <c r="B812" s="205" t="s">
        <v>3303</v>
      </c>
      <c r="C812" s="214" t="s">
        <v>3632</v>
      </c>
      <c r="D812" s="108">
        <v>0.71299999999999997</v>
      </c>
      <c r="E812" s="204"/>
      <c r="F812" s="205">
        <v>3.2</v>
      </c>
      <c r="G812" s="206">
        <v>1</v>
      </c>
      <c r="H812" s="204">
        <v>0.29499999999999998</v>
      </c>
      <c r="I812" s="206">
        <v>7</v>
      </c>
      <c r="J812" s="204">
        <v>9.4E-2</v>
      </c>
      <c r="K812" s="204">
        <v>0.10299999999999999</v>
      </c>
      <c r="L812" s="205"/>
      <c r="M812" s="205"/>
    </row>
    <row r="813" spans="1:13" ht="22.5" x14ac:dyDescent="0.2">
      <c r="A813" s="205" t="s">
        <v>653</v>
      </c>
      <c r="B813" s="205" t="s">
        <v>3303</v>
      </c>
      <c r="C813" s="214" t="s">
        <v>3633</v>
      </c>
      <c r="D813" s="108">
        <v>0.56999999999999995</v>
      </c>
      <c r="E813" s="204"/>
      <c r="F813" s="205">
        <v>2.7</v>
      </c>
      <c r="G813" s="206">
        <v>1</v>
      </c>
      <c r="H813" s="204">
        <v>0.17899999999999999</v>
      </c>
      <c r="I813" s="206">
        <v>6</v>
      </c>
      <c r="J813" s="204">
        <v>8.5000000000000006E-2</v>
      </c>
      <c r="K813" s="204">
        <v>8.7999999999999995E-2</v>
      </c>
      <c r="L813" s="205"/>
      <c r="M813" s="205"/>
    </row>
    <row r="814" spans="1:13" ht="45" x14ac:dyDescent="0.2">
      <c r="A814" s="205" t="s">
        <v>2280</v>
      </c>
      <c r="B814" s="205" t="s">
        <v>3303</v>
      </c>
      <c r="C814" s="214" t="s">
        <v>6677</v>
      </c>
      <c r="D814" s="108">
        <v>1.052</v>
      </c>
      <c r="E814" s="204"/>
      <c r="F814" s="205">
        <v>5.9</v>
      </c>
      <c r="G814" s="206">
        <v>1</v>
      </c>
      <c r="H814" s="204">
        <v>0.33200000000000002</v>
      </c>
      <c r="I814" s="206">
        <v>13</v>
      </c>
      <c r="J814" s="204">
        <v>7.9000000000000001E-2</v>
      </c>
      <c r="K814" s="204">
        <v>9.6000000000000002E-2</v>
      </c>
      <c r="L814" s="205"/>
      <c r="M814" s="205"/>
    </row>
    <row r="815" spans="1:13" ht="45" x14ac:dyDescent="0.2">
      <c r="A815" s="205" t="s">
        <v>2281</v>
      </c>
      <c r="B815" s="205" t="s">
        <v>3303</v>
      </c>
      <c r="C815" s="214" t="s">
        <v>6678</v>
      </c>
      <c r="D815" s="108">
        <v>0.73599999999999999</v>
      </c>
      <c r="E815" s="204"/>
      <c r="F815" s="205">
        <v>4</v>
      </c>
      <c r="G815" s="206">
        <v>1</v>
      </c>
      <c r="H815" s="204">
        <v>0.20699999999999999</v>
      </c>
      <c r="I815" s="206">
        <v>8</v>
      </c>
      <c r="J815" s="204">
        <v>7.9000000000000001E-2</v>
      </c>
      <c r="K815" s="204">
        <v>0.09</v>
      </c>
      <c r="L815" s="205"/>
      <c r="M815" s="205"/>
    </row>
    <row r="816" spans="1:13" ht="45" x14ac:dyDescent="0.2">
      <c r="A816" s="205" t="s">
        <v>1944</v>
      </c>
      <c r="B816" s="205" t="s">
        <v>3303</v>
      </c>
      <c r="C816" s="214" t="s">
        <v>3634</v>
      </c>
      <c r="D816" s="108">
        <v>1.2330000000000001</v>
      </c>
      <c r="E816" s="204"/>
      <c r="F816" s="205">
        <v>9.4</v>
      </c>
      <c r="G816" s="206">
        <v>2</v>
      </c>
      <c r="H816" s="204">
        <v>0.34499999999999997</v>
      </c>
      <c r="I816" s="206">
        <v>20</v>
      </c>
      <c r="J816" s="204">
        <v>7.6999999999999999E-2</v>
      </c>
      <c r="K816" s="204">
        <v>0.1</v>
      </c>
      <c r="L816" s="205"/>
      <c r="M816" s="205"/>
    </row>
    <row r="817" spans="1:13" ht="56.25" x14ac:dyDescent="0.2">
      <c r="A817" s="205" t="s">
        <v>1945</v>
      </c>
      <c r="B817" s="205" t="s">
        <v>3303</v>
      </c>
      <c r="C817" s="214" t="s">
        <v>3635</v>
      </c>
      <c r="D817" s="108">
        <v>0.91700000000000004</v>
      </c>
      <c r="E817" s="204"/>
      <c r="F817" s="205">
        <v>4.9000000000000004</v>
      </c>
      <c r="G817" s="206">
        <v>1</v>
      </c>
      <c r="H817" s="204">
        <v>0.372</v>
      </c>
      <c r="I817" s="206">
        <v>12</v>
      </c>
      <c r="J817" s="204">
        <v>8.1000000000000003E-2</v>
      </c>
      <c r="K817" s="204">
        <v>9.6000000000000002E-2</v>
      </c>
      <c r="L817" s="205"/>
      <c r="M817" s="205"/>
    </row>
    <row r="818" spans="1:13" ht="56.25" x14ac:dyDescent="0.2">
      <c r="A818" s="205" t="s">
        <v>3130</v>
      </c>
      <c r="B818" s="205" t="s">
        <v>3303</v>
      </c>
      <c r="C818" s="214" t="s">
        <v>6679</v>
      </c>
      <c r="D818" s="108">
        <v>0.64400000000000002</v>
      </c>
      <c r="E818" s="204"/>
      <c r="F818" s="205">
        <v>3.5</v>
      </c>
      <c r="G818" s="206">
        <v>1</v>
      </c>
      <c r="H818" s="204">
        <v>0.193</v>
      </c>
      <c r="I818" s="206">
        <v>8</v>
      </c>
      <c r="J818" s="204">
        <v>8.4000000000000005E-2</v>
      </c>
      <c r="K818" s="204">
        <v>9.2999999999999999E-2</v>
      </c>
      <c r="L818" s="205"/>
      <c r="M818" s="205"/>
    </row>
    <row r="819" spans="1:13" ht="56.25" x14ac:dyDescent="0.2">
      <c r="A819" s="205" t="s">
        <v>5723</v>
      </c>
      <c r="B819" s="205" t="s">
        <v>3303</v>
      </c>
      <c r="C819" s="214" t="s">
        <v>6680</v>
      </c>
      <c r="D819" s="108">
        <v>0.56299999999999994</v>
      </c>
      <c r="E819" s="204"/>
      <c r="F819" s="205">
        <v>3.1</v>
      </c>
      <c r="G819" s="206">
        <v>1</v>
      </c>
      <c r="H819" s="204">
        <v>0.18099999999999999</v>
      </c>
      <c r="I819" s="206">
        <v>7</v>
      </c>
      <c r="J819" s="204">
        <v>8.4000000000000005E-2</v>
      </c>
      <c r="K819" s="204">
        <v>9.0999999999999998E-2</v>
      </c>
      <c r="L819" s="205"/>
      <c r="M819" s="205"/>
    </row>
    <row r="820" spans="1:13" ht="22.5" x14ac:dyDescent="0.2">
      <c r="A820" s="205" t="s">
        <v>17</v>
      </c>
      <c r="B820" s="205" t="s">
        <v>3303</v>
      </c>
      <c r="C820" s="214" t="s">
        <v>18</v>
      </c>
      <c r="D820" s="108">
        <v>5.5460000000000003</v>
      </c>
      <c r="E820" s="204"/>
      <c r="F820" s="205">
        <v>11.2</v>
      </c>
      <c r="G820" s="206">
        <v>3</v>
      </c>
      <c r="H820" s="204">
        <v>0.42399999999999999</v>
      </c>
      <c r="I820" s="206">
        <v>19</v>
      </c>
      <c r="J820" s="204">
        <v>0.106</v>
      </c>
      <c r="K820" s="204">
        <v>0.13900000000000001</v>
      </c>
      <c r="L820" s="205"/>
      <c r="M820" s="205"/>
    </row>
    <row r="821" spans="1:13" ht="56.25" x14ac:dyDescent="0.2">
      <c r="A821" s="205" t="s">
        <v>2282</v>
      </c>
      <c r="B821" s="205" t="s">
        <v>3303</v>
      </c>
      <c r="C821" s="214" t="s">
        <v>19</v>
      </c>
      <c r="D821" s="108">
        <v>2.5499999999999998</v>
      </c>
      <c r="E821" s="204"/>
      <c r="F821" s="205">
        <v>8</v>
      </c>
      <c r="G821" s="206">
        <v>2</v>
      </c>
      <c r="H821" s="204">
        <v>0.35199999999999998</v>
      </c>
      <c r="I821" s="206">
        <v>15</v>
      </c>
      <c r="J821" s="204">
        <v>9.2999999999999999E-2</v>
      </c>
      <c r="K821" s="204">
        <v>0.11799999999999999</v>
      </c>
      <c r="L821" s="205"/>
      <c r="M821" s="205"/>
    </row>
    <row r="822" spans="1:13" ht="22.5" x14ac:dyDescent="0.2">
      <c r="A822" s="205" t="s">
        <v>1181</v>
      </c>
      <c r="B822" s="205" t="s">
        <v>3303</v>
      </c>
      <c r="C822" s="214" t="s">
        <v>20</v>
      </c>
      <c r="D822" s="108">
        <v>1.113</v>
      </c>
      <c r="E822" s="204"/>
      <c r="F822" s="205">
        <v>4.2</v>
      </c>
      <c r="G822" s="206">
        <v>1</v>
      </c>
      <c r="H822" s="204">
        <v>0.309</v>
      </c>
      <c r="I822" s="206">
        <v>9</v>
      </c>
      <c r="J822" s="204">
        <v>0.10199999999999999</v>
      </c>
      <c r="K822" s="204">
        <v>0.11799999999999999</v>
      </c>
      <c r="L822" s="205"/>
      <c r="M822" s="205"/>
    </row>
    <row r="823" spans="1:13" x14ac:dyDescent="0.2">
      <c r="A823" s="205" t="s">
        <v>3636</v>
      </c>
      <c r="B823" s="205" t="s">
        <v>3303</v>
      </c>
      <c r="C823" s="214" t="s">
        <v>3637</v>
      </c>
      <c r="D823" s="108">
        <v>1.9970000000000001</v>
      </c>
      <c r="E823" s="204"/>
      <c r="F823" s="205">
        <v>7.5</v>
      </c>
      <c r="G823" s="206">
        <v>1</v>
      </c>
      <c r="H823" s="204">
        <v>0.58199999999999996</v>
      </c>
      <c r="I823" s="206">
        <v>15</v>
      </c>
      <c r="J823" s="204">
        <v>0.109</v>
      </c>
      <c r="K823" s="204">
        <v>0.13800000000000001</v>
      </c>
      <c r="L823" s="205"/>
      <c r="M823" s="205"/>
    </row>
    <row r="824" spans="1:13" ht="22.5" x14ac:dyDescent="0.2">
      <c r="A824" s="205" t="s">
        <v>3638</v>
      </c>
      <c r="B824" s="205" t="s">
        <v>3303</v>
      </c>
      <c r="C824" s="214" t="s">
        <v>3639</v>
      </c>
      <c r="D824" s="108">
        <v>1.927</v>
      </c>
      <c r="E824" s="204"/>
      <c r="F824" s="205">
        <v>4.7</v>
      </c>
      <c r="G824" s="206">
        <v>1</v>
      </c>
      <c r="H824" s="204">
        <v>0.60799999999999998</v>
      </c>
      <c r="I824" s="206">
        <v>9</v>
      </c>
      <c r="J824" s="204">
        <v>0.22700000000000001</v>
      </c>
      <c r="K824" s="204">
        <v>0.187</v>
      </c>
      <c r="L824" s="205"/>
      <c r="M824" s="205"/>
    </row>
    <row r="825" spans="1:13" ht="33.75" x14ac:dyDescent="0.2">
      <c r="A825" s="205" t="s">
        <v>2072</v>
      </c>
      <c r="B825" s="205" t="s">
        <v>3303</v>
      </c>
      <c r="C825" s="214" t="s">
        <v>5724</v>
      </c>
      <c r="D825" s="108">
        <v>4.25</v>
      </c>
      <c r="E825" s="204"/>
      <c r="F825" s="205">
        <v>26.2</v>
      </c>
      <c r="G825" s="206">
        <v>8</v>
      </c>
      <c r="H825" s="204">
        <v>0.45900000000000002</v>
      </c>
      <c r="I825" s="206">
        <v>44</v>
      </c>
      <c r="J825" s="204">
        <v>0.16300000000000001</v>
      </c>
      <c r="K825" s="204">
        <v>0.152</v>
      </c>
      <c r="L825" s="205"/>
      <c r="M825" s="205" t="s">
        <v>310</v>
      </c>
    </row>
    <row r="826" spans="1:13" ht="45" x14ac:dyDescent="0.2">
      <c r="A826" s="112" t="s">
        <v>5725</v>
      </c>
      <c r="B826" s="112" t="s">
        <v>3303</v>
      </c>
      <c r="C826" s="118" t="s">
        <v>5726</v>
      </c>
      <c r="D826" s="111">
        <v>2.2210000000000001</v>
      </c>
      <c r="E826" s="111"/>
      <c r="F826" s="112">
        <v>13.6</v>
      </c>
      <c r="G826" s="119">
        <v>4</v>
      </c>
      <c r="H826" s="111">
        <v>0.434</v>
      </c>
      <c r="I826" s="119">
        <v>27</v>
      </c>
      <c r="J826" s="111">
        <v>0.161</v>
      </c>
      <c r="K826" s="111">
        <v>0.14899999999999999</v>
      </c>
      <c r="L826" s="112"/>
      <c r="M826" s="112" t="s">
        <v>310</v>
      </c>
    </row>
    <row r="827" spans="1:13" ht="45" x14ac:dyDescent="0.2">
      <c r="A827" s="205" t="s">
        <v>5727</v>
      </c>
      <c r="B827" s="205" t="s">
        <v>3303</v>
      </c>
      <c r="C827" s="214" t="s">
        <v>5728</v>
      </c>
      <c r="D827" s="108">
        <v>1.2110000000000001</v>
      </c>
      <c r="E827" s="204"/>
      <c r="F827" s="205">
        <v>7.5</v>
      </c>
      <c r="G827" s="206">
        <v>2</v>
      </c>
      <c r="H827" s="204">
        <v>0.39100000000000001</v>
      </c>
      <c r="I827" s="206">
        <v>19</v>
      </c>
      <c r="J827" s="204">
        <v>0.156</v>
      </c>
      <c r="K827" s="204">
        <v>0.13800000000000001</v>
      </c>
      <c r="L827" s="205"/>
      <c r="M827" s="205" t="s">
        <v>310</v>
      </c>
    </row>
    <row r="828" spans="1:13" ht="22.5" x14ac:dyDescent="0.2">
      <c r="A828" s="205" t="s">
        <v>2073</v>
      </c>
      <c r="B828" s="205" t="s">
        <v>3303</v>
      </c>
      <c r="C828" s="214" t="s">
        <v>1182</v>
      </c>
      <c r="D828" s="108">
        <v>1.3440000000000001</v>
      </c>
      <c r="E828" s="204"/>
      <c r="F828" s="205">
        <v>8.1</v>
      </c>
      <c r="G828" s="206">
        <v>2</v>
      </c>
      <c r="H828" s="204">
        <v>0.30099999999999999</v>
      </c>
      <c r="I828" s="206">
        <v>19</v>
      </c>
      <c r="J828" s="204">
        <v>7.8E-2</v>
      </c>
      <c r="K828" s="204">
        <v>9.9000000000000005E-2</v>
      </c>
      <c r="L828" s="205"/>
      <c r="M828" s="205"/>
    </row>
    <row r="829" spans="1:13" ht="56.25" x14ac:dyDescent="0.2">
      <c r="A829" s="205" t="s">
        <v>5729</v>
      </c>
      <c r="B829" s="205" t="s">
        <v>3303</v>
      </c>
      <c r="C829" s="214" t="s">
        <v>5730</v>
      </c>
      <c r="D829" s="108">
        <v>0.874</v>
      </c>
      <c r="E829" s="204"/>
      <c r="F829" s="205">
        <v>5.2</v>
      </c>
      <c r="G829" s="206">
        <v>1</v>
      </c>
      <c r="H829" s="204">
        <v>0.41</v>
      </c>
      <c r="I829" s="206">
        <v>12</v>
      </c>
      <c r="J829" s="204">
        <v>7.3999999999999996E-2</v>
      </c>
      <c r="K829" s="204">
        <v>8.8999999999999996E-2</v>
      </c>
      <c r="L829" s="205"/>
      <c r="M829" s="205"/>
    </row>
    <row r="830" spans="1:13" ht="45" x14ac:dyDescent="0.2">
      <c r="A830" s="205" t="s">
        <v>2335</v>
      </c>
      <c r="B830" s="205" t="s">
        <v>3303</v>
      </c>
      <c r="C830" s="214" t="s">
        <v>3226</v>
      </c>
      <c r="D830" s="108">
        <v>1.496</v>
      </c>
      <c r="E830" s="204"/>
      <c r="F830" s="205">
        <v>6</v>
      </c>
      <c r="G830" s="206">
        <v>1</v>
      </c>
      <c r="H830" s="204">
        <v>0.58899999999999997</v>
      </c>
      <c r="I830" s="206">
        <v>12</v>
      </c>
      <c r="J830" s="204">
        <v>0.1</v>
      </c>
      <c r="K830" s="204">
        <v>0.123</v>
      </c>
      <c r="L830" s="205"/>
      <c r="M830" s="205"/>
    </row>
    <row r="831" spans="1:13" ht="33.75" x14ac:dyDescent="0.2">
      <c r="A831" s="205" t="s">
        <v>654</v>
      </c>
      <c r="B831" s="205" t="s">
        <v>3303</v>
      </c>
      <c r="C831" s="214" t="s">
        <v>3227</v>
      </c>
      <c r="D831" s="108">
        <v>1.528</v>
      </c>
      <c r="E831" s="204"/>
      <c r="F831" s="205">
        <v>4.8</v>
      </c>
      <c r="G831" s="206">
        <v>1</v>
      </c>
      <c r="H831" s="204">
        <v>0.433</v>
      </c>
      <c r="I831" s="206">
        <v>10</v>
      </c>
      <c r="J831" s="204">
        <v>8.1000000000000003E-2</v>
      </c>
      <c r="K831" s="204">
        <v>9.6000000000000002E-2</v>
      </c>
      <c r="L831" s="205"/>
      <c r="M831" s="205"/>
    </row>
    <row r="832" spans="1:13" ht="33.75" x14ac:dyDescent="0.2">
      <c r="A832" s="205" t="s">
        <v>655</v>
      </c>
      <c r="B832" s="205" t="s">
        <v>3303</v>
      </c>
      <c r="C832" s="214" t="s">
        <v>3228</v>
      </c>
      <c r="D832" s="108">
        <v>1.323</v>
      </c>
      <c r="E832" s="204"/>
      <c r="F832" s="205">
        <v>4.2</v>
      </c>
      <c r="G832" s="206">
        <v>1</v>
      </c>
      <c r="H832" s="204">
        <v>0.46500000000000002</v>
      </c>
      <c r="I832" s="206">
        <v>8</v>
      </c>
      <c r="J832" s="204">
        <v>9.2999999999999999E-2</v>
      </c>
      <c r="K832" s="204">
        <v>0.108</v>
      </c>
      <c r="L832" s="205"/>
      <c r="M832" s="205"/>
    </row>
    <row r="833" spans="1:13" ht="22.5" x14ac:dyDescent="0.2">
      <c r="A833" s="205" t="s">
        <v>656</v>
      </c>
      <c r="B833" s="205" t="s">
        <v>3303</v>
      </c>
      <c r="C833" s="214" t="s">
        <v>657</v>
      </c>
      <c r="D833" s="108">
        <v>1.026</v>
      </c>
      <c r="E833" s="204"/>
      <c r="F833" s="205">
        <v>3.4</v>
      </c>
      <c r="G833" s="206">
        <v>1</v>
      </c>
      <c r="H833" s="204">
        <v>0.32200000000000001</v>
      </c>
      <c r="I833" s="206">
        <v>7</v>
      </c>
      <c r="J833" s="204">
        <v>0.09</v>
      </c>
      <c r="K833" s="204">
        <v>0.1</v>
      </c>
      <c r="L833" s="205"/>
      <c r="M833" s="205"/>
    </row>
    <row r="834" spans="1:13" ht="22.5" x14ac:dyDescent="0.2">
      <c r="A834" s="205" t="s">
        <v>658</v>
      </c>
      <c r="B834" s="205" t="s">
        <v>3303</v>
      </c>
      <c r="C834" s="214" t="s">
        <v>659</v>
      </c>
      <c r="D834" s="108">
        <v>0.77800000000000002</v>
      </c>
      <c r="E834" s="204"/>
      <c r="F834" s="205">
        <v>2.8</v>
      </c>
      <c r="G834" s="206">
        <v>1</v>
      </c>
      <c r="H834" s="204">
        <v>0.219</v>
      </c>
      <c r="I834" s="206">
        <v>6</v>
      </c>
      <c r="J834" s="204">
        <v>0.108</v>
      </c>
      <c r="K834" s="204">
        <v>0.114</v>
      </c>
      <c r="L834" s="205"/>
      <c r="M834" s="205"/>
    </row>
    <row r="835" spans="1:13" ht="22.5" x14ac:dyDescent="0.2">
      <c r="A835" s="205" t="s">
        <v>3466</v>
      </c>
      <c r="B835" s="205" t="s">
        <v>3303</v>
      </c>
      <c r="C835" s="214" t="s">
        <v>1149</v>
      </c>
      <c r="D835" s="108">
        <v>0.95599999999999996</v>
      </c>
      <c r="E835" s="204"/>
      <c r="F835" s="205">
        <v>3.2</v>
      </c>
      <c r="G835" s="206">
        <v>1</v>
      </c>
      <c r="H835" s="204">
        <v>0.23599999999999999</v>
      </c>
      <c r="I835" s="206">
        <v>6</v>
      </c>
      <c r="J835" s="204">
        <v>0.12</v>
      </c>
      <c r="K835" s="204">
        <v>0.13100000000000001</v>
      </c>
      <c r="L835" s="205"/>
      <c r="M835" s="205"/>
    </row>
    <row r="836" spans="1:13" ht="56.25" x14ac:dyDescent="0.2">
      <c r="A836" s="205" t="s">
        <v>660</v>
      </c>
      <c r="B836" s="205" t="s">
        <v>3303</v>
      </c>
      <c r="C836" s="214" t="s">
        <v>3229</v>
      </c>
      <c r="D836" s="108">
        <v>3.4180000000000001</v>
      </c>
      <c r="E836" s="204"/>
      <c r="F836" s="205">
        <v>11.2</v>
      </c>
      <c r="G836" s="206">
        <v>3</v>
      </c>
      <c r="H836" s="204">
        <v>0.34699999999999998</v>
      </c>
      <c r="I836" s="206">
        <v>20</v>
      </c>
      <c r="J836" s="204">
        <v>8.6999999999999994E-2</v>
      </c>
      <c r="K836" s="204">
        <v>0.114</v>
      </c>
      <c r="L836" s="205"/>
      <c r="M836" s="205"/>
    </row>
    <row r="837" spans="1:13" ht="22.5" x14ac:dyDescent="0.2">
      <c r="A837" s="205" t="s">
        <v>1167</v>
      </c>
      <c r="B837" s="205" t="s">
        <v>3303</v>
      </c>
      <c r="C837" s="214" t="s">
        <v>1168</v>
      </c>
      <c r="D837" s="108">
        <v>6.03</v>
      </c>
      <c r="E837" s="204"/>
      <c r="F837" s="205">
        <v>36.299999999999997</v>
      </c>
      <c r="G837" s="206">
        <v>11</v>
      </c>
      <c r="H837" s="204">
        <v>0.314</v>
      </c>
      <c r="I837" s="206">
        <v>54</v>
      </c>
      <c r="J837" s="204">
        <v>0.18099999999999999</v>
      </c>
      <c r="K837" s="204">
        <v>0.10100000000000001</v>
      </c>
      <c r="L837" s="205"/>
      <c r="M837" s="205"/>
    </row>
    <row r="838" spans="1:13" ht="33.75" x14ac:dyDescent="0.2">
      <c r="A838" s="205" t="s">
        <v>1327</v>
      </c>
      <c r="B838" s="205" t="s">
        <v>3304</v>
      </c>
      <c r="C838" s="214" t="s">
        <v>1328</v>
      </c>
      <c r="D838" s="108">
        <v>2.11</v>
      </c>
      <c r="E838" s="204"/>
      <c r="F838" s="205">
        <v>20.9</v>
      </c>
      <c r="G838" s="206"/>
      <c r="H838" s="204"/>
      <c r="I838" s="206">
        <v>31</v>
      </c>
      <c r="J838" s="204">
        <v>6.9000000000000006E-2</v>
      </c>
      <c r="K838" s="204">
        <v>9.5000000000000001E-2</v>
      </c>
      <c r="L838" s="205"/>
      <c r="M838" s="205"/>
    </row>
    <row r="839" spans="1:13" ht="56.25" x14ac:dyDescent="0.2">
      <c r="A839" s="205" t="s">
        <v>3131</v>
      </c>
      <c r="B839" s="205" t="s">
        <v>3305</v>
      </c>
      <c r="C839" s="214" t="s">
        <v>5731</v>
      </c>
      <c r="D839" s="108">
        <v>1.5069999999999999</v>
      </c>
      <c r="E839" s="204"/>
      <c r="F839" s="205">
        <v>11.6</v>
      </c>
      <c r="G839" s="206">
        <v>3</v>
      </c>
      <c r="H839" s="204">
        <v>0.36899999999999999</v>
      </c>
      <c r="I839" s="206">
        <v>24</v>
      </c>
      <c r="J839" s="204">
        <v>0.127</v>
      </c>
      <c r="K839" s="204">
        <v>0.11700000000000001</v>
      </c>
      <c r="L839" s="205"/>
      <c r="M839" s="205"/>
    </row>
    <row r="840" spans="1:13" ht="33.75" x14ac:dyDescent="0.2">
      <c r="A840" s="205" t="s">
        <v>1346</v>
      </c>
      <c r="B840" s="205" t="s">
        <v>3305</v>
      </c>
      <c r="C840" s="214" t="s">
        <v>3136</v>
      </c>
      <c r="D840" s="108">
        <v>1.0620000000000001</v>
      </c>
      <c r="E840" s="204"/>
      <c r="F840" s="205">
        <v>10.3</v>
      </c>
      <c r="G840" s="206">
        <v>2</v>
      </c>
      <c r="H840" s="204">
        <v>0.34899999999999998</v>
      </c>
      <c r="I840" s="206">
        <v>19</v>
      </c>
      <c r="J840" s="204">
        <v>7.0999999999999994E-2</v>
      </c>
      <c r="K840" s="204">
        <v>9.2999999999999999E-2</v>
      </c>
      <c r="L840" s="205"/>
      <c r="M840" s="205"/>
    </row>
    <row r="841" spans="1:13" ht="45" x14ac:dyDescent="0.2">
      <c r="A841" s="205" t="s">
        <v>1347</v>
      </c>
      <c r="B841" s="205" t="s">
        <v>3305</v>
      </c>
      <c r="C841" s="214" t="s">
        <v>3137</v>
      </c>
      <c r="D841" s="108">
        <v>0.70199999999999996</v>
      </c>
      <c r="E841" s="204"/>
      <c r="F841" s="205">
        <v>6</v>
      </c>
      <c r="G841" s="206"/>
      <c r="H841" s="204"/>
      <c r="I841" s="206">
        <v>13</v>
      </c>
      <c r="J841" s="204">
        <v>0.08</v>
      </c>
      <c r="K841" s="204">
        <v>9.8000000000000004E-2</v>
      </c>
      <c r="L841" s="205"/>
      <c r="M841" s="205"/>
    </row>
    <row r="842" spans="1:13" ht="22.5" x14ac:dyDescent="0.2">
      <c r="A842" s="205" t="s">
        <v>2500</v>
      </c>
      <c r="B842" s="205" t="s">
        <v>3305</v>
      </c>
      <c r="C842" s="214" t="s">
        <v>3138</v>
      </c>
      <c r="D842" s="108">
        <v>1.5509999999999999</v>
      </c>
      <c r="E842" s="204"/>
      <c r="F842" s="205">
        <v>11.7</v>
      </c>
      <c r="G842" s="206">
        <v>3</v>
      </c>
      <c r="H842" s="204">
        <v>0.375</v>
      </c>
      <c r="I842" s="206">
        <v>24</v>
      </c>
      <c r="J842" s="204">
        <v>0.09</v>
      </c>
      <c r="K842" s="204">
        <v>0.11799999999999999</v>
      </c>
      <c r="L842" s="205"/>
      <c r="M842" s="205" t="s">
        <v>310</v>
      </c>
    </row>
    <row r="843" spans="1:13" ht="22.5" x14ac:dyDescent="0.2">
      <c r="A843" s="205" t="s">
        <v>3734</v>
      </c>
      <c r="B843" s="205" t="s">
        <v>3305</v>
      </c>
      <c r="C843" s="214" t="s">
        <v>389</v>
      </c>
      <c r="D843" s="108">
        <v>0.73</v>
      </c>
      <c r="E843" s="204"/>
      <c r="F843" s="205">
        <v>5.5</v>
      </c>
      <c r="G843" s="206">
        <v>1</v>
      </c>
      <c r="H843" s="204">
        <v>0.48899999999999999</v>
      </c>
      <c r="I843" s="206">
        <v>13</v>
      </c>
      <c r="J843" s="204">
        <v>9.0999999999999998E-2</v>
      </c>
      <c r="K843" s="204">
        <v>0.11</v>
      </c>
      <c r="L843" s="205"/>
      <c r="M843" s="205" t="s">
        <v>310</v>
      </c>
    </row>
    <row r="844" spans="1:13" ht="22.5" x14ac:dyDescent="0.2">
      <c r="A844" s="112" t="s">
        <v>3735</v>
      </c>
      <c r="B844" s="112" t="s">
        <v>3305</v>
      </c>
      <c r="C844" s="118" t="s">
        <v>2092</v>
      </c>
      <c r="D844" s="111">
        <v>1.8480000000000001</v>
      </c>
      <c r="E844" s="111"/>
      <c r="F844" s="112">
        <v>14.8</v>
      </c>
      <c r="G844" s="119">
        <v>4</v>
      </c>
      <c r="H844" s="111">
        <v>0.35899999999999999</v>
      </c>
      <c r="I844" s="119">
        <v>29</v>
      </c>
      <c r="J844" s="111">
        <v>8.5000000000000006E-2</v>
      </c>
      <c r="K844" s="111">
        <v>0.114</v>
      </c>
      <c r="L844" s="112"/>
      <c r="M844" s="112"/>
    </row>
    <row r="845" spans="1:13" ht="22.5" x14ac:dyDescent="0.2">
      <c r="A845" s="205" t="s">
        <v>3736</v>
      </c>
      <c r="B845" s="205" t="s">
        <v>3305</v>
      </c>
      <c r="C845" s="214" t="s">
        <v>2093</v>
      </c>
      <c r="D845" s="108">
        <v>0.626</v>
      </c>
      <c r="E845" s="204"/>
      <c r="F845" s="205">
        <v>5.7</v>
      </c>
      <c r="G845" s="206">
        <v>1</v>
      </c>
      <c r="H845" s="204">
        <v>0.33700000000000002</v>
      </c>
      <c r="I845" s="206">
        <v>13</v>
      </c>
      <c r="J845" s="204">
        <v>7.2999999999999995E-2</v>
      </c>
      <c r="K845" s="204">
        <v>8.8999999999999996E-2</v>
      </c>
      <c r="L845" s="205"/>
      <c r="M845" s="205"/>
    </row>
    <row r="846" spans="1:13" ht="22.5" x14ac:dyDescent="0.2">
      <c r="A846" s="205" t="s">
        <v>6681</v>
      </c>
      <c r="B846" s="205" t="s">
        <v>3305</v>
      </c>
      <c r="C846" s="214" t="s">
        <v>6682</v>
      </c>
      <c r="D846" s="108">
        <v>0.47699999999999998</v>
      </c>
      <c r="E846" s="204"/>
      <c r="F846" s="205">
        <v>3.7</v>
      </c>
      <c r="G846" s="206">
        <v>1</v>
      </c>
      <c r="H846" s="204">
        <v>0.253</v>
      </c>
      <c r="I846" s="206">
        <v>9</v>
      </c>
      <c r="J846" s="204">
        <v>8.5999999999999993E-2</v>
      </c>
      <c r="K846" s="204">
        <v>9.6000000000000002E-2</v>
      </c>
      <c r="L846" s="205"/>
      <c r="M846" s="205"/>
    </row>
    <row r="847" spans="1:13" ht="22.5" x14ac:dyDescent="0.2">
      <c r="A847" s="205" t="s">
        <v>6683</v>
      </c>
      <c r="B847" s="205" t="s">
        <v>3305</v>
      </c>
      <c r="C847" s="214" t="s">
        <v>6684</v>
      </c>
      <c r="D847" s="108">
        <v>0.36</v>
      </c>
      <c r="E847" s="204"/>
      <c r="F847" s="205">
        <v>2.4</v>
      </c>
      <c r="G847" s="206">
        <v>1</v>
      </c>
      <c r="H847" s="204">
        <v>0.14399999999999999</v>
      </c>
      <c r="I847" s="206">
        <v>5</v>
      </c>
      <c r="J847" s="204">
        <v>0.104</v>
      </c>
      <c r="K847" s="204">
        <v>0.105</v>
      </c>
      <c r="L847" s="205"/>
      <c r="M847" s="205"/>
    </row>
    <row r="848" spans="1:13" ht="22.5" x14ac:dyDescent="0.2">
      <c r="A848" s="205" t="s">
        <v>1504</v>
      </c>
      <c r="B848" s="205" t="s">
        <v>3305</v>
      </c>
      <c r="C848" s="214" t="s">
        <v>3139</v>
      </c>
      <c r="D848" s="108">
        <v>0.504</v>
      </c>
      <c r="E848" s="204"/>
      <c r="F848" s="205">
        <v>3.9</v>
      </c>
      <c r="G848" s="206">
        <v>1</v>
      </c>
      <c r="H848" s="204">
        <v>0.17799999999999999</v>
      </c>
      <c r="I848" s="206">
        <v>9</v>
      </c>
      <c r="J848" s="204">
        <v>8.5000000000000006E-2</v>
      </c>
      <c r="K848" s="204">
        <v>9.7000000000000003E-2</v>
      </c>
      <c r="L848" s="205"/>
      <c r="M848" s="205"/>
    </row>
    <row r="849" spans="1:13" ht="22.5" x14ac:dyDescent="0.2">
      <c r="A849" s="205" t="s">
        <v>1169</v>
      </c>
      <c r="B849" s="205" t="s">
        <v>3305</v>
      </c>
      <c r="C849" s="214" t="s">
        <v>5732</v>
      </c>
      <c r="D849" s="108">
        <v>0.24399999999999999</v>
      </c>
      <c r="E849" s="204"/>
      <c r="F849" s="205">
        <v>1</v>
      </c>
      <c r="G849" s="206"/>
      <c r="H849" s="204"/>
      <c r="I849" s="206"/>
      <c r="J849" s="204"/>
      <c r="K849" s="204"/>
      <c r="L849" s="205"/>
      <c r="M849" s="205" t="s">
        <v>310</v>
      </c>
    </row>
    <row r="850" spans="1:13" ht="22.5" x14ac:dyDescent="0.2">
      <c r="A850" s="205" t="s">
        <v>1489</v>
      </c>
      <c r="B850" s="205" t="s">
        <v>3305</v>
      </c>
      <c r="C850" s="214" t="s">
        <v>5733</v>
      </c>
      <c r="D850" s="108">
        <v>0.215</v>
      </c>
      <c r="E850" s="204"/>
      <c r="F850" s="205">
        <v>1</v>
      </c>
      <c r="G850" s="206"/>
      <c r="H850" s="204"/>
      <c r="I850" s="206"/>
      <c r="J850" s="204"/>
      <c r="K850" s="204"/>
      <c r="L850" s="205"/>
      <c r="M850" s="205"/>
    </row>
    <row r="851" spans="1:13" ht="33.75" x14ac:dyDescent="0.2">
      <c r="A851" s="205" t="s">
        <v>1490</v>
      </c>
      <c r="B851" s="205" t="s">
        <v>3305</v>
      </c>
      <c r="C851" s="214" t="s">
        <v>1491</v>
      </c>
      <c r="D851" s="108">
        <v>1.696</v>
      </c>
      <c r="E851" s="204"/>
      <c r="F851" s="205">
        <v>13.1</v>
      </c>
      <c r="G851" s="206"/>
      <c r="H851" s="204"/>
      <c r="I851" s="206">
        <v>25</v>
      </c>
      <c r="J851" s="204">
        <v>8.2000000000000003E-2</v>
      </c>
      <c r="K851" s="204">
        <v>0.109</v>
      </c>
      <c r="L851" s="205"/>
      <c r="M851" s="205"/>
    </row>
    <row r="852" spans="1:13" s="20" customFormat="1" ht="21" customHeight="1" x14ac:dyDescent="0.2">
      <c r="A852" s="217" t="s">
        <v>1283</v>
      </c>
      <c r="B852" s="85"/>
      <c r="C852" s="218"/>
      <c r="D852" s="219"/>
      <c r="E852" s="84"/>
      <c r="F852" s="85"/>
      <c r="G852" s="220"/>
      <c r="H852" s="84"/>
      <c r="I852" s="220"/>
      <c r="J852" s="84"/>
      <c r="K852" s="84"/>
      <c r="L852" s="85"/>
      <c r="M852" s="221"/>
    </row>
    <row r="853" spans="1:13" ht="22.5" x14ac:dyDescent="0.2">
      <c r="A853" s="205" t="s">
        <v>1172</v>
      </c>
      <c r="B853" s="205" t="s">
        <v>3303</v>
      </c>
      <c r="C853" s="214" t="s">
        <v>1173</v>
      </c>
      <c r="D853" s="108">
        <v>3.089</v>
      </c>
      <c r="E853" s="204"/>
      <c r="F853" s="205">
        <v>8.9</v>
      </c>
      <c r="G853" s="206">
        <v>2</v>
      </c>
      <c r="H853" s="204">
        <v>0.67500000000000004</v>
      </c>
      <c r="I853" s="206">
        <v>17</v>
      </c>
      <c r="J853" s="204">
        <v>0.22800000000000001</v>
      </c>
      <c r="K853" s="204">
        <v>0.20499999999999999</v>
      </c>
      <c r="L853" s="205"/>
      <c r="M853" s="205"/>
    </row>
    <row r="854" spans="1:13" ht="22.5" x14ac:dyDescent="0.2">
      <c r="A854" s="205" t="s">
        <v>1174</v>
      </c>
      <c r="B854" s="205" t="s">
        <v>3303</v>
      </c>
      <c r="C854" s="214" t="s">
        <v>1175</v>
      </c>
      <c r="D854" s="108">
        <v>2.4649999999999999</v>
      </c>
      <c r="E854" s="204"/>
      <c r="F854" s="205">
        <v>10.1</v>
      </c>
      <c r="G854" s="206">
        <v>2</v>
      </c>
      <c r="H854" s="204">
        <v>0.496</v>
      </c>
      <c r="I854" s="206">
        <v>18</v>
      </c>
      <c r="J854" s="204">
        <v>0.187</v>
      </c>
      <c r="K854" s="204">
        <v>0.13500000000000001</v>
      </c>
      <c r="L854" s="205"/>
      <c r="M854" s="205"/>
    </row>
    <row r="855" spans="1:13" x14ac:dyDescent="0.2">
      <c r="A855" s="205" t="s">
        <v>21</v>
      </c>
      <c r="B855" s="205" t="s">
        <v>3303</v>
      </c>
      <c r="C855" s="214" t="s">
        <v>22</v>
      </c>
      <c r="D855" s="108">
        <v>1.9970000000000001</v>
      </c>
      <c r="E855" s="204"/>
      <c r="F855" s="205">
        <v>5.2</v>
      </c>
      <c r="G855" s="206">
        <v>1</v>
      </c>
      <c r="H855" s="204">
        <v>0.35299999999999998</v>
      </c>
      <c r="I855" s="206">
        <v>9</v>
      </c>
      <c r="J855" s="204">
        <v>9.4E-2</v>
      </c>
      <c r="K855" s="204">
        <v>0.113</v>
      </c>
      <c r="L855" s="205"/>
      <c r="M855" s="205"/>
    </row>
    <row r="856" spans="1:13" ht="56.25" x14ac:dyDescent="0.2">
      <c r="A856" s="205" t="s">
        <v>1284</v>
      </c>
      <c r="B856" s="205" t="s">
        <v>3303</v>
      </c>
      <c r="C856" s="214" t="s">
        <v>5734</v>
      </c>
      <c r="D856" s="108">
        <v>3.5409999999999999</v>
      </c>
      <c r="E856" s="204"/>
      <c r="F856" s="205">
        <v>12.6</v>
      </c>
      <c r="G856" s="206">
        <v>3</v>
      </c>
      <c r="H856" s="204">
        <v>0.53800000000000003</v>
      </c>
      <c r="I856" s="206">
        <v>27</v>
      </c>
      <c r="J856" s="204">
        <v>0.11899999999999999</v>
      </c>
      <c r="K856" s="204">
        <v>0.158</v>
      </c>
      <c r="L856" s="205"/>
      <c r="M856" s="205"/>
    </row>
    <row r="857" spans="1:13" ht="56.25" x14ac:dyDescent="0.2">
      <c r="A857" s="205" t="s">
        <v>1285</v>
      </c>
      <c r="B857" s="205" t="s">
        <v>3303</v>
      </c>
      <c r="C857" s="214" t="s">
        <v>5735</v>
      </c>
      <c r="D857" s="108">
        <v>1.292</v>
      </c>
      <c r="E857" s="204"/>
      <c r="F857" s="205">
        <v>3.8</v>
      </c>
      <c r="G857" s="206">
        <v>1</v>
      </c>
      <c r="H857" s="204">
        <v>0.25600000000000001</v>
      </c>
      <c r="I857" s="206">
        <v>8</v>
      </c>
      <c r="J857" s="204">
        <v>9.5000000000000001E-2</v>
      </c>
      <c r="K857" s="204">
        <v>0.107</v>
      </c>
      <c r="L857" s="205"/>
      <c r="M857" s="205"/>
    </row>
    <row r="858" spans="1:13" ht="56.25" x14ac:dyDescent="0.2">
      <c r="A858" s="205" t="s">
        <v>2326</v>
      </c>
      <c r="B858" s="205" t="s">
        <v>3303</v>
      </c>
      <c r="C858" s="214" t="s">
        <v>5736</v>
      </c>
      <c r="D858" s="108">
        <v>1.1850000000000001</v>
      </c>
      <c r="E858" s="204"/>
      <c r="F858" s="205">
        <v>3.4</v>
      </c>
      <c r="G858" s="206">
        <v>1</v>
      </c>
      <c r="H858" s="204">
        <v>0.215</v>
      </c>
      <c r="I858" s="206">
        <v>7</v>
      </c>
      <c r="J858" s="204">
        <v>8.8999999999999996E-2</v>
      </c>
      <c r="K858" s="204">
        <v>9.8000000000000004E-2</v>
      </c>
      <c r="L858" s="205"/>
      <c r="M858" s="205"/>
    </row>
    <row r="859" spans="1:13" ht="45" x14ac:dyDescent="0.2">
      <c r="A859" s="205" t="s">
        <v>2327</v>
      </c>
      <c r="B859" s="205" t="s">
        <v>3303</v>
      </c>
      <c r="C859" s="214" t="s">
        <v>5737</v>
      </c>
      <c r="D859" s="108">
        <v>0.96799999999999997</v>
      </c>
      <c r="E859" s="204"/>
      <c r="F859" s="205">
        <v>3</v>
      </c>
      <c r="G859" s="206">
        <v>1</v>
      </c>
      <c r="H859" s="204">
        <v>0.16200000000000001</v>
      </c>
      <c r="I859" s="206">
        <v>6</v>
      </c>
      <c r="J859" s="204">
        <v>8.6999999999999994E-2</v>
      </c>
      <c r="K859" s="204">
        <v>9.4E-2</v>
      </c>
      <c r="L859" s="205"/>
      <c r="M859" s="205"/>
    </row>
    <row r="860" spans="1:13" x14ac:dyDescent="0.2">
      <c r="A860" s="205" t="s">
        <v>2670</v>
      </c>
      <c r="B860" s="205" t="s">
        <v>3303</v>
      </c>
      <c r="C860" s="214" t="s">
        <v>1495</v>
      </c>
      <c r="D860" s="108">
        <v>1.617</v>
      </c>
      <c r="E860" s="204"/>
      <c r="F860" s="205">
        <v>6</v>
      </c>
      <c r="G860" s="206">
        <v>1</v>
      </c>
      <c r="H860" s="204">
        <v>0.32500000000000001</v>
      </c>
      <c r="I860" s="206">
        <v>13</v>
      </c>
      <c r="J860" s="204">
        <v>7.4999999999999997E-2</v>
      </c>
      <c r="K860" s="204">
        <v>9.1999999999999998E-2</v>
      </c>
      <c r="L860" s="205"/>
      <c r="M860" s="205"/>
    </row>
    <row r="861" spans="1:13" ht="56.25" x14ac:dyDescent="0.2">
      <c r="A861" s="205" t="s">
        <v>1496</v>
      </c>
      <c r="B861" s="205" t="s">
        <v>3303</v>
      </c>
      <c r="C861" s="116" t="s">
        <v>6834</v>
      </c>
      <c r="D861" s="108">
        <v>4.51</v>
      </c>
      <c r="E861" s="204"/>
      <c r="F861" s="205">
        <v>21.7</v>
      </c>
      <c r="G861" s="206">
        <v>6</v>
      </c>
      <c r="H861" s="204">
        <v>0.497</v>
      </c>
      <c r="I861" s="206">
        <v>40</v>
      </c>
      <c r="J861" s="204">
        <v>0.112</v>
      </c>
      <c r="K861" s="204">
        <v>0.153</v>
      </c>
      <c r="L861" s="205"/>
      <c r="M861" s="205"/>
    </row>
    <row r="862" spans="1:13" ht="45" x14ac:dyDescent="0.2">
      <c r="A862" s="112" t="s">
        <v>1497</v>
      </c>
      <c r="B862" s="112" t="s">
        <v>3303</v>
      </c>
      <c r="C862" s="116" t="s">
        <v>6835</v>
      </c>
      <c r="D862" s="108">
        <v>2.7320000000000002</v>
      </c>
      <c r="E862" s="111"/>
      <c r="F862" s="112">
        <v>12.8</v>
      </c>
      <c r="G862" s="119">
        <v>3</v>
      </c>
      <c r="H862" s="111">
        <v>0.502</v>
      </c>
      <c r="I862" s="119">
        <v>27</v>
      </c>
      <c r="J862" s="111">
        <v>0.11</v>
      </c>
      <c r="K862" s="111">
        <v>0.14599999999999999</v>
      </c>
      <c r="L862" s="112"/>
      <c r="M862" s="112"/>
    </row>
    <row r="863" spans="1:13" ht="33.75" x14ac:dyDescent="0.2">
      <c r="A863" s="112" t="s">
        <v>1492</v>
      </c>
      <c r="B863" s="112" t="s">
        <v>3303</v>
      </c>
      <c r="C863" s="118" t="s">
        <v>6685</v>
      </c>
      <c r="D863" s="111">
        <v>1.583</v>
      </c>
      <c r="E863" s="111"/>
      <c r="F863" s="112">
        <v>7.9</v>
      </c>
      <c r="G863" s="119">
        <v>2</v>
      </c>
      <c r="H863" s="111">
        <v>0.315</v>
      </c>
      <c r="I863" s="119">
        <v>19</v>
      </c>
      <c r="J863" s="111">
        <v>8.4000000000000005E-2</v>
      </c>
      <c r="K863" s="111">
        <v>0.107</v>
      </c>
      <c r="L863" s="112"/>
      <c r="M863" s="112"/>
    </row>
    <row r="864" spans="1:13" ht="22.5" x14ac:dyDescent="0.2">
      <c r="A864" s="205" t="s">
        <v>6686</v>
      </c>
      <c r="B864" s="205" t="s">
        <v>3303</v>
      </c>
      <c r="C864" s="118" t="s">
        <v>6687</v>
      </c>
      <c r="D864" s="108">
        <v>1.0489999999999999</v>
      </c>
      <c r="E864" s="204"/>
      <c r="F864" s="205">
        <v>4.0999999999999996</v>
      </c>
      <c r="G864" s="206">
        <v>1</v>
      </c>
      <c r="H864" s="204">
        <v>0.46100000000000002</v>
      </c>
      <c r="I864" s="206">
        <v>10</v>
      </c>
      <c r="J864" s="204">
        <v>0.08</v>
      </c>
      <c r="K864" s="204">
        <v>9.1999999999999998E-2</v>
      </c>
      <c r="L864" s="205"/>
      <c r="M864" s="205"/>
    </row>
    <row r="865" spans="1:13" ht="22.5" x14ac:dyDescent="0.2">
      <c r="A865" s="205" t="s">
        <v>1804</v>
      </c>
      <c r="B865" s="205" t="s">
        <v>3303</v>
      </c>
      <c r="C865" s="214" t="s">
        <v>5738</v>
      </c>
      <c r="D865" s="108">
        <v>1.9279999999999999</v>
      </c>
      <c r="E865" s="204"/>
      <c r="F865" s="205">
        <v>6.2</v>
      </c>
      <c r="G865" s="206">
        <v>1</v>
      </c>
      <c r="H865" s="204">
        <v>0.42</v>
      </c>
      <c r="I865" s="206">
        <v>14</v>
      </c>
      <c r="J865" s="204">
        <v>9.4E-2</v>
      </c>
      <c r="K865" s="204">
        <v>0.11600000000000001</v>
      </c>
      <c r="L865" s="205"/>
      <c r="M865" s="205"/>
    </row>
    <row r="866" spans="1:13" ht="33.75" x14ac:dyDescent="0.2">
      <c r="A866" s="205" t="s">
        <v>2549</v>
      </c>
      <c r="B866" s="205" t="s">
        <v>3303</v>
      </c>
      <c r="C866" s="214" t="s">
        <v>3383</v>
      </c>
      <c r="D866" s="108">
        <v>1.1819999999999999</v>
      </c>
      <c r="E866" s="204"/>
      <c r="F866" s="205">
        <v>3.2</v>
      </c>
      <c r="G866" s="206"/>
      <c r="H866" s="204"/>
      <c r="I866" s="206">
        <v>6</v>
      </c>
      <c r="J866" s="204">
        <v>0.379</v>
      </c>
      <c r="K866" s="204">
        <v>0.28799999999999998</v>
      </c>
      <c r="L866" s="205"/>
      <c r="M866" s="205" t="s">
        <v>310</v>
      </c>
    </row>
    <row r="867" spans="1:13" ht="33.75" x14ac:dyDescent="0.2">
      <c r="A867" s="205" t="s">
        <v>441</v>
      </c>
      <c r="B867" s="205" t="s">
        <v>3303</v>
      </c>
      <c r="C867" s="214" t="s">
        <v>6688</v>
      </c>
      <c r="D867" s="108">
        <v>1.095</v>
      </c>
      <c r="E867" s="204"/>
      <c r="F867" s="205">
        <v>6</v>
      </c>
      <c r="G867" s="206"/>
      <c r="H867" s="204"/>
      <c r="I867" s="206">
        <v>16</v>
      </c>
      <c r="J867" s="204">
        <v>0.17699999999999999</v>
      </c>
      <c r="K867" s="204">
        <v>0.152</v>
      </c>
      <c r="L867" s="205"/>
      <c r="M867" s="205" t="s">
        <v>310</v>
      </c>
    </row>
    <row r="868" spans="1:13" ht="33.75" customHeight="1" x14ac:dyDescent="0.2">
      <c r="A868" s="205" t="s">
        <v>3486</v>
      </c>
      <c r="B868" s="205" t="s">
        <v>3303</v>
      </c>
      <c r="C868" s="214" t="s">
        <v>23</v>
      </c>
      <c r="D868" s="108">
        <v>0.94799999999999995</v>
      </c>
      <c r="E868" s="204"/>
      <c r="F868" s="205">
        <v>3.5</v>
      </c>
      <c r="G868" s="206"/>
      <c r="H868" s="204"/>
      <c r="I868" s="206">
        <v>6</v>
      </c>
      <c r="J868" s="204">
        <v>0.27</v>
      </c>
      <c r="K868" s="204">
        <v>0.21</v>
      </c>
      <c r="L868" s="205"/>
      <c r="M868" s="205" t="s">
        <v>310</v>
      </c>
    </row>
    <row r="869" spans="1:13" ht="45" x14ac:dyDescent="0.2">
      <c r="A869" s="205" t="s">
        <v>3487</v>
      </c>
      <c r="B869" s="205" t="s">
        <v>3303</v>
      </c>
      <c r="C869" s="214" t="s">
        <v>24</v>
      </c>
      <c r="D869" s="108">
        <v>1.0409999999999999</v>
      </c>
      <c r="E869" s="204"/>
      <c r="F869" s="205">
        <v>6.9</v>
      </c>
      <c r="G869" s="206">
        <v>1</v>
      </c>
      <c r="H869" s="204">
        <v>0.51700000000000002</v>
      </c>
      <c r="I869" s="206">
        <v>14</v>
      </c>
      <c r="J869" s="204">
        <v>0.15</v>
      </c>
      <c r="K869" s="204">
        <v>0.13100000000000001</v>
      </c>
      <c r="L869" s="205"/>
      <c r="M869" s="205" t="s">
        <v>310</v>
      </c>
    </row>
    <row r="870" spans="1:13" ht="33.75" x14ac:dyDescent="0.2">
      <c r="A870" s="205" t="s">
        <v>25</v>
      </c>
      <c r="B870" s="205" t="s">
        <v>3303</v>
      </c>
      <c r="C870" s="214" t="s">
        <v>3384</v>
      </c>
      <c r="D870" s="108">
        <v>0.67400000000000004</v>
      </c>
      <c r="E870" s="204"/>
      <c r="F870" s="205">
        <v>3.5</v>
      </c>
      <c r="G870" s="206"/>
      <c r="H870" s="204"/>
      <c r="I870" s="206">
        <v>8</v>
      </c>
      <c r="J870" s="204">
        <v>0.191</v>
      </c>
      <c r="K870" s="204">
        <v>0.14899999999999999</v>
      </c>
      <c r="L870" s="205"/>
      <c r="M870" s="205" t="s">
        <v>310</v>
      </c>
    </row>
    <row r="871" spans="1:13" ht="33.75" x14ac:dyDescent="0.2">
      <c r="A871" s="205" t="s">
        <v>3488</v>
      </c>
      <c r="B871" s="205" t="s">
        <v>3303</v>
      </c>
      <c r="C871" s="214" t="s">
        <v>5739</v>
      </c>
      <c r="D871" s="108">
        <v>3.5459999999999998</v>
      </c>
      <c r="E871" s="204"/>
      <c r="F871" s="205">
        <v>27.6</v>
      </c>
      <c r="G871" s="206"/>
      <c r="H871" s="204"/>
      <c r="I871" s="206">
        <v>46</v>
      </c>
      <c r="J871" s="204">
        <v>7.6999999999999999E-2</v>
      </c>
      <c r="K871" s="204">
        <v>0.106</v>
      </c>
      <c r="L871" s="205"/>
      <c r="M871" s="205"/>
    </row>
    <row r="872" spans="1:13" ht="22.5" x14ac:dyDescent="0.2">
      <c r="A872" s="205" t="s">
        <v>2011</v>
      </c>
      <c r="B872" s="205" t="s">
        <v>3303</v>
      </c>
      <c r="C872" s="214" t="s">
        <v>2012</v>
      </c>
      <c r="D872" s="108">
        <v>5.6120000000000001</v>
      </c>
      <c r="E872" s="204"/>
      <c r="F872" s="205">
        <v>22.3</v>
      </c>
      <c r="G872" s="206">
        <v>6</v>
      </c>
      <c r="H872" s="204">
        <v>0.45800000000000002</v>
      </c>
      <c r="I872" s="206">
        <v>40</v>
      </c>
      <c r="J872" s="204">
        <v>0.184</v>
      </c>
      <c r="K872" s="204">
        <v>0.13800000000000001</v>
      </c>
      <c r="L872" s="205"/>
      <c r="M872" s="205"/>
    </row>
    <row r="873" spans="1:13" x14ac:dyDescent="0.2">
      <c r="A873" s="205" t="s">
        <v>2013</v>
      </c>
      <c r="B873" s="205" t="s">
        <v>3303</v>
      </c>
      <c r="C873" s="214" t="s">
        <v>2014</v>
      </c>
      <c r="D873" s="108">
        <v>3.6240000000000001</v>
      </c>
      <c r="E873" s="204"/>
      <c r="F873" s="205">
        <v>16.8</v>
      </c>
      <c r="G873" s="206">
        <v>5</v>
      </c>
      <c r="H873" s="204">
        <v>0.58599999999999997</v>
      </c>
      <c r="I873" s="206">
        <v>33</v>
      </c>
      <c r="J873" s="204">
        <v>0.23499999999999999</v>
      </c>
      <c r="K873" s="204">
        <v>0.19700000000000001</v>
      </c>
      <c r="L873" s="205"/>
      <c r="M873" s="205"/>
    </row>
    <row r="874" spans="1:13" ht="22.5" x14ac:dyDescent="0.2">
      <c r="A874" s="205" t="s">
        <v>1256</v>
      </c>
      <c r="B874" s="205" t="s">
        <v>3304</v>
      </c>
      <c r="C874" s="214" t="s">
        <v>1257</v>
      </c>
      <c r="D874" s="108">
        <v>2.0579999999999998</v>
      </c>
      <c r="E874" s="204"/>
      <c r="F874" s="205">
        <v>20</v>
      </c>
      <c r="G874" s="206"/>
      <c r="H874" s="204"/>
      <c r="I874" s="206">
        <v>30</v>
      </c>
      <c r="J874" s="204">
        <v>7.0999999999999994E-2</v>
      </c>
      <c r="K874" s="204">
        <v>9.6000000000000002E-2</v>
      </c>
      <c r="L874" s="205"/>
      <c r="M874" s="205"/>
    </row>
    <row r="875" spans="1:13" ht="45" x14ac:dyDescent="0.2">
      <c r="A875" s="205" t="s">
        <v>3204</v>
      </c>
      <c r="B875" s="205" t="s">
        <v>3305</v>
      </c>
      <c r="C875" s="214" t="s">
        <v>5740</v>
      </c>
      <c r="D875" s="108">
        <v>2.4329999999999998</v>
      </c>
      <c r="E875" s="204"/>
      <c r="F875" s="205">
        <v>12.6</v>
      </c>
      <c r="G875" s="206">
        <v>3</v>
      </c>
      <c r="H875" s="204">
        <v>0.59799999999999998</v>
      </c>
      <c r="I875" s="206">
        <v>22</v>
      </c>
      <c r="J875" s="204">
        <v>0.13300000000000001</v>
      </c>
      <c r="K875" s="204">
        <v>0.17599999999999999</v>
      </c>
      <c r="L875" s="205"/>
      <c r="M875" s="205"/>
    </row>
    <row r="876" spans="1:13" ht="56.25" x14ac:dyDescent="0.2">
      <c r="A876" s="205" t="s">
        <v>3205</v>
      </c>
      <c r="B876" s="205" t="s">
        <v>3305</v>
      </c>
      <c r="C876" s="214" t="s">
        <v>5741</v>
      </c>
      <c r="D876" s="108">
        <v>1.5389999999999999</v>
      </c>
      <c r="E876" s="204"/>
      <c r="F876" s="205">
        <v>9.6</v>
      </c>
      <c r="G876" s="206"/>
      <c r="H876" s="204"/>
      <c r="I876" s="206">
        <v>16</v>
      </c>
      <c r="J876" s="204">
        <v>0.158</v>
      </c>
      <c r="K876" s="204">
        <v>0.14299999999999999</v>
      </c>
      <c r="L876" s="205"/>
      <c r="M876" s="205"/>
    </row>
    <row r="877" spans="1:13" ht="56.25" x14ac:dyDescent="0.2">
      <c r="A877" s="205" t="s">
        <v>1909</v>
      </c>
      <c r="B877" s="205" t="s">
        <v>3305</v>
      </c>
      <c r="C877" s="214" t="s">
        <v>5742</v>
      </c>
      <c r="D877" s="108">
        <v>1.675</v>
      </c>
      <c r="E877" s="204"/>
      <c r="F877" s="205">
        <v>12.4</v>
      </c>
      <c r="G877" s="206">
        <v>3</v>
      </c>
      <c r="H877" s="204">
        <v>0.40699999999999997</v>
      </c>
      <c r="I877" s="206">
        <v>25</v>
      </c>
      <c r="J877" s="204">
        <v>9.1999999999999998E-2</v>
      </c>
      <c r="K877" s="204">
        <v>0.122</v>
      </c>
      <c r="L877" s="205"/>
      <c r="M877" s="205"/>
    </row>
    <row r="878" spans="1:13" ht="56.25" x14ac:dyDescent="0.2">
      <c r="A878" s="205" t="s">
        <v>1910</v>
      </c>
      <c r="B878" s="205" t="s">
        <v>3305</v>
      </c>
      <c r="C878" s="214" t="s">
        <v>5743</v>
      </c>
      <c r="D878" s="108">
        <v>0.69</v>
      </c>
      <c r="E878" s="204"/>
      <c r="F878" s="205">
        <v>4.7</v>
      </c>
      <c r="G878" s="206">
        <v>1</v>
      </c>
      <c r="H878" s="204">
        <v>0.46100000000000002</v>
      </c>
      <c r="I878" s="206">
        <v>11</v>
      </c>
      <c r="J878" s="204">
        <v>0.1</v>
      </c>
      <c r="K878" s="204">
        <v>0.11799999999999999</v>
      </c>
      <c r="L878" s="205"/>
      <c r="M878" s="205"/>
    </row>
    <row r="879" spans="1:13" ht="22.5" x14ac:dyDescent="0.2">
      <c r="A879" s="112" t="s">
        <v>1258</v>
      </c>
      <c r="B879" s="112" t="s">
        <v>3305</v>
      </c>
      <c r="C879" s="118" t="s">
        <v>5744</v>
      </c>
      <c r="D879" s="108">
        <v>0.99</v>
      </c>
      <c r="E879" s="111"/>
      <c r="F879" s="112">
        <v>9.1</v>
      </c>
      <c r="G879" s="119">
        <v>2</v>
      </c>
      <c r="H879" s="111">
        <v>0.32400000000000001</v>
      </c>
      <c r="I879" s="119">
        <v>17</v>
      </c>
      <c r="J879" s="111">
        <v>7.4999999999999997E-2</v>
      </c>
      <c r="K879" s="111">
        <v>9.6000000000000002E-2</v>
      </c>
      <c r="L879" s="112"/>
      <c r="M879" s="112"/>
    </row>
    <row r="880" spans="1:13" ht="33.75" x14ac:dyDescent="0.2">
      <c r="A880" s="112" t="s">
        <v>26</v>
      </c>
      <c r="B880" s="112" t="s">
        <v>3305</v>
      </c>
      <c r="C880" s="118" t="s">
        <v>5745</v>
      </c>
      <c r="D880" s="111">
        <v>0.70299999999999996</v>
      </c>
      <c r="E880" s="111"/>
      <c r="F880" s="112">
        <v>6.5</v>
      </c>
      <c r="G880" s="119">
        <v>1</v>
      </c>
      <c r="H880" s="111">
        <v>0.51</v>
      </c>
      <c r="I880" s="119">
        <v>14</v>
      </c>
      <c r="J880" s="111">
        <v>7.3999999999999996E-2</v>
      </c>
      <c r="K880" s="111">
        <v>9.1999999999999998E-2</v>
      </c>
      <c r="L880" s="112"/>
      <c r="M880" s="112"/>
    </row>
    <row r="881" spans="1:13" ht="67.5" x14ac:dyDescent="0.2">
      <c r="A881" s="205" t="s">
        <v>3206</v>
      </c>
      <c r="B881" s="205" t="s">
        <v>3305</v>
      </c>
      <c r="C881" s="214" t="s">
        <v>5746</v>
      </c>
      <c r="D881" s="108">
        <v>1.1060000000000001</v>
      </c>
      <c r="E881" s="204"/>
      <c r="F881" s="205">
        <v>8.6999999999999993</v>
      </c>
      <c r="G881" s="206">
        <v>2</v>
      </c>
      <c r="H881" s="204">
        <v>0.35599999999999998</v>
      </c>
      <c r="I881" s="206">
        <v>19</v>
      </c>
      <c r="J881" s="204">
        <v>8.5999999999999993E-2</v>
      </c>
      <c r="K881" s="204">
        <v>0.11</v>
      </c>
      <c r="L881" s="205"/>
      <c r="M881" s="205"/>
    </row>
    <row r="882" spans="1:13" ht="56.25" x14ac:dyDescent="0.2">
      <c r="A882" s="205" t="s">
        <v>3207</v>
      </c>
      <c r="B882" s="205" t="s">
        <v>3305</v>
      </c>
      <c r="C882" s="214" t="s">
        <v>5747</v>
      </c>
      <c r="D882" s="108">
        <v>0.63900000000000001</v>
      </c>
      <c r="E882" s="204"/>
      <c r="F882" s="205">
        <v>5.2</v>
      </c>
      <c r="G882" s="206">
        <v>1</v>
      </c>
      <c r="H882" s="204">
        <v>0.42299999999999999</v>
      </c>
      <c r="I882" s="206">
        <v>11</v>
      </c>
      <c r="J882" s="204">
        <v>8.3000000000000004E-2</v>
      </c>
      <c r="K882" s="204">
        <v>0.1</v>
      </c>
      <c r="L882" s="205"/>
      <c r="M882" s="205"/>
    </row>
    <row r="883" spans="1:13" ht="45" x14ac:dyDescent="0.2">
      <c r="A883" s="205" t="s">
        <v>1911</v>
      </c>
      <c r="B883" s="205" t="s">
        <v>3305</v>
      </c>
      <c r="C883" s="214" t="s">
        <v>5748</v>
      </c>
      <c r="D883" s="108">
        <v>1.1299999999999999</v>
      </c>
      <c r="E883" s="204"/>
      <c r="F883" s="205">
        <v>5.4</v>
      </c>
      <c r="G883" s="206"/>
      <c r="H883" s="204"/>
      <c r="I883" s="206">
        <v>14</v>
      </c>
      <c r="J883" s="204">
        <v>0.19800000000000001</v>
      </c>
      <c r="K883" s="204">
        <v>0.16700000000000001</v>
      </c>
      <c r="L883" s="205"/>
      <c r="M883" s="205"/>
    </row>
    <row r="884" spans="1:13" ht="45" x14ac:dyDescent="0.2">
      <c r="A884" s="205" t="s">
        <v>1912</v>
      </c>
      <c r="B884" s="205" t="s">
        <v>3305</v>
      </c>
      <c r="C884" s="214" t="s">
        <v>5749</v>
      </c>
      <c r="D884" s="108">
        <v>0.84299999999999997</v>
      </c>
      <c r="E884" s="204"/>
      <c r="F884" s="205">
        <v>5.8</v>
      </c>
      <c r="G884" s="206"/>
      <c r="H884" s="204"/>
      <c r="I884" s="206">
        <v>14</v>
      </c>
      <c r="J884" s="204">
        <v>9.6000000000000002E-2</v>
      </c>
      <c r="K884" s="204">
        <v>0.11700000000000001</v>
      </c>
      <c r="L884" s="205"/>
      <c r="M884" s="205"/>
    </row>
    <row r="885" spans="1:13" ht="22.5" x14ac:dyDescent="0.2">
      <c r="A885" s="205" t="s">
        <v>1974</v>
      </c>
      <c r="B885" s="205" t="s">
        <v>3305</v>
      </c>
      <c r="C885" s="214" t="s">
        <v>27</v>
      </c>
      <c r="D885" s="108">
        <v>0.29299999999999998</v>
      </c>
      <c r="E885" s="204"/>
      <c r="F885" s="205">
        <v>1</v>
      </c>
      <c r="G885" s="206"/>
      <c r="H885" s="204"/>
      <c r="I885" s="206"/>
      <c r="J885" s="204"/>
      <c r="K885" s="204"/>
      <c r="L885" s="205"/>
      <c r="M885" s="205"/>
    </row>
    <row r="886" spans="1:13" ht="22.5" x14ac:dyDescent="0.2">
      <c r="A886" s="205" t="s">
        <v>28</v>
      </c>
      <c r="B886" s="205" t="s">
        <v>3305</v>
      </c>
      <c r="C886" s="214" t="s">
        <v>29</v>
      </c>
      <c r="D886" s="108">
        <v>0.23100000000000001</v>
      </c>
      <c r="E886" s="204"/>
      <c r="F886" s="205">
        <v>1</v>
      </c>
      <c r="G886" s="206"/>
      <c r="H886" s="204"/>
      <c r="I886" s="206"/>
      <c r="J886" s="204"/>
      <c r="K886" s="204"/>
      <c r="L886" s="205"/>
      <c r="M886" s="205"/>
    </row>
    <row r="887" spans="1:13" ht="33.75" x14ac:dyDescent="0.2">
      <c r="A887" s="205" t="s">
        <v>4012</v>
      </c>
      <c r="B887" s="205" t="s">
        <v>3305</v>
      </c>
      <c r="C887" s="214" t="s">
        <v>5750</v>
      </c>
      <c r="D887" s="108">
        <v>2.262</v>
      </c>
      <c r="E887" s="204"/>
      <c r="F887" s="205">
        <v>12.7</v>
      </c>
      <c r="G887" s="206">
        <v>3</v>
      </c>
      <c r="H887" s="204">
        <v>0.55400000000000005</v>
      </c>
      <c r="I887" s="206">
        <v>27</v>
      </c>
      <c r="J887" s="204">
        <v>0.17399999999999999</v>
      </c>
      <c r="K887" s="204">
        <v>0.161</v>
      </c>
      <c r="L887" s="205"/>
      <c r="M887" s="205" t="s">
        <v>310</v>
      </c>
    </row>
    <row r="888" spans="1:13" ht="45" x14ac:dyDescent="0.2">
      <c r="A888" s="205" t="s">
        <v>4013</v>
      </c>
      <c r="B888" s="205" t="s">
        <v>3305</v>
      </c>
      <c r="C888" s="214" t="s">
        <v>5751</v>
      </c>
      <c r="D888" s="108">
        <v>2.0009999999999999</v>
      </c>
      <c r="E888" s="204"/>
      <c r="F888" s="205">
        <v>6.7</v>
      </c>
      <c r="G888" s="206">
        <v>1</v>
      </c>
      <c r="H888" s="204">
        <v>0.97499999999999998</v>
      </c>
      <c r="I888" s="206">
        <v>12</v>
      </c>
      <c r="J888" s="204">
        <v>0.28999999999999998</v>
      </c>
      <c r="K888" s="204">
        <v>0.252</v>
      </c>
      <c r="L888" s="205"/>
      <c r="M888" s="205" t="s">
        <v>310</v>
      </c>
    </row>
    <row r="889" spans="1:13" ht="45" x14ac:dyDescent="0.2">
      <c r="A889" s="205" t="s">
        <v>1913</v>
      </c>
      <c r="B889" s="205" t="s">
        <v>3305</v>
      </c>
      <c r="C889" s="214" t="s">
        <v>3818</v>
      </c>
      <c r="D889" s="108">
        <v>0.97399999999999998</v>
      </c>
      <c r="E889" s="204"/>
      <c r="F889" s="205">
        <v>7.1</v>
      </c>
      <c r="G889" s="206">
        <v>1</v>
      </c>
      <c r="H889" s="204">
        <v>0.60299999999999998</v>
      </c>
      <c r="I889" s="206">
        <v>16</v>
      </c>
      <c r="J889" s="204">
        <v>9.4E-2</v>
      </c>
      <c r="K889" s="204">
        <v>0.11700000000000001</v>
      </c>
      <c r="L889" s="205"/>
      <c r="M889" s="205" t="s">
        <v>310</v>
      </c>
    </row>
    <row r="890" spans="1:13" ht="33.75" x14ac:dyDescent="0.2">
      <c r="A890" s="205" t="s">
        <v>3235</v>
      </c>
      <c r="B890" s="205" t="s">
        <v>3305</v>
      </c>
      <c r="C890" s="214" t="s">
        <v>3819</v>
      </c>
      <c r="D890" s="108">
        <v>0.64800000000000002</v>
      </c>
      <c r="E890" s="204"/>
      <c r="F890" s="205">
        <v>5</v>
      </c>
      <c r="G890" s="206">
        <v>1</v>
      </c>
      <c r="H890" s="204">
        <v>0.36799999999999999</v>
      </c>
      <c r="I890" s="206">
        <v>12</v>
      </c>
      <c r="J890" s="204">
        <v>8.5999999999999993E-2</v>
      </c>
      <c r="K890" s="204">
        <v>0.10299999999999999</v>
      </c>
      <c r="L890" s="205"/>
      <c r="M890" s="205" t="s">
        <v>310</v>
      </c>
    </row>
    <row r="891" spans="1:13" ht="22.5" x14ac:dyDescent="0.2">
      <c r="A891" s="205" t="s">
        <v>1975</v>
      </c>
      <c r="B891" s="205" t="s">
        <v>3305</v>
      </c>
      <c r="C891" s="214" t="s">
        <v>1976</v>
      </c>
      <c r="D891" s="108">
        <v>2.9009999999999998</v>
      </c>
      <c r="E891" s="204"/>
      <c r="F891" s="205">
        <v>21.4</v>
      </c>
      <c r="G891" s="206"/>
      <c r="H891" s="204"/>
      <c r="I891" s="206">
        <v>35</v>
      </c>
      <c r="J891" s="204">
        <v>9.1999999999999998E-2</v>
      </c>
      <c r="K891" s="204">
        <v>0.125</v>
      </c>
      <c r="L891" s="205"/>
      <c r="M891" s="205"/>
    </row>
    <row r="892" spans="1:13" s="20" customFormat="1" ht="21" customHeight="1" x14ac:dyDescent="0.2">
      <c r="A892" s="217" t="s">
        <v>2705</v>
      </c>
      <c r="B892" s="85"/>
      <c r="C892" s="218"/>
      <c r="D892" s="219"/>
      <c r="E892" s="84"/>
      <c r="F892" s="85"/>
      <c r="G892" s="220"/>
      <c r="H892" s="84"/>
      <c r="I892" s="220"/>
      <c r="J892" s="84"/>
      <c r="K892" s="84"/>
      <c r="L892" s="85"/>
      <c r="M892" s="221"/>
    </row>
    <row r="893" spans="1:13" ht="45" x14ac:dyDescent="0.2">
      <c r="A893" s="205" t="s">
        <v>1977</v>
      </c>
      <c r="B893" s="205" t="s">
        <v>3303</v>
      </c>
      <c r="C893" s="214" t="s">
        <v>291</v>
      </c>
      <c r="D893" s="108">
        <v>6.0679999999999996</v>
      </c>
      <c r="E893" s="204"/>
      <c r="F893" s="205">
        <v>20.7</v>
      </c>
      <c r="G893" s="206">
        <v>6</v>
      </c>
      <c r="H893" s="204">
        <v>0.504</v>
      </c>
      <c r="I893" s="206">
        <v>36</v>
      </c>
      <c r="J893" s="204">
        <v>0.11899999999999999</v>
      </c>
      <c r="K893" s="204">
        <v>0.16300000000000001</v>
      </c>
      <c r="L893" s="205"/>
      <c r="M893" s="205"/>
    </row>
    <row r="894" spans="1:13" ht="33.75" x14ac:dyDescent="0.2">
      <c r="A894" s="205" t="s">
        <v>1978</v>
      </c>
      <c r="B894" s="205" t="s">
        <v>3303</v>
      </c>
      <c r="C894" s="214" t="s">
        <v>6836</v>
      </c>
      <c r="D894" s="108">
        <v>2.097</v>
      </c>
      <c r="E894" s="204"/>
      <c r="F894" s="205">
        <v>13.9</v>
      </c>
      <c r="G894" s="206">
        <v>4</v>
      </c>
      <c r="H894" s="204">
        <v>0.30499999999999999</v>
      </c>
      <c r="I894" s="206">
        <v>29</v>
      </c>
      <c r="J894" s="204">
        <v>7.6999999999999999E-2</v>
      </c>
      <c r="K894" s="204">
        <v>0.10199999999999999</v>
      </c>
      <c r="L894" s="205"/>
      <c r="M894" s="205"/>
    </row>
    <row r="895" spans="1:13" ht="33.75" x14ac:dyDescent="0.2">
      <c r="A895" s="112" t="s">
        <v>1979</v>
      </c>
      <c r="B895" s="112" t="s">
        <v>3303</v>
      </c>
      <c r="C895" s="118" t="s">
        <v>3809</v>
      </c>
      <c r="D895" s="108">
        <v>1.0589999999999999</v>
      </c>
      <c r="E895" s="111"/>
      <c r="F895" s="112">
        <v>5.0999999999999996</v>
      </c>
      <c r="G895" s="119">
        <v>1</v>
      </c>
      <c r="H895" s="111">
        <v>0.28799999999999998</v>
      </c>
      <c r="I895" s="119">
        <v>10</v>
      </c>
      <c r="J895" s="111">
        <v>7.9000000000000001E-2</v>
      </c>
      <c r="K895" s="111">
        <v>9.4E-2</v>
      </c>
      <c r="L895" s="112"/>
      <c r="M895" s="112"/>
    </row>
    <row r="896" spans="1:13" ht="45" x14ac:dyDescent="0.2">
      <c r="A896" s="112" t="s">
        <v>2342</v>
      </c>
      <c r="B896" s="112" t="s">
        <v>3303</v>
      </c>
      <c r="C896" s="118" t="s">
        <v>6689</v>
      </c>
      <c r="D896" s="111">
        <v>4.7919999999999998</v>
      </c>
      <c r="E896" s="111"/>
      <c r="F896" s="112">
        <v>18.600000000000001</v>
      </c>
      <c r="G896" s="119">
        <v>5</v>
      </c>
      <c r="H896" s="111">
        <v>0.47199999999999998</v>
      </c>
      <c r="I896" s="119">
        <v>33</v>
      </c>
      <c r="J896" s="111">
        <v>0.189</v>
      </c>
      <c r="K896" s="111">
        <v>0.14399999999999999</v>
      </c>
      <c r="L896" s="112"/>
      <c r="M896" s="112"/>
    </row>
    <row r="897" spans="1:13" ht="45" x14ac:dyDescent="0.2">
      <c r="A897" s="205" t="s">
        <v>4014</v>
      </c>
      <c r="B897" s="205" t="s">
        <v>3303</v>
      </c>
      <c r="C897" s="214" t="s">
        <v>6690</v>
      </c>
      <c r="D897" s="108">
        <v>2.5449999999999999</v>
      </c>
      <c r="E897" s="204"/>
      <c r="F897" s="205">
        <v>8.4</v>
      </c>
      <c r="G897" s="206">
        <v>2</v>
      </c>
      <c r="H897" s="204">
        <v>0.43</v>
      </c>
      <c r="I897" s="206">
        <v>17</v>
      </c>
      <c r="J897" s="204">
        <v>0.154</v>
      </c>
      <c r="K897" s="204">
        <v>0.13800000000000001</v>
      </c>
      <c r="L897" s="205"/>
      <c r="M897" s="205"/>
    </row>
    <row r="898" spans="1:13" ht="45" x14ac:dyDescent="0.2">
      <c r="A898" s="205" t="s">
        <v>4015</v>
      </c>
      <c r="B898" s="205" t="s">
        <v>3303</v>
      </c>
      <c r="C898" s="214" t="s">
        <v>6691</v>
      </c>
      <c r="D898" s="108">
        <v>2.2280000000000002</v>
      </c>
      <c r="E898" s="204"/>
      <c r="F898" s="205">
        <v>9.3000000000000007</v>
      </c>
      <c r="G898" s="206">
        <v>2</v>
      </c>
      <c r="H898" s="204">
        <v>0.34799999999999998</v>
      </c>
      <c r="I898" s="206">
        <v>19</v>
      </c>
      <c r="J898" s="204">
        <v>7.8E-2</v>
      </c>
      <c r="K898" s="204">
        <v>0.10100000000000001</v>
      </c>
      <c r="L898" s="205"/>
      <c r="M898" s="205"/>
    </row>
    <row r="899" spans="1:13" ht="45" x14ac:dyDescent="0.2">
      <c r="A899" s="205" t="s">
        <v>6692</v>
      </c>
      <c r="B899" s="205" t="s">
        <v>3303</v>
      </c>
      <c r="C899" s="214" t="s">
        <v>6693</v>
      </c>
      <c r="D899" s="108">
        <v>1.5669999999999999</v>
      </c>
      <c r="E899" s="204"/>
      <c r="F899" s="205">
        <v>5.8</v>
      </c>
      <c r="G899" s="206">
        <v>1</v>
      </c>
      <c r="H899" s="204">
        <v>0.32</v>
      </c>
      <c r="I899" s="206">
        <v>12</v>
      </c>
      <c r="J899" s="204">
        <v>7.6999999999999999E-2</v>
      </c>
      <c r="K899" s="204">
        <v>9.4E-2</v>
      </c>
      <c r="L899" s="205"/>
      <c r="M899" s="205"/>
    </row>
    <row r="900" spans="1:13" ht="22.5" x14ac:dyDescent="0.2">
      <c r="A900" s="205" t="s">
        <v>2918</v>
      </c>
      <c r="B900" s="205" t="s">
        <v>3303</v>
      </c>
      <c r="C900" s="214" t="s">
        <v>292</v>
      </c>
      <c r="D900" s="108">
        <v>2.177</v>
      </c>
      <c r="E900" s="204"/>
      <c r="F900" s="205">
        <v>12.4</v>
      </c>
      <c r="G900" s="206">
        <v>3</v>
      </c>
      <c r="H900" s="204">
        <v>0.40799999999999997</v>
      </c>
      <c r="I900" s="206">
        <v>26</v>
      </c>
      <c r="J900" s="204">
        <v>9.1999999999999998E-2</v>
      </c>
      <c r="K900" s="204">
        <v>0.122</v>
      </c>
      <c r="L900" s="205"/>
      <c r="M900" s="205"/>
    </row>
    <row r="901" spans="1:13" ht="33.75" x14ac:dyDescent="0.2">
      <c r="A901" s="205" t="s">
        <v>2234</v>
      </c>
      <c r="B901" s="205" t="s">
        <v>3303</v>
      </c>
      <c r="C901" s="214" t="s">
        <v>6694</v>
      </c>
      <c r="D901" s="108">
        <v>0.93</v>
      </c>
      <c r="E901" s="204"/>
      <c r="F901" s="205">
        <v>4.8</v>
      </c>
      <c r="G901" s="206">
        <v>1</v>
      </c>
      <c r="H901" s="204">
        <v>0.38800000000000001</v>
      </c>
      <c r="I901" s="206">
        <v>11</v>
      </c>
      <c r="J901" s="204">
        <v>8.2000000000000003E-2</v>
      </c>
      <c r="K901" s="204">
        <v>9.7000000000000003E-2</v>
      </c>
      <c r="L901" s="205"/>
      <c r="M901" s="205"/>
    </row>
    <row r="902" spans="1:13" ht="22.5" x14ac:dyDescent="0.2">
      <c r="A902" s="205" t="s">
        <v>5752</v>
      </c>
      <c r="B902" s="205" t="s">
        <v>3303</v>
      </c>
      <c r="C902" s="214" t="s">
        <v>6695</v>
      </c>
      <c r="D902" s="108">
        <v>0.76400000000000001</v>
      </c>
      <c r="E902" s="204"/>
      <c r="F902" s="205">
        <v>2.9</v>
      </c>
      <c r="G902" s="206">
        <v>1</v>
      </c>
      <c r="H902" s="204">
        <v>0.14000000000000001</v>
      </c>
      <c r="I902" s="206">
        <v>6</v>
      </c>
      <c r="J902" s="204">
        <v>8.6999999999999994E-2</v>
      </c>
      <c r="K902" s="204">
        <v>9.1999999999999998E-2</v>
      </c>
      <c r="L902" s="205"/>
      <c r="M902" s="205"/>
    </row>
    <row r="903" spans="1:13" ht="22.5" x14ac:dyDescent="0.2">
      <c r="A903" s="205" t="s">
        <v>6696</v>
      </c>
      <c r="B903" s="205" t="s">
        <v>3303</v>
      </c>
      <c r="C903" s="214" t="s">
        <v>6697</v>
      </c>
      <c r="D903" s="108">
        <v>0.63700000000000001</v>
      </c>
      <c r="E903" s="204"/>
      <c r="F903" s="205">
        <v>2.8</v>
      </c>
      <c r="G903" s="206">
        <v>1</v>
      </c>
      <c r="H903" s="204">
        <v>0.157</v>
      </c>
      <c r="I903" s="206">
        <v>6</v>
      </c>
      <c r="J903" s="204">
        <v>0.10299999999999999</v>
      </c>
      <c r="K903" s="204">
        <v>0.109</v>
      </c>
      <c r="L903" s="205"/>
      <c r="M903" s="205"/>
    </row>
    <row r="904" spans="1:13" ht="45" customHeight="1" x14ac:dyDescent="0.2">
      <c r="A904" s="205" t="s">
        <v>6698</v>
      </c>
      <c r="B904" s="205" t="s">
        <v>3303</v>
      </c>
      <c r="C904" s="214" t="s">
        <v>6699</v>
      </c>
      <c r="D904" s="108">
        <v>3.6669999999999998</v>
      </c>
      <c r="E904" s="204"/>
      <c r="F904" s="205">
        <v>15.4</v>
      </c>
      <c r="G904" s="206">
        <v>4</v>
      </c>
      <c r="H904" s="204">
        <v>0.45500000000000002</v>
      </c>
      <c r="I904" s="206">
        <v>30</v>
      </c>
      <c r="J904" s="204">
        <v>0.10299999999999999</v>
      </c>
      <c r="K904" s="204">
        <v>0.13900000000000001</v>
      </c>
      <c r="L904" s="205"/>
      <c r="M904" s="205"/>
    </row>
    <row r="905" spans="1:13" x14ac:dyDescent="0.2">
      <c r="A905" s="205" t="s">
        <v>2794</v>
      </c>
      <c r="B905" s="205" t="s">
        <v>3303</v>
      </c>
      <c r="C905" s="214" t="s">
        <v>3820</v>
      </c>
      <c r="D905" s="108">
        <v>1.542</v>
      </c>
      <c r="E905" s="204"/>
      <c r="F905" s="205">
        <v>5.3</v>
      </c>
      <c r="G905" s="206">
        <v>1</v>
      </c>
      <c r="H905" s="204">
        <v>0.38800000000000001</v>
      </c>
      <c r="I905" s="206">
        <v>12</v>
      </c>
      <c r="J905" s="204">
        <v>0.14699999999999999</v>
      </c>
      <c r="K905" s="204">
        <v>0.124</v>
      </c>
      <c r="L905" s="205"/>
      <c r="M905" s="205"/>
    </row>
    <row r="906" spans="1:13" x14ac:dyDescent="0.2">
      <c r="A906" s="205" t="s">
        <v>533</v>
      </c>
      <c r="B906" s="205" t="s">
        <v>3303</v>
      </c>
      <c r="C906" s="214" t="s">
        <v>3821</v>
      </c>
      <c r="D906" s="108">
        <v>1.544</v>
      </c>
      <c r="E906" s="204"/>
      <c r="F906" s="205">
        <v>6.8</v>
      </c>
      <c r="G906" s="206">
        <v>1</v>
      </c>
      <c r="H906" s="204">
        <v>0.38800000000000001</v>
      </c>
      <c r="I906" s="206">
        <v>15</v>
      </c>
      <c r="J906" s="204">
        <v>0.08</v>
      </c>
      <c r="K906" s="204">
        <v>0.1</v>
      </c>
      <c r="L906" s="205"/>
      <c r="M906" s="205"/>
    </row>
    <row r="907" spans="1:13" ht="56.25" x14ac:dyDescent="0.2">
      <c r="A907" s="205" t="s">
        <v>2235</v>
      </c>
      <c r="B907" s="205" t="s">
        <v>3303</v>
      </c>
      <c r="C907" s="214" t="s">
        <v>6837</v>
      </c>
      <c r="D907" s="108">
        <v>3.94</v>
      </c>
      <c r="E907" s="204"/>
      <c r="F907" s="205">
        <v>20.5</v>
      </c>
      <c r="G907" s="206">
        <v>6</v>
      </c>
      <c r="H907" s="204">
        <v>0.38900000000000001</v>
      </c>
      <c r="I907" s="206">
        <v>38</v>
      </c>
      <c r="J907" s="204">
        <v>9.2999999999999999E-2</v>
      </c>
      <c r="K907" s="204">
        <v>0.126</v>
      </c>
      <c r="L907" s="205"/>
      <c r="M907" s="205"/>
    </row>
    <row r="908" spans="1:13" ht="56.25" x14ac:dyDescent="0.2">
      <c r="A908" s="205" t="s">
        <v>2236</v>
      </c>
      <c r="B908" s="205" t="s">
        <v>3303</v>
      </c>
      <c r="C908" s="214" t="s">
        <v>293</v>
      </c>
      <c r="D908" s="108">
        <v>1.9259999999999999</v>
      </c>
      <c r="E908" s="204"/>
      <c r="F908" s="205">
        <v>11</v>
      </c>
      <c r="G908" s="206">
        <v>3</v>
      </c>
      <c r="H908" s="204">
        <v>0.30499999999999999</v>
      </c>
      <c r="I908" s="206">
        <v>24</v>
      </c>
      <c r="J908" s="204">
        <v>7.6999999999999999E-2</v>
      </c>
      <c r="K908" s="204">
        <v>0.10100000000000001</v>
      </c>
      <c r="L908" s="205"/>
      <c r="M908" s="205"/>
    </row>
    <row r="909" spans="1:13" ht="56.25" x14ac:dyDescent="0.2">
      <c r="A909" s="205" t="s">
        <v>1980</v>
      </c>
      <c r="B909" s="205" t="s">
        <v>3303</v>
      </c>
      <c r="C909" s="214" t="s">
        <v>6700</v>
      </c>
      <c r="D909" s="108">
        <v>2.5259999999999998</v>
      </c>
      <c r="E909" s="204"/>
      <c r="F909" s="205">
        <v>14.2</v>
      </c>
      <c r="G909" s="206">
        <v>4</v>
      </c>
      <c r="H909" s="204">
        <v>0.39</v>
      </c>
      <c r="I909" s="206">
        <v>29</v>
      </c>
      <c r="J909" s="204">
        <v>9.6000000000000002E-2</v>
      </c>
      <c r="K909" s="204">
        <v>0.128</v>
      </c>
      <c r="L909" s="205"/>
      <c r="M909" s="205"/>
    </row>
    <row r="910" spans="1:13" ht="45" x14ac:dyDescent="0.2">
      <c r="A910" s="112" t="s">
        <v>1981</v>
      </c>
      <c r="B910" s="112" t="s">
        <v>3303</v>
      </c>
      <c r="C910" s="118" t="s">
        <v>638</v>
      </c>
      <c r="D910" s="108">
        <v>0.96399999999999997</v>
      </c>
      <c r="E910" s="111"/>
      <c r="F910" s="112">
        <v>4.2</v>
      </c>
      <c r="G910" s="119">
        <v>1</v>
      </c>
      <c r="H910" s="111">
        <v>0.29799999999999999</v>
      </c>
      <c r="I910" s="119">
        <v>10</v>
      </c>
      <c r="J910" s="111">
        <v>8.4000000000000005E-2</v>
      </c>
      <c r="K910" s="111">
        <v>9.7000000000000003E-2</v>
      </c>
      <c r="L910" s="112"/>
      <c r="M910" s="112"/>
    </row>
    <row r="911" spans="1:13" ht="56.25" x14ac:dyDescent="0.2">
      <c r="A911" s="112" t="s">
        <v>3216</v>
      </c>
      <c r="B911" s="112" t="s">
        <v>3303</v>
      </c>
      <c r="C911" s="118" t="s">
        <v>4516</v>
      </c>
      <c r="D911" s="111">
        <v>5.7309999999999999</v>
      </c>
      <c r="E911" s="111"/>
      <c r="F911" s="112">
        <v>21.3</v>
      </c>
      <c r="G911" s="119">
        <v>6</v>
      </c>
      <c r="H911" s="111">
        <v>0.46899999999999997</v>
      </c>
      <c r="I911" s="119">
        <v>36</v>
      </c>
      <c r="J911" s="111">
        <v>0.108</v>
      </c>
      <c r="K911" s="111">
        <v>0.14699999999999999</v>
      </c>
      <c r="L911" s="112"/>
      <c r="M911" s="112"/>
    </row>
    <row r="912" spans="1:13" ht="45" x14ac:dyDescent="0.2">
      <c r="A912" s="112" t="s">
        <v>3270</v>
      </c>
      <c r="B912" s="112" t="s">
        <v>3303</v>
      </c>
      <c r="C912" s="118" t="s">
        <v>2706</v>
      </c>
      <c r="D912" s="108">
        <v>1.921</v>
      </c>
      <c r="E912" s="111"/>
      <c r="F912" s="112">
        <v>8.8000000000000007</v>
      </c>
      <c r="G912" s="119">
        <v>2</v>
      </c>
      <c r="H912" s="111">
        <v>0.38600000000000001</v>
      </c>
      <c r="I912" s="119">
        <v>17</v>
      </c>
      <c r="J912" s="111">
        <v>9.1999999999999998E-2</v>
      </c>
      <c r="K912" s="111">
        <v>0.11799999999999999</v>
      </c>
      <c r="L912" s="112"/>
      <c r="M912" s="112"/>
    </row>
    <row r="913" spans="1:13" ht="33.75" x14ac:dyDescent="0.2">
      <c r="A913" s="205" t="s">
        <v>294</v>
      </c>
      <c r="B913" s="205" t="s">
        <v>3303</v>
      </c>
      <c r="C913" s="214" t="s">
        <v>5753</v>
      </c>
      <c r="D913" s="108">
        <v>4.4729999999999999</v>
      </c>
      <c r="E913" s="204"/>
      <c r="F913" s="205">
        <v>25.5</v>
      </c>
      <c r="G913" s="206">
        <v>8</v>
      </c>
      <c r="H913" s="204">
        <v>0.47299999999999998</v>
      </c>
      <c r="I913" s="206">
        <v>44</v>
      </c>
      <c r="J913" s="204">
        <v>0.16700000000000001</v>
      </c>
      <c r="K913" s="204">
        <v>0.16</v>
      </c>
      <c r="L913" s="205"/>
      <c r="M913" s="205" t="s">
        <v>310</v>
      </c>
    </row>
    <row r="914" spans="1:13" ht="33.75" x14ac:dyDescent="0.2">
      <c r="A914" s="205" t="s">
        <v>295</v>
      </c>
      <c r="B914" s="205" t="s">
        <v>3303</v>
      </c>
      <c r="C914" s="214" t="s">
        <v>5754</v>
      </c>
      <c r="D914" s="108">
        <v>1.478</v>
      </c>
      <c r="E914" s="204"/>
      <c r="F914" s="205">
        <v>8.9</v>
      </c>
      <c r="G914" s="206">
        <v>2</v>
      </c>
      <c r="H914" s="204">
        <v>0.47</v>
      </c>
      <c r="I914" s="206">
        <v>21</v>
      </c>
      <c r="J914" s="204">
        <v>0.158</v>
      </c>
      <c r="K914" s="204">
        <v>0.14199999999999999</v>
      </c>
      <c r="L914" s="205"/>
      <c r="M914" s="205" t="s">
        <v>310</v>
      </c>
    </row>
    <row r="915" spans="1:13" ht="33.75" x14ac:dyDescent="0.2">
      <c r="A915" s="205" t="s">
        <v>1805</v>
      </c>
      <c r="B915" s="205" t="s">
        <v>3303</v>
      </c>
      <c r="C915" s="214" t="s">
        <v>4517</v>
      </c>
      <c r="D915" s="108">
        <v>2.609</v>
      </c>
      <c r="E915" s="204"/>
      <c r="F915" s="205">
        <v>10.4</v>
      </c>
      <c r="G915" s="206">
        <v>2</v>
      </c>
      <c r="H915" s="204">
        <v>0.45</v>
      </c>
      <c r="I915" s="206">
        <v>19</v>
      </c>
      <c r="J915" s="204">
        <v>9.0999999999999998E-2</v>
      </c>
      <c r="K915" s="204">
        <v>0.11799999999999999</v>
      </c>
      <c r="L915" s="205"/>
      <c r="M915" s="205"/>
    </row>
    <row r="916" spans="1:13" ht="33.75" x14ac:dyDescent="0.2">
      <c r="A916" s="205" t="s">
        <v>1806</v>
      </c>
      <c r="B916" s="205" t="s">
        <v>3303</v>
      </c>
      <c r="C916" s="214" t="s">
        <v>296</v>
      </c>
      <c r="D916" s="108">
        <v>2.1179999999999999</v>
      </c>
      <c r="E916" s="204"/>
      <c r="F916" s="205">
        <v>8</v>
      </c>
      <c r="G916" s="206">
        <v>2</v>
      </c>
      <c r="H916" s="204">
        <v>0.32800000000000001</v>
      </c>
      <c r="I916" s="206">
        <v>13</v>
      </c>
      <c r="J916" s="204">
        <v>8.5999999999999993E-2</v>
      </c>
      <c r="K916" s="204">
        <v>0.109</v>
      </c>
      <c r="L916" s="205"/>
      <c r="M916" s="205"/>
    </row>
    <row r="917" spans="1:13" ht="33.75" x14ac:dyDescent="0.2">
      <c r="A917" s="205" t="s">
        <v>297</v>
      </c>
      <c r="B917" s="205" t="s">
        <v>3303</v>
      </c>
      <c r="C917" s="214" t="s">
        <v>298</v>
      </c>
      <c r="D917" s="108">
        <v>0.871</v>
      </c>
      <c r="E917" s="204"/>
      <c r="F917" s="205">
        <v>3.9</v>
      </c>
      <c r="G917" s="206">
        <v>1</v>
      </c>
      <c r="H917" s="204">
        <v>0.23599999999999999</v>
      </c>
      <c r="I917" s="206">
        <v>8</v>
      </c>
      <c r="J917" s="204">
        <v>8.5000000000000006E-2</v>
      </c>
      <c r="K917" s="204">
        <v>9.7000000000000003E-2</v>
      </c>
      <c r="L917" s="205"/>
      <c r="M917" s="205"/>
    </row>
    <row r="918" spans="1:13" ht="45" x14ac:dyDescent="0.2">
      <c r="A918" s="205" t="s">
        <v>6701</v>
      </c>
      <c r="B918" s="205" t="s">
        <v>3303</v>
      </c>
      <c r="C918" s="214" t="s">
        <v>6702</v>
      </c>
      <c r="D918" s="108">
        <v>1.0980000000000001</v>
      </c>
      <c r="E918" s="204"/>
      <c r="F918" s="205">
        <v>3.4</v>
      </c>
      <c r="G918" s="206">
        <v>1</v>
      </c>
      <c r="H918" s="204">
        <v>0.219</v>
      </c>
      <c r="I918" s="206">
        <v>7</v>
      </c>
      <c r="J918" s="204">
        <v>0.09</v>
      </c>
      <c r="K918" s="204">
        <v>0.1</v>
      </c>
      <c r="L918" s="205"/>
      <c r="M918" s="205"/>
    </row>
    <row r="919" spans="1:13" ht="45" x14ac:dyDescent="0.2">
      <c r="A919" s="205" t="s">
        <v>6703</v>
      </c>
      <c r="B919" s="205" t="s">
        <v>3303</v>
      </c>
      <c r="C919" s="214" t="s">
        <v>6704</v>
      </c>
      <c r="D919" s="108">
        <v>1.6559999999999999</v>
      </c>
      <c r="E919" s="204"/>
      <c r="F919" s="205">
        <v>3.7</v>
      </c>
      <c r="G919" s="206">
        <v>1</v>
      </c>
      <c r="H919" s="204">
        <v>0.221</v>
      </c>
      <c r="I919" s="206">
        <v>7</v>
      </c>
      <c r="J919" s="204">
        <v>8.4000000000000005E-2</v>
      </c>
      <c r="K919" s="204">
        <v>9.4E-2</v>
      </c>
      <c r="L919" s="205"/>
      <c r="M919" s="205"/>
    </row>
    <row r="920" spans="1:13" ht="45" x14ac:dyDescent="0.2">
      <c r="A920" s="205" t="s">
        <v>6705</v>
      </c>
      <c r="B920" s="205" t="s">
        <v>3303</v>
      </c>
      <c r="C920" s="214" t="s">
        <v>6706</v>
      </c>
      <c r="D920" s="108">
        <v>0.997</v>
      </c>
      <c r="E920" s="204"/>
      <c r="F920" s="205">
        <v>2.9</v>
      </c>
      <c r="G920" s="206">
        <v>1</v>
      </c>
      <c r="H920" s="204">
        <v>0.20599999999999999</v>
      </c>
      <c r="I920" s="206">
        <v>6</v>
      </c>
      <c r="J920" s="204">
        <v>0.10100000000000001</v>
      </c>
      <c r="K920" s="204">
        <v>0.107</v>
      </c>
      <c r="L920" s="205"/>
      <c r="M920" s="205"/>
    </row>
    <row r="921" spans="1:13" ht="22.5" x14ac:dyDescent="0.2">
      <c r="A921" s="205" t="s">
        <v>534</v>
      </c>
      <c r="B921" s="205" t="s">
        <v>3303</v>
      </c>
      <c r="C921" s="214" t="s">
        <v>4518</v>
      </c>
      <c r="D921" s="108">
        <v>0.87</v>
      </c>
      <c r="E921" s="204"/>
      <c r="F921" s="205">
        <v>3.5</v>
      </c>
      <c r="G921" s="206">
        <v>1</v>
      </c>
      <c r="H921" s="204">
        <v>0.35499999999999998</v>
      </c>
      <c r="I921" s="206">
        <v>8</v>
      </c>
      <c r="J921" s="204">
        <v>0.14899999999999999</v>
      </c>
      <c r="K921" s="204">
        <v>0.11600000000000001</v>
      </c>
      <c r="L921" s="205"/>
      <c r="M921" s="205"/>
    </row>
    <row r="922" spans="1:13" ht="22.5" x14ac:dyDescent="0.2">
      <c r="A922" s="205" t="s">
        <v>535</v>
      </c>
      <c r="B922" s="205" t="s">
        <v>3303</v>
      </c>
      <c r="C922" s="214" t="s">
        <v>4519</v>
      </c>
      <c r="D922" s="108">
        <v>0.626</v>
      </c>
      <c r="E922" s="204"/>
      <c r="F922" s="205">
        <v>3.4</v>
      </c>
      <c r="G922" s="206">
        <v>1</v>
      </c>
      <c r="H922" s="204">
        <v>0.16400000000000001</v>
      </c>
      <c r="I922" s="206">
        <v>7</v>
      </c>
      <c r="J922" s="204">
        <v>8.4000000000000005E-2</v>
      </c>
      <c r="K922" s="204">
        <v>9.2999999999999999E-2</v>
      </c>
      <c r="L922" s="205"/>
      <c r="M922" s="205"/>
    </row>
    <row r="923" spans="1:13" ht="33.75" x14ac:dyDescent="0.2">
      <c r="A923" s="205" t="s">
        <v>3338</v>
      </c>
      <c r="B923" s="205" t="s">
        <v>3303</v>
      </c>
      <c r="C923" s="214" t="s">
        <v>2127</v>
      </c>
      <c r="D923" s="108">
        <v>2.5630000000000002</v>
      </c>
      <c r="E923" s="204"/>
      <c r="F923" s="205">
        <v>14.3</v>
      </c>
      <c r="G923" s="206">
        <v>4</v>
      </c>
      <c r="H923" s="204">
        <v>0.377</v>
      </c>
      <c r="I923" s="206">
        <v>29</v>
      </c>
      <c r="J923" s="204">
        <v>9.1999999999999998E-2</v>
      </c>
      <c r="K923" s="204">
        <v>0.123</v>
      </c>
      <c r="L923" s="205"/>
      <c r="M923" s="205"/>
    </row>
    <row r="924" spans="1:13" ht="56.25" x14ac:dyDescent="0.2">
      <c r="A924" s="205" t="s">
        <v>3339</v>
      </c>
      <c r="B924" s="205" t="s">
        <v>3303</v>
      </c>
      <c r="C924" s="214" t="s">
        <v>6707</v>
      </c>
      <c r="D924" s="108">
        <v>1.347</v>
      </c>
      <c r="E924" s="204"/>
      <c r="F924" s="205">
        <v>6.3</v>
      </c>
      <c r="G924" s="206">
        <v>1</v>
      </c>
      <c r="H924" s="204">
        <v>0.79600000000000004</v>
      </c>
      <c r="I924" s="206">
        <v>14</v>
      </c>
      <c r="J924" s="204">
        <v>8.1000000000000003E-2</v>
      </c>
      <c r="K924" s="204">
        <v>0.1</v>
      </c>
      <c r="L924" s="205"/>
      <c r="M924" s="205"/>
    </row>
    <row r="925" spans="1:13" ht="45" x14ac:dyDescent="0.2">
      <c r="A925" s="112" t="s">
        <v>1578</v>
      </c>
      <c r="B925" s="112" t="s">
        <v>3303</v>
      </c>
      <c r="C925" s="118" t="s">
        <v>2128</v>
      </c>
      <c r="D925" s="108">
        <v>1.1419999999999999</v>
      </c>
      <c r="E925" s="111"/>
      <c r="F925" s="112">
        <v>4.7</v>
      </c>
      <c r="G925" s="119">
        <v>1</v>
      </c>
      <c r="H925" s="111">
        <v>0.377</v>
      </c>
      <c r="I925" s="119">
        <v>10</v>
      </c>
      <c r="J925" s="111">
        <v>0.113</v>
      </c>
      <c r="K925" s="111">
        <v>0.13300000000000001</v>
      </c>
      <c r="L925" s="112"/>
      <c r="M925" s="112"/>
    </row>
    <row r="926" spans="1:13" ht="45" x14ac:dyDescent="0.2">
      <c r="A926" s="112" t="s">
        <v>536</v>
      </c>
      <c r="B926" s="112" t="s">
        <v>3303</v>
      </c>
      <c r="C926" s="118" t="s">
        <v>6708</v>
      </c>
      <c r="D926" s="111">
        <v>1.774</v>
      </c>
      <c r="E926" s="111"/>
      <c r="F926" s="112">
        <v>11.1</v>
      </c>
      <c r="G926" s="119">
        <v>3</v>
      </c>
      <c r="H926" s="111">
        <v>0.33400000000000002</v>
      </c>
      <c r="I926" s="119">
        <v>23</v>
      </c>
      <c r="J926" s="111">
        <v>8.4000000000000005E-2</v>
      </c>
      <c r="K926" s="111">
        <v>0.11</v>
      </c>
      <c r="L926" s="112"/>
      <c r="M926" s="112"/>
    </row>
    <row r="927" spans="1:13" ht="56.25" x14ac:dyDescent="0.2">
      <c r="A927" s="112" t="s">
        <v>537</v>
      </c>
      <c r="B927" s="112" t="s">
        <v>3303</v>
      </c>
      <c r="C927" s="118" t="s">
        <v>6709</v>
      </c>
      <c r="D927" s="108">
        <v>0.86099999999999999</v>
      </c>
      <c r="E927" s="111"/>
      <c r="F927" s="112">
        <v>3.4</v>
      </c>
      <c r="G927" s="119">
        <v>1</v>
      </c>
      <c r="H927" s="111">
        <v>0.19900000000000001</v>
      </c>
      <c r="I927" s="119">
        <v>7</v>
      </c>
      <c r="J927" s="111">
        <v>9.7000000000000003E-2</v>
      </c>
      <c r="K927" s="111">
        <v>0.108</v>
      </c>
      <c r="L927" s="112"/>
      <c r="M927" s="112"/>
    </row>
    <row r="928" spans="1:13" ht="56.25" x14ac:dyDescent="0.2">
      <c r="A928" s="205" t="s">
        <v>538</v>
      </c>
      <c r="B928" s="205" t="s">
        <v>3303</v>
      </c>
      <c r="C928" s="214" t="s">
        <v>6710</v>
      </c>
      <c r="D928" s="108">
        <v>0.73</v>
      </c>
      <c r="E928" s="204"/>
      <c r="F928" s="205">
        <v>3.6</v>
      </c>
      <c r="G928" s="206">
        <v>1</v>
      </c>
      <c r="H928" s="204">
        <v>0.19500000000000001</v>
      </c>
      <c r="I928" s="206">
        <v>8</v>
      </c>
      <c r="J928" s="204">
        <v>8.7999999999999995E-2</v>
      </c>
      <c r="K928" s="204">
        <v>9.8000000000000004E-2</v>
      </c>
      <c r="L928" s="205"/>
      <c r="M928" s="205"/>
    </row>
    <row r="929" spans="1:13" ht="33.75" x14ac:dyDescent="0.2">
      <c r="A929" s="205" t="s">
        <v>3340</v>
      </c>
      <c r="B929" s="205" t="s">
        <v>3303</v>
      </c>
      <c r="C929" s="214" t="s">
        <v>299</v>
      </c>
      <c r="D929" s="108">
        <v>8.4250000000000007</v>
      </c>
      <c r="E929" s="204"/>
      <c r="F929" s="205">
        <v>29.7</v>
      </c>
      <c r="G929" s="206">
        <v>9</v>
      </c>
      <c r="H929" s="204">
        <v>0.504</v>
      </c>
      <c r="I929" s="206">
        <v>48</v>
      </c>
      <c r="J929" s="204">
        <v>0.245</v>
      </c>
      <c r="K929" s="204">
        <v>0.16400000000000001</v>
      </c>
      <c r="L929" s="205"/>
      <c r="M929" s="205"/>
    </row>
    <row r="930" spans="1:13" ht="33.75" x14ac:dyDescent="0.2">
      <c r="A930" s="205" t="s">
        <v>3341</v>
      </c>
      <c r="B930" s="205" t="s">
        <v>3303</v>
      </c>
      <c r="C930" s="214" t="s">
        <v>300</v>
      </c>
      <c r="D930" s="108">
        <v>7.65</v>
      </c>
      <c r="E930" s="204"/>
      <c r="F930" s="205">
        <v>25.1</v>
      </c>
      <c r="G930" s="206">
        <v>7</v>
      </c>
      <c r="H930" s="204">
        <v>0.89500000000000002</v>
      </c>
      <c r="I930" s="206">
        <v>43</v>
      </c>
      <c r="J930" s="204">
        <v>0.28499999999999998</v>
      </c>
      <c r="K930" s="204"/>
      <c r="L930" s="205" t="s">
        <v>310</v>
      </c>
      <c r="M930" s="205" t="s">
        <v>310</v>
      </c>
    </row>
    <row r="931" spans="1:13" ht="22.5" x14ac:dyDescent="0.2">
      <c r="A931" s="205" t="s">
        <v>1272</v>
      </c>
      <c r="B931" s="205" t="s">
        <v>3303</v>
      </c>
      <c r="C931" s="214" t="s">
        <v>1273</v>
      </c>
      <c r="D931" s="108">
        <v>5.0179999999999998</v>
      </c>
      <c r="E931" s="204"/>
      <c r="F931" s="205">
        <v>18.3</v>
      </c>
      <c r="G931" s="206">
        <v>5</v>
      </c>
      <c r="H931" s="204">
        <v>0.45900000000000002</v>
      </c>
      <c r="I931" s="206">
        <v>32</v>
      </c>
      <c r="J931" s="204">
        <v>0.105</v>
      </c>
      <c r="K931" s="204">
        <v>0.14199999999999999</v>
      </c>
      <c r="L931" s="205"/>
      <c r="M931" s="205"/>
    </row>
    <row r="932" spans="1:13" ht="22.5" x14ac:dyDescent="0.2">
      <c r="A932" s="205" t="s">
        <v>1274</v>
      </c>
      <c r="B932" s="205" t="s">
        <v>3303</v>
      </c>
      <c r="C932" s="214" t="s">
        <v>1275</v>
      </c>
      <c r="D932" s="108">
        <v>6.5670000000000002</v>
      </c>
      <c r="E932" s="204"/>
      <c r="F932" s="205">
        <v>25.4</v>
      </c>
      <c r="G932" s="206">
        <v>7</v>
      </c>
      <c r="H932" s="204">
        <v>0.59799999999999998</v>
      </c>
      <c r="I932" s="206">
        <v>43</v>
      </c>
      <c r="J932" s="204">
        <v>0.20599999999999999</v>
      </c>
      <c r="K932" s="204">
        <v>0.18099999999999999</v>
      </c>
      <c r="L932" s="205"/>
      <c r="M932" s="205"/>
    </row>
    <row r="933" spans="1:13" x14ac:dyDescent="0.2">
      <c r="A933" s="205" t="s">
        <v>2237</v>
      </c>
      <c r="B933" s="205" t="s">
        <v>3304</v>
      </c>
      <c r="C933" s="214" t="s">
        <v>2543</v>
      </c>
      <c r="D933" s="108">
        <v>0.69299999999999995</v>
      </c>
      <c r="E933" s="204"/>
      <c r="F933" s="205">
        <v>3.4</v>
      </c>
      <c r="G933" s="206">
        <v>1</v>
      </c>
      <c r="H933" s="204">
        <v>0.19700000000000001</v>
      </c>
      <c r="I933" s="206">
        <v>8</v>
      </c>
      <c r="J933" s="204">
        <v>8.7999999999999995E-2</v>
      </c>
      <c r="K933" s="204">
        <v>9.7000000000000003E-2</v>
      </c>
      <c r="L933" s="205"/>
      <c r="M933" s="205"/>
    </row>
    <row r="934" spans="1:13" ht="33.75" x14ac:dyDescent="0.2">
      <c r="A934" s="205" t="s">
        <v>2882</v>
      </c>
      <c r="B934" s="205" t="s">
        <v>3304</v>
      </c>
      <c r="C934" s="214" t="s">
        <v>4989</v>
      </c>
      <c r="D934" s="108">
        <v>0.86899999999999999</v>
      </c>
      <c r="E934" s="204"/>
      <c r="F934" s="205">
        <v>3.6</v>
      </c>
      <c r="G934" s="206">
        <v>1</v>
      </c>
      <c r="H934" s="204">
        <v>0.30099999999999999</v>
      </c>
      <c r="I934" s="206">
        <v>7</v>
      </c>
      <c r="J934" s="204">
        <v>0.125</v>
      </c>
      <c r="K934" s="204">
        <v>0.14000000000000001</v>
      </c>
      <c r="L934" s="205"/>
      <c r="M934" s="205"/>
    </row>
    <row r="935" spans="1:13" ht="33.75" x14ac:dyDescent="0.2">
      <c r="A935" s="205" t="s">
        <v>2883</v>
      </c>
      <c r="B935" s="205" t="s">
        <v>3304</v>
      </c>
      <c r="C935" s="214" t="s">
        <v>4990</v>
      </c>
      <c r="D935" s="108">
        <v>0.66500000000000004</v>
      </c>
      <c r="E935" s="204"/>
      <c r="F935" s="205">
        <v>2.9</v>
      </c>
      <c r="G935" s="206">
        <v>1</v>
      </c>
      <c r="H935" s="204">
        <v>0.28000000000000003</v>
      </c>
      <c r="I935" s="206">
        <v>6</v>
      </c>
      <c r="J935" s="204">
        <v>0.14199999999999999</v>
      </c>
      <c r="K935" s="204">
        <v>0.15</v>
      </c>
      <c r="L935" s="205"/>
      <c r="M935" s="205"/>
    </row>
    <row r="936" spans="1:13" ht="22.5" x14ac:dyDescent="0.2">
      <c r="A936" s="205" t="s">
        <v>527</v>
      </c>
      <c r="B936" s="205" t="s">
        <v>3304</v>
      </c>
      <c r="C936" s="214" t="s">
        <v>528</v>
      </c>
      <c r="D936" s="108">
        <v>2.2170000000000001</v>
      </c>
      <c r="E936" s="204"/>
      <c r="F936" s="205">
        <v>21.5</v>
      </c>
      <c r="G936" s="206"/>
      <c r="H936" s="204"/>
      <c r="I936" s="206">
        <v>33</v>
      </c>
      <c r="J936" s="204">
        <v>7.0999999999999994E-2</v>
      </c>
      <c r="K936" s="204">
        <v>9.6000000000000002E-2</v>
      </c>
      <c r="L936" s="205"/>
      <c r="M936" s="205"/>
    </row>
    <row r="937" spans="1:13" ht="56.25" x14ac:dyDescent="0.2">
      <c r="A937" s="205" t="s">
        <v>3710</v>
      </c>
      <c r="B937" s="205" t="s">
        <v>3305</v>
      </c>
      <c r="C937" s="214" t="s">
        <v>6838</v>
      </c>
      <c r="D937" s="108">
        <v>3.7559999999999998</v>
      </c>
      <c r="E937" s="204"/>
      <c r="F937" s="205">
        <v>18.899999999999999</v>
      </c>
      <c r="G937" s="206">
        <v>5</v>
      </c>
      <c r="H937" s="204">
        <v>0.60499999999999998</v>
      </c>
      <c r="I937" s="206">
        <v>35</v>
      </c>
      <c r="J937" s="204">
        <v>0.13500000000000001</v>
      </c>
      <c r="K937" s="204">
        <v>0.183</v>
      </c>
      <c r="L937" s="205"/>
      <c r="M937" s="205" t="s">
        <v>310</v>
      </c>
    </row>
    <row r="938" spans="1:13" ht="33.75" x14ac:dyDescent="0.2">
      <c r="A938" s="205" t="s">
        <v>3711</v>
      </c>
      <c r="B938" s="205" t="s">
        <v>3305</v>
      </c>
      <c r="C938" s="214" t="s">
        <v>5755</v>
      </c>
      <c r="D938" s="108">
        <v>2.3820000000000001</v>
      </c>
      <c r="E938" s="204"/>
      <c r="F938" s="205">
        <v>13.8</v>
      </c>
      <c r="G938" s="206">
        <v>4</v>
      </c>
      <c r="H938" s="204">
        <v>0.45900000000000002</v>
      </c>
      <c r="I938" s="206">
        <v>27</v>
      </c>
      <c r="J938" s="204">
        <v>0.11600000000000001</v>
      </c>
      <c r="K938" s="204">
        <v>0.155</v>
      </c>
      <c r="L938" s="205"/>
      <c r="M938" s="205" t="s">
        <v>310</v>
      </c>
    </row>
    <row r="939" spans="1:13" ht="45" x14ac:dyDescent="0.2">
      <c r="A939" s="205" t="s">
        <v>3712</v>
      </c>
      <c r="B939" s="205" t="s">
        <v>3305</v>
      </c>
      <c r="C939" s="214" t="s">
        <v>5756</v>
      </c>
      <c r="D939" s="108">
        <v>1.601</v>
      </c>
      <c r="E939" s="204"/>
      <c r="F939" s="205">
        <v>11.2</v>
      </c>
      <c r="G939" s="206">
        <v>3</v>
      </c>
      <c r="H939" s="204">
        <v>0.38300000000000001</v>
      </c>
      <c r="I939" s="206">
        <v>24</v>
      </c>
      <c r="J939" s="204">
        <v>9.6000000000000002E-2</v>
      </c>
      <c r="K939" s="204">
        <v>0.126</v>
      </c>
      <c r="L939" s="205"/>
      <c r="M939" s="205" t="s">
        <v>310</v>
      </c>
    </row>
    <row r="940" spans="1:13" ht="33.75" customHeight="1" x14ac:dyDescent="0.2">
      <c r="A940" s="205" t="s">
        <v>2096</v>
      </c>
      <c r="B940" s="205" t="s">
        <v>3305</v>
      </c>
      <c r="C940" s="214" t="s">
        <v>5757</v>
      </c>
      <c r="D940" s="108">
        <v>0.89</v>
      </c>
      <c r="E940" s="204"/>
      <c r="F940" s="205">
        <v>7.5</v>
      </c>
      <c r="G940" s="206">
        <v>2</v>
      </c>
      <c r="H940" s="204">
        <v>0.28599999999999998</v>
      </c>
      <c r="I940" s="206">
        <v>15</v>
      </c>
      <c r="J940" s="204">
        <v>0.08</v>
      </c>
      <c r="K940" s="204">
        <v>0.10100000000000001</v>
      </c>
      <c r="L940" s="205"/>
      <c r="M940" s="205" t="s">
        <v>310</v>
      </c>
    </row>
    <row r="941" spans="1:13" x14ac:dyDescent="0.2">
      <c r="A941" s="205" t="s">
        <v>3713</v>
      </c>
      <c r="B941" s="205" t="s">
        <v>3305</v>
      </c>
      <c r="C941" s="214" t="s">
        <v>529</v>
      </c>
      <c r="D941" s="108">
        <v>1.6870000000000001</v>
      </c>
      <c r="E941" s="204"/>
      <c r="F941" s="205">
        <v>12.6</v>
      </c>
      <c r="G941" s="206">
        <v>3</v>
      </c>
      <c r="H941" s="204">
        <v>0.40400000000000003</v>
      </c>
      <c r="I941" s="206">
        <v>26</v>
      </c>
      <c r="J941" s="204">
        <v>0.09</v>
      </c>
      <c r="K941" s="204">
        <v>0.11899999999999999</v>
      </c>
      <c r="L941" s="205"/>
      <c r="M941" s="205" t="s">
        <v>310</v>
      </c>
    </row>
    <row r="942" spans="1:13" ht="22.5" x14ac:dyDescent="0.2">
      <c r="A942" s="205" t="s">
        <v>3714</v>
      </c>
      <c r="B942" s="205" t="s">
        <v>3305</v>
      </c>
      <c r="C942" s="214" t="s">
        <v>4991</v>
      </c>
      <c r="D942" s="108">
        <v>1.0089999999999999</v>
      </c>
      <c r="E942" s="204"/>
      <c r="F942" s="205">
        <v>3.7</v>
      </c>
      <c r="G942" s="206">
        <v>1</v>
      </c>
      <c r="H942" s="204">
        <v>0.61399999999999999</v>
      </c>
      <c r="I942" s="206">
        <v>9</v>
      </c>
      <c r="J942" s="204">
        <v>0.25900000000000001</v>
      </c>
      <c r="K942" s="204">
        <v>0.20399999999999999</v>
      </c>
      <c r="L942" s="205"/>
      <c r="M942" s="205" t="s">
        <v>310</v>
      </c>
    </row>
    <row r="943" spans="1:13" ht="22.5" x14ac:dyDescent="0.2">
      <c r="A943" s="112" t="s">
        <v>3650</v>
      </c>
      <c r="B943" s="112" t="s">
        <v>3305</v>
      </c>
      <c r="C943" s="118" t="s">
        <v>4992</v>
      </c>
      <c r="D943" s="108">
        <v>0.58399999999999996</v>
      </c>
      <c r="E943" s="111"/>
      <c r="F943" s="112">
        <v>4.3</v>
      </c>
      <c r="G943" s="119">
        <v>1</v>
      </c>
      <c r="H943" s="111">
        <v>0.32400000000000001</v>
      </c>
      <c r="I943" s="119">
        <v>11</v>
      </c>
      <c r="J943" s="111">
        <v>9.0999999999999998E-2</v>
      </c>
      <c r="K943" s="111">
        <v>0.106</v>
      </c>
      <c r="L943" s="112"/>
      <c r="M943" s="112" t="s">
        <v>310</v>
      </c>
    </row>
    <row r="944" spans="1:13" ht="33.75" x14ac:dyDescent="0.2">
      <c r="A944" s="112" t="s">
        <v>3715</v>
      </c>
      <c r="B944" s="112" t="s">
        <v>3305</v>
      </c>
      <c r="C944" s="118" t="s">
        <v>5758</v>
      </c>
      <c r="D944" s="111">
        <v>1.764</v>
      </c>
      <c r="E944" s="111"/>
      <c r="F944" s="112">
        <v>8.3000000000000007</v>
      </c>
      <c r="G944" s="119">
        <v>2</v>
      </c>
      <c r="H944" s="111">
        <v>0.57299999999999995</v>
      </c>
      <c r="I944" s="119">
        <v>16</v>
      </c>
      <c r="J944" s="111">
        <v>0.14499999999999999</v>
      </c>
      <c r="K944" s="111">
        <v>0.184</v>
      </c>
      <c r="L944" s="112"/>
      <c r="M944" s="112"/>
    </row>
    <row r="945" spans="1:13" ht="45" x14ac:dyDescent="0.2">
      <c r="A945" s="112" t="s">
        <v>3716</v>
      </c>
      <c r="B945" s="112" t="s">
        <v>3305</v>
      </c>
      <c r="C945" s="118" t="s">
        <v>5759</v>
      </c>
      <c r="D945" s="108">
        <v>2.1120000000000001</v>
      </c>
      <c r="E945" s="111"/>
      <c r="F945" s="112">
        <v>17.2</v>
      </c>
      <c r="G945" s="119"/>
      <c r="H945" s="111"/>
      <c r="I945" s="119">
        <v>34</v>
      </c>
      <c r="J945" s="111">
        <v>8.3000000000000004E-2</v>
      </c>
      <c r="K945" s="111">
        <v>0.112</v>
      </c>
      <c r="L945" s="112"/>
      <c r="M945" s="112"/>
    </row>
    <row r="946" spans="1:13" ht="56.25" x14ac:dyDescent="0.2">
      <c r="A946" s="205" t="s">
        <v>664</v>
      </c>
      <c r="B946" s="205" t="s">
        <v>3305</v>
      </c>
      <c r="C946" s="214" t="s">
        <v>5760</v>
      </c>
      <c r="D946" s="108">
        <v>1.4</v>
      </c>
      <c r="E946" s="204"/>
      <c r="F946" s="205">
        <v>11.4</v>
      </c>
      <c r="G946" s="206">
        <v>3</v>
      </c>
      <c r="H946" s="204">
        <v>0.33900000000000002</v>
      </c>
      <c r="I946" s="206">
        <v>22</v>
      </c>
      <c r="J946" s="204">
        <v>8.3000000000000004E-2</v>
      </c>
      <c r="K946" s="204">
        <v>0.109</v>
      </c>
      <c r="L946" s="205"/>
      <c r="M946" s="205"/>
    </row>
    <row r="947" spans="1:13" ht="45" customHeight="1" x14ac:dyDescent="0.2">
      <c r="A947" s="205" t="s">
        <v>3489</v>
      </c>
      <c r="B947" s="205" t="s">
        <v>3305</v>
      </c>
      <c r="C947" s="214" t="s">
        <v>5761</v>
      </c>
      <c r="D947" s="108">
        <v>0.76300000000000001</v>
      </c>
      <c r="E947" s="204"/>
      <c r="F947" s="205">
        <v>5.7</v>
      </c>
      <c r="G947" s="206">
        <v>1</v>
      </c>
      <c r="H947" s="204">
        <v>0.51700000000000002</v>
      </c>
      <c r="I947" s="206">
        <v>12</v>
      </c>
      <c r="J947" s="204">
        <v>9.0999999999999998E-2</v>
      </c>
      <c r="K947" s="204">
        <v>0.111</v>
      </c>
      <c r="L947" s="205"/>
      <c r="M947" s="205"/>
    </row>
    <row r="948" spans="1:13" ht="56.25" x14ac:dyDescent="0.2">
      <c r="A948" s="205" t="s">
        <v>3490</v>
      </c>
      <c r="B948" s="205" t="s">
        <v>3305</v>
      </c>
      <c r="C948" s="214" t="s">
        <v>5762</v>
      </c>
      <c r="D948" s="108">
        <v>0.68</v>
      </c>
      <c r="E948" s="204"/>
      <c r="F948" s="205">
        <v>4.5999999999999996</v>
      </c>
      <c r="G948" s="206">
        <v>1</v>
      </c>
      <c r="H948" s="204">
        <v>0.33400000000000002</v>
      </c>
      <c r="I948" s="206">
        <v>9</v>
      </c>
      <c r="J948" s="204">
        <v>0.10100000000000001</v>
      </c>
      <c r="K948" s="204">
        <v>0.11899999999999999</v>
      </c>
      <c r="L948" s="205"/>
      <c r="M948" s="205"/>
    </row>
    <row r="949" spans="1:13" ht="56.25" x14ac:dyDescent="0.2">
      <c r="A949" s="205" t="s">
        <v>3491</v>
      </c>
      <c r="B949" s="205" t="s">
        <v>3305</v>
      </c>
      <c r="C949" s="214" t="s">
        <v>5763</v>
      </c>
      <c r="D949" s="108">
        <v>0.58199999999999996</v>
      </c>
      <c r="E949" s="204"/>
      <c r="F949" s="205">
        <v>5.0999999999999996</v>
      </c>
      <c r="G949" s="206">
        <v>1</v>
      </c>
      <c r="H949" s="204">
        <v>0.38400000000000001</v>
      </c>
      <c r="I949" s="206">
        <v>11</v>
      </c>
      <c r="J949" s="204">
        <v>7.8E-2</v>
      </c>
      <c r="K949" s="204">
        <v>9.2999999999999999E-2</v>
      </c>
      <c r="L949" s="205"/>
      <c r="M949" s="205"/>
    </row>
    <row r="950" spans="1:13" ht="56.25" x14ac:dyDescent="0.2">
      <c r="A950" s="205" t="s">
        <v>2097</v>
      </c>
      <c r="B950" s="205" t="s">
        <v>3305</v>
      </c>
      <c r="C950" s="214" t="s">
        <v>6711</v>
      </c>
      <c r="D950" s="108">
        <v>0.66300000000000003</v>
      </c>
      <c r="E950" s="204"/>
      <c r="F950" s="205">
        <v>2.7</v>
      </c>
      <c r="G950" s="206">
        <v>1</v>
      </c>
      <c r="H950" s="204">
        <v>0.17199999999999999</v>
      </c>
      <c r="I950" s="206">
        <v>6</v>
      </c>
      <c r="J950" s="204">
        <v>0.123</v>
      </c>
      <c r="K950" s="204">
        <v>0.128</v>
      </c>
      <c r="L950" s="205"/>
      <c r="M950" s="205"/>
    </row>
    <row r="951" spans="1:13" ht="56.25" x14ac:dyDescent="0.2">
      <c r="A951" s="205" t="s">
        <v>2098</v>
      </c>
      <c r="B951" s="205" t="s">
        <v>3305</v>
      </c>
      <c r="C951" s="214" t="s">
        <v>6712</v>
      </c>
      <c r="D951" s="108">
        <v>0.58799999999999997</v>
      </c>
      <c r="E951" s="204"/>
      <c r="F951" s="205">
        <v>3.7</v>
      </c>
      <c r="G951" s="206">
        <v>1</v>
      </c>
      <c r="H951" s="204">
        <v>0.182</v>
      </c>
      <c r="I951" s="206">
        <v>8</v>
      </c>
      <c r="J951" s="204">
        <v>8.4000000000000005E-2</v>
      </c>
      <c r="K951" s="204">
        <v>9.5000000000000001E-2</v>
      </c>
      <c r="L951" s="205"/>
      <c r="M951" s="205"/>
    </row>
    <row r="952" spans="1:13" ht="33.75" x14ac:dyDescent="0.2">
      <c r="A952" s="205" t="s">
        <v>124</v>
      </c>
      <c r="B952" s="205" t="s">
        <v>3305</v>
      </c>
      <c r="C952" s="214" t="s">
        <v>6713</v>
      </c>
      <c r="D952" s="108">
        <v>0.42199999999999999</v>
      </c>
      <c r="E952" s="204"/>
      <c r="F952" s="205">
        <v>2.5</v>
      </c>
      <c r="G952" s="206">
        <v>1</v>
      </c>
      <c r="H952" s="204">
        <v>0.16</v>
      </c>
      <c r="I952" s="206">
        <v>5</v>
      </c>
      <c r="J952" s="204">
        <v>0.11600000000000001</v>
      </c>
      <c r="K952" s="204">
        <v>0.11799999999999999</v>
      </c>
      <c r="L952" s="205"/>
      <c r="M952" s="205"/>
    </row>
    <row r="953" spans="1:13" ht="33.75" x14ac:dyDescent="0.2">
      <c r="A953" s="205" t="s">
        <v>6714</v>
      </c>
      <c r="B953" s="205" t="s">
        <v>3305</v>
      </c>
      <c r="C953" s="214" t="s">
        <v>6715</v>
      </c>
      <c r="D953" s="108">
        <v>0.35699999999999998</v>
      </c>
      <c r="E953" s="204"/>
      <c r="F953" s="205">
        <v>2.6</v>
      </c>
      <c r="G953" s="206">
        <v>1</v>
      </c>
      <c r="H953" s="204">
        <v>0.14099999999999999</v>
      </c>
      <c r="I953" s="206">
        <v>5</v>
      </c>
      <c r="J953" s="204">
        <v>9.4E-2</v>
      </c>
      <c r="K953" s="204">
        <v>9.7000000000000003E-2</v>
      </c>
      <c r="L953" s="205"/>
      <c r="M953" s="205"/>
    </row>
    <row r="954" spans="1:13" ht="22.5" x14ac:dyDescent="0.2">
      <c r="A954" s="205" t="s">
        <v>530</v>
      </c>
      <c r="B954" s="205" t="s">
        <v>3305</v>
      </c>
      <c r="C954" s="214" t="s">
        <v>5764</v>
      </c>
      <c r="D954" s="108">
        <v>0.75600000000000001</v>
      </c>
      <c r="E954" s="204"/>
      <c r="F954" s="205">
        <v>4.2</v>
      </c>
      <c r="G954" s="206">
        <v>1</v>
      </c>
      <c r="H954" s="204">
        <v>0.42499999999999999</v>
      </c>
      <c r="I954" s="206">
        <v>10</v>
      </c>
      <c r="J954" s="204">
        <v>0.111</v>
      </c>
      <c r="K954" s="204">
        <v>0.128</v>
      </c>
      <c r="L954" s="205"/>
      <c r="M954" s="205"/>
    </row>
    <row r="955" spans="1:13" ht="22.5" x14ac:dyDescent="0.2">
      <c r="A955" s="205" t="s">
        <v>531</v>
      </c>
      <c r="B955" s="205" t="s">
        <v>3305</v>
      </c>
      <c r="C955" s="214" t="s">
        <v>5765</v>
      </c>
      <c r="D955" s="108">
        <v>0.57799999999999996</v>
      </c>
      <c r="E955" s="204"/>
      <c r="F955" s="205">
        <v>4.4000000000000004</v>
      </c>
      <c r="G955" s="206">
        <v>1</v>
      </c>
      <c r="H955" s="204">
        <v>0.30399999999999999</v>
      </c>
      <c r="I955" s="206">
        <v>10</v>
      </c>
      <c r="J955" s="204">
        <v>8.5000000000000006E-2</v>
      </c>
      <c r="K955" s="204">
        <v>9.9000000000000005E-2</v>
      </c>
      <c r="L955" s="205"/>
      <c r="M955" s="205"/>
    </row>
    <row r="956" spans="1:13" ht="22.5" x14ac:dyDescent="0.2">
      <c r="A956" s="205" t="s">
        <v>2544</v>
      </c>
      <c r="B956" s="205" t="s">
        <v>3305</v>
      </c>
      <c r="C956" s="214" t="s">
        <v>5535</v>
      </c>
      <c r="D956" s="108">
        <v>1.2310000000000001</v>
      </c>
      <c r="E956" s="204"/>
      <c r="F956" s="205">
        <v>7.7</v>
      </c>
      <c r="G956" s="206">
        <v>2</v>
      </c>
      <c r="H956" s="204">
        <v>0.40200000000000002</v>
      </c>
      <c r="I956" s="206">
        <v>16</v>
      </c>
      <c r="J956" s="204">
        <v>0.156</v>
      </c>
      <c r="K956" s="204">
        <v>0.13800000000000001</v>
      </c>
      <c r="L956" s="205"/>
      <c r="M956" s="205"/>
    </row>
    <row r="957" spans="1:13" ht="22.5" x14ac:dyDescent="0.2">
      <c r="A957" s="205" t="s">
        <v>2545</v>
      </c>
      <c r="B957" s="205" t="s">
        <v>3305</v>
      </c>
      <c r="C957" s="214" t="s">
        <v>5536</v>
      </c>
      <c r="D957" s="108">
        <v>0.748</v>
      </c>
      <c r="E957" s="204"/>
      <c r="F957" s="205">
        <v>5.8</v>
      </c>
      <c r="G957" s="206"/>
      <c r="H957" s="204"/>
      <c r="I957" s="206">
        <v>13</v>
      </c>
      <c r="J957" s="204">
        <v>8.4000000000000005E-2</v>
      </c>
      <c r="K957" s="204">
        <v>0.10199999999999999</v>
      </c>
      <c r="L957" s="205"/>
      <c r="M957" s="205"/>
    </row>
    <row r="958" spans="1:13" ht="22.5" x14ac:dyDescent="0.2">
      <c r="A958" s="205" t="s">
        <v>1286</v>
      </c>
      <c r="B958" s="205" t="s">
        <v>3305</v>
      </c>
      <c r="C958" s="214" t="s">
        <v>5537</v>
      </c>
      <c r="D958" s="108">
        <v>0.36</v>
      </c>
      <c r="E958" s="204"/>
      <c r="F958" s="205">
        <v>1</v>
      </c>
      <c r="G958" s="206"/>
      <c r="H958" s="204"/>
      <c r="I958" s="206"/>
      <c r="J958" s="204"/>
      <c r="K958" s="204"/>
      <c r="L958" s="205"/>
      <c r="M958" s="205"/>
    </row>
    <row r="959" spans="1:13" ht="22.5" x14ac:dyDescent="0.2">
      <c r="A959" s="205" t="s">
        <v>2366</v>
      </c>
      <c r="B959" s="205" t="s">
        <v>3305</v>
      </c>
      <c r="C959" s="214" t="s">
        <v>3853</v>
      </c>
      <c r="D959" s="108">
        <v>0.254</v>
      </c>
      <c r="E959" s="204"/>
      <c r="F959" s="205">
        <v>1</v>
      </c>
      <c r="G959" s="206"/>
      <c r="H959" s="204"/>
      <c r="I959" s="206"/>
      <c r="J959" s="204"/>
      <c r="K959" s="204"/>
      <c r="L959" s="205"/>
      <c r="M959" s="205"/>
    </row>
    <row r="960" spans="1:13" x14ac:dyDescent="0.2">
      <c r="A960" s="205" t="s">
        <v>1816</v>
      </c>
      <c r="B960" s="205" t="s">
        <v>3305</v>
      </c>
      <c r="C960" s="214" t="s">
        <v>3185</v>
      </c>
      <c r="D960" s="108">
        <v>0.4</v>
      </c>
      <c r="E960" s="204"/>
      <c r="F960" s="205">
        <v>1</v>
      </c>
      <c r="G960" s="206"/>
      <c r="H960" s="204"/>
      <c r="I960" s="206"/>
      <c r="J960" s="204"/>
      <c r="K960" s="204"/>
      <c r="L960" s="205"/>
      <c r="M960" s="205" t="s">
        <v>310</v>
      </c>
    </row>
    <row r="961" spans="1:13" ht="22.5" x14ac:dyDescent="0.2">
      <c r="A961" s="112" t="s">
        <v>1817</v>
      </c>
      <c r="B961" s="112" t="s">
        <v>3305</v>
      </c>
      <c r="C961" s="118" t="s">
        <v>5766</v>
      </c>
      <c r="D961" s="111">
        <v>3.56</v>
      </c>
      <c r="E961" s="111"/>
      <c r="F961" s="112">
        <v>15.5</v>
      </c>
      <c r="G961" s="119">
        <v>4</v>
      </c>
      <c r="H961" s="111">
        <v>0.71</v>
      </c>
      <c r="I961" s="119">
        <v>32</v>
      </c>
      <c r="J961" s="111">
        <v>0.22900000000000001</v>
      </c>
      <c r="K961" s="111">
        <v>0.215</v>
      </c>
      <c r="L961" s="112"/>
      <c r="M961" s="112"/>
    </row>
    <row r="962" spans="1:13" x14ac:dyDescent="0.2">
      <c r="A962" s="205" t="s">
        <v>2683</v>
      </c>
      <c r="B962" s="205" t="s">
        <v>3305</v>
      </c>
      <c r="C962" s="214" t="s">
        <v>3854</v>
      </c>
      <c r="D962" s="108">
        <v>0.92500000000000004</v>
      </c>
      <c r="E962" s="204"/>
      <c r="F962" s="205">
        <v>4.9000000000000004</v>
      </c>
      <c r="G962" s="206"/>
      <c r="H962" s="204"/>
      <c r="I962" s="206">
        <v>12</v>
      </c>
      <c r="J962" s="204">
        <v>0.129</v>
      </c>
      <c r="K962" s="204">
        <v>0.153</v>
      </c>
      <c r="L962" s="205"/>
      <c r="M962" s="205"/>
    </row>
    <row r="963" spans="1:13" ht="22.5" x14ac:dyDescent="0.2">
      <c r="A963" s="112" t="s">
        <v>1276</v>
      </c>
      <c r="B963" s="112" t="s">
        <v>3305</v>
      </c>
      <c r="C963" s="118" t="s">
        <v>3855</v>
      </c>
      <c r="D963" s="108">
        <v>0.74299999999999999</v>
      </c>
      <c r="E963" s="111"/>
      <c r="F963" s="112">
        <v>5.2</v>
      </c>
      <c r="G963" s="119">
        <v>1</v>
      </c>
      <c r="H963" s="111">
        <v>0.45900000000000002</v>
      </c>
      <c r="I963" s="119">
        <v>11</v>
      </c>
      <c r="J963" s="111">
        <v>9.5000000000000001E-2</v>
      </c>
      <c r="K963" s="111">
        <v>0.114</v>
      </c>
      <c r="L963" s="112"/>
      <c r="M963" s="112"/>
    </row>
    <row r="964" spans="1:13" s="20" customFormat="1" ht="21" customHeight="1" x14ac:dyDescent="0.2">
      <c r="A964" s="217" t="s">
        <v>2884</v>
      </c>
      <c r="B964" s="85"/>
      <c r="C964" s="218"/>
      <c r="D964" s="219"/>
      <c r="E964" s="84"/>
      <c r="F964" s="85"/>
      <c r="G964" s="220"/>
      <c r="H964" s="84"/>
      <c r="I964" s="220"/>
      <c r="J964" s="84"/>
      <c r="K964" s="84"/>
      <c r="L964" s="85"/>
      <c r="M964" s="221"/>
    </row>
    <row r="965" spans="1:13" ht="22.5" x14ac:dyDescent="0.2">
      <c r="A965" s="205" t="s">
        <v>3186</v>
      </c>
      <c r="B965" s="205" t="s">
        <v>3303</v>
      </c>
      <c r="C965" s="214" t="s">
        <v>3187</v>
      </c>
      <c r="D965" s="108">
        <v>4.2699999999999996</v>
      </c>
      <c r="E965" s="204"/>
      <c r="F965" s="205">
        <v>15.6</v>
      </c>
      <c r="G965" s="206">
        <v>4</v>
      </c>
      <c r="H965" s="204">
        <v>0.47399999999999998</v>
      </c>
      <c r="I965" s="206">
        <v>30</v>
      </c>
      <c r="J965" s="204">
        <v>0.106</v>
      </c>
      <c r="K965" s="204">
        <v>0.14299999999999999</v>
      </c>
      <c r="L965" s="205"/>
      <c r="M965" s="205"/>
    </row>
    <row r="966" spans="1:13" ht="33.75" x14ac:dyDescent="0.2">
      <c r="A966" s="205" t="s">
        <v>3188</v>
      </c>
      <c r="B966" s="205" t="s">
        <v>3303</v>
      </c>
      <c r="C966" s="214" t="s">
        <v>2216</v>
      </c>
      <c r="D966" s="108">
        <v>2.5790000000000002</v>
      </c>
      <c r="E966" s="204"/>
      <c r="F966" s="205">
        <v>8.4</v>
      </c>
      <c r="G966" s="206">
        <v>2</v>
      </c>
      <c r="H966" s="204">
        <v>0.35699999999999998</v>
      </c>
      <c r="I966" s="206">
        <v>15</v>
      </c>
      <c r="J966" s="204">
        <v>8.8999999999999996E-2</v>
      </c>
      <c r="K966" s="204">
        <v>0.113</v>
      </c>
      <c r="L966" s="205"/>
      <c r="M966" s="205"/>
    </row>
    <row r="967" spans="1:13" ht="22.5" x14ac:dyDescent="0.2">
      <c r="A967" s="205" t="s">
        <v>2885</v>
      </c>
      <c r="B967" s="205" t="s">
        <v>3303</v>
      </c>
      <c r="C967" s="214" t="s">
        <v>6716</v>
      </c>
      <c r="D967" s="108">
        <v>1.9419999999999999</v>
      </c>
      <c r="E967" s="204"/>
      <c r="F967" s="205">
        <v>12.1</v>
      </c>
      <c r="G967" s="206">
        <v>3</v>
      </c>
      <c r="H967" s="204">
        <v>0.34699999999999998</v>
      </c>
      <c r="I967" s="206">
        <v>25</v>
      </c>
      <c r="J967" s="204">
        <v>0.08</v>
      </c>
      <c r="K967" s="204">
        <v>0.106</v>
      </c>
      <c r="L967" s="205"/>
      <c r="M967" s="205"/>
    </row>
    <row r="968" spans="1:13" ht="22.5" x14ac:dyDescent="0.2">
      <c r="A968" s="205" t="s">
        <v>2886</v>
      </c>
      <c r="B968" s="205" t="s">
        <v>3303</v>
      </c>
      <c r="C968" s="214" t="s">
        <v>6717</v>
      </c>
      <c r="D968" s="108">
        <v>0.97499999999999998</v>
      </c>
      <c r="E968" s="204"/>
      <c r="F968" s="205">
        <v>5.4</v>
      </c>
      <c r="G968" s="206">
        <v>1</v>
      </c>
      <c r="H968" s="204">
        <v>0.41799999999999998</v>
      </c>
      <c r="I968" s="206">
        <v>11</v>
      </c>
      <c r="J968" s="204">
        <v>7.5999999999999998E-2</v>
      </c>
      <c r="K968" s="204">
        <v>9.1999999999999998E-2</v>
      </c>
      <c r="L968" s="205"/>
      <c r="M968" s="205"/>
    </row>
    <row r="969" spans="1:13" x14ac:dyDescent="0.2">
      <c r="A969" s="205" t="s">
        <v>2217</v>
      </c>
      <c r="B969" s="205" t="s">
        <v>3303</v>
      </c>
      <c r="C969" s="214" t="s">
        <v>6718</v>
      </c>
      <c r="D969" s="108">
        <v>1.8580000000000001</v>
      </c>
      <c r="E969" s="204"/>
      <c r="F969" s="205">
        <v>7</v>
      </c>
      <c r="G969" s="206">
        <v>1</v>
      </c>
      <c r="H969" s="204">
        <v>0.49399999999999999</v>
      </c>
      <c r="I969" s="206">
        <v>14</v>
      </c>
      <c r="J969" s="204">
        <v>0.14000000000000001</v>
      </c>
      <c r="K969" s="204">
        <v>0.123</v>
      </c>
      <c r="L969" s="205"/>
      <c r="M969" s="205"/>
    </row>
    <row r="970" spans="1:13" x14ac:dyDescent="0.2">
      <c r="A970" s="205" t="s">
        <v>2218</v>
      </c>
      <c r="B970" s="205" t="s">
        <v>3303</v>
      </c>
      <c r="C970" s="214" t="s">
        <v>6719</v>
      </c>
      <c r="D970" s="108">
        <v>1.45</v>
      </c>
      <c r="E970" s="204"/>
      <c r="F970" s="205">
        <v>5.5</v>
      </c>
      <c r="G970" s="206">
        <v>1</v>
      </c>
      <c r="H970" s="204">
        <v>0.377</v>
      </c>
      <c r="I970" s="206">
        <v>12</v>
      </c>
      <c r="J970" s="204">
        <v>0.13700000000000001</v>
      </c>
      <c r="K970" s="204">
        <v>0.11600000000000001</v>
      </c>
      <c r="L970" s="205"/>
      <c r="M970" s="205"/>
    </row>
    <row r="971" spans="1:13" ht="22.5" x14ac:dyDescent="0.2">
      <c r="A971" s="205" t="s">
        <v>2684</v>
      </c>
      <c r="B971" s="205" t="s">
        <v>3303</v>
      </c>
      <c r="C971" s="214" t="s">
        <v>6720</v>
      </c>
      <c r="D971" s="108">
        <v>1.1579999999999999</v>
      </c>
      <c r="E971" s="204"/>
      <c r="F971" s="205">
        <v>4.9000000000000004</v>
      </c>
      <c r="G971" s="206">
        <v>1</v>
      </c>
      <c r="H971" s="204">
        <v>0.59499999999999997</v>
      </c>
      <c r="I971" s="206">
        <v>11</v>
      </c>
      <c r="J971" s="204">
        <v>7.5999999999999998E-2</v>
      </c>
      <c r="K971" s="204">
        <v>9.0999999999999998E-2</v>
      </c>
      <c r="L971" s="205"/>
      <c r="M971" s="205"/>
    </row>
    <row r="972" spans="1:13" ht="22.5" customHeight="1" x14ac:dyDescent="0.2">
      <c r="A972" s="205" t="s">
        <v>2894</v>
      </c>
      <c r="B972" s="205" t="s">
        <v>3303</v>
      </c>
      <c r="C972" s="214" t="s">
        <v>6721</v>
      </c>
      <c r="D972" s="108">
        <v>2.323</v>
      </c>
      <c r="E972" s="204"/>
      <c r="F972" s="205">
        <v>10.199999999999999</v>
      </c>
      <c r="G972" s="206">
        <v>2</v>
      </c>
      <c r="H972" s="204">
        <v>0.41599999999999998</v>
      </c>
      <c r="I972" s="206">
        <v>21</v>
      </c>
      <c r="J972" s="204">
        <v>8.5000000000000006E-2</v>
      </c>
      <c r="K972" s="204">
        <v>0.111</v>
      </c>
      <c r="L972" s="205"/>
      <c r="M972" s="205"/>
    </row>
    <row r="973" spans="1:13" ht="45" customHeight="1" x14ac:dyDescent="0.2">
      <c r="A973" s="205" t="s">
        <v>2895</v>
      </c>
      <c r="B973" s="205" t="s">
        <v>3303</v>
      </c>
      <c r="C973" s="214" t="s">
        <v>6722</v>
      </c>
      <c r="D973" s="108">
        <v>1.024</v>
      </c>
      <c r="E973" s="204"/>
      <c r="F973" s="205">
        <v>3.9</v>
      </c>
      <c r="G973" s="206">
        <v>1</v>
      </c>
      <c r="H973" s="204">
        <v>0.254</v>
      </c>
      <c r="I973" s="206">
        <v>9</v>
      </c>
      <c r="J973" s="204">
        <v>9.8000000000000004E-2</v>
      </c>
      <c r="K973" s="204">
        <v>0.112</v>
      </c>
      <c r="L973" s="205"/>
      <c r="M973" s="205"/>
    </row>
    <row r="974" spans="1:13" ht="56.25" x14ac:dyDescent="0.2">
      <c r="A974" s="205" t="s">
        <v>545</v>
      </c>
      <c r="B974" s="205" t="s">
        <v>3303</v>
      </c>
      <c r="C974" s="214" t="s">
        <v>6723</v>
      </c>
      <c r="D974" s="108">
        <v>0.92400000000000004</v>
      </c>
      <c r="E974" s="204"/>
      <c r="F974" s="205">
        <v>2.4</v>
      </c>
      <c r="G974" s="206">
        <v>1</v>
      </c>
      <c r="H974" s="204">
        <v>0.26600000000000001</v>
      </c>
      <c r="I974" s="206">
        <v>5</v>
      </c>
      <c r="J974" s="204">
        <v>0.113</v>
      </c>
      <c r="K974" s="204">
        <v>0.115</v>
      </c>
      <c r="L974" s="205"/>
      <c r="M974" s="205"/>
    </row>
    <row r="975" spans="1:13" ht="56.25" x14ac:dyDescent="0.2">
      <c r="A975" s="205" t="s">
        <v>1260</v>
      </c>
      <c r="B975" s="205" t="s">
        <v>3303</v>
      </c>
      <c r="C975" s="214" t="s">
        <v>6724</v>
      </c>
      <c r="D975" s="108">
        <v>0.76</v>
      </c>
      <c r="E975" s="204"/>
      <c r="F975" s="205">
        <v>3</v>
      </c>
      <c r="G975" s="206">
        <v>1</v>
      </c>
      <c r="H975" s="204">
        <v>0.19</v>
      </c>
      <c r="I975" s="206">
        <v>7</v>
      </c>
      <c r="J975" s="204">
        <v>8.6999999999999994E-2</v>
      </c>
      <c r="K975" s="204">
        <v>9.2999999999999999E-2</v>
      </c>
      <c r="L975" s="205"/>
      <c r="M975" s="205"/>
    </row>
    <row r="976" spans="1:13" ht="22.5" x14ac:dyDescent="0.2">
      <c r="A976" s="205" t="s">
        <v>2896</v>
      </c>
      <c r="B976" s="205" t="s">
        <v>3303</v>
      </c>
      <c r="C976" s="214" t="s">
        <v>3651</v>
      </c>
      <c r="D976" s="108">
        <v>0.67900000000000005</v>
      </c>
      <c r="E976" s="204"/>
      <c r="F976" s="205">
        <v>3</v>
      </c>
      <c r="G976" s="206">
        <v>1</v>
      </c>
      <c r="H976" s="204">
        <v>0.20300000000000001</v>
      </c>
      <c r="I976" s="206">
        <v>6</v>
      </c>
      <c r="J976" s="204">
        <v>8.7999999999999995E-2</v>
      </c>
      <c r="K976" s="204">
        <v>9.5000000000000001E-2</v>
      </c>
      <c r="L976" s="205"/>
      <c r="M976" s="205"/>
    </row>
    <row r="977" spans="1:13" ht="33.75" x14ac:dyDescent="0.2">
      <c r="A977" s="205" t="s">
        <v>546</v>
      </c>
      <c r="B977" s="205" t="s">
        <v>3303</v>
      </c>
      <c r="C977" s="214" t="s">
        <v>5767</v>
      </c>
      <c r="D977" s="108">
        <v>0.81100000000000005</v>
      </c>
      <c r="E977" s="204"/>
      <c r="F977" s="205">
        <v>4.0999999999999996</v>
      </c>
      <c r="G977" s="206">
        <v>1</v>
      </c>
      <c r="H977" s="204">
        <v>0.42599999999999999</v>
      </c>
      <c r="I977" s="206">
        <v>8</v>
      </c>
      <c r="J977" s="204">
        <v>9.4E-2</v>
      </c>
      <c r="K977" s="204">
        <v>0.108</v>
      </c>
      <c r="L977" s="205"/>
      <c r="M977" s="205"/>
    </row>
    <row r="978" spans="1:13" ht="22.5" customHeight="1" x14ac:dyDescent="0.2">
      <c r="A978" s="205" t="s">
        <v>547</v>
      </c>
      <c r="B978" s="205" t="s">
        <v>3303</v>
      </c>
      <c r="C978" s="214" t="s">
        <v>3856</v>
      </c>
      <c r="D978" s="108">
        <v>2.036</v>
      </c>
      <c r="E978" s="204"/>
      <c r="F978" s="205">
        <v>2.2000000000000002</v>
      </c>
      <c r="G978" s="206">
        <v>1</v>
      </c>
      <c r="H978" s="204">
        <v>0.186</v>
      </c>
      <c r="I978" s="206">
        <v>4</v>
      </c>
      <c r="J978" s="204">
        <v>0.20200000000000001</v>
      </c>
      <c r="K978" s="204">
        <v>0.19900000000000001</v>
      </c>
      <c r="L978" s="205"/>
      <c r="M978" s="205" t="s">
        <v>310</v>
      </c>
    </row>
    <row r="979" spans="1:13" ht="45" x14ac:dyDescent="0.2">
      <c r="A979" s="205" t="s">
        <v>548</v>
      </c>
      <c r="B979" s="205" t="s">
        <v>3303</v>
      </c>
      <c r="C979" s="214" t="s">
        <v>2219</v>
      </c>
      <c r="D979" s="108">
        <v>1.85</v>
      </c>
      <c r="E979" s="204"/>
      <c r="F979" s="205">
        <v>10</v>
      </c>
      <c r="G979" s="206">
        <v>2</v>
      </c>
      <c r="H979" s="204">
        <v>0.376</v>
      </c>
      <c r="I979" s="206">
        <v>17</v>
      </c>
      <c r="J979" s="204">
        <v>7.9000000000000001E-2</v>
      </c>
      <c r="K979" s="204">
        <v>0.10199999999999999</v>
      </c>
      <c r="L979" s="205"/>
      <c r="M979" s="205"/>
    </row>
    <row r="980" spans="1:13" ht="22.5" x14ac:dyDescent="0.2">
      <c r="A980" s="205" t="s">
        <v>1733</v>
      </c>
      <c r="B980" s="205" t="s">
        <v>3303</v>
      </c>
      <c r="C980" s="214" t="s">
        <v>1734</v>
      </c>
      <c r="D980" s="108">
        <v>1.143</v>
      </c>
      <c r="E980" s="204"/>
      <c r="F980" s="205">
        <v>5.5</v>
      </c>
      <c r="G980" s="206">
        <v>1</v>
      </c>
      <c r="H980" s="204">
        <v>0.50700000000000001</v>
      </c>
      <c r="I980" s="206">
        <v>12</v>
      </c>
      <c r="J980" s="204">
        <v>8.3000000000000004E-2</v>
      </c>
      <c r="K980" s="204">
        <v>0.1</v>
      </c>
      <c r="L980" s="205"/>
      <c r="M980" s="205"/>
    </row>
    <row r="981" spans="1:13" ht="33.75" x14ac:dyDescent="0.2">
      <c r="A981" s="112" t="s">
        <v>2685</v>
      </c>
      <c r="B981" s="112" t="s">
        <v>3303</v>
      </c>
      <c r="C981" s="118" t="s">
        <v>5768</v>
      </c>
      <c r="D981" s="111">
        <v>4.0309999999999997</v>
      </c>
      <c r="E981" s="111"/>
      <c r="F981" s="112">
        <v>25.1</v>
      </c>
      <c r="G981" s="119">
        <v>7</v>
      </c>
      <c r="H981" s="111">
        <v>0.49399999999999999</v>
      </c>
      <c r="I981" s="119">
        <v>43</v>
      </c>
      <c r="J981" s="111">
        <v>0.158</v>
      </c>
      <c r="K981" s="111">
        <v>0.152</v>
      </c>
      <c r="L981" s="112"/>
      <c r="M981" s="112" t="s">
        <v>310</v>
      </c>
    </row>
    <row r="982" spans="1:13" ht="45" x14ac:dyDescent="0.2">
      <c r="A982" s="205" t="s">
        <v>3133</v>
      </c>
      <c r="B982" s="205" t="s">
        <v>3303</v>
      </c>
      <c r="C982" s="214" t="s">
        <v>5769</v>
      </c>
      <c r="D982" s="108">
        <v>1.1419999999999999</v>
      </c>
      <c r="E982" s="204"/>
      <c r="F982" s="205">
        <v>3.8</v>
      </c>
      <c r="G982" s="206">
        <v>1</v>
      </c>
      <c r="H982" s="204">
        <v>0.53600000000000003</v>
      </c>
      <c r="I982" s="206">
        <v>11</v>
      </c>
      <c r="J982" s="204">
        <v>0.23</v>
      </c>
      <c r="K982" s="204">
        <v>0.18099999999999999</v>
      </c>
      <c r="L982" s="205"/>
      <c r="M982" s="205" t="s">
        <v>310</v>
      </c>
    </row>
    <row r="983" spans="1:13" ht="12.75" customHeight="1" x14ac:dyDescent="0.2">
      <c r="A983" s="112" t="s">
        <v>2084</v>
      </c>
      <c r="B983" s="112" t="s">
        <v>3303</v>
      </c>
      <c r="C983" s="118" t="s">
        <v>1261</v>
      </c>
      <c r="D983" s="108">
        <v>1.08</v>
      </c>
      <c r="E983" s="111"/>
      <c r="F983" s="112">
        <v>4.9000000000000004</v>
      </c>
      <c r="G983" s="119">
        <v>1</v>
      </c>
      <c r="H983" s="111">
        <v>0.26500000000000001</v>
      </c>
      <c r="I983" s="119">
        <v>10</v>
      </c>
      <c r="J983" s="111">
        <v>7.4999999999999997E-2</v>
      </c>
      <c r="K983" s="111">
        <v>8.8999999999999996E-2</v>
      </c>
      <c r="L983" s="112"/>
      <c r="M983" s="112"/>
    </row>
    <row r="984" spans="1:13" ht="45" x14ac:dyDescent="0.2">
      <c r="A984" s="205" t="s">
        <v>2220</v>
      </c>
      <c r="B984" s="205" t="s">
        <v>3303</v>
      </c>
      <c r="C984" s="214" t="s">
        <v>1262</v>
      </c>
      <c r="D984" s="108">
        <v>5.1059999999999999</v>
      </c>
      <c r="E984" s="204"/>
      <c r="F984" s="205">
        <v>22.1</v>
      </c>
      <c r="G984" s="206">
        <v>6</v>
      </c>
      <c r="H984" s="204">
        <v>0.46500000000000002</v>
      </c>
      <c r="I984" s="206">
        <v>40</v>
      </c>
      <c r="J984" s="204">
        <v>0.10299999999999999</v>
      </c>
      <c r="K984" s="204">
        <v>0.14099999999999999</v>
      </c>
      <c r="L984" s="205"/>
      <c r="M984" s="205"/>
    </row>
    <row r="985" spans="1:13" ht="33.75" x14ac:dyDescent="0.2">
      <c r="A985" s="205" t="s">
        <v>1277</v>
      </c>
      <c r="B985" s="205" t="s">
        <v>3303</v>
      </c>
      <c r="C985" s="214" t="s">
        <v>1278</v>
      </c>
      <c r="D985" s="108">
        <v>7.0650000000000004</v>
      </c>
      <c r="E985" s="204"/>
      <c r="F985" s="205">
        <v>29.2</v>
      </c>
      <c r="G985" s="206">
        <v>9</v>
      </c>
      <c r="H985" s="204">
        <v>0.48799999999999999</v>
      </c>
      <c r="I985" s="206">
        <v>47</v>
      </c>
      <c r="J985" s="204">
        <v>0.186</v>
      </c>
      <c r="K985" s="204">
        <v>0.16200000000000001</v>
      </c>
      <c r="L985" s="205"/>
      <c r="M985" s="205"/>
    </row>
    <row r="986" spans="1:13" ht="33.75" x14ac:dyDescent="0.2">
      <c r="A986" s="205" t="s">
        <v>2897</v>
      </c>
      <c r="B986" s="205" t="s">
        <v>3305</v>
      </c>
      <c r="C986" s="214" t="s">
        <v>4813</v>
      </c>
      <c r="D986" s="108">
        <v>1.7669999999999999</v>
      </c>
      <c r="E986" s="204"/>
      <c r="F986" s="205">
        <v>12.9</v>
      </c>
      <c r="G986" s="206">
        <v>3</v>
      </c>
      <c r="H986" s="204">
        <v>0.42299999999999999</v>
      </c>
      <c r="I986" s="206">
        <v>27</v>
      </c>
      <c r="J986" s="204">
        <v>9.1999999999999998E-2</v>
      </c>
      <c r="K986" s="204">
        <v>0.121</v>
      </c>
      <c r="L986" s="205"/>
      <c r="M986" s="205" t="s">
        <v>310</v>
      </c>
    </row>
    <row r="987" spans="1:13" ht="45" x14ac:dyDescent="0.2">
      <c r="A987" s="205" t="s">
        <v>2898</v>
      </c>
      <c r="B987" s="205" t="s">
        <v>3305</v>
      </c>
      <c r="C987" s="214" t="s">
        <v>4814</v>
      </c>
      <c r="D987" s="108">
        <v>0.755</v>
      </c>
      <c r="E987" s="204"/>
      <c r="F987" s="205">
        <v>5.4</v>
      </c>
      <c r="G987" s="206">
        <v>1</v>
      </c>
      <c r="H987" s="204">
        <v>0.36899999999999999</v>
      </c>
      <c r="I987" s="206">
        <v>10</v>
      </c>
      <c r="J987" s="204">
        <v>9.5000000000000001E-2</v>
      </c>
      <c r="K987" s="204">
        <v>0.115</v>
      </c>
      <c r="L987" s="205"/>
      <c r="M987" s="205" t="s">
        <v>310</v>
      </c>
    </row>
    <row r="988" spans="1:13" ht="45" x14ac:dyDescent="0.2">
      <c r="A988" s="205" t="s">
        <v>1735</v>
      </c>
      <c r="B988" s="205" t="s">
        <v>3305</v>
      </c>
      <c r="C988" s="214" t="s">
        <v>4815</v>
      </c>
      <c r="D988" s="108">
        <v>0.69599999999999995</v>
      </c>
      <c r="E988" s="204"/>
      <c r="F988" s="205">
        <v>5</v>
      </c>
      <c r="G988" s="206">
        <v>1</v>
      </c>
      <c r="H988" s="204">
        <v>0.39400000000000002</v>
      </c>
      <c r="I988" s="206">
        <v>12</v>
      </c>
      <c r="J988" s="204">
        <v>8.7999999999999995E-2</v>
      </c>
      <c r="K988" s="204">
        <v>0.105</v>
      </c>
      <c r="L988" s="205"/>
      <c r="M988" s="205" t="s">
        <v>310</v>
      </c>
    </row>
    <row r="989" spans="1:13" x14ac:dyDescent="0.2">
      <c r="A989" s="205" t="s">
        <v>2347</v>
      </c>
      <c r="B989" s="205" t="s">
        <v>3305</v>
      </c>
      <c r="C989" s="214" t="s">
        <v>2348</v>
      </c>
      <c r="D989" s="108">
        <v>0.55600000000000005</v>
      </c>
      <c r="E989" s="204"/>
      <c r="F989" s="205">
        <v>4</v>
      </c>
      <c r="G989" s="206">
        <v>1</v>
      </c>
      <c r="H989" s="204">
        <v>0.21099999999999999</v>
      </c>
      <c r="I989" s="206">
        <v>9</v>
      </c>
      <c r="J989" s="204">
        <v>8.3000000000000004E-2</v>
      </c>
      <c r="K989" s="204">
        <v>9.5000000000000001E-2</v>
      </c>
      <c r="L989" s="205"/>
      <c r="M989" s="205"/>
    </row>
    <row r="990" spans="1:13" ht="22.5" x14ac:dyDescent="0.2">
      <c r="A990" s="205" t="s">
        <v>2349</v>
      </c>
      <c r="B990" s="205" t="s">
        <v>3305</v>
      </c>
      <c r="C990" s="214" t="s">
        <v>2350</v>
      </c>
      <c r="D990" s="108">
        <v>0.51600000000000001</v>
      </c>
      <c r="E990" s="204"/>
      <c r="F990" s="205">
        <v>4.5</v>
      </c>
      <c r="G990" s="206">
        <v>1</v>
      </c>
      <c r="H990" s="204">
        <v>0.26400000000000001</v>
      </c>
      <c r="I990" s="206">
        <v>9</v>
      </c>
      <c r="J990" s="204">
        <v>7.4999999999999997E-2</v>
      </c>
      <c r="K990" s="204">
        <v>8.7999999999999995E-2</v>
      </c>
      <c r="L990" s="205"/>
      <c r="M990" s="205"/>
    </row>
    <row r="991" spans="1:13" ht="22.5" x14ac:dyDescent="0.2">
      <c r="A991" s="205" t="s">
        <v>2472</v>
      </c>
      <c r="B991" s="205" t="s">
        <v>3305</v>
      </c>
      <c r="C991" s="214" t="s">
        <v>781</v>
      </c>
      <c r="D991" s="108">
        <v>0.46600000000000003</v>
      </c>
      <c r="E991" s="204"/>
      <c r="F991" s="205">
        <v>3.2</v>
      </c>
      <c r="G991" s="206">
        <v>1</v>
      </c>
      <c r="H991" s="204">
        <v>0.224</v>
      </c>
      <c r="I991" s="206">
        <v>7</v>
      </c>
      <c r="J991" s="204">
        <v>9.0999999999999998E-2</v>
      </c>
      <c r="K991" s="204">
        <v>9.8000000000000004E-2</v>
      </c>
      <c r="L991" s="205"/>
      <c r="M991" s="205"/>
    </row>
    <row r="992" spans="1:13" s="20" customFormat="1" ht="21" customHeight="1" x14ac:dyDescent="0.2">
      <c r="A992" s="217" t="s">
        <v>2478</v>
      </c>
      <c r="B992" s="85"/>
      <c r="C992" s="218"/>
      <c r="D992" s="219"/>
      <c r="E992" s="84"/>
      <c r="F992" s="85"/>
      <c r="G992" s="220"/>
      <c r="H992" s="84"/>
      <c r="I992" s="220"/>
      <c r="J992" s="84"/>
      <c r="K992" s="84"/>
      <c r="L992" s="85"/>
      <c r="M992" s="221"/>
    </row>
    <row r="993" spans="1:13" ht="56.25" x14ac:dyDescent="0.2">
      <c r="A993" s="205" t="s">
        <v>1831</v>
      </c>
      <c r="B993" s="205" t="s">
        <v>3303</v>
      </c>
      <c r="C993" s="214" t="s">
        <v>6839</v>
      </c>
      <c r="D993" s="108">
        <v>6.4649999999999999</v>
      </c>
      <c r="E993" s="204"/>
      <c r="F993" s="205">
        <v>18</v>
      </c>
      <c r="G993" s="206">
        <v>5</v>
      </c>
      <c r="H993" s="204">
        <v>0.61099999999999999</v>
      </c>
      <c r="I993" s="206">
        <v>32</v>
      </c>
      <c r="J993" s="204">
        <v>0.221</v>
      </c>
      <c r="K993" s="204">
        <v>0.193</v>
      </c>
      <c r="L993" s="205"/>
      <c r="M993" s="205"/>
    </row>
    <row r="994" spans="1:13" ht="56.25" x14ac:dyDescent="0.2">
      <c r="A994" s="205" t="s">
        <v>3271</v>
      </c>
      <c r="B994" s="205" t="s">
        <v>3303</v>
      </c>
      <c r="C994" s="214" t="s">
        <v>6725</v>
      </c>
      <c r="D994" s="108">
        <v>5.09</v>
      </c>
      <c r="E994" s="204"/>
      <c r="F994" s="205">
        <v>16.8</v>
      </c>
      <c r="G994" s="206">
        <v>5</v>
      </c>
      <c r="H994" s="204">
        <v>0.497</v>
      </c>
      <c r="I994" s="206">
        <v>32</v>
      </c>
      <c r="J994" s="204">
        <v>0.124</v>
      </c>
      <c r="K994" s="204">
        <v>0.16700000000000001</v>
      </c>
      <c r="L994" s="205"/>
      <c r="M994" s="205"/>
    </row>
    <row r="995" spans="1:13" ht="45" x14ac:dyDescent="0.2">
      <c r="A995" s="205" t="s">
        <v>2221</v>
      </c>
      <c r="B995" s="205" t="s">
        <v>3303</v>
      </c>
      <c r="C995" s="214" t="s">
        <v>6726</v>
      </c>
      <c r="D995" s="108">
        <v>3.8210000000000002</v>
      </c>
      <c r="E995" s="204"/>
      <c r="F995" s="205">
        <v>12.4</v>
      </c>
      <c r="G995" s="206">
        <v>3</v>
      </c>
      <c r="H995" s="204">
        <v>0.497</v>
      </c>
      <c r="I995" s="206">
        <v>22</v>
      </c>
      <c r="J995" s="204">
        <v>0.112</v>
      </c>
      <c r="K995" s="204">
        <v>0.14899999999999999</v>
      </c>
      <c r="L995" s="205"/>
      <c r="M995" s="205"/>
    </row>
    <row r="996" spans="1:13" ht="45" x14ac:dyDescent="0.2">
      <c r="A996" s="205" t="s">
        <v>1279</v>
      </c>
      <c r="B996" s="205" t="s">
        <v>3303</v>
      </c>
      <c r="C996" s="214" t="s">
        <v>6727</v>
      </c>
      <c r="D996" s="108">
        <v>2.98</v>
      </c>
      <c r="E996" s="204"/>
      <c r="F996" s="205">
        <v>9.3000000000000007</v>
      </c>
      <c r="G996" s="206">
        <v>2</v>
      </c>
      <c r="H996" s="204">
        <v>0.48199999999999998</v>
      </c>
      <c r="I996" s="206">
        <v>17</v>
      </c>
      <c r="J996" s="204">
        <v>0.108</v>
      </c>
      <c r="K996" s="204">
        <v>0.14000000000000001</v>
      </c>
      <c r="L996" s="205"/>
      <c r="M996" s="205"/>
    </row>
    <row r="997" spans="1:13" ht="56.25" x14ac:dyDescent="0.2">
      <c r="A997" s="112" t="s">
        <v>2473</v>
      </c>
      <c r="B997" s="112" t="s">
        <v>3303</v>
      </c>
      <c r="C997" s="118" t="s">
        <v>125</v>
      </c>
      <c r="D997" s="111">
        <v>4.3339999999999996</v>
      </c>
      <c r="E997" s="111"/>
      <c r="F997" s="112">
        <v>20</v>
      </c>
      <c r="G997" s="119">
        <v>6</v>
      </c>
      <c r="H997" s="111">
        <v>0.42</v>
      </c>
      <c r="I997" s="119">
        <v>38</v>
      </c>
      <c r="J997" s="111">
        <v>0.10299999999999999</v>
      </c>
      <c r="K997" s="111">
        <v>0.14000000000000001</v>
      </c>
      <c r="L997" s="112"/>
      <c r="M997" s="112"/>
    </row>
    <row r="998" spans="1:13" ht="56.25" x14ac:dyDescent="0.2">
      <c r="A998" s="112" t="s">
        <v>2435</v>
      </c>
      <c r="B998" s="112" t="s">
        <v>3303</v>
      </c>
      <c r="C998" s="118" t="s">
        <v>126</v>
      </c>
      <c r="D998" s="108">
        <v>2.4119999999999999</v>
      </c>
      <c r="E998" s="111"/>
      <c r="F998" s="112">
        <v>9.8000000000000007</v>
      </c>
      <c r="G998" s="119">
        <v>2</v>
      </c>
      <c r="H998" s="111">
        <v>0.46500000000000002</v>
      </c>
      <c r="I998" s="119">
        <v>20</v>
      </c>
      <c r="J998" s="111">
        <v>9.9000000000000005E-2</v>
      </c>
      <c r="K998" s="111">
        <v>0.129</v>
      </c>
      <c r="L998" s="112"/>
      <c r="M998" s="112"/>
    </row>
    <row r="999" spans="1:13" ht="56.25" x14ac:dyDescent="0.2">
      <c r="A999" s="205" t="s">
        <v>3501</v>
      </c>
      <c r="B999" s="205" t="s">
        <v>3303</v>
      </c>
      <c r="C999" s="214" t="s">
        <v>127</v>
      </c>
      <c r="D999" s="108">
        <v>1.5449999999999999</v>
      </c>
      <c r="E999" s="204"/>
      <c r="F999" s="205">
        <v>5.5</v>
      </c>
      <c r="G999" s="206">
        <v>1</v>
      </c>
      <c r="H999" s="204">
        <v>0.79</v>
      </c>
      <c r="I999" s="206">
        <v>12</v>
      </c>
      <c r="J999" s="204">
        <v>9.6000000000000002E-2</v>
      </c>
      <c r="K999" s="204">
        <v>0.11600000000000001</v>
      </c>
      <c r="L999" s="205"/>
      <c r="M999" s="205"/>
    </row>
    <row r="1000" spans="1:13" ht="33.75" x14ac:dyDescent="0.2">
      <c r="A1000" s="205" t="s">
        <v>3973</v>
      </c>
      <c r="B1000" s="205" t="s">
        <v>3303</v>
      </c>
      <c r="C1000" s="214" t="s">
        <v>128</v>
      </c>
      <c r="D1000" s="108">
        <v>2.0129999999999999</v>
      </c>
      <c r="E1000" s="204"/>
      <c r="F1000" s="205">
        <v>8.1999999999999993</v>
      </c>
      <c r="G1000" s="206">
        <v>2</v>
      </c>
      <c r="H1000" s="204">
        <v>0.34100000000000003</v>
      </c>
      <c r="I1000" s="206">
        <v>18</v>
      </c>
      <c r="J1000" s="204">
        <v>8.6999999999999994E-2</v>
      </c>
      <c r="K1000" s="204">
        <v>0.111</v>
      </c>
      <c r="L1000" s="205"/>
      <c r="M1000" s="205"/>
    </row>
    <row r="1001" spans="1:13" ht="33.75" x14ac:dyDescent="0.2">
      <c r="A1001" s="205" t="s">
        <v>1927</v>
      </c>
      <c r="B1001" s="205" t="s">
        <v>3303</v>
      </c>
      <c r="C1001" s="214" t="s">
        <v>440</v>
      </c>
      <c r="D1001" s="108">
        <v>2.1869999999999998</v>
      </c>
      <c r="E1001" s="204"/>
      <c r="F1001" s="205">
        <v>9.3000000000000007</v>
      </c>
      <c r="G1001" s="206">
        <v>2</v>
      </c>
      <c r="H1001" s="204">
        <v>0.41599999999999998</v>
      </c>
      <c r="I1001" s="206">
        <v>22</v>
      </c>
      <c r="J1001" s="204">
        <v>9.4E-2</v>
      </c>
      <c r="K1001" s="204">
        <v>0.121</v>
      </c>
      <c r="L1001" s="205"/>
      <c r="M1001" s="205"/>
    </row>
    <row r="1002" spans="1:13" ht="33.75" x14ac:dyDescent="0.2">
      <c r="A1002" s="205" t="s">
        <v>1928</v>
      </c>
      <c r="B1002" s="205" t="s">
        <v>3303</v>
      </c>
      <c r="C1002" s="214" t="s">
        <v>6728</v>
      </c>
      <c r="D1002" s="108">
        <v>0.92200000000000004</v>
      </c>
      <c r="E1002" s="204"/>
      <c r="F1002" s="205">
        <v>3.1</v>
      </c>
      <c r="G1002" s="206">
        <v>1</v>
      </c>
      <c r="H1002" s="204">
        <v>0.26800000000000002</v>
      </c>
      <c r="I1002" s="206">
        <v>7</v>
      </c>
      <c r="J1002" s="204">
        <v>9.2999999999999999E-2</v>
      </c>
      <c r="K1002" s="204">
        <v>0.10100000000000001</v>
      </c>
      <c r="L1002" s="205"/>
      <c r="M1002" s="205"/>
    </row>
    <row r="1003" spans="1:13" ht="22.5" x14ac:dyDescent="0.2">
      <c r="A1003" s="205" t="s">
        <v>3974</v>
      </c>
      <c r="B1003" s="205" t="s">
        <v>3303</v>
      </c>
      <c r="C1003" s="214" t="s">
        <v>2548</v>
      </c>
      <c r="D1003" s="108">
        <v>1.129</v>
      </c>
      <c r="E1003" s="204"/>
      <c r="F1003" s="205">
        <v>4.9000000000000004</v>
      </c>
      <c r="G1003" s="206">
        <v>1</v>
      </c>
      <c r="H1003" s="204">
        <v>0.59599999999999997</v>
      </c>
      <c r="I1003" s="206">
        <v>9</v>
      </c>
      <c r="J1003" s="204">
        <v>7.5999999999999998E-2</v>
      </c>
      <c r="K1003" s="204">
        <v>9.0999999999999998E-2</v>
      </c>
      <c r="L1003" s="205"/>
      <c r="M1003" s="205"/>
    </row>
    <row r="1004" spans="1:13" ht="56.25" x14ac:dyDescent="0.2">
      <c r="A1004" s="205" t="s">
        <v>1929</v>
      </c>
      <c r="B1004" s="205" t="s">
        <v>3303</v>
      </c>
      <c r="C1004" s="214" t="s">
        <v>6729</v>
      </c>
      <c r="D1004" s="108">
        <v>0.96199999999999997</v>
      </c>
      <c r="E1004" s="204"/>
      <c r="F1004" s="205">
        <v>3.7</v>
      </c>
      <c r="G1004" s="206">
        <v>1</v>
      </c>
      <c r="H1004" s="204">
        <v>0.29299999999999998</v>
      </c>
      <c r="I1004" s="206">
        <v>8</v>
      </c>
      <c r="J1004" s="204">
        <v>8.7999999999999995E-2</v>
      </c>
      <c r="K1004" s="204">
        <v>9.9000000000000005E-2</v>
      </c>
      <c r="L1004" s="205"/>
      <c r="M1004" s="205"/>
    </row>
    <row r="1005" spans="1:13" ht="22.5" x14ac:dyDescent="0.2">
      <c r="A1005" s="205" t="s">
        <v>1930</v>
      </c>
      <c r="B1005" s="205" t="s">
        <v>3303</v>
      </c>
      <c r="C1005" s="214" t="s">
        <v>1931</v>
      </c>
      <c r="D1005" s="108">
        <v>0.88900000000000001</v>
      </c>
      <c r="E1005" s="204"/>
      <c r="F1005" s="205">
        <v>3.2</v>
      </c>
      <c r="G1005" s="206">
        <v>1</v>
      </c>
      <c r="H1005" s="204">
        <v>0.249</v>
      </c>
      <c r="I1005" s="206">
        <v>7</v>
      </c>
      <c r="J1005" s="204">
        <v>0.09</v>
      </c>
      <c r="K1005" s="204">
        <v>9.8000000000000004E-2</v>
      </c>
      <c r="L1005" s="205"/>
      <c r="M1005" s="205"/>
    </row>
    <row r="1006" spans="1:13" ht="22.5" x14ac:dyDescent="0.2">
      <c r="A1006" s="205" t="s">
        <v>1478</v>
      </c>
      <c r="B1006" s="205" t="s">
        <v>3303</v>
      </c>
      <c r="C1006" s="214" t="s">
        <v>1479</v>
      </c>
      <c r="D1006" s="108">
        <v>0.5</v>
      </c>
      <c r="E1006" s="204"/>
      <c r="F1006" s="205">
        <v>1</v>
      </c>
      <c r="G1006" s="206"/>
      <c r="H1006" s="204"/>
      <c r="I1006" s="206"/>
      <c r="J1006" s="204"/>
      <c r="K1006" s="204"/>
      <c r="L1006" s="205"/>
      <c r="M1006" s="205" t="s">
        <v>310</v>
      </c>
    </row>
    <row r="1007" spans="1:13" ht="22.5" x14ac:dyDescent="0.2">
      <c r="A1007" s="205" t="s">
        <v>1480</v>
      </c>
      <c r="B1007" s="205" t="s">
        <v>3303</v>
      </c>
      <c r="C1007" s="214" t="s">
        <v>6730</v>
      </c>
      <c r="D1007" s="108">
        <v>0.67600000000000005</v>
      </c>
      <c r="E1007" s="204"/>
      <c r="F1007" s="205">
        <v>2.9</v>
      </c>
      <c r="G1007" s="206">
        <v>1</v>
      </c>
      <c r="H1007" s="204">
        <v>0.223</v>
      </c>
      <c r="I1007" s="206">
        <v>7</v>
      </c>
      <c r="J1007" s="204">
        <v>9.8000000000000004E-2</v>
      </c>
      <c r="K1007" s="204">
        <v>0.105</v>
      </c>
      <c r="L1007" s="205"/>
      <c r="M1007" s="205"/>
    </row>
    <row r="1008" spans="1:13" ht="22.5" x14ac:dyDescent="0.2">
      <c r="A1008" s="205" t="s">
        <v>1932</v>
      </c>
      <c r="B1008" s="205" t="s">
        <v>3303</v>
      </c>
      <c r="C1008" s="214" t="s">
        <v>5770</v>
      </c>
      <c r="D1008" s="108">
        <v>0.55700000000000005</v>
      </c>
      <c r="E1008" s="204"/>
      <c r="F1008" s="205">
        <v>2.6</v>
      </c>
      <c r="G1008" s="206">
        <v>1</v>
      </c>
      <c r="H1008" s="204">
        <v>0.18099999999999999</v>
      </c>
      <c r="I1008" s="206">
        <v>5</v>
      </c>
      <c r="J1008" s="204">
        <v>0.10100000000000001</v>
      </c>
      <c r="K1008" s="204">
        <v>0.10299999999999999</v>
      </c>
      <c r="L1008" s="205"/>
      <c r="M1008" s="205"/>
    </row>
    <row r="1009" spans="1:13" ht="33.75" x14ac:dyDescent="0.2">
      <c r="A1009" s="205" t="s">
        <v>1933</v>
      </c>
      <c r="B1009" s="205" t="s">
        <v>3303</v>
      </c>
      <c r="C1009" s="214" t="s">
        <v>129</v>
      </c>
      <c r="D1009" s="108">
        <v>3.2879999999999998</v>
      </c>
      <c r="E1009" s="204"/>
      <c r="F1009" s="205">
        <v>18.399999999999999</v>
      </c>
      <c r="G1009" s="206">
        <v>5</v>
      </c>
      <c r="H1009" s="204">
        <v>0.435</v>
      </c>
      <c r="I1009" s="206">
        <v>35</v>
      </c>
      <c r="J1009" s="204">
        <v>9.9000000000000005E-2</v>
      </c>
      <c r="K1009" s="204">
        <v>0.13500000000000001</v>
      </c>
      <c r="L1009" s="205"/>
      <c r="M1009" s="205"/>
    </row>
    <row r="1010" spans="1:13" ht="33.75" x14ac:dyDescent="0.2">
      <c r="A1010" s="205" t="s">
        <v>1934</v>
      </c>
      <c r="B1010" s="205" t="s">
        <v>3303</v>
      </c>
      <c r="C1010" s="214" t="s">
        <v>130</v>
      </c>
      <c r="D1010" s="108">
        <v>1.492</v>
      </c>
      <c r="E1010" s="204"/>
      <c r="F1010" s="205">
        <v>9.1999999999999993</v>
      </c>
      <c r="G1010" s="206">
        <v>2</v>
      </c>
      <c r="H1010" s="204">
        <v>0.371</v>
      </c>
      <c r="I1010" s="206">
        <v>20</v>
      </c>
      <c r="J1010" s="204">
        <v>8.4000000000000005E-2</v>
      </c>
      <c r="K1010" s="204">
        <v>0.109</v>
      </c>
      <c r="L1010" s="205"/>
      <c r="M1010" s="205"/>
    </row>
    <row r="1011" spans="1:13" ht="56.25" x14ac:dyDescent="0.2">
      <c r="A1011" s="205" t="s">
        <v>3473</v>
      </c>
      <c r="B1011" s="205" t="s">
        <v>3303</v>
      </c>
      <c r="C1011" s="214" t="s">
        <v>6731</v>
      </c>
      <c r="D1011" s="108">
        <v>1.641</v>
      </c>
      <c r="E1011" s="204"/>
      <c r="F1011" s="205">
        <v>8.6999999999999993</v>
      </c>
      <c r="G1011" s="206">
        <v>2</v>
      </c>
      <c r="H1011" s="204">
        <v>0.34</v>
      </c>
      <c r="I1011" s="206">
        <v>19</v>
      </c>
      <c r="J1011" s="204">
        <v>8.2000000000000003E-2</v>
      </c>
      <c r="K1011" s="204">
        <v>0.105</v>
      </c>
      <c r="L1011" s="205"/>
      <c r="M1011" s="205"/>
    </row>
    <row r="1012" spans="1:13" ht="56.25" x14ac:dyDescent="0.2">
      <c r="A1012" s="205" t="s">
        <v>3474</v>
      </c>
      <c r="B1012" s="205" t="s">
        <v>3303</v>
      </c>
      <c r="C1012" s="214" t="s">
        <v>6732</v>
      </c>
      <c r="D1012" s="108">
        <v>0.82499999999999996</v>
      </c>
      <c r="E1012" s="204"/>
      <c r="F1012" s="205">
        <v>3.3</v>
      </c>
      <c r="G1012" s="206">
        <v>1</v>
      </c>
      <c r="H1012" s="204">
        <v>0.28699999999999998</v>
      </c>
      <c r="I1012" s="206">
        <v>7</v>
      </c>
      <c r="J1012" s="204">
        <v>9.4E-2</v>
      </c>
      <c r="K1012" s="204">
        <v>0.10299999999999999</v>
      </c>
      <c r="L1012" s="205"/>
      <c r="M1012" s="205"/>
    </row>
    <row r="1013" spans="1:13" ht="56.25" x14ac:dyDescent="0.2">
      <c r="A1013" s="112" t="s">
        <v>2900</v>
      </c>
      <c r="B1013" s="112" t="s">
        <v>3303</v>
      </c>
      <c r="C1013" s="118" t="s">
        <v>6733</v>
      </c>
      <c r="D1013" s="111">
        <v>1.3720000000000001</v>
      </c>
      <c r="E1013" s="111"/>
      <c r="F1013" s="112">
        <v>5.5</v>
      </c>
      <c r="G1013" s="119">
        <v>1</v>
      </c>
      <c r="H1013" s="111">
        <v>0.32800000000000001</v>
      </c>
      <c r="I1013" s="119">
        <v>10</v>
      </c>
      <c r="J1013" s="111">
        <v>8.4000000000000005E-2</v>
      </c>
      <c r="K1013" s="111">
        <v>0.10100000000000001</v>
      </c>
      <c r="L1013" s="112"/>
      <c r="M1013" s="112"/>
    </row>
    <row r="1014" spans="1:13" ht="33.75" x14ac:dyDescent="0.2">
      <c r="A1014" s="205" t="s">
        <v>2489</v>
      </c>
      <c r="B1014" s="205" t="s">
        <v>3303</v>
      </c>
      <c r="C1014" s="214" t="s">
        <v>5771</v>
      </c>
      <c r="D1014" s="108">
        <v>3.9119999999999999</v>
      </c>
      <c r="E1014" s="204"/>
      <c r="F1014" s="205">
        <v>24.5</v>
      </c>
      <c r="G1014" s="206">
        <v>7</v>
      </c>
      <c r="H1014" s="204">
        <v>0.47199999999999998</v>
      </c>
      <c r="I1014" s="206">
        <v>42</v>
      </c>
      <c r="J1014" s="204">
        <v>0.161</v>
      </c>
      <c r="K1014" s="204">
        <v>0.14799999999999999</v>
      </c>
      <c r="L1014" s="205"/>
      <c r="M1014" s="205" t="s">
        <v>310</v>
      </c>
    </row>
    <row r="1015" spans="1:13" ht="33.75" x14ac:dyDescent="0.2">
      <c r="A1015" s="112" t="s">
        <v>5772</v>
      </c>
      <c r="B1015" s="112" t="s">
        <v>3303</v>
      </c>
      <c r="C1015" s="118" t="s">
        <v>6734</v>
      </c>
      <c r="D1015" s="108">
        <v>1.512</v>
      </c>
      <c r="E1015" s="111"/>
      <c r="F1015" s="112">
        <v>8</v>
      </c>
      <c r="G1015" s="119"/>
      <c r="H1015" s="111"/>
      <c r="I1015" s="119">
        <v>16</v>
      </c>
      <c r="J1015" s="111">
        <v>0.184</v>
      </c>
      <c r="K1015" s="111">
        <v>0.16400000000000001</v>
      </c>
      <c r="L1015" s="112"/>
      <c r="M1015" s="112" t="s">
        <v>310</v>
      </c>
    </row>
    <row r="1016" spans="1:13" ht="33.75" customHeight="1" x14ac:dyDescent="0.2">
      <c r="A1016" s="205" t="s">
        <v>5773</v>
      </c>
      <c r="B1016" s="205" t="s">
        <v>3303</v>
      </c>
      <c r="C1016" s="214" t="s">
        <v>6735</v>
      </c>
      <c r="D1016" s="108">
        <v>0.84299999999999997</v>
      </c>
      <c r="E1016" s="204"/>
      <c r="F1016" s="205">
        <v>3.3</v>
      </c>
      <c r="G1016" s="206">
        <v>1</v>
      </c>
      <c r="H1016" s="204">
        <v>0.372</v>
      </c>
      <c r="I1016" s="206">
        <v>8</v>
      </c>
      <c r="J1016" s="204">
        <v>0.22800000000000001</v>
      </c>
      <c r="K1016" s="204">
        <v>0.17399999999999999</v>
      </c>
      <c r="L1016" s="205"/>
      <c r="M1016" s="205" t="s">
        <v>310</v>
      </c>
    </row>
    <row r="1017" spans="1:13" ht="45" x14ac:dyDescent="0.2">
      <c r="A1017" s="205" t="s">
        <v>5774</v>
      </c>
      <c r="B1017" s="205" t="s">
        <v>3303</v>
      </c>
      <c r="C1017" s="214" t="s">
        <v>5775</v>
      </c>
      <c r="D1017" s="108">
        <v>1.3480000000000001</v>
      </c>
      <c r="E1017" s="204"/>
      <c r="F1017" s="205">
        <v>4.5999999999999996</v>
      </c>
      <c r="G1017" s="206">
        <v>1</v>
      </c>
      <c r="H1017" s="204">
        <v>0.52600000000000002</v>
      </c>
      <c r="I1017" s="206">
        <v>9</v>
      </c>
      <c r="J1017" s="204">
        <v>8.6999999999999994E-2</v>
      </c>
      <c r="K1017" s="204">
        <v>0.10199999999999999</v>
      </c>
      <c r="L1017" s="205"/>
      <c r="M1017" s="205"/>
    </row>
    <row r="1018" spans="1:13" ht="45" x14ac:dyDescent="0.2">
      <c r="A1018" s="205" t="s">
        <v>5776</v>
      </c>
      <c r="B1018" s="205" t="s">
        <v>3303</v>
      </c>
      <c r="C1018" s="214" t="s">
        <v>5777</v>
      </c>
      <c r="D1018" s="108">
        <v>1.0580000000000001</v>
      </c>
      <c r="E1018" s="204"/>
      <c r="F1018" s="205">
        <v>3.4</v>
      </c>
      <c r="G1018" s="206">
        <v>1</v>
      </c>
      <c r="H1018" s="204">
        <v>0.28699999999999998</v>
      </c>
      <c r="I1018" s="206">
        <v>7</v>
      </c>
      <c r="J1018" s="204">
        <v>8.7999999999999995E-2</v>
      </c>
      <c r="K1018" s="204">
        <v>9.7000000000000003E-2</v>
      </c>
      <c r="L1018" s="205"/>
      <c r="M1018" s="205"/>
    </row>
    <row r="1019" spans="1:13" ht="22.5" x14ac:dyDescent="0.2">
      <c r="A1019" s="205" t="s">
        <v>3243</v>
      </c>
      <c r="B1019" s="205" t="s">
        <v>3303</v>
      </c>
      <c r="C1019" s="214" t="s">
        <v>2094</v>
      </c>
      <c r="D1019" s="108">
        <v>1.246</v>
      </c>
      <c r="E1019" s="204"/>
      <c r="F1019" s="205">
        <v>3.8</v>
      </c>
      <c r="G1019" s="206">
        <v>1</v>
      </c>
      <c r="H1019" s="204">
        <v>0.52</v>
      </c>
      <c r="I1019" s="206">
        <v>8</v>
      </c>
      <c r="J1019" s="204">
        <v>0.09</v>
      </c>
      <c r="K1019" s="204">
        <v>0.10199999999999999</v>
      </c>
      <c r="L1019" s="205"/>
      <c r="M1019" s="205"/>
    </row>
    <row r="1020" spans="1:13" ht="45" x14ac:dyDescent="0.2">
      <c r="A1020" s="205" t="s">
        <v>2490</v>
      </c>
      <c r="B1020" s="205" t="s">
        <v>3303</v>
      </c>
      <c r="C1020" s="214" t="s">
        <v>6736</v>
      </c>
      <c r="D1020" s="108">
        <v>0.78900000000000003</v>
      </c>
      <c r="E1020" s="204"/>
      <c r="F1020" s="205">
        <v>2.9</v>
      </c>
      <c r="G1020" s="206">
        <v>1</v>
      </c>
      <c r="H1020" s="204">
        <v>0.22</v>
      </c>
      <c r="I1020" s="206">
        <v>6</v>
      </c>
      <c r="J1020" s="204">
        <v>9.2999999999999999E-2</v>
      </c>
      <c r="K1020" s="204">
        <v>9.8000000000000004E-2</v>
      </c>
      <c r="L1020" s="205"/>
      <c r="M1020" s="205"/>
    </row>
    <row r="1021" spans="1:13" ht="22.5" x14ac:dyDescent="0.2">
      <c r="A1021" s="205" t="s">
        <v>2222</v>
      </c>
      <c r="B1021" s="205" t="s">
        <v>3303</v>
      </c>
      <c r="C1021" s="214" t="s">
        <v>2367</v>
      </c>
      <c r="D1021" s="108">
        <v>9.2100000000000009</v>
      </c>
      <c r="E1021" s="204"/>
      <c r="F1021" s="205">
        <v>31.5</v>
      </c>
      <c r="G1021" s="206">
        <v>9</v>
      </c>
      <c r="H1021" s="204">
        <v>0.56399999999999995</v>
      </c>
      <c r="I1021" s="206">
        <v>49</v>
      </c>
      <c r="J1021" s="204">
        <v>0.27300000000000002</v>
      </c>
      <c r="K1021" s="204">
        <v>0.17399999999999999</v>
      </c>
      <c r="L1021" s="205"/>
      <c r="M1021" s="205"/>
    </row>
    <row r="1022" spans="1:13" ht="22.5" x14ac:dyDescent="0.2">
      <c r="A1022" s="205" t="s">
        <v>2368</v>
      </c>
      <c r="B1022" s="205" t="s">
        <v>3303</v>
      </c>
      <c r="C1022" s="214" t="s">
        <v>2369</v>
      </c>
      <c r="D1022" s="108">
        <v>4.5670000000000002</v>
      </c>
      <c r="E1022" s="204"/>
      <c r="F1022" s="205">
        <v>15.7</v>
      </c>
      <c r="G1022" s="206">
        <v>4</v>
      </c>
      <c r="H1022" s="204">
        <v>0.5</v>
      </c>
      <c r="I1022" s="206">
        <v>30</v>
      </c>
      <c r="J1022" s="204">
        <v>0.111</v>
      </c>
      <c r="K1022" s="204">
        <v>0.14899999999999999</v>
      </c>
      <c r="L1022" s="205"/>
      <c r="M1022" s="205"/>
    </row>
    <row r="1023" spans="1:13" ht="56.25" x14ac:dyDescent="0.2">
      <c r="A1023" s="205" t="s">
        <v>2095</v>
      </c>
      <c r="B1023" s="205" t="s">
        <v>3303</v>
      </c>
      <c r="C1023" s="214" t="s">
        <v>131</v>
      </c>
      <c r="D1023" s="108">
        <v>7.7709999999999999</v>
      </c>
      <c r="E1023" s="204"/>
      <c r="F1023" s="205">
        <v>24</v>
      </c>
      <c r="G1023" s="206">
        <v>7</v>
      </c>
      <c r="H1023" s="204">
        <v>0.58899999999999997</v>
      </c>
      <c r="I1023" s="206">
        <v>42</v>
      </c>
      <c r="J1023" s="204">
        <v>0.23200000000000001</v>
      </c>
      <c r="K1023" s="204">
        <v>0.189</v>
      </c>
      <c r="L1023" s="205"/>
      <c r="M1023" s="205"/>
    </row>
    <row r="1024" spans="1:13" ht="33.75" x14ac:dyDescent="0.2">
      <c r="A1024" s="205" t="s">
        <v>1935</v>
      </c>
      <c r="B1024" s="205" t="s">
        <v>3305</v>
      </c>
      <c r="C1024" s="214" t="s">
        <v>3404</v>
      </c>
      <c r="D1024" s="108">
        <v>1.784</v>
      </c>
      <c r="E1024" s="204"/>
      <c r="F1024" s="205">
        <v>12.6</v>
      </c>
      <c r="G1024" s="206">
        <v>3</v>
      </c>
      <c r="H1024" s="204">
        <v>0.42199999999999999</v>
      </c>
      <c r="I1024" s="206">
        <v>26</v>
      </c>
      <c r="J1024" s="204">
        <v>9.4E-2</v>
      </c>
      <c r="K1024" s="204">
        <v>0.124</v>
      </c>
      <c r="L1024" s="205"/>
      <c r="M1024" s="205" t="s">
        <v>310</v>
      </c>
    </row>
    <row r="1025" spans="1:13" ht="33.75" x14ac:dyDescent="0.2">
      <c r="A1025" s="205" t="s">
        <v>1936</v>
      </c>
      <c r="B1025" s="205" t="s">
        <v>3305</v>
      </c>
      <c r="C1025" s="214" t="s">
        <v>3405</v>
      </c>
      <c r="D1025" s="108">
        <v>0.68300000000000005</v>
      </c>
      <c r="E1025" s="204"/>
      <c r="F1025" s="205">
        <v>5</v>
      </c>
      <c r="G1025" s="206">
        <v>1</v>
      </c>
      <c r="H1025" s="204">
        <v>0.39300000000000002</v>
      </c>
      <c r="I1025" s="206">
        <v>12</v>
      </c>
      <c r="J1025" s="204">
        <v>9.0999999999999998E-2</v>
      </c>
      <c r="K1025" s="204">
        <v>0.108</v>
      </c>
      <c r="L1025" s="205"/>
      <c r="M1025" s="205" t="s">
        <v>310</v>
      </c>
    </row>
    <row r="1026" spans="1:13" ht="12.75" customHeight="1" x14ac:dyDescent="0.2">
      <c r="A1026" s="205" t="s">
        <v>1937</v>
      </c>
      <c r="B1026" s="205" t="s">
        <v>3305</v>
      </c>
      <c r="C1026" s="214" t="s">
        <v>782</v>
      </c>
      <c r="D1026" s="108">
        <v>0.48499999999999999</v>
      </c>
      <c r="E1026" s="204"/>
      <c r="F1026" s="205">
        <v>4</v>
      </c>
      <c r="G1026" s="206">
        <v>1</v>
      </c>
      <c r="H1026" s="204">
        <v>0.23100000000000001</v>
      </c>
      <c r="I1026" s="206">
        <v>8</v>
      </c>
      <c r="J1026" s="204">
        <v>8.1000000000000003E-2</v>
      </c>
      <c r="K1026" s="204">
        <v>9.1999999999999998E-2</v>
      </c>
      <c r="L1026" s="205"/>
      <c r="M1026" s="205"/>
    </row>
    <row r="1027" spans="1:13" ht="22.5" x14ac:dyDescent="0.2">
      <c r="A1027" s="205" t="s">
        <v>1938</v>
      </c>
      <c r="B1027" s="205" t="s">
        <v>3305</v>
      </c>
      <c r="C1027" s="214" t="s">
        <v>3977</v>
      </c>
      <c r="D1027" s="108">
        <v>0.50800000000000001</v>
      </c>
      <c r="E1027" s="204"/>
      <c r="F1027" s="205">
        <v>3.6</v>
      </c>
      <c r="G1027" s="206">
        <v>1</v>
      </c>
      <c r="H1027" s="204">
        <v>0.27100000000000002</v>
      </c>
      <c r="I1027" s="206">
        <v>8</v>
      </c>
      <c r="J1027" s="204">
        <v>8.5999999999999993E-2</v>
      </c>
      <c r="K1027" s="204">
        <v>9.6000000000000002E-2</v>
      </c>
      <c r="L1027" s="205"/>
      <c r="M1027" s="205"/>
    </row>
    <row r="1028" spans="1:13" ht="22.5" x14ac:dyDescent="0.2">
      <c r="A1028" s="112" t="s">
        <v>1939</v>
      </c>
      <c r="B1028" s="112" t="s">
        <v>3305</v>
      </c>
      <c r="C1028" s="118" t="s">
        <v>3978</v>
      </c>
      <c r="D1028" s="111">
        <v>0.35599999999999998</v>
      </c>
      <c r="E1028" s="111"/>
      <c r="F1028" s="112">
        <v>2.5</v>
      </c>
      <c r="G1028" s="119">
        <v>1</v>
      </c>
      <c r="H1028" s="111">
        <v>0.155</v>
      </c>
      <c r="I1028" s="119">
        <v>5</v>
      </c>
      <c r="J1028" s="111">
        <v>9.8000000000000004E-2</v>
      </c>
      <c r="K1028" s="111">
        <v>0.1</v>
      </c>
      <c r="L1028" s="112"/>
      <c r="M1028" s="112"/>
    </row>
    <row r="1029" spans="1:13" s="20" customFormat="1" ht="21" customHeight="1" x14ac:dyDescent="0.2">
      <c r="A1029" s="217" t="s">
        <v>2479</v>
      </c>
      <c r="B1029" s="85"/>
      <c r="C1029" s="218"/>
      <c r="D1029" s="219"/>
      <c r="E1029" s="84"/>
      <c r="F1029" s="85"/>
      <c r="G1029" s="220"/>
      <c r="H1029" s="84"/>
      <c r="I1029" s="220"/>
      <c r="J1029" s="84"/>
      <c r="K1029" s="84"/>
      <c r="L1029" s="85"/>
      <c r="M1029" s="221"/>
    </row>
    <row r="1030" spans="1:13" ht="67.5" x14ac:dyDescent="0.2">
      <c r="A1030" s="205" t="s">
        <v>1940</v>
      </c>
      <c r="B1030" s="205" t="s">
        <v>3303</v>
      </c>
      <c r="C1030" s="214" t="s">
        <v>6737</v>
      </c>
      <c r="D1030" s="108">
        <v>2.9009999999999998</v>
      </c>
      <c r="E1030" s="204">
        <v>2.7189999999999999</v>
      </c>
      <c r="F1030" s="205">
        <v>18.899999999999999</v>
      </c>
      <c r="G1030" s="206">
        <v>5</v>
      </c>
      <c r="H1030" s="204">
        <v>0.33100000000000002</v>
      </c>
      <c r="I1030" s="206">
        <v>37</v>
      </c>
      <c r="J1030" s="204">
        <v>0.105</v>
      </c>
      <c r="K1030" s="204"/>
      <c r="L1030" s="205" t="s">
        <v>310</v>
      </c>
      <c r="M1030" s="205" t="s">
        <v>310</v>
      </c>
    </row>
    <row r="1031" spans="1:13" ht="56.25" x14ac:dyDescent="0.2">
      <c r="A1031" s="112" t="s">
        <v>1941</v>
      </c>
      <c r="B1031" s="112" t="s">
        <v>3303</v>
      </c>
      <c r="C1031" s="118" t="s">
        <v>132</v>
      </c>
      <c r="D1031" s="108">
        <v>2.81</v>
      </c>
      <c r="E1031" s="111">
        <v>2.661</v>
      </c>
      <c r="F1031" s="112">
        <v>11.9</v>
      </c>
      <c r="G1031" s="119">
        <v>3</v>
      </c>
      <c r="H1031" s="111">
        <v>0.438</v>
      </c>
      <c r="I1031" s="119">
        <v>26</v>
      </c>
      <c r="J1031" s="111">
        <v>0.14799999999999999</v>
      </c>
      <c r="K1031" s="111">
        <v>0.13600000000000001</v>
      </c>
      <c r="L1031" s="112"/>
      <c r="M1031" s="112" t="s">
        <v>310</v>
      </c>
    </row>
    <row r="1032" spans="1:13" ht="56.25" x14ac:dyDescent="0.2">
      <c r="A1032" s="205" t="s">
        <v>1942</v>
      </c>
      <c r="B1032" s="205" t="s">
        <v>3303</v>
      </c>
      <c r="C1032" s="214" t="s">
        <v>133</v>
      </c>
      <c r="D1032" s="108">
        <v>1.6839999999999999</v>
      </c>
      <c r="E1032" s="204">
        <v>1.5509999999999999</v>
      </c>
      <c r="F1032" s="205">
        <v>10.8</v>
      </c>
      <c r="G1032" s="206">
        <v>3</v>
      </c>
      <c r="H1032" s="204">
        <v>0.255</v>
      </c>
      <c r="I1032" s="206">
        <v>24</v>
      </c>
      <c r="J1032" s="204">
        <v>0.1</v>
      </c>
      <c r="K1032" s="204">
        <v>8.5999999999999993E-2</v>
      </c>
      <c r="L1032" s="205"/>
      <c r="M1032" s="205" t="s">
        <v>310</v>
      </c>
    </row>
    <row r="1033" spans="1:13" ht="56.25" x14ac:dyDescent="0.2">
      <c r="A1033" s="205" t="s">
        <v>3975</v>
      </c>
      <c r="B1033" s="205" t="s">
        <v>3303</v>
      </c>
      <c r="C1033" s="214" t="s">
        <v>3406</v>
      </c>
      <c r="D1033" s="108">
        <v>1.1919999999999999</v>
      </c>
      <c r="E1033" s="204">
        <v>1.0580000000000001</v>
      </c>
      <c r="F1033" s="205">
        <v>6</v>
      </c>
      <c r="G1033" s="206">
        <v>1</v>
      </c>
      <c r="H1033" s="204">
        <v>0.27</v>
      </c>
      <c r="I1033" s="206">
        <v>11</v>
      </c>
      <c r="J1033" s="204">
        <v>6.3E-2</v>
      </c>
      <c r="K1033" s="204">
        <v>7.6999999999999999E-2</v>
      </c>
      <c r="L1033" s="205"/>
      <c r="M1033" s="205" t="s">
        <v>310</v>
      </c>
    </row>
    <row r="1034" spans="1:13" ht="33.75" x14ac:dyDescent="0.2">
      <c r="A1034" s="205" t="s">
        <v>456</v>
      </c>
      <c r="B1034" s="205" t="s">
        <v>3303</v>
      </c>
      <c r="C1034" s="214" t="s">
        <v>2768</v>
      </c>
      <c r="D1034" s="108">
        <v>1.1180000000000001</v>
      </c>
      <c r="E1034" s="204">
        <v>0.97799999999999998</v>
      </c>
      <c r="F1034" s="205">
        <v>5</v>
      </c>
      <c r="G1034" s="206">
        <v>1</v>
      </c>
      <c r="H1034" s="204">
        <v>0.23300000000000001</v>
      </c>
      <c r="I1034" s="206">
        <v>9</v>
      </c>
      <c r="J1034" s="204">
        <v>6.5000000000000002E-2</v>
      </c>
      <c r="K1034" s="204">
        <v>7.6999999999999999E-2</v>
      </c>
      <c r="L1034" s="205"/>
      <c r="M1034" s="205" t="s">
        <v>310</v>
      </c>
    </row>
    <row r="1035" spans="1:13" ht="67.5" x14ac:dyDescent="0.2">
      <c r="A1035" s="205" t="s">
        <v>1690</v>
      </c>
      <c r="B1035" s="205" t="s">
        <v>3303</v>
      </c>
      <c r="C1035" s="214" t="s">
        <v>2769</v>
      </c>
      <c r="D1035" s="108">
        <v>1.0049999999999999</v>
      </c>
      <c r="E1035" s="204">
        <v>0.89300000000000002</v>
      </c>
      <c r="F1035" s="205">
        <v>4.5999999999999996</v>
      </c>
      <c r="G1035" s="206">
        <v>1</v>
      </c>
      <c r="H1035" s="204">
        <v>0.34100000000000003</v>
      </c>
      <c r="I1035" s="206">
        <v>8</v>
      </c>
      <c r="J1035" s="204">
        <v>6.6000000000000003E-2</v>
      </c>
      <c r="K1035" s="204">
        <v>7.8E-2</v>
      </c>
      <c r="L1035" s="205"/>
      <c r="M1035" s="205" t="s">
        <v>310</v>
      </c>
    </row>
    <row r="1036" spans="1:13" ht="33.75" x14ac:dyDescent="0.2">
      <c r="A1036" s="205" t="s">
        <v>2197</v>
      </c>
      <c r="B1036" s="205" t="s">
        <v>3303</v>
      </c>
      <c r="C1036" s="214" t="s">
        <v>3410</v>
      </c>
      <c r="D1036" s="108">
        <v>0.88600000000000001</v>
      </c>
      <c r="E1036" s="204">
        <v>0.82299999999999995</v>
      </c>
      <c r="F1036" s="205">
        <v>4.3</v>
      </c>
      <c r="G1036" s="206">
        <v>1</v>
      </c>
      <c r="H1036" s="204">
        <v>0.20300000000000001</v>
      </c>
      <c r="I1036" s="206">
        <v>8</v>
      </c>
      <c r="J1036" s="204">
        <v>6.7000000000000004E-2</v>
      </c>
      <c r="K1036" s="204">
        <v>7.6999999999999999E-2</v>
      </c>
      <c r="L1036" s="205"/>
      <c r="M1036" s="205" t="s">
        <v>310</v>
      </c>
    </row>
    <row r="1037" spans="1:13" ht="33.75" x14ac:dyDescent="0.2">
      <c r="A1037" s="205" t="s">
        <v>2198</v>
      </c>
      <c r="B1037" s="205" t="s">
        <v>3303</v>
      </c>
      <c r="C1037" s="214" t="s">
        <v>3411</v>
      </c>
      <c r="D1037" s="108">
        <v>0.84</v>
      </c>
      <c r="E1037" s="204">
        <v>0.78</v>
      </c>
      <c r="F1037" s="205">
        <v>3.8</v>
      </c>
      <c r="G1037" s="206">
        <v>1</v>
      </c>
      <c r="H1037" s="204">
        <v>0.17299999999999999</v>
      </c>
      <c r="I1037" s="206">
        <v>7</v>
      </c>
      <c r="J1037" s="204">
        <v>7.0000000000000007E-2</v>
      </c>
      <c r="K1037" s="204">
        <v>7.9000000000000001E-2</v>
      </c>
      <c r="L1037" s="205"/>
      <c r="M1037" s="205" t="s">
        <v>310</v>
      </c>
    </row>
    <row r="1038" spans="1:13" ht="56.25" x14ac:dyDescent="0.2">
      <c r="A1038" s="205" t="s">
        <v>3479</v>
      </c>
      <c r="B1038" s="205" t="s">
        <v>3303</v>
      </c>
      <c r="C1038" s="214" t="s">
        <v>134</v>
      </c>
      <c r="D1038" s="108">
        <v>1.258</v>
      </c>
      <c r="E1038" s="204">
        <v>1.1160000000000001</v>
      </c>
      <c r="F1038" s="205">
        <v>5.8</v>
      </c>
      <c r="G1038" s="206">
        <v>1</v>
      </c>
      <c r="H1038" s="204">
        <v>0.69499999999999995</v>
      </c>
      <c r="I1038" s="206">
        <v>15</v>
      </c>
      <c r="J1038" s="204">
        <v>8.2000000000000003E-2</v>
      </c>
      <c r="K1038" s="204">
        <v>9.9000000000000005E-2</v>
      </c>
      <c r="L1038" s="205"/>
      <c r="M1038" s="205" t="s">
        <v>310</v>
      </c>
    </row>
    <row r="1039" spans="1:13" ht="67.5" x14ac:dyDescent="0.2">
      <c r="A1039" s="205" t="s">
        <v>3480</v>
      </c>
      <c r="B1039" s="205" t="s">
        <v>3303</v>
      </c>
      <c r="C1039" s="214" t="s">
        <v>135</v>
      </c>
      <c r="D1039" s="108">
        <v>0.83199999999999996</v>
      </c>
      <c r="E1039" s="204">
        <v>0.68700000000000006</v>
      </c>
      <c r="F1039" s="205">
        <v>3.8</v>
      </c>
      <c r="G1039" s="206">
        <v>1</v>
      </c>
      <c r="H1039" s="204">
        <v>0.31</v>
      </c>
      <c r="I1039" s="206">
        <v>8</v>
      </c>
      <c r="J1039" s="204">
        <v>6.9000000000000006E-2</v>
      </c>
      <c r="K1039" s="204">
        <v>7.8E-2</v>
      </c>
      <c r="L1039" s="205"/>
      <c r="M1039" s="205" t="s">
        <v>310</v>
      </c>
    </row>
    <row r="1040" spans="1:13" x14ac:dyDescent="0.2">
      <c r="A1040" s="205" t="s">
        <v>3129</v>
      </c>
      <c r="B1040" s="205" t="s">
        <v>3303</v>
      </c>
      <c r="C1040" s="214" t="s">
        <v>3412</v>
      </c>
      <c r="D1040" s="108">
        <v>0.81399999999999995</v>
      </c>
      <c r="E1040" s="204">
        <v>0.81200000000000006</v>
      </c>
      <c r="F1040" s="205">
        <v>2.9</v>
      </c>
      <c r="G1040" s="206">
        <v>1</v>
      </c>
      <c r="H1040" s="204">
        <v>0.193</v>
      </c>
      <c r="I1040" s="206">
        <v>6</v>
      </c>
      <c r="J1040" s="204">
        <v>9.2999999999999999E-2</v>
      </c>
      <c r="K1040" s="204">
        <v>9.8000000000000004E-2</v>
      </c>
      <c r="L1040" s="205"/>
      <c r="M1040" s="205" t="s">
        <v>310</v>
      </c>
    </row>
    <row r="1041" spans="1:13" ht="33.75" x14ac:dyDescent="0.2">
      <c r="A1041" s="205" t="s">
        <v>2909</v>
      </c>
      <c r="B1041" s="205" t="s">
        <v>3303</v>
      </c>
      <c r="C1041" s="214" t="s">
        <v>136</v>
      </c>
      <c r="D1041" s="108">
        <v>1.722</v>
      </c>
      <c r="E1041" s="204">
        <v>1.716</v>
      </c>
      <c r="F1041" s="205">
        <v>7.9</v>
      </c>
      <c r="G1041" s="206">
        <v>2</v>
      </c>
      <c r="H1041" s="204">
        <v>0.32300000000000001</v>
      </c>
      <c r="I1041" s="206">
        <v>18</v>
      </c>
      <c r="J1041" s="204">
        <v>8.5999999999999993E-2</v>
      </c>
      <c r="K1041" s="204">
        <v>0.109</v>
      </c>
      <c r="L1041" s="205"/>
      <c r="M1041" s="205" t="s">
        <v>310</v>
      </c>
    </row>
    <row r="1042" spans="1:13" ht="33.75" x14ac:dyDescent="0.2">
      <c r="A1042" s="112" t="s">
        <v>2910</v>
      </c>
      <c r="B1042" s="112" t="s">
        <v>3303</v>
      </c>
      <c r="C1042" s="118" t="s">
        <v>137</v>
      </c>
      <c r="D1042" s="111">
        <v>0.72299999999999998</v>
      </c>
      <c r="E1042" s="111">
        <v>0.71899999999999997</v>
      </c>
      <c r="F1042" s="112">
        <v>4.0999999999999996</v>
      </c>
      <c r="G1042" s="119">
        <v>1</v>
      </c>
      <c r="H1042" s="111">
        <v>0.30399999999999999</v>
      </c>
      <c r="I1042" s="119">
        <v>9</v>
      </c>
      <c r="J1042" s="111">
        <v>7.9000000000000001E-2</v>
      </c>
      <c r="K1042" s="111">
        <v>0.09</v>
      </c>
      <c r="L1042" s="112"/>
      <c r="M1042" s="112" t="s">
        <v>310</v>
      </c>
    </row>
    <row r="1043" spans="1:13" ht="33.75" x14ac:dyDescent="0.2">
      <c r="A1043" s="205" t="s">
        <v>6738</v>
      </c>
      <c r="B1043" s="205" t="s">
        <v>3303</v>
      </c>
      <c r="C1043" s="118" t="s">
        <v>6739</v>
      </c>
      <c r="D1043" s="108">
        <v>0.61199999999999999</v>
      </c>
      <c r="E1043" s="204">
        <v>0.60899999999999999</v>
      </c>
      <c r="F1043" s="205">
        <v>3.3</v>
      </c>
      <c r="G1043" s="206">
        <v>1</v>
      </c>
      <c r="H1043" s="204">
        <v>0.219</v>
      </c>
      <c r="I1043" s="206">
        <v>7</v>
      </c>
      <c r="J1043" s="204">
        <v>8.6999999999999994E-2</v>
      </c>
      <c r="K1043" s="204">
        <v>9.5000000000000001E-2</v>
      </c>
      <c r="L1043" s="205"/>
      <c r="M1043" s="205" t="s">
        <v>310</v>
      </c>
    </row>
    <row r="1044" spans="1:13" ht="33.75" customHeight="1" x14ac:dyDescent="0.2">
      <c r="A1044" s="205" t="s">
        <v>3481</v>
      </c>
      <c r="B1044" s="205" t="s">
        <v>3303</v>
      </c>
      <c r="C1044" s="214" t="s">
        <v>5778</v>
      </c>
      <c r="D1044" s="108">
        <v>1.1439999999999999</v>
      </c>
      <c r="E1044" s="204">
        <v>1.107</v>
      </c>
      <c r="F1044" s="205">
        <v>8.9</v>
      </c>
      <c r="G1044" s="206">
        <v>2</v>
      </c>
      <c r="H1044" s="204">
        <v>0.26700000000000002</v>
      </c>
      <c r="I1044" s="206">
        <v>21</v>
      </c>
      <c r="J1044" s="204">
        <v>6.3E-2</v>
      </c>
      <c r="K1044" s="204">
        <v>8.1000000000000003E-2</v>
      </c>
      <c r="L1044" s="205"/>
      <c r="M1044" s="205" t="s">
        <v>310</v>
      </c>
    </row>
    <row r="1045" spans="1:13" ht="67.5" x14ac:dyDescent="0.2">
      <c r="A1045" s="112" t="s">
        <v>3482</v>
      </c>
      <c r="B1045" s="112" t="s">
        <v>3303</v>
      </c>
      <c r="C1045" s="118" t="s">
        <v>5779</v>
      </c>
      <c r="D1045" s="108">
        <v>0.91300000000000003</v>
      </c>
      <c r="E1045" s="111">
        <v>0.89200000000000002</v>
      </c>
      <c r="F1045" s="112">
        <v>4.5999999999999996</v>
      </c>
      <c r="G1045" s="119">
        <v>1</v>
      </c>
      <c r="H1045" s="111">
        <v>0.44600000000000001</v>
      </c>
      <c r="I1045" s="119">
        <v>11</v>
      </c>
      <c r="J1045" s="111">
        <v>7.8E-2</v>
      </c>
      <c r="K1045" s="111">
        <v>9.1999999999999998E-2</v>
      </c>
      <c r="L1045" s="112"/>
      <c r="M1045" s="112" t="s">
        <v>310</v>
      </c>
    </row>
    <row r="1046" spans="1:13" ht="56.25" x14ac:dyDescent="0.2">
      <c r="A1046" s="205" t="s">
        <v>3413</v>
      </c>
      <c r="B1046" s="205" t="s">
        <v>3303</v>
      </c>
      <c r="C1046" s="214" t="s">
        <v>6740</v>
      </c>
      <c r="D1046" s="108">
        <v>0.51800000000000002</v>
      </c>
      <c r="E1046" s="204">
        <v>0.50700000000000001</v>
      </c>
      <c r="F1046" s="205">
        <v>2.6</v>
      </c>
      <c r="G1046" s="206">
        <v>1</v>
      </c>
      <c r="H1046" s="204">
        <v>0.19700000000000001</v>
      </c>
      <c r="I1046" s="206">
        <v>6</v>
      </c>
      <c r="J1046" s="204">
        <v>0.107</v>
      </c>
      <c r="K1046" s="204">
        <v>0.111</v>
      </c>
      <c r="L1046" s="205"/>
      <c r="M1046" s="205" t="s">
        <v>310</v>
      </c>
    </row>
    <row r="1047" spans="1:13" ht="22.5" x14ac:dyDescent="0.2">
      <c r="A1047" s="205" t="s">
        <v>1246</v>
      </c>
      <c r="B1047" s="205" t="s">
        <v>3304</v>
      </c>
      <c r="C1047" s="214" t="s">
        <v>3414</v>
      </c>
      <c r="D1047" s="108">
        <v>0.57499999999999996</v>
      </c>
      <c r="E1047" s="204">
        <v>0.56799999999999995</v>
      </c>
      <c r="F1047" s="205">
        <v>2.8</v>
      </c>
      <c r="G1047" s="206">
        <v>1</v>
      </c>
      <c r="H1047" s="204">
        <v>0.19700000000000001</v>
      </c>
      <c r="I1047" s="206">
        <v>6</v>
      </c>
      <c r="J1047" s="204">
        <v>9.2999999999999999E-2</v>
      </c>
      <c r="K1047" s="204">
        <v>9.8000000000000004E-2</v>
      </c>
      <c r="L1047" s="205"/>
      <c r="M1047" s="205" t="s">
        <v>310</v>
      </c>
    </row>
    <row r="1048" spans="1:13" ht="45" x14ac:dyDescent="0.2">
      <c r="A1048" s="205" t="s">
        <v>1339</v>
      </c>
      <c r="B1048" s="205" t="s">
        <v>3305</v>
      </c>
      <c r="C1048" s="214" t="s">
        <v>3415</v>
      </c>
      <c r="D1048" s="108">
        <v>1.6020000000000001</v>
      </c>
      <c r="E1048" s="204">
        <v>1.4379999999999999</v>
      </c>
      <c r="F1048" s="205">
        <v>13.8</v>
      </c>
      <c r="G1048" s="206">
        <v>4</v>
      </c>
      <c r="H1048" s="204">
        <v>0.24</v>
      </c>
      <c r="I1048" s="206">
        <v>30</v>
      </c>
      <c r="J1048" s="204">
        <v>8.6999999999999994E-2</v>
      </c>
      <c r="K1048" s="204">
        <v>8.1000000000000003E-2</v>
      </c>
      <c r="L1048" s="205"/>
      <c r="M1048" s="205" t="s">
        <v>310</v>
      </c>
    </row>
    <row r="1049" spans="1:13" ht="56.25" x14ac:dyDescent="0.2">
      <c r="A1049" s="205" t="s">
        <v>1340</v>
      </c>
      <c r="B1049" s="205" t="s">
        <v>3305</v>
      </c>
      <c r="C1049" s="214" t="s">
        <v>6741</v>
      </c>
      <c r="D1049" s="108">
        <v>0.79600000000000004</v>
      </c>
      <c r="E1049" s="204">
        <v>0.64700000000000002</v>
      </c>
      <c r="F1049" s="205">
        <v>4.5999999999999996</v>
      </c>
      <c r="G1049" s="206">
        <v>1</v>
      </c>
      <c r="H1049" s="204">
        <v>0.33900000000000002</v>
      </c>
      <c r="I1049" s="206">
        <v>9</v>
      </c>
      <c r="J1049" s="204">
        <v>6.5000000000000002E-2</v>
      </c>
      <c r="K1049" s="204">
        <v>7.5999999999999998E-2</v>
      </c>
      <c r="L1049" s="205"/>
      <c r="M1049" s="205" t="s">
        <v>310</v>
      </c>
    </row>
    <row r="1050" spans="1:13" ht="33.75" x14ac:dyDescent="0.2">
      <c r="A1050" s="205" t="s">
        <v>1341</v>
      </c>
      <c r="B1050" s="205" t="s">
        <v>3305</v>
      </c>
      <c r="C1050" s="214" t="s">
        <v>6742</v>
      </c>
      <c r="D1050" s="108">
        <v>0.65700000000000003</v>
      </c>
      <c r="E1050" s="204">
        <v>0.52300000000000002</v>
      </c>
      <c r="F1050" s="205">
        <v>3.8</v>
      </c>
      <c r="G1050" s="206">
        <v>1</v>
      </c>
      <c r="H1050" s="204">
        <v>0.22800000000000001</v>
      </c>
      <c r="I1050" s="206">
        <v>7</v>
      </c>
      <c r="J1050" s="204">
        <v>6.2E-2</v>
      </c>
      <c r="K1050" s="204">
        <v>7.0999999999999994E-2</v>
      </c>
      <c r="L1050" s="205"/>
      <c r="M1050" s="205" t="s">
        <v>310</v>
      </c>
    </row>
    <row r="1051" spans="1:13" ht="33.75" x14ac:dyDescent="0.2">
      <c r="A1051" s="205" t="s">
        <v>3976</v>
      </c>
      <c r="B1051" s="205" t="s">
        <v>3305</v>
      </c>
      <c r="C1051" s="214" t="s">
        <v>487</v>
      </c>
      <c r="D1051" s="108">
        <v>0.56599999999999995</v>
      </c>
      <c r="E1051" s="204">
        <v>0.44900000000000001</v>
      </c>
      <c r="F1051" s="205">
        <v>3.1</v>
      </c>
      <c r="G1051" s="206">
        <v>1</v>
      </c>
      <c r="H1051" s="204">
        <v>0.19900000000000001</v>
      </c>
      <c r="I1051" s="206">
        <v>6</v>
      </c>
      <c r="J1051" s="204">
        <v>6.7000000000000004E-2</v>
      </c>
      <c r="K1051" s="204">
        <v>7.1999999999999995E-2</v>
      </c>
      <c r="L1051" s="205"/>
      <c r="M1051" s="205" t="s">
        <v>310</v>
      </c>
    </row>
    <row r="1052" spans="1:13" ht="22.5" x14ac:dyDescent="0.2">
      <c r="A1052" s="205" t="s">
        <v>1342</v>
      </c>
      <c r="B1052" s="205" t="s">
        <v>3305</v>
      </c>
      <c r="C1052" s="214" t="s">
        <v>488</v>
      </c>
      <c r="D1052" s="108">
        <v>0.39300000000000002</v>
      </c>
      <c r="E1052" s="204">
        <v>0.38900000000000001</v>
      </c>
      <c r="F1052" s="205">
        <v>3.6</v>
      </c>
      <c r="G1052" s="206">
        <v>1</v>
      </c>
      <c r="H1052" s="204">
        <v>0.19900000000000001</v>
      </c>
      <c r="I1052" s="206">
        <v>7</v>
      </c>
      <c r="J1052" s="204">
        <v>7.2999999999999995E-2</v>
      </c>
      <c r="K1052" s="204">
        <v>8.1000000000000003E-2</v>
      </c>
      <c r="L1052" s="205"/>
      <c r="M1052" s="205" t="s">
        <v>310</v>
      </c>
    </row>
    <row r="1053" spans="1:13" ht="22.5" x14ac:dyDescent="0.2">
      <c r="A1053" s="205" t="s">
        <v>866</v>
      </c>
      <c r="B1053" s="205" t="s">
        <v>3305</v>
      </c>
      <c r="C1053" s="214" t="s">
        <v>837</v>
      </c>
      <c r="D1053" s="108">
        <v>0.34499999999999997</v>
      </c>
      <c r="E1053" s="204">
        <v>0.34100000000000003</v>
      </c>
      <c r="F1053" s="205">
        <v>2.6</v>
      </c>
      <c r="G1053" s="206">
        <v>1</v>
      </c>
      <c r="H1053" s="204">
        <v>0.151</v>
      </c>
      <c r="I1053" s="206">
        <v>6</v>
      </c>
      <c r="J1053" s="204">
        <v>8.5999999999999993E-2</v>
      </c>
      <c r="K1053" s="204">
        <v>8.8999999999999996E-2</v>
      </c>
      <c r="L1053" s="205"/>
      <c r="M1053" s="205" t="s">
        <v>310</v>
      </c>
    </row>
    <row r="1054" spans="1:13" ht="33.75" x14ac:dyDescent="0.2">
      <c r="A1054" s="205" t="s">
        <v>838</v>
      </c>
      <c r="B1054" s="205" t="s">
        <v>3305</v>
      </c>
      <c r="C1054" s="214" t="s">
        <v>86</v>
      </c>
      <c r="D1054" s="108">
        <v>0.503</v>
      </c>
      <c r="E1054" s="204">
        <v>0.47499999999999998</v>
      </c>
      <c r="F1054" s="205">
        <v>4.5</v>
      </c>
      <c r="G1054" s="206">
        <v>1</v>
      </c>
      <c r="H1054" s="204">
        <v>0.317</v>
      </c>
      <c r="I1054" s="206">
        <v>10</v>
      </c>
      <c r="J1054" s="204">
        <v>6.6000000000000003E-2</v>
      </c>
      <c r="K1054" s="204">
        <v>7.8E-2</v>
      </c>
      <c r="L1054" s="205"/>
      <c r="M1054" s="205" t="s">
        <v>310</v>
      </c>
    </row>
    <row r="1055" spans="1:13" ht="45" x14ac:dyDescent="0.2">
      <c r="A1055" s="205" t="s">
        <v>839</v>
      </c>
      <c r="B1055" s="205" t="s">
        <v>3305</v>
      </c>
      <c r="C1055" s="214" t="s">
        <v>87</v>
      </c>
      <c r="D1055" s="108">
        <v>0.42199999999999999</v>
      </c>
      <c r="E1055" s="204">
        <v>0.39900000000000002</v>
      </c>
      <c r="F1055" s="205">
        <v>3.8</v>
      </c>
      <c r="G1055" s="206"/>
      <c r="H1055" s="204"/>
      <c r="I1055" s="206">
        <v>9</v>
      </c>
      <c r="J1055" s="204">
        <v>6.8000000000000005E-2</v>
      </c>
      <c r="K1055" s="204">
        <v>7.6999999999999999E-2</v>
      </c>
      <c r="L1055" s="205"/>
      <c r="M1055" s="205" t="s">
        <v>310</v>
      </c>
    </row>
    <row r="1056" spans="1:13" s="20" customFormat="1" ht="21" customHeight="1" x14ac:dyDescent="0.2">
      <c r="A1056" s="217" t="s">
        <v>2911</v>
      </c>
      <c r="B1056" s="85"/>
      <c r="C1056" s="218"/>
      <c r="D1056" s="219"/>
      <c r="E1056" s="84"/>
      <c r="F1056" s="85"/>
      <c r="G1056" s="220"/>
      <c r="H1056" s="84"/>
      <c r="I1056" s="220"/>
      <c r="J1056" s="84"/>
      <c r="K1056" s="84"/>
      <c r="L1056" s="85"/>
      <c r="M1056" s="221"/>
    </row>
    <row r="1057" spans="1:13" ht="22.5" x14ac:dyDescent="0.2">
      <c r="A1057" s="205" t="s">
        <v>840</v>
      </c>
      <c r="B1057" s="205" t="s">
        <v>3303</v>
      </c>
      <c r="C1057" s="214" t="s">
        <v>4340</v>
      </c>
      <c r="D1057" s="108">
        <v>3.07</v>
      </c>
      <c r="E1057" s="204"/>
      <c r="F1057" s="205">
        <v>2.8</v>
      </c>
      <c r="G1057" s="206"/>
      <c r="H1057" s="204"/>
      <c r="I1057" s="206"/>
      <c r="J1057" s="204"/>
      <c r="K1057" s="204"/>
      <c r="L1057" s="205" t="s">
        <v>310</v>
      </c>
      <c r="M1057" s="205" t="s">
        <v>310</v>
      </c>
    </row>
    <row r="1058" spans="1:13" ht="22.5" x14ac:dyDescent="0.2">
      <c r="A1058" s="205" t="s">
        <v>317</v>
      </c>
      <c r="B1058" s="205" t="s">
        <v>3303</v>
      </c>
      <c r="C1058" s="214" t="s">
        <v>4341</v>
      </c>
      <c r="D1058" s="108">
        <v>34.584000000000003</v>
      </c>
      <c r="E1058" s="204"/>
      <c r="F1058" s="205">
        <v>67.7</v>
      </c>
      <c r="G1058" s="206">
        <v>22</v>
      </c>
      <c r="H1058" s="204">
        <v>1.1719999999999999</v>
      </c>
      <c r="I1058" s="206">
        <v>86</v>
      </c>
      <c r="J1058" s="204">
        <v>0.48199999999999998</v>
      </c>
      <c r="K1058" s="204"/>
      <c r="L1058" s="205" t="s">
        <v>310</v>
      </c>
      <c r="M1058" s="205" t="s">
        <v>310</v>
      </c>
    </row>
    <row r="1059" spans="1:13" ht="45" x14ac:dyDescent="0.2">
      <c r="A1059" s="112" t="s">
        <v>318</v>
      </c>
      <c r="B1059" s="112" t="s">
        <v>3303</v>
      </c>
      <c r="C1059" s="118" t="s">
        <v>6840</v>
      </c>
      <c r="D1059" s="111">
        <v>16.071000000000002</v>
      </c>
      <c r="E1059" s="111"/>
      <c r="F1059" s="112">
        <v>29.1</v>
      </c>
      <c r="G1059" s="119">
        <v>9</v>
      </c>
      <c r="H1059" s="111">
        <v>1.1240000000000001</v>
      </c>
      <c r="I1059" s="119">
        <v>47</v>
      </c>
      <c r="J1059" s="111">
        <v>0.38700000000000001</v>
      </c>
      <c r="K1059" s="111"/>
      <c r="L1059" s="112" t="s">
        <v>310</v>
      </c>
      <c r="M1059" s="112" t="s">
        <v>310</v>
      </c>
    </row>
    <row r="1060" spans="1:13" ht="45" x14ac:dyDescent="0.2">
      <c r="A1060" s="205" t="s">
        <v>3357</v>
      </c>
      <c r="B1060" s="205" t="s">
        <v>3303</v>
      </c>
      <c r="C1060" s="118" t="s">
        <v>6841</v>
      </c>
      <c r="D1060" s="108">
        <v>10.647</v>
      </c>
      <c r="E1060" s="204"/>
      <c r="F1060" s="205">
        <v>20</v>
      </c>
      <c r="G1060" s="206">
        <v>6</v>
      </c>
      <c r="H1060" s="204">
        <v>1.0349999999999999</v>
      </c>
      <c r="I1060" s="206">
        <v>35</v>
      </c>
      <c r="J1060" s="204">
        <v>0.371</v>
      </c>
      <c r="K1060" s="204">
        <v>0.34399999999999997</v>
      </c>
      <c r="L1060" s="205"/>
      <c r="M1060" s="205" t="s">
        <v>310</v>
      </c>
    </row>
    <row r="1061" spans="1:13" ht="45" x14ac:dyDescent="0.2">
      <c r="A1061" s="112" t="s">
        <v>319</v>
      </c>
      <c r="B1061" s="112" t="s">
        <v>3303</v>
      </c>
      <c r="C1061" s="118" t="s">
        <v>4342</v>
      </c>
      <c r="D1061" s="108">
        <v>20.277000000000001</v>
      </c>
      <c r="E1061" s="111"/>
      <c r="F1061" s="112">
        <v>63.3</v>
      </c>
      <c r="G1061" s="119">
        <v>20</v>
      </c>
      <c r="H1061" s="111">
        <v>0.95199999999999996</v>
      </c>
      <c r="I1061" s="119">
        <v>81</v>
      </c>
      <c r="J1061" s="111">
        <v>0.32100000000000001</v>
      </c>
      <c r="K1061" s="111"/>
      <c r="L1061" s="112" t="s">
        <v>310</v>
      </c>
      <c r="M1061" s="112" t="s">
        <v>310</v>
      </c>
    </row>
    <row r="1062" spans="1:13" ht="56.25" x14ac:dyDescent="0.2">
      <c r="A1062" s="205" t="s">
        <v>320</v>
      </c>
      <c r="B1062" s="205" t="s">
        <v>3303</v>
      </c>
      <c r="C1062" s="214" t="s">
        <v>88</v>
      </c>
      <c r="D1062" s="108">
        <v>13.337999999999999</v>
      </c>
      <c r="E1062" s="204"/>
      <c r="F1062" s="205">
        <v>48.1</v>
      </c>
      <c r="G1062" s="206">
        <v>15</v>
      </c>
      <c r="H1062" s="204">
        <v>0.81699999999999995</v>
      </c>
      <c r="I1062" s="206">
        <v>66</v>
      </c>
      <c r="J1062" s="204">
        <v>0.27100000000000002</v>
      </c>
      <c r="K1062" s="204"/>
      <c r="L1062" s="205" t="s">
        <v>310</v>
      </c>
      <c r="M1062" s="205" t="s">
        <v>310</v>
      </c>
    </row>
    <row r="1063" spans="1:13" ht="45" customHeight="1" x14ac:dyDescent="0.2">
      <c r="A1063" s="205" t="s">
        <v>321</v>
      </c>
      <c r="B1063" s="205" t="s">
        <v>3303</v>
      </c>
      <c r="C1063" s="214" t="s">
        <v>4343</v>
      </c>
      <c r="D1063" s="108">
        <v>12.292999999999999</v>
      </c>
      <c r="E1063" s="204"/>
      <c r="F1063" s="205">
        <v>47</v>
      </c>
      <c r="G1063" s="206">
        <v>15</v>
      </c>
      <c r="H1063" s="204">
        <v>0.75800000000000001</v>
      </c>
      <c r="I1063" s="206">
        <v>65</v>
      </c>
      <c r="J1063" s="204">
        <v>0.25900000000000001</v>
      </c>
      <c r="K1063" s="204">
        <v>0.253</v>
      </c>
      <c r="L1063" s="205"/>
      <c r="M1063" s="205" t="s">
        <v>310</v>
      </c>
    </row>
    <row r="1064" spans="1:13" ht="45" x14ac:dyDescent="0.2">
      <c r="A1064" s="205" t="s">
        <v>1768</v>
      </c>
      <c r="B1064" s="205" t="s">
        <v>3303</v>
      </c>
      <c r="C1064" s="214" t="s">
        <v>4344</v>
      </c>
      <c r="D1064" s="108">
        <v>13.941000000000001</v>
      </c>
      <c r="E1064" s="204"/>
      <c r="F1064" s="205">
        <v>43.6</v>
      </c>
      <c r="G1064" s="206">
        <v>14</v>
      </c>
      <c r="H1064" s="204">
        <v>0.89700000000000002</v>
      </c>
      <c r="I1064" s="206">
        <v>62</v>
      </c>
      <c r="J1064" s="204">
        <v>0.34300000000000003</v>
      </c>
      <c r="K1064" s="204"/>
      <c r="L1064" s="205" t="s">
        <v>310</v>
      </c>
      <c r="M1064" s="205" t="s">
        <v>310</v>
      </c>
    </row>
    <row r="1065" spans="1:13" ht="56.25" x14ac:dyDescent="0.2">
      <c r="A1065" s="205" t="s">
        <v>3477</v>
      </c>
      <c r="B1065" s="205" t="s">
        <v>3303</v>
      </c>
      <c r="C1065" s="214" t="s">
        <v>5780</v>
      </c>
      <c r="D1065" s="108">
        <v>8.6769999999999996</v>
      </c>
      <c r="E1065" s="204"/>
      <c r="F1065" s="205">
        <v>32.5</v>
      </c>
      <c r="G1065" s="206">
        <v>10</v>
      </c>
      <c r="H1065" s="204">
        <v>0.77200000000000002</v>
      </c>
      <c r="I1065" s="206">
        <v>51</v>
      </c>
      <c r="J1065" s="204">
        <v>0.26100000000000001</v>
      </c>
      <c r="K1065" s="204"/>
      <c r="L1065" s="205" t="s">
        <v>310</v>
      </c>
      <c r="M1065" s="205" t="s">
        <v>310</v>
      </c>
    </row>
    <row r="1066" spans="1:13" ht="56.25" x14ac:dyDescent="0.2">
      <c r="A1066" s="205" t="s">
        <v>2715</v>
      </c>
      <c r="B1066" s="205" t="s">
        <v>3303</v>
      </c>
      <c r="C1066" s="214" t="s">
        <v>89</v>
      </c>
      <c r="D1066" s="108">
        <v>8.9559999999999995</v>
      </c>
      <c r="E1066" s="204"/>
      <c r="F1066" s="205">
        <v>25.9</v>
      </c>
      <c r="G1066" s="206">
        <v>8</v>
      </c>
      <c r="H1066" s="204">
        <v>0.94199999999999995</v>
      </c>
      <c r="I1066" s="206">
        <v>44</v>
      </c>
      <c r="J1066" s="204">
        <v>0.38900000000000001</v>
      </c>
      <c r="K1066" s="204"/>
      <c r="L1066" s="205" t="s">
        <v>310</v>
      </c>
      <c r="M1066" s="205" t="s">
        <v>310</v>
      </c>
    </row>
    <row r="1067" spans="1:13" ht="56.25" x14ac:dyDescent="0.2">
      <c r="A1067" s="205" t="s">
        <v>2716</v>
      </c>
      <c r="B1067" s="205" t="s">
        <v>3303</v>
      </c>
      <c r="C1067" s="214" t="s">
        <v>90</v>
      </c>
      <c r="D1067" s="108">
        <v>6.9169999999999998</v>
      </c>
      <c r="E1067" s="204"/>
      <c r="F1067" s="205">
        <v>24.4</v>
      </c>
      <c r="G1067" s="206">
        <v>7</v>
      </c>
      <c r="H1067" s="204">
        <v>0.79500000000000004</v>
      </c>
      <c r="I1067" s="206">
        <v>42</v>
      </c>
      <c r="J1067" s="204">
        <v>0.27300000000000002</v>
      </c>
      <c r="K1067" s="204"/>
      <c r="L1067" s="205" t="s">
        <v>310</v>
      </c>
      <c r="M1067" s="205" t="s">
        <v>310</v>
      </c>
    </row>
    <row r="1068" spans="1:13" ht="45" x14ac:dyDescent="0.2">
      <c r="A1068" s="205" t="s">
        <v>5313</v>
      </c>
      <c r="B1068" s="205" t="s">
        <v>3303</v>
      </c>
      <c r="C1068" s="214" t="s">
        <v>3640</v>
      </c>
      <c r="D1068" s="108">
        <v>5.6740000000000004</v>
      </c>
      <c r="E1068" s="204"/>
      <c r="F1068" s="205">
        <v>20.399999999999999</v>
      </c>
      <c r="G1068" s="206">
        <v>6</v>
      </c>
      <c r="H1068" s="204">
        <v>0.79100000000000004</v>
      </c>
      <c r="I1068" s="206">
        <v>37</v>
      </c>
      <c r="J1068" s="204">
        <v>0.27100000000000002</v>
      </c>
      <c r="K1068" s="204">
        <v>0.25800000000000001</v>
      </c>
      <c r="L1068" s="205"/>
      <c r="M1068" s="205" t="s">
        <v>310</v>
      </c>
    </row>
    <row r="1069" spans="1:13" ht="45" customHeight="1" x14ac:dyDescent="0.2">
      <c r="A1069" s="205" t="s">
        <v>841</v>
      </c>
      <c r="B1069" s="205" t="s">
        <v>3303</v>
      </c>
      <c r="C1069" s="214" t="s">
        <v>5781</v>
      </c>
      <c r="D1069" s="108">
        <v>9.0020000000000007</v>
      </c>
      <c r="E1069" s="204"/>
      <c r="F1069" s="205">
        <v>25.3</v>
      </c>
      <c r="G1069" s="206">
        <v>7</v>
      </c>
      <c r="H1069" s="204">
        <v>1.056</v>
      </c>
      <c r="I1069" s="206">
        <v>43</v>
      </c>
      <c r="J1069" s="204">
        <v>0.376</v>
      </c>
      <c r="K1069" s="204"/>
      <c r="L1069" s="205" t="s">
        <v>310</v>
      </c>
      <c r="M1069" s="205" t="s">
        <v>310</v>
      </c>
    </row>
    <row r="1070" spans="1:13" ht="45" customHeight="1" x14ac:dyDescent="0.2">
      <c r="A1070" s="205" t="s">
        <v>842</v>
      </c>
      <c r="B1070" s="205" t="s">
        <v>3303</v>
      </c>
      <c r="C1070" s="214" t="s">
        <v>5782</v>
      </c>
      <c r="D1070" s="108">
        <v>5.1879999999999997</v>
      </c>
      <c r="E1070" s="204"/>
      <c r="F1070" s="205">
        <v>16.3</v>
      </c>
      <c r="G1070" s="206">
        <v>4</v>
      </c>
      <c r="H1070" s="204">
        <v>0.872</v>
      </c>
      <c r="I1070" s="206">
        <v>31</v>
      </c>
      <c r="J1070" s="204">
        <v>0.26800000000000002</v>
      </c>
      <c r="K1070" s="204"/>
      <c r="L1070" s="205" t="s">
        <v>310</v>
      </c>
      <c r="M1070" s="205" t="s">
        <v>310</v>
      </c>
    </row>
    <row r="1071" spans="1:13" ht="33.75" x14ac:dyDescent="0.2">
      <c r="A1071" s="205" t="s">
        <v>1904</v>
      </c>
      <c r="B1071" s="205" t="s">
        <v>3303</v>
      </c>
      <c r="C1071" s="214" t="s">
        <v>3641</v>
      </c>
      <c r="D1071" s="108">
        <v>3.5649999999999999</v>
      </c>
      <c r="E1071" s="204"/>
      <c r="F1071" s="205">
        <v>11.7</v>
      </c>
      <c r="G1071" s="206">
        <v>3</v>
      </c>
      <c r="H1071" s="204">
        <v>0.77200000000000002</v>
      </c>
      <c r="I1071" s="206">
        <v>25</v>
      </c>
      <c r="J1071" s="204">
        <v>0.26400000000000001</v>
      </c>
      <c r="K1071" s="204"/>
      <c r="L1071" s="205" t="s">
        <v>310</v>
      </c>
      <c r="M1071" s="205" t="s">
        <v>310</v>
      </c>
    </row>
    <row r="1072" spans="1:13" ht="22.5" x14ac:dyDescent="0.2">
      <c r="A1072" s="205" t="s">
        <v>843</v>
      </c>
      <c r="B1072" s="205" t="s">
        <v>3305</v>
      </c>
      <c r="C1072" s="214" t="s">
        <v>3642</v>
      </c>
      <c r="D1072" s="108">
        <v>0.60799999999999998</v>
      </c>
      <c r="E1072" s="204"/>
      <c r="F1072" s="205">
        <v>1.4</v>
      </c>
      <c r="G1072" s="206"/>
      <c r="H1072" s="204"/>
      <c r="I1072" s="206"/>
      <c r="J1072" s="204"/>
      <c r="K1072" s="204"/>
      <c r="L1072" s="205" t="s">
        <v>310</v>
      </c>
      <c r="M1072" s="205" t="s">
        <v>310</v>
      </c>
    </row>
    <row r="1073" spans="1:13" ht="33.75" x14ac:dyDescent="0.2">
      <c r="A1073" s="112" t="s">
        <v>844</v>
      </c>
      <c r="B1073" s="112" t="s">
        <v>3305</v>
      </c>
      <c r="C1073" s="118" t="s">
        <v>91</v>
      </c>
      <c r="D1073" s="111">
        <v>0.51100000000000001</v>
      </c>
      <c r="E1073" s="111"/>
      <c r="F1073" s="112">
        <v>1.9</v>
      </c>
      <c r="G1073" s="119"/>
      <c r="H1073" s="111"/>
      <c r="I1073" s="119"/>
      <c r="J1073" s="111"/>
      <c r="K1073" s="111"/>
      <c r="L1073" s="112" t="s">
        <v>310</v>
      </c>
      <c r="M1073" s="112" t="s">
        <v>310</v>
      </c>
    </row>
    <row r="1074" spans="1:13" ht="56.25" x14ac:dyDescent="0.2">
      <c r="A1074" s="205" t="s">
        <v>416</v>
      </c>
      <c r="B1074" s="205" t="s">
        <v>3305</v>
      </c>
      <c r="C1074" s="214" t="s">
        <v>92</v>
      </c>
      <c r="D1074" s="108">
        <v>0.20499999999999999</v>
      </c>
      <c r="E1074" s="204"/>
      <c r="F1074" s="205">
        <v>2</v>
      </c>
      <c r="G1074" s="206"/>
      <c r="H1074" s="204"/>
      <c r="I1074" s="206"/>
      <c r="J1074" s="204"/>
      <c r="K1074" s="204"/>
      <c r="L1074" s="205" t="s">
        <v>310</v>
      </c>
      <c r="M1074" s="205" t="s">
        <v>310</v>
      </c>
    </row>
    <row r="1075" spans="1:13" ht="22.5" x14ac:dyDescent="0.2">
      <c r="A1075" s="205" t="s">
        <v>3980</v>
      </c>
      <c r="B1075" s="205" t="s">
        <v>3305</v>
      </c>
      <c r="C1075" s="214" t="s">
        <v>3643</v>
      </c>
      <c r="D1075" s="108">
        <v>49.878999999999998</v>
      </c>
      <c r="E1075" s="204"/>
      <c r="F1075" s="205">
        <v>129.80000000000001</v>
      </c>
      <c r="G1075" s="206">
        <v>42</v>
      </c>
      <c r="H1075" s="204">
        <v>1.117</v>
      </c>
      <c r="I1075" s="206">
        <v>148</v>
      </c>
      <c r="J1075" s="204">
        <v>0.37</v>
      </c>
      <c r="K1075" s="204">
        <v>0.36699999999999999</v>
      </c>
      <c r="L1075" s="205"/>
      <c r="M1075" s="205" t="s">
        <v>310</v>
      </c>
    </row>
    <row r="1076" spans="1:13" ht="22.5" x14ac:dyDescent="0.2">
      <c r="A1076" s="112" t="s">
        <v>3981</v>
      </c>
      <c r="B1076" s="112" t="s">
        <v>3305</v>
      </c>
      <c r="C1076" s="118" t="s">
        <v>3392</v>
      </c>
      <c r="D1076" s="108">
        <v>36.389000000000003</v>
      </c>
      <c r="E1076" s="111"/>
      <c r="F1076" s="112">
        <v>98.3</v>
      </c>
      <c r="G1076" s="119">
        <v>32</v>
      </c>
      <c r="H1076" s="111">
        <v>1.089</v>
      </c>
      <c r="I1076" s="119">
        <v>116</v>
      </c>
      <c r="J1076" s="111">
        <v>0.36599999999999999</v>
      </c>
      <c r="K1076" s="111">
        <v>0.36199999999999999</v>
      </c>
      <c r="L1076" s="112"/>
      <c r="M1076" s="112" t="s">
        <v>310</v>
      </c>
    </row>
    <row r="1077" spans="1:13" ht="22.5" x14ac:dyDescent="0.2">
      <c r="A1077" s="205" t="s">
        <v>3982</v>
      </c>
      <c r="B1077" s="205" t="s">
        <v>3305</v>
      </c>
      <c r="C1077" s="214" t="s">
        <v>3393</v>
      </c>
      <c r="D1077" s="108">
        <v>40.506</v>
      </c>
      <c r="E1077" s="204"/>
      <c r="F1077" s="205">
        <v>106.6</v>
      </c>
      <c r="G1077" s="206">
        <v>35</v>
      </c>
      <c r="H1077" s="204">
        <v>1.0780000000000001</v>
      </c>
      <c r="I1077" s="206">
        <v>125</v>
      </c>
      <c r="J1077" s="204">
        <v>0.36399999999999999</v>
      </c>
      <c r="K1077" s="204">
        <v>0.36099999999999999</v>
      </c>
      <c r="L1077" s="205"/>
      <c r="M1077" s="205" t="s">
        <v>310</v>
      </c>
    </row>
    <row r="1078" spans="1:13" ht="22.5" x14ac:dyDescent="0.2">
      <c r="A1078" s="205" t="s">
        <v>417</v>
      </c>
      <c r="B1078" s="205" t="s">
        <v>3305</v>
      </c>
      <c r="C1078" s="214" t="s">
        <v>3394</v>
      </c>
      <c r="D1078" s="108">
        <v>27.635000000000002</v>
      </c>
      <c r="E1078" s="204"/>
      <c r="F1078" s="205">
        <v>84.8</v>
      </c>
      <c r="G1078" s="206">
        <v>27</v>
      </c>
      <c r="H1078" s="204">
        <v>0.97499999999999998</v>
      </c>
      <c r="I1078" s="206">
        <v>103</v>
      </c>
      <c r="J1078" s="204">
        <v>0.32400000000000001</v>
      </c>
      <c r="K1078" s="204">
        <v>0.318</v>
      </c>
      <c r="L1078" s="205"/>
      <c r="M1078" s="205" t="s">
        <v>310</v>
      </c>
    </row>
    <row r="1079" spans="1:13" ht="22.5" x14ac:dyDescent="0.2">
      <c r="A1079" s="205" t="s">
        <v>418</v>
      </c>
      <c r="B1079" s="205" t="s">
        <v>3305</v>
      </c>
      <c r="C1079" s="214" t="s">
        <v>93</v>
      </c>
      <c r="D1079" s="108">
        <v>6.875</v>
      </c>
      <c r="E1079" s="204"/>
      <c r="F1079" s="205">
        <v>12.4</v>
      </c>
      <c r="G1079" s="206"/>
      <c r="H1079" s="204"/>
      <c r="I1079" s="206">
        <v>27</v>
      </c>
      <c r="J1079" s="204">
        <v>0.52900000000000003</v>
      </c>
      <c r="K1079" s="204"/>
      <c r="L1079" s="205" t="s">
        <v>310</v>
      </c>
      <c r="M1079" s="205" t="s">
        <v>310</v>
      </c>
    </row>
    <row r="1080" spans="1:13" ht="22.5" x14ac:dyDescent="0.2">
      <c r="A1080" s="205" t="s">
        <v>3298</v>
      </c>
      <c r="B1080" s="205" t="s">
        <v>3305</v>
      </c>
      <c r="C1080" s="214" t="s">
        <v>3395</v>
      </c>
      <c r="D1080" s="108">
        <v>32.719000000000001</v>
      </c>
      <c r="E1080" s="204"/>
      <c r="F1080" s="205">
        <v>87.8</v>
      </c>
      <c r="G1080" s="206">
        <v>28</v>
      </c>
      <c r="H1080" s="204">
        <v>1.0740000000000001</v>
      </c>
      <c r="I1080" s="206">
        <v>106</v>
      </c>
      <c r="J1080" s="204">
        <v>0.35499999999999998</v>
      </c>
      <c r="K1080" s="204">
        <v>0.35099999999999998</v>
      </c>
      <c r="L1080" s="205"/>
      <c r="M1080" s="205" t="s">
        <v>310</v>
      </c>
    </row>
    <row r="1081" spans="1:13" ht="22.5" x14ac:dyDescent="0.2">
      <c r="A1081" s="205" t="s">
        <v>3299</v>
      </c>
      <c r="B1081" s="205" t="s">
        <v>3305</v>
      </c>
      <c r="C1081" s="214" t="s">
        <v>3396</v>
      </c>
      <c r="D1081" s="108">
        <v>22.512</v>
      </c>
      <c r="E1081" s="204"/>
      <c r="F1081" s="205">
        <v>68.2</v>
      </c>
      <c r="G1081" s="206">
        <v>22</v>
      </c>
      <c r="H1081" s="204">
        <v>0.96699999999999997</v>
      </c>
      <c r="I1081" s="206">
        <v>86</v>
      </c>
      <c r="J1081" s="204">
        <v>0.32600000000000001</v>
      </c>
      <c r="K1081" s="204">
        <v>0.32100000000000001</v>
      </c>
      <c r="L1081" s="205"/>
      <c r="M1081" s="205" t="s">
        <v>310</v>
      </c>
    </row>
    <row r="1082" spans="1:13" ht="22.5" x14ac:dyDescent="0.2">
      <c r="A1082" s="205" t="s">
        <v>3300</v>
      </c>
      <c r="B1082" s="205" t="s">
        <v>3305</v>
      </c>
      <c r="C1082" s="214" t="s">
        <v>3397</v>
      </c>
      <c r="D1082" s="108">
        <v>18.667999999999999</v>
      </c>
      <c r="E1082" s="204"/>
      <c r="F1082" s="205">
        <v>64.8</v>
      </c>
      <c r="G1082" s="206">
        <v>21</v>
      </c>
      <c r="H1082" s="204">
        <v>0.83899999999999997</v>
      </c>
      <c r="I1082" s="206">
        <v>83</v>
      </c>
      <c r="J1082" s="204">
        <v>0.29699999999999999</v>
      </c>
      <c r="K1082" s="204">
        <v>0.28000000000000003</v>
      </c>
      <c r="L1082" s="205"/>
      <c r="M1082" s="205" t="s">
        <v>310</v>
      </c>
    </row>
    <row r="1083" spans="1:13" ht="22.5" x14ac:dyDescent="0.2">
      <c r="A1083" s="205" t="s">
        <v>629</v>
      </c>
      <c r="B1083" s="205" t="s">
        <v>3305</v>
      </c>
      <c r="C1083" s="214" t="s">
        <v>94</v>
      </c>
      <c r="D1083" s="108">
        <v>9.6579999999999995</v>
      </c>
      <c r="E1083" s="204"/>
      <c r="F1083" s="205">
        <v>16.100000000000001</v>
      </c>
      <c r="G1083" s="206"/>
      <c r="H1083" s="204"/>
      <c r="I1083" s="206"/>
      <c r="J1083" s="204"/>
      <c r="K1083" s="204"/>
      <c r="L1083" s="205" t="s">
        <v>310</v>
      </c>
      <c r="M1083" s="205" t="s">
        <v>310</v>
      </c>
    </row>
    <row r="1084" spans="1:13" ht="22.5" x14ac:dyDescent="0.2">
      <c r="A1084" s="205" t="s">
        <v>845</v>
      </c>
      <c r="B1084" s="205" t="s">
        <v>3305</v>
      </c>
      <c r="C1084" s="214" t="s">
        <v>3398</v>
      </c>
      <c r="D1084" s="108">
        <v>8.6020000000000003</v>
      </c>
      <c r="E1084" s="204"/>
      <c r="F1084" s="205">
        <v>38.4</v>
      </c>
      <c r="G1084" s="206">
        <v>12</v>
      </c>
      <c r="H1084" s="204">
        <v>0.65400000000000003</v>
      </c>
      <c r="I1084" s="206">
        <v>56</v>
      </c>
      <c r="J1084" s="204">
        <v>0.22700000000000001</v>
      </c>
      <c r="K1084" s="204">
        <v>0.216</v>
      </c>
      <c r="L1084" s="205"/>
      <c r="M1084" s="205" t="s">
        <v>310</v>
      </c>
    </row>
    <row r="1085" spans="1:13" ht="22.5" x14ac:dyDescent="0.2">
      <c r="A1085" s="205" t="s">
        <v>846</v>
      </c>
      <c r="B1085" s="205" t="s">
        <v>3305</v>
      </c>
      <c r="C1085" s="214" t="s">
        <v>3399</v>
      </c>
      <c r="D1085" s="108">
        <v>6.7969999999999997</v>
      </c>
      <c r="E1085" s="204"/>
      <c r="F1085" s="205">
        <v>31.6</v>
      </c>
      <c r="G1085" s="206">
        <v>10</v>
      </c>
      <c r="H1085" s="204">
        <v>0.61099999999999999</v>
      </c>
      <c r="I1085" s="206">
        <v>49</v>
      </c>
      <c r="J1085" s="204">
        <v>0.22500000000000001</v>
      </c>
      <c r="K1085" s="204">
        <v>0.20599999999999999</v>
      </c>
      <c r="L1085" s="205"/>
      <c r="M1085" s="205" t="s">
        <v>310</v>
      </c>
    </row>
    <row r="1086" spans="1:13" ht="33.75" x14ac:dyDescent="0.2">
      <c r="A1086" s="205" t="s">
        <v>850</v>
      </c>
      <c r="B1086" s="205" t="s">
        <v>3305</v>
      </c>
      <c r="C1086" s="214" t="s">
        <v>3400</v>
      </c>
      <c r="D1086" s="108">
        <v>6.319</v>
      </c>
      <c r="E1086" s="204"/>
      <c r="F1086" s="205">
        <v>28.2</v>
      </c>
      <c r="G1086" s="206">
        <v>8</v>
      </c>
      <c r="H1086" s="204">
        <v>0.69399999999999995</v>
      </c>
      <c r="I1086" s="206">
        <v>46</v>
      </c>
      <c r="J1086" s="204">
        <v>0.221</v>
      </c>
      <c r="K1086" s="204">
        <v>0.214</v>
      </c>
      <c r="L1086" s="205"/>
      <c r="M1086" s="205" t="s">
        <v>310</v>
      </c>
    </row>
    <row r="1087" spans="1:13" ht="33.75" x14ac:dyDescent="0.2">
      <c r="A1087" s="205" t="s">
        <v>851</v>
      </c>
      <c r="B1087" s="205" t="s">
        <v>3305</v>
      </c>
      <c r="C1087" s="214" t="s">
        <v>3401</v>
      </c>
      <c r="D1087" s="108">
        <v>5.0279999999999996</v>
      </c>
      <c r="E1087" s="204"/>
      <c r="F1087" s="205">
        <v>24.5</v>
      </c>
      <c r="G1087" s="206">
        <v>7</v>
      </c>
      <c r="H1087" s="204">
        <v>0.621</v>
      </c>
      <c r="I1087" s="206">
        <v>41</v>
      </c>
      <c r="J1087" s="204">
        <v>0.20300000000000001</v>
      </c>
      <c r="K1087" s="204">
        <v>0.19500000000000001</v>
      </c>
      <c r="L1087" s="205"/>
      <c r="M1087" s="205" t="s">
        <v>310</v>
      </c>
    </row>
    <row r="1088" spans="1:13" ht="33.75" x14ac:dyDescent="0.2">
      <c r="A1088" s="205" t="s">
        <v>852</v>
      </c>
      <c r="B1088" s="205" t="s">
        <v>3305</v>
      </c>
      <c r="C1088" s="214" t="s">
        <v>3402</v>
      </c>
      <c r="D1088" s="108">
        <v>3.5350000000000001</v>
      </c>
      <c r="E1088" s="204"/>
      <c r="F1088" s="205">
        <v>18.2</v>
      </c>
      <c r="G1088" s="206">
        <v>5</v>
      </c>
      <c r="H1088" s="204">
        <v>0.58199999999999996</v>
      </c>
      <c r="I1088" s="206">
        <v>32</v>
      </c>
      <c r="J1088" s="204">
        <v>0.192</v>
      </c>
      <c r="K1088" s="204">
        <v>0.182</v>
      </c>
      <c r="L1088" s="205"/>
      <c r="M1088" s="205" t="s">
        <v>310</v>
      </c>
    </row>
    <row r="1089" spans="1:13" ht="33.75" x14ac:dyDescent="0.2">
      <c r="A1089" s="205" t="s">
        <v>853</v>
      </c>
      <c r="B1089" s="205" t="s">
        <v>3305</v>
      </c>
      <c r="C1089" s="214" t="s">
        <v>3851</v>
      </c>
      <c r="D1089" s="108">
        <v>1.869</v>
      </c>
      <c r="E1089" s="204"/>
      <c r="F1089" s="205">
        <v>10.8</v>
      </c>
      <c r="G1089" s="206">
        <v>3</v>
      </c>
      <c r="H1089" s="204">
        <v>0.46200000000000002</v>
      </c>
      <c r="I1089" s="206">
        <v>22</v>
      </c>
      <c r="J1089" s="204">
        <v>0.11899999999999999</v>
      </c>
      <c r="K1089" s="204">
        <v>0.156</v>
      </c>
      <c r="L1089" s="205"/>
      <c r="M1089" s="205" t="s">
        <v>310</v>
      </c>
    </row>
    <row r="1090" spans="1:13" ht="67.5" x14ac:dyDescent="0.2">
      <c r="A1090" s="205" t="s">
        <v>854</v>
      </c>
      <c r="B1090" s="205" t="s">
        <v>3305</v>
      </c>
      <c r="C1090" s="118" t="s">
        <v>6842</v>
      </c>
      <c r="D1090" s="108">
        <v>4.1050000000000004</v>
      </c>
      <c r="E1090" s="204"/>
      <c r="F1090" s="205">
        <v>17.399999999999999</v>
      </c>
      <c r="G1090" s="206">
        <v>5</v>
      </c>
      <c r="H1090" s="204">
        <v>0.67700000000000005</v>
      </c>
      <c r="I1090" s="206">
        <v>31</v>
      </c>
      <c r="J1090" s="204">
        <v>0.23300000000000001</v>
      </c>
      <c r="K1090" s="204">
        <v>0.221</v>
      </c>
      <c r="L1090" s="205"/>
      <c r="M1090" s="205" t="s">
        <v>310</v>
      </c>
    </row>
    <row r="1091" spans="1:13" ht="45" x14ac:dyDescent="0.2">
      <c r="A1091" s="205" t="s">
        <v>855</v>
      </c>
      <c r="B1091" s="205" t="s">
        <v>3305</v>
      </c>
      <c r="C1091" s="214" t="s">
        <v>6843</v>
      </c>
      <c r="D1091" s="108">
        <v>2.9169999999999998</v>
      </c>
      <c r="E1091" s="204"/>
      <c r="F1091" s="205">
        <v>14.3</v>
      </c>
      <c r="G1091" s="206">
        <v>4</v>
      </c>
      <c r="H1091" s="204">
        <v>0.57699999999999996</v>
      </c>
      <c r="I1091" s="206">
        <v>28</v>
      </c>
      <c r="J1091" s="204">
        <v>0.20200000000000001</v>
      </c>
      <c r="K1091" s="204">
        <v>0.188</v>
      </c>
      <c r="L1091" s="205"/>
      <c r="M1091" s="205" t="s">
        <v>310</v>
      </c>
    </row>
    <row r="1092" spans="1:13" ht="33.75" x14ac:dyDescent="0.2">
      <c r="A1092" s="205" t="s">
        <v>856</v>
      </c>
      <c r="B1092" s="205" t="s">
        <v>3305</v>
      </c>
      <c r="C1092" s="214" t="s">
        <v>3852</v>
      </c>
      <c r="D1092" s="108">
        <v>1.837</v>
      </c>
      <c r="E1092" s="204"/>
      <c r="F1092" s="205">
        <v>10.3</v>
      </c>
      <c r="G1092" s="206">
        <v>2</v>
      </c>
      <c r="H1092" s="204">
        <v>0.60399999999999998</v>
      </c>
      <c r="I1092" s="206">
        <v>21</v>
      </c>
      <c r="J1092" s="204">
        <v>0.17699999999999999</v>
      </c>
      <c r="K1092" s="204">
        <v>0.161</v>
      </c>
      <c r="L1092" s="205"/>
      <c r="M1092" s="205" t="s">
        <v>310</v>
      </c>
    </row>
    <row r="1093" spans="1:13" ht="33.75" x14ac:dyDescent="0.2">
      <c r="A1093" s="112" t="s">
        <v>857</v>
      </c>
      <c r="B1093" s="112" t="s">
        <v>3305</v>
      </c>
      <c r="C1093" s="118" t="s">
        <v>5783</v>
      </c>
      <c r="D1093" s="111">
        <v>0.34100000000000003</v>
      </c>
      <c r="E1093" s="111"/>
      <c r="F1093" s="112">
        <v>4</v>
      </c>
      <c r="G1093" s="119">
        <v>1</v>
      </c>
      <c r="H1093" s="111">
        <v>0.16500000000000001</v>
      </c>
      <c r="I1093" s="119">
        <v>8</v>
      </c>
      <c r="J1093" s="111">
        <v>5.8000000000000003E-2</v>
      </c>
      <c r="K1093" s="111">
        <v>6.7000000000000004E-2</v>
      </c>
      <c r="L1093" s="112"/>
      <c r="M1093" s="112" t="s">
        <v>310</v>
      </c>
    </row>
    <row r="1094" spans="1:13" ht="67.5" x14ac:dyDescent="0.2">
      <c r="A1094" s="112" t="s">
        <v>858</v>
      </c>
      <c r="B1094" s="112" t="s">
        <v>3305</v>
      </c>
      <c r="C1094" s="118" t="s">
        <v>6844</v>
      </c>
      <c r="D1094" s="108">
        <v>2.149</v>
      </c>
      <c r="E1094" s="111"/>
      <c r="F1094" s="112">
        <v>9.1</v>
      </c>
      <c r="G1094" s="119">
        <v>2</v>
      </c>
      <c r="H1094" s="111">
        <v>0.70599999999999996</v>
      </c>
      <c r="I1094" s="119">
        <v>20</v>
      </c>
      <c r="J1094" s="111">
        <v>0.23300000000000001</v>
      </c>
      <c r="K1094" s="111"/>
      <c r="L1094" s="112" t="s">
        <v>310</v>
      </c>
      <c r="M1094" s="112" t="s">
        <v>310</v>
      </c>
    </row>
    <row r="1095" spans="1:13" ht="56.25" x14ac:dyDescent="0.2">
      <c r="A1095" s="205" t="s">
        <v>859</v>
      </c>
      <c r="B1095" s="205" t="s">
        <v>3305</v>
      </c>
      <c r="C1095" s="214" t="s">
        <v>6743</v>
      </c>
      <c r="D1095" s="108">
        <v>1.1559999999999999</v>
      </c>
      <c r="E1095" s="204"/>
      <c r="F1095" s="205">
        <v>6.3</v>
      </c>
      <c r="G1095" s="206">
        <v>1</v>
      </c>
      <c r="H1095" s="204">
        <v>0.85199999999999998</v>
      </c>
      <c r="I1095" s="206">
        <v>13</v>
      </c>
      <c r="J1095" s="204">
        <v>0.18099999999999999</v>
      </c>
      <c r="K1095" s="204">
        <v>0.156</v>
      </c>
      <c r="L1095" s="205"/>
      <c r="M1095" s="205" t="s">
        <v>310</v>
      </c>
    </row>
    <row r="1096" spans="1:13" ht="56.25" x14ac:dyDescent="0.2">
      <c r="A1096" s="205" t="s">
        <v>860</v>
      </c>
      <c r="B1096" s="205" t="s">
        <v>3305</v>
      </c>
      <c r="C1096" s="214" t="s">
        <v>6744</v>
      </c>
      <c r="D1096" s="108">
        <v>0.68</v>
      </c>
      <c r="E1096" s="204"/>
      <c r="F1096" s="205">
        <v>4.5999999999999996</v>
      </c>
      <c r="G1096" s="206">
        <v>1</v>
      </c>
      <c r="H1096" s="204">
        <v>0.33500000000000002</v>
      </c>
      <c r="I1096" s="206">
        <v>10</v>
      </c>
      <c r="J1096" s="204">
        <v>0.10199999999999999</v>
      </c>
      <c r="K1096" s="204">
        <v>0.12</v>
      </c>
      <c r="L1096" s="205"/>
      <c r="M1096" s="205" t="s">
        <v>310</v>
      </c>
    </row>
    <row r="1097" spans="1:13" ht="67.5" x14ac:dyDescent="0.2">
      <c r="A1097" s="205" t="s">
        <v>861</v>
      </c>
      <c r="B1097" s="205" t="s">
        <v>3305</v>
      </c>
      <c r="C1097" s="214" t="s">
        <v>6745</v>
      </c>
      <c r="D1097" s="108">
        <v>0.36699999999999999</v>
      </c>
      <c r="E1097" s="204"/>
      <c r="F1097" s="205">
        <v>4.3</v>
      </c>
      <c r="G1097" s="206">
        <v>1</v>
      </c>
      <c r="H1097" s="204">
        <v>8.3000000000000004E-2</v>
      </c>
      <c r="I1097" s="206">
        <v>8</v>
      </c>
      <c r="J1097" s="204">
        <v>5.8999999999999997E-2</v>
      </c>
      <c r="K1097" s="204">
        <v>6.9000000000000006E-2</v>
      </c>
      <c r="L1097" s="205"/>
      <c r="M1097" s="205" t="s">
        <v>310</v>
      </c>
    </row>
    <row r="1098" spans="1:13" ht="56.25" x14ac:dyDescent="0.2">
      <c r="A1098" s="205" t="s">
        <v>5784</v>
      </c>
      <c r="B1098" s="205" t="s">
        <v>3305</v>
      </c>
      <c r="C1098" s="118" t="s">
        <v>6746</v>
      </c>
      <c r="D1098" s="108">
        <v>0.252</v>
      </c>
      <c r="E1098" s="204"/>
      <c r="F1098" s="205">
        <v>3.1</v>
      </c>
      <c r="G1098" s="206">
        <v>1</v>
      </c>
      <c r="H1098" s="204">
        <v>0.13100000000000001</v>
      </c>
      <c r="I1098" s="206">
        <v>6</v>
      </c>
      <c r="J1098" s="204">
        <v>5.6000000000000001E-2</v>
      </c>
      <c r="K1098" s="204">
        <v>6.0999999999999999E-2</v>
      </c>
      <c r="L1098" s="205"/>
      <c r="M1098" s="205" t="s">
        <v>310</v>
      </c>
    </row>
    <row r="1099" spans="1:13" s="20" customFormat="1" ht="21" customHeight="1" x14ac:dyDescent="0.2">
      <c r="A1099" s="217" t="s">
        <v>2244</v>
      </c>
      <c r="B1099" s="85"/>
      <c r="C1099" s="218"/>
      <c r="D1099" s="219"/>
      <c r="E1099" s="84"/>
      <c r="F1099" s="85"/>
      <c r="G1099" s="220"/>
      <c r="H1099" s="84"/>
      <c r="I1099" s="220"/>
      <c r="J1099" s="84"/>
      <c r="K1099" s="84"/>
      <c r="L1099" s="85"/>
      <c r="M1099" s="221"/>
    </row>
    <row r="1100" spans="1:13" x14ac:dyDescent="0.2">
      <c r="A1100" s="205" t="s">
        <v>862</v>
      </c>
      <c r="B1100" s="205" t="s">
        <v>3303</v>
      </c>
      <c r="C1100" s="214" t="s">
        <v>1916</v>
      </c>
      <c r="D1100" s="108">
        <v>2.6019999999999999</v>
      </c>
      <c r="E1100" s="204"/>
      <c r="F1100" s="205">
        <v>10.3</v>
      </c>
      <c r="G1100" s="206">
        <v>2</v>
      </c>
      <c r="H1100" s="204">
        <v>0.55200000000000005</v>
      </c>
      <c r="I1100" s="206">
        <v>22</v>
      </c>
      <c r="J1100" s="204">
        <v>0.113</v>
      </c>
      <c r="K1100" s="204">
        <v>0.14699999999999999</v>
      </c>
      <c r="L1100" s="205"/>
      <c r="M1100" s="205"/>
    </row>
    <row r="1101" spans="1:13" ht="33.75" x14ac:dyDescent="0.2">
      <c r="A1101" s="205" t="s">
        <v>863</v>
      </c>
      <c r="B1101" s="205" t="s">
        <v>3303</v>
      </c>
      <c r="C1101" s="214" t="s">
        <v>1917</v>
      </c>
      <c r="D1101" s="108">
        <v>3.3620000000000001</v>
      </c>
      <c r="E1101" s="204"/>
      <c r="F1101" s="205">
        <v>18.7</v>
      </c>
      <c r="G1101" s="206">
        <v>5</v>
      </c>
      <c r="H1101" s="204">
        <v>0.443</v>
      </c>
      <c r="I1101" s="206">
        <v>36</v>
      </c>
      <c r="J1101" s="204">
        <v>0.1</v>
      </c>
      <c r="K1101" s="204">
        <v>0.13500000000000001</v>
      </c>
      <c r="L1101" s="205"/>
      <c r="M1101" s="205"/>
    </row>
    <row r="1102" spans="1:13" ht="33.75" x14ac:dyDescent="0.2">
      <c r="A1102" s="205" t="s">
        <v>864</v>
      </c>
      <c r="B1102" s="205" t="s">
        <v>3303</v>
      </c>
      <c r="C1102" s="214" t="s">
        <v>3407</v>
      </c>
      <c r="D1102" s="108">
        <v>1.5489999999999999</v>
      </c>
      <c r="E1102" s="204"/>
      <c r="F1102" s="205">
        <v>6.1</v>
      </c>
      <c r="G1102" s="206">
        <v>1</v>
      </c>
      <c r="H1102" s="204">
        <v>0.502</v>
      </c>
      <c r="I1102" s="206">
        <v>13</v>
      </c>
      <c r="J1102" s="204">
        <v>0.16500000000000001</v>
      </c>
      <c r="K1102" s="204">
        <v>0.14199999999999999</v>
      </c>
      <c r="L1102" s="205"/>
      <c r="M1102" s="205"/>
    </row>
    <row r="1103" spans="1:13" ht="33.75" x14ac:dyDescent="0.2">
      <c r="A1103" s="205" t="s">
        <v>2154</v>
      </c>
      <c r="B1103" s="205" t="s">
        <v>3303</v>
      </c>
      <c r="C1103" s="214" t="s">
        <v>3408</v>
      </c>
      <c r="D1103" s="108">
        <v>1.3520000000000001</v>
      </c>
      <c r="E1103" s="204"/>
      <c r="F1103" s="205">
        <v>7</v>
      </c>
      <c r="G1103" s="206">
        <v>1</v>
      </c>
      <c r="H1103" s="204">
        <v>0.76200000000000001</v>
      </c>
      <c r="I1103" s="206">
        <v>17</v>
      </c>
      <c r="J1103" s="204">
        <v>8.4000000000000005E-2</v>
      </c>
      <c r="K1103" s="204">
        <v>0.105</v>
      </c>
      <c r="L1103" s="205"/>
      <c r="M1103" s="205"/>
    </row>
    <row r="1104" spans="1:13" ht="22.5" customHeight="1" x14ac:dyDescent="0.2">
      <c r="A1104" s="205" t="s">
        <v>2155</v>
      </c>
      <c r="B1104" s="205" t="s">
        <v>3303</v>
      </c>
      <c r="C1104" s="214" t="s">
        <v>3409</v>
      </c>
      <c r="D1104" s="108">
        <v>1.23</v>
      </c>
      <c r="E1104" s="204"/>
      <c r="F1104" s="205">
        <v>5</v>
      </c>
      <c r="G1104" s="206">
        <v>1</v>
      </c>
      <c r="H1104" s="204">
        <v>0.41099999999999998</v>
      </c>
      <c r="I1104" s="206">
        <v>11</v>
      </c>
      <c r="J1104" s="204">
        <v>0.16400000000000001</v>
      </c>
      <c r="K1104" s="204">
        <v>0.13700000000000001</v>
      </c>
      <c r="L1104" s="205"/>
      <c r="M1104" s="205"/>
    </row>
    <row r="1105" spans="1:13" ht="22.5" customHeight="1" x14ac:dyDescent="0.2">
      <c r="A1105" s="205" t="s">
        <v>2156</v>
      </c>
      <c r="B1105" s="205" t="s">
        <v>3303</v>
      </c>
      <c r="C1105" s="214" t="s">
        <v>3857</v>
      </c>
      <c r="D1105" s="108">
        <v>0.876</v>
      </c>
      <c r="E1105" s="204"/>
      <c r="F1105" s="205">
        <v>4</v>
      </c>
      <c r="G1105" s="206">
        <v>1</v>
      </c>
      <c r="H1105" s="204">
        <v>0.32100000000000001</v>
      </c>
      <c r="I1105" s="206">
        <v>9</v>
      </c>
      <c r="J1105" s="204">
        <v>9.6000000000000002E-2</v>
      </c>
      <c r="K1105" s="204">
        <v>0.109</v>
      </c>
      <c r="L1105" s="205"/>
      <c r="M1105" s="205"/>
    </row>
    <row r="1106" spans="1:13" ht="56.25" x14ac:dyDescent="0.2">
      <c r="A1106" s="205" t="s">
        <v>865</v>
      </c>
      <c r="B1106" s="205" t="s">
        <v>3305</v>
      </c>
      <c r="C1106" s="214" t="s">
        <v>3559</v>
      </c>
      <c r="D1106" s="108">
        <v>1.4750000000000001</v>
      </c>
      <c r="E1106" s="204"/>
      <c r="F1106" s="205">
        <v>7.8</v>
      </c>
      <c r="G1106" s="206">
        <v>2</v>
      </c>
      <c r="H1106" s="204">
        <v>0.47799999999999998</v>
      </c>
      <c r="I1106" s="206">
        <v>16</v>
      </c>
      <c r="J1106" s="204">
        <v>0.184</v>
      </c>
      <c r="K1106" s="204">
        <v>0.16300000000000001</v>
      </c>
      <c r="L1106" s="205"/>
      <c r="M1106" s="205"/>
    </row>
    <row r="1107" spans="1:13" ht="45" customHeight="1" x14ac:dyDescent="0.2">
      <c r="A1107" s="112" t="s">
        <v>3684</v>
      </c>
      <c r="B1107" s="112" t="s">
        <v>3305</v>
      </c>
      <c r="C1107" s="118" t="s">
        <v>3024</v>
      </c>
      <c r="D1107" s="111">
        <v>1</v>
      </c>
      <c r="E1107" s="111"/>
      <c r="F1107" s="112">
        <v>4.5</v>
      </c>
      <c r="G1107" s="119">
        <v>1</v>
      </c>
      <c r="H1107" s="111">
        <v>0.48499999999999999</v>
      </c>
      <c r="I1107" s="119">
        <v>12</v>
      </c>
      <c r="J1107" s="111">
        <v>0.221</v>
      </c>
      <c r="K1107" s="111">
        <v>0.17599999999999999</v>
      </c>
      <c r="L1107" s="112"/>
      <c r="M1107" s="112"/>
    </row>
    <row r="1108" spans="1:13" ht="56.25" x14ac:dyDescent="0.2">
      <c r="A1108" s="205" t="s">
        <v>1946</v>
      </c>
      <c r="B1108" s="205" t="s">
        <v>3305</v>
      </c>
      <c r="C1108" s="214" t="s">
        <v>95</v>
      </c>
      <c r="D1108" s="108">
        <v>0.79200000000000004</v>
      </c>
      <c r="E1108" s="204"/>
      <c r="F1108" s="205">
        <v>5.8</v>
      </c>
      <c r="G1108" s="206">
        <v>1</v>
      </c>
      <c r="H1108" s="204">
        <v>0.52</v>
      </c>
      <c r="I1108" s="206">
        <v>14</v>
      </c>
      <c r="J1108" s="204">
        <v>9.1999999999999998E-2</v>
      </c>
      <c r="K1108" s="204">
        <v>0.112</v>
      </c>
      <c r="L1108" s="205"/>
      <c r="M1108" s="205"/>
    </row>
    <row r="1109" spans="1:13" ht="45" x14ac:dyDescent="0.2">
      <c r="A1109" s="112" t="s">
        <v>1837</v>
      </c>
      <c r="B1109" s="112" t="s">
        <v>3305</v>
      </c>
      <c r="C1109" s="118" t="s">
        <v>96</v>
      </c>
      <c r="D1109" s="108">
        <v>0.59699999999999998</v>
      </c>
      <c r="E1109" s="111"/>
      <c r="F1109" s="112">
        <v>3.8</v>
      </c>
      <c r="G1109" s="119">
        <v>1</v>
      </c>
      <c r="H1109" s="111">
        <v>0.36199999999999999</v>
      </c>
      <c r="I1109" s="119">
        <v>8</v>
      </c>
      <c r="J1109" s="111">
        <v>0.15</v>
      </c>
      <c r="K1109" s="111">
        <v>0.11799999999999999</v>
      </c>
      <c r="L1109" s="112"/>
      <c r="M1109" s="112"/>
    </row>
    <row r="1110" spans="1:13" ht="45" x14ac:dyDescent="0.2">
      <c r="A1110" s="205" t="s">
        <v>564</v>
      </c>
      <c r="B1110" s="205" t="s">
        <v>3305</v>
      </c>
      <c r="C1110" s="214" t="s">
        <v>97</v>
      </c>
      <c r="D1110" s="108">
        <v>0.58599999999999997</v>
      </c>
      <c r="E1110" s="204"/>
      <c r="F1110" s="205">
        <v>4.4000000000000004</v>
      </c>
      <c r="G1110" s="206">
        <v>1</v>
      </c>
      <c r="H1110" s="204">
        <v>0.32</v>
      </c>
      <c r="I1110" s="206">
        <v>10</v>
      </c>
      <c r="J1110" s="204">
        <v>8.5999999999999993E-2</v>
      </c>
      <c r="K1110" s="204">
        <v>0.1</v>
      </c>
      <c r="L1110" s="205"/>
      <c r="M1110" s="205"/>
    </row>
    <row r="1111" spans="1:13" ht="22.5" x14ac:dyDescent="0.2">
      <c r="A1111" s="205" t="s">
        <v>3685</v>
      </c>
      <c r="B1111" s="205" t="s">
        <v>3305</v>
      </c>
      <c r="C1111" s="214" t="s">
        <v>98</v>
      </c>
      <c r="D1111" s="108">
        <v>1.6359999999999999</v>
      </c>
      <c r="E1111" s="204"/>
      <c r="F1111" s="205">
        <v>11.8</v>
      </c>
      <c r="G1111" s="206">
        <v>3</v>
      </c>
      <c r="H1111" s="204">
        <v>0.379</v>
      </c>
      <c r="I1111" s="206">
        <v>23</v>
      </c>
      <c r="J1111" s="204">
        <v>0.09</v>
      </c>
      <c r="K1111" s="204">
        <v>0.11799999999999999</v>
      </c>
      <c r="L1111" s="205"/>
      <c r="M1111" s="205"/>
    </row>
    <row r="1112" spans="1:13" ht="22.5" x14ac:dyDescent="0.2">
      <c r="A1112" s="205" t="s">
        <v>3193</v>
      </c>
      <c r="B1112" s="205" t="s">
        <v>3305</v>
      </c>
      <c r="C1112" s="214" t="s">
        <v>99</v>
      </c>
      <c r="D1112" s="108">
        <v>0.77400000000000002</v>
      </c>
      <c r="E1112" s="204"/>
      <c r="F1112" s="205">
        <v>5.5</v>
      </c>
      <c r="G1112" s="206">
        <v>1</v>
      </c>
      <c r="H1112" s="204">
        <v>0.496</v>
      </c>
      <c r="I1112" s="206">
        <v>12</v>
      </c>
      <c r="J1112" s="204">
        <v>8.5000000000000006E-2</v>
      </c>
      <c r="K1112" s="204">
        <v>0.10199999999999999</v>
      </c>
      <c r="L1112" s="205"/>
      <c r="M1112" s="205"/>
    </row>
    <row r="1113" spans="1:13" x14ac:dyDescent="0.2">
      <c r="A1113" s="205" t="s">
        <v>100</v>
      </c>
      <c r="B1113" s="205" t="s">
        <v>3305</v>
      </c>
      <c r="C1113" s="214" t="s">
        <v>101</v>
      </c>
      <c r="D1113" s="108">
        <v>0.98199999999999998</v>
      </c>
      <c r="E1113" s="204"/>
      <c r="F1113" s="205">
        <v>6.4</v>
      </c>
      <c r="G1113" s="206">
        <v>1</v>
      </c>
      <c r="H1113" s="204">
        <v>0.67800000000000005</v>
      </c>
      <c r="I1113" s="206">
        <v>14</v>
      </c>
      <c r="J1113" s="204">
        <v>0.1</v>
      </c>
      <c r="K1113" s="204">
        <v>0.124</v>
      </c>
      <c r="L1113" s="205"/>
      <c r="M1113" s="205"/>
    </row>
    <row r="1114" spans="1:13" x14ac:dyDescent="0.2">
      <c r="A1114" s="205" t="s">
        <v>102</v>
      </c>
      <c r="B1114" s="205" t="s">
        <v>3305</v>
      </c>
      <c r="C1114" s="214" t="s">
        <v>103</v>
      </c>
      <c r="D1114" s="108">
        <v>1.222</v>
      </c>
      <c r="E1114" s="204"/>
      <c r="F1114" s="205">
        <v>4.4000000000000004</v>
      </c>
      <c r="G1114" s="206">
        <v>1</v>
      </c>
      <c r="H1114" s="204">
        <v>0.94899999999999995</v>
      </c>
      <c r="I1114" s="206">
        <v>10</v>
      </c>
      <c r="J1114" s="204">
        <v>0.25900000000000001</v>
      </c>
      <c r="K1114" s="204">
        <v>0.21099999999999999</v>
      </c>
      <c r="L1114" s="205"/>
      <c r="M1114" s="205"/>
    </row>
    <row r="1115" spans="1:13" x14ac:dyDescent="0.2">
      <c r="A1115" s="205" t="s">
        <v>104</v>
      </c>
      <c r="B1115" s="205" t="s">
        <v>3305</v>
      </c>
      <c r="C1115" s="214" t="s">
        <v>105</v>
      </c>
      <c r="D1115" s="108">
        <v>0.94799999999999995</v>
      </c>
      <c r="E1115" s="204"/>
      <c r="F1115" s="205">
        <v>6.7</v>
      </c>
      <c r="G1115" s="206">
        <v>1</v>
      </c>
      <c r="H1115" s="204">
        <v>0.64600000000000002</v>
      </c>
      <c r="I1115" s="206">
        <v>16</v>
      </c>
      <c r="J1115" s="204">
        <v>9.7000000000000003E-2</v>
      </c>
      <c r="K1115" s="204">
        <v>0.12</v>
      </c>
      <c r="L1115" s="205"/>
      <c r="M1115" s="205"/>
    </row>
    <row r="1116" spans="1:13" s="20" customFormat="1" ht="21" customHeight="1" x14ac:dyDescent="0.2">
      <c r="A1116" s="217" t="s">
        <v>2245</v>
      </c>
      <c r="B1116" s="85"/>
      <c r="C1116" s="218"/>
      <c r="D1116" s="219"/>
      <c r="E1116" s="84"/>
      <c r="F1116" s="85"/>
      <c r="G1116" s="220"/>
      <c r="H1116" s="84"/>
      <c r="I1116" s="220"/>
      <c r="J1116" s="84"/>
      <c r="K1116" s="84"/>
      <c r="L1116" s="85"/>
      <c r="M1116" s="221"/>
    </row>
    <row r="1117" spans="1:13" ht="22.5" x14ac:dyDescent="0.2">
      <c r="A1117" s="205" t="s">
        <v>3194</v>
      </c>
      <c r="B1117" s="205" t="s">
        <v>3303</v>
      </c>
      <c r="C1117" s="214" t="s">
        <v>824</v>
      </c>
      <c r="D1117" s="108">
        <v>6.149</v>
      </c>
      <c r="E1117" s="204"/>
      <c r="F1117" s="205">
        <v>26</v>
      </c>
      <c r="G1117" s="206">
        <v>8</v>
      </c>
      <c r="H1117" s="204">
        <v>0.50900000000000001</v>
      </c>
      <c r="I1117" s="206">
        <v>44</v>
      </c>
      <c r="J1117" s="204">
        <v>0.187</v>
      </c>
      <c r="K1117" s="204">
        <v>0.17</v>
      </c>
      <c r="L1117" s="205"/>
      <c r="M1117" s="205"/>
    </row>
    <row r="1118" spans="1:13" ht="45" x14ac:dyDescent="0.2">
      <c r="A1118" s="205" t="s">
        <v>3195</v>
      </c>
      <c r="B1118" s="205" t="s">
        <v>3303</v>
      </c>
      <c r="C1118" s="214" t="s">
        <v>106</v>
      </c>
      <c r="D1118" s="108">
        <v>4.5990000000000002</v>
      </c>
      <c r="E1118" s="204"/>
      <c r="F1118" s="205">
        <v>20.8</v>
      </c>
      <c r="G1118" s="206">
        <v>6</v>
      </c>
      <c r="H1118" s="204">
        <v>0.46800000000000003</v>
      </c>
      <c r="I1118" s="206">
        <v>38</v>
      </c>
      <c r="J1118" s="204">
        <v>0.186</v>
      </c>
      <c r="K1118" s="204">
        <v>0.15</v>
      </c>
      <c r="L1118" s="205"/>
      <c r="M1118" s="205"/>
    </row>
    <row r="1119" spans="1:13" ht="33.75" x14ac:dyDescent="0.2">
      <c r="A1119" s="205" t="s">
        <v>825</v>
      </c>
      <c r="B1119" s="205" t="s">
        <v>3303</v>
      </c>
      <c r="C1119" s="214" t="s">
        <v>107</v>
      </c>
      <c r="D1119" s="108">
        <v>2.7909999999999999</v>
      </c>
      <c r="E1119" s="204"/>
      <c r="F1119" s="205">
        <v>11.7</v>
      </c>
      <c r="G1119" s="206">
        <v>3</v>
      </c>
      <c r="H1119" s="204">
        <v>0.44400000000000001</v>
      </c>
      <c r="I1119" s="206">
        <v>24</v>
      </c>
      <c r="J1119" s="204">
        <v>0.151</v>
      </c>
      <c r="K1119" s="204">
        <v>0.13900000000000001</v>
      </c>
      <c r="L1119" s="205"/>
      <c r="M1119" s="205"/>
    </row>
    <row r="1120" spans="1:13" ht="22.5" x14ac:dyDescent="0.2">
      <c r="A1120" s="205" t="s">
        <v>826</v>
      </c>
      <c r="B1120" s="205" t="s">
        <v>3303</v>
      </c>
      <c r="C1120" s="214" t="s">
        <v>827</v>
      </c>
      <c r="D1120" s="108">
        <v>1.694</v>
      </c>
      <c r="E1120" s="204"/>
      <c r="F1120" s="205">
        <v>6.8</v>
      </c>
      <c r="G1120" s="206">
        <v>1</v>
      </c>
      <c r="H1120" s="204">
        <v>0.48</v>
      </c>
      <c r="I1120" s="206">
        <v>15</v>
      </c>
      <c r="J1120" s="204">
        <v>9.8000000000000004E-2</v>
      </c>
      <c r="K1120" s="204">
        <v>0.123</v>
      </c>
      <c r="L1120" s="205"/>
      <c r="M1120" s="205"/>
    </row>
    <row r="1121" spans="1:13" ht="33.75" x14ac:dyDescent="0.2">
      <c r="A1121" s="205" t="s">
        <v>1235</v>
      </c>
      <c r="B1121" s="205" t="s">
        <v>3303</v>
      </c>
      <c r="C1121" s="214" t="s">
        <v>1143</v>
      </c>
      <c r="D1121" s="108">
        <v>5.1559999999999997</v>
      </c>
      <c r="E1121" s="204"/>
      <c r="F1121" s="205">
        <v>20</v>
      </c>
      <c r="G1121" s="206">
        <v>6</v>
      </c>
      <c r="H1121" s="204">
        <v>0.46899999999999997</v>
      </c>
      <c r="I1121" s="206">
        <v>38</v>
      </c>
      <c r="J1121" s="204">
        <v>0.19400000000000001</v>
      </c>
      <c r="K1121" s="204">
        <v>0.157</v>
      </c>
      <c r="L1121" s="205"/>
      <c r="M1121" s="205"/>
    </row>
    <row r="1122" spans="1:13" ht="45" x14ac:dyDescent="0.2">
      <c r="A1122" s="205" t="s">
        <v>2080</v>
      </c>
      <c r="B1122" s="205" t="s">
        <v>3303</v>
      </c>
      <c r="C1122" s="214" t="s">
        <v>6845</v>
      </c>
      <c r="D1122" s="108">
        <v>3.8759999999999999</v>
      </c>
      <c r="E1122" s="204"/>
      <c r="F1122" s="205">
        <v>19.600000000000001</v>
      </c>
      <c r="G1122" s="206">
        <v>6</v>
      </c>
      <c r="H1122" s="204">
        <v>0.45100000000000001</v>
      </c>
      <c r="I1122" s="206">
        <v>37</v>
      </c>
      <c r="J1122" s="204">
        <v>0.161</v>
      </c>
      <c r="K1122" s="204">
        <v>0.154</v>
      </c>
      <c r="L1122" s="205"/>
      <c r="M1122" s="205"/>
    </row>
    <row r="1123" spans="1:13" ht="33.75" x14ac:dyDescent="0.2">
      <c r="A1123" s="205" t="s">
        <v>4016</v>
      </c>
      <c r="B1123" s="205" t="s">
        <v>3303</v>
      </c>
      <c r="C1123" s="214" t="s">
        <v>2212</v>
      </c>
      <c r="D1123" s="108">
        <v>2.36</v>
      </c>
      <c r="E1123" s="204"/>
      <c r="F1123" s="205">
        <v>12.3</v>
      </c>
      <c r="G1123" s="206">
        <v>3</v>
      </c>
      <c r="H1123" s="204">
        <v>0.40799999999999997</v>
      </c>
      <c r="I1123" s="206">
        <v>27</v>
      </c>
      <c r="J1123" s="204">
        <v>9.2999999999999999E-2</v>
      </c>
      <c r="K1123" s="204">
        <v>0.123</v>
      </c>
      <c r="L1123" s="205"/>
      <c r="M1123" s="205"/>
    </row>
    <row r="1124" spans="1:13" ht="22.5" customHeight="1" x14ac:dyDescent="0.2">
      <c r="A1124" s="205" t="s">
        <v>4017</v>
      </c>
      <c r="B1124" s="205" t="s">
        <v>3303</v>
      </c>
      <c r="C1124" s="214" t="s">
        <v>2213</v>
      </c>
      <c r="D1124" s="108">
        <v>1.643</v>
      </c>
      <c r="E1124" s="204"/>
      <c r="F1124" s="205">
        <v>9.6999999999999993</v>
      </c>
      <c r="G1124" s="206">
        <v>2</v>
      </c>
      <c r="H1124" s="204">
        <v>0.45200000000000001</v>
      </c>
      <c r="I1124" s="206">
        <v>22</v>
      </c>
      <c r="J1124" s="204">
        <v>9.8000000000000004E-2</v>
      </c>
      <c r="K1124" s="204">
        <v>0.126</v>
      </c>
      <c r="L1124" s="205"/>
      <c r="M1124" s="205"/>
    </row>
    <row r="1125" spans="1:13" ht="45" x14ac:dyDescent="0.2">
      <c r="A1125" s="112" t="s">
        <v>1767</v>
      </c>
      <c r="B1125" s="112" t="s">
        <v>3303</v>
      </c>
      <c r="C1125" s="118" t="s">
        <v>5785</v>
      </c>
      <c r="D1125" s="111">
        <v>6.1879999999999997</v>
      </c>
      <c r="E1125" s="111"/>
      <c r="F1125" s="112">
        <v>34.299999999999997</v>
      </c>
      <c r="G1125" s="119">
        <v>10</v>
      </c>
      <c r="H1125" s="111">
        <v>0.54600000000000004</v>
      </c>
      <c r="I1125" s="119">
        <v>52</v>
      </c>
      <c r="J1125" s="111">
        <v>0.17699999999999999</v>
      </c>
      <c r="K1125" s="111">
        <v>0.17</v>
      </c>
      <c r="L1125" s="112"/>
      <c r="M1125" s="112" t="s">
        <v>310</v>
      </c>
    </row>
    <row r="1126" spans="1:13" ht="45" x14ac:dyDescent="0.2">
      <c r="A1126" s="205" t="s">
        <v>2778</v>
      </c>
      <c r="B1126" s="205" t="s">
        <v>3303</v>
      </c>
      <c r="C1126" s="214" t="s">
        <v>5786</v>
      </c>
      <c r="D1126" s="108">
        <v>3.649</v>
      </c>
      <c r="E1126" s="204"/>
      <c r="F1126" s="205">
        <v>23</v>
      </c>
      <c r="G1126" s="206">
        <v>7</v>
      </c>
      <c r="H1126" s="204">
        <v>0.442</v>
      </c>
      <c r="I1126" s="206">
        <v>41</v>
      </c>
      <c r="J1126" s="204">
        <v>0.154</v>
      </c>
      <c r="K1126" s="204">
        <v>0.14699999999999999</v>
      </c>
      <c r="L1126" s="205"/>
      <c r="M1126" s="205" t="s">
        <v>310</v>
      </c>
    </row>
    <row r="1127" spans="1:13" ht="45" x14ac:dyDescent="0.2">
      <c r="A1127" s="205" t="s">
        <v>2214</v>
      </c>
      <c r="B1127" s="205" t="s">
        <v>3303</v>
      </c>
      <c r="C1127" s="214" t="s">
        <v>6747</v>
      </c>
      <c r="D1127" s="108">
        <v>2.427</v>
      </c>
      <c r="E1127" s="204"/>
      <c r="F1127" s="205">
        <v>14.4</v>
      </c>
      <c r="G1127" s="206">
        <v>4</v>
      </c>
      <c r="H1127" s="204">
        <v>0.47099999999999997</v>
      </c>
      <c r="I1127" s="206">
        <v>29</v>
      </c>
      <c r="J1127" s="204">
        <v>0.16400000000000001</v>
      </c>
      <c r="K1127" s="204">
        <v>0.153</v>
      </c>
      <c r="L1127" s="205"/>
      <c r="M1127" s="205" t="s">
        <v>310</v>
      </c>
    </row>
    <row r="1128" spans="1:13" ht="45" x14ac:dyDescent="0.2">
      <c r="A1128" s="112" t="s">
        <v>2365</v>
      </c>
      <c r="B1128" s="112" t="s">
        <v>3303</v>
      </c>
      <c r="C1128" s="118" t="s">
        <v>6748</v>
      </c>
      <c r="D1128" s="108">
        <v>1.1559999999999999</v>
      </c>
      <c r="E1128" s="111"/>
      <c r="F1128" s="112">
        <v>5.7</v>
      </c>
      <c r="G1128" s="119">
        <v>1</v>
      </c>
      <c r="H1128" s="111">
        <v>0.56499999999999995</v>
      </c>
      <c r="I1128" s="119">
        <v>14</v>
      </c>
      <c r="J1128" s="111">
        <v>0.19700000000000001</v>
      </c>
      <c r="K1128" s="111">
        <v>0.16800000000000001</v>
      </c>
      <c r="L1128" s="112"/>
      <c r="M1128" s="112" t="s">
        <v>310</v>
      </c>
    </row>
    <row r="1129" spans="1:13" ht="33.75" x14ac:dyDescent="0.2">
      <c r="A1129" s="205" t="s">
        <v>3134</v>
      </c>
      <c r="B1129" s="205" t="s">
        <v>3303</v>
      </c>
      <c r="C1129" s="214" t="s">
        <v>3612</v>
      </c>
      <c r="D1129" s="108">
        <v>2.726</v>
      </c>
      <c r="E1129" s="204"/>
      <c r="F1129" s="205">
        <v>15</v>
      </c>
      <c r="G1129" s="206">
        <v>4</v>
      </c>
      <c r="H1129" s="204">
        <v>0.44400000000000001</v>
      </c>
      <c r="I1129" s="206">
        <v>31</v>
      </c>
      <c r="J1129" s="204">
        <v>0.104</v>
      </c>
      <c r="K1129" s="204">
        <v>0.13900000000000001</v>
      </c>
      <c r="L1129" s="205"/>
      <c r="M1129" s="205"/>
    </row>
    <row r="1130" spans="1:13" ht="33.75" x14ac:dyDescent="0.2">
      <c r="A1130" s="205" t="s">
        <v>3135</v>
      </c>
      <c r="B1130" s="205" t="s">
        <v>3303</v>
      </c>
      <c r="C1130" s="214" t="s">
        <v>2777</v>
      </c>
      <c r="D1130" s="108">
        <v>1.246</v>
      </c>
      <c r="E1130" s="204"/>
      <c r="F1130" s="205">
        <v>5.6</v>
      </c>
      <c r="G1130" s="206">
        <v>1</v>
      </c>
      <c r="H1130" s="204">
        <v>0.60699999999999998</v>
      </c>
      <c r="I1130" s="206">
        <v>14</v>
      </c>
      <c r="J1130" s="204">
        <v>0.105</v>
      </c>
      <c r="K1130" s="204">
        <v>0.127</v>
      </c>
      <c r="L1130" s="205"/>
      <c r="M1130" s="205"/>
    </row>
    <row r="1131" spans="1:13" ht="22.5" x14ac:dyDescent="0.2">
      <c r="A1131" s="205" t="s">
        <v>2783</v>
      </c>
      <c r="B1131" s="205" t="s">
        <v>3303</v>
      </c>
      <c r="C1131" s="214" t="s">
        <v>3027</v>
      </c>
      <c r="D1131" s="108">
        <v>1.083</v>
      </c>
      <c r="E1131" s="204"/>
      <c r="F1131" s="205">
        <v>5.0999999999999996</v>
      </c>
      <c r="G1131" s="206">
        <v>1</v>
      </c>
      <c r="H1131" s="204">
        <v>0.50800000000000001</v>
      </c>
      <c r="I1131" s="206">
        <v>12</v>
      </c>
      <c r="J1131" s="204">
        <v>0.113</v>
      </c>
      <c r="K1131" s="204">
        <v>0.13500000000000001</v>
      </c>
      <c r="L1131" s="205"/>
      <c r="M1131" s="205"/>
    </row>
    <row r="1132" spans="1:13" ht="33.75" x14ac:dyDescent="0.2">
      <c r="A1132" s="205" t="s">
        <v>2784</v>
      </c>
      <c r="B1132" s="205" t="s">
        <v>3303</v>
      </c>
      <c r="C1132" s="214" t="s">
        <v>3613</v>
      </c>
      <c r="D1132" s="108">
        <v>3.7360000000000002</v>
      </c>
      <c r="E1132" s="204"/>
      <c r="F1132" s="205">
        <v>16.5</v>
      </c>
      <c r="G1132" s="206">
        <v>4</v>
      </c>
      <c r="H1132" s="204">
        <v>0.49299999999999999</v>
      </c>
      <c r="I1132" s="206">
        <v>32</v>
      </c>
      <c r="J1132" s="204">
        <v>0.16800000000000001</v>
      </c>
      <c r="K1132" s="204">
        <v>0.14099999999999999</v>
      </c>
      <c r="L1132" s="205"/>
      <c r="M1132" s="205"/>
    </row>
    <row r="1133" spans="1:13" ht="33.75" x14ac:dyDescent="0.2">
      <c r="A1133" s="205" t="s">
        <v>1426</v>
      </c>
      <c r="B1133" s="205" t="s">
        <v>3303</v>
      </c>
      <c r="C1133" s="214" t="s">
        <v>3614</v>
      </c>
      <c r="D1133" s="108">
        <v>2.282</v>
      </c>
      <c r="E1133" s="204"/>
      <c r="F1133" s="205">
        <v>8.1999999999999993</v>
      </c>
      <c r="G1133" s="206">
        <v>2</v>
      </c>
      <c r="H1133" s="204">
        <v>0.376</v>
      </c>
      <c r="I1133" s="206">
        <v>17</v>
      </c>
      <c r="J1133" s="204">
        <v>0.18099999999999999</v>
      </c>
      <c r="K1133" s="204">
        <v>0.122</v>
      </c>
      <c r="L1133" s="205"/>
      <c r="M1133" s="205"/>
    </row>
    <row r="1134" spans="1:13" ht="33.75" x14ac:dyDescent="0.2">
      <c r="A1134" s="205" t="s">
        <v>2339</v>
      </c>
      <c r="B1134" s="205" t="s">
        <v>3303</v>
      </c>
      <c r="C1134" s="214" t="s">
        <v>3615</v>
      </c>
      <c r="D1134" s="108">
        <v>1.6339999999999999</v>
      </c>
      <c r="E1134" s="204"/>
      <c r="F1134" s="205">
        <v>6.5</v>
      </c>
      <c r="G1134" s="206">
        <v>1</v>
      </c>
      <c r="H1134" s="204">
        <v>0.432</v>
      </c>
      <c r="I1134" s="206">
        <v>14</v>
      </c>
      <c r="J1134" s="204">
        <v>0.15</v>
      </c>
      <c r="K1134" s="204">
        <v>0.115</v>
      </c>
      <c r="L1134" s="205"/>
      <c r="M1134" s="205"/>
    </row>
    <row r="1135" spans="1:13" ht="45" x14ac:dyDescent="0.2">
      <c r="A1135" s="205" t="s">
        <v>108</v>
      </c>
      <c r="B1135" s="205" t="s">
        <v>3303</v>
      </c>
      <c r="C1135" s="214" t="s">
        <v>109</v>
      </c>
      <c r="D1135" s="108">
        <v>1.472</v>
      </c>
      <c r="E1135" s="204"/>
      <c r="F1135" s="205">
        <v>5.7</v>
      </c>
      <c r="G1135" s="206">
        <v>1</v>
      </c>
      <c r="H1135" s="204">
        <v>0.39700000000000002</v>
      </c>
      <c r="I1135" s="206">
        <v>12</v>
      </c>
      <c r="J1135" s="204">
        <v>0.155</v>
      </c>
      <c r="K1135" s="204">
        <v>0.11799999999999999</v>
      </c>
      <c r="L1135" s="205"/>
      <c r="M1135" s="205"/>
    </row>
    <row r="1136" spans="1:13" ht="45" x14ac:dyDescent="0.2">
      <c r="A1136" s="205" t="s">
        <v>110</v>
      </c>
      <c r="B1136" s="205" t="s">
        <v>3303</v>
      </c>
      <c r="C1136" s="214" t="s">
        <v>111</v>
      </c>
      <c r="D1136" s="108">
        <v>1.1439999999999999</v>
      </c>
      <c r="E1136" s="204"/>
      <c r="F1136" s="205">
        <v>4.7</v>
      </c>
      <c r="G1136" s="206">
        <v>1</v>
      </c>
      <c r="H1136" s="204">
        <v>0.55000000000000004</v>
      </c>
      <c r="I1136" s="206">
        <v>10</v>
      </c>
      <c r="J1136" s="204">
        <v>0.16400000000000001</v>
      </c>
      <c r="K1136" s="204">
        <v>0.111</v>
      </c>
      <c r="L1136" s="205"/>
      <c r="M1136" s="205"/>
    </row>
    <row r="1137" spans="1:13" ht="45" customHeight="1" x14ac:dyDescent="0.2">
      <c r="A1137" s="205" t="s">
        <v>651</v>
      </c>
      <c r="B1137" s="205" t="s">
        <v>3303</v>
      </c>
      <c r="C1137" s="214" t="s">
        <v>3616</v>
      </c>
      <c r="D1137" s="108">
        <v>0.92200000000000004</v>
      </c>
      <c r="E1137" s="204"/>
      <c r="F1137" s="205">
        <v>3.8</v>
      </c>
      <c r="G1137" s="206">
        <v>1</v>
      </c>
      <c r="H1137" s="204">
        <v>0.39400000000000002</v>
      </c>
      <c r="I1137" s="206">
        <v>8</v>
      </c>
      <c r="J1137" s="204">
        <v>0.111</v>
      </c>
      <c r="K1137" s="204">
        <v>0.126</v>
      </c>
      <c r="L1137" s="205"/>
      <c r="M1137" s="205" t="s">
        <v>310</v>
      </c>
    </row>
    <row r="1138" spans="1:13" ht="22.5" x14ac:dyDescent="0.2">
      <c r="A1138" s="205" t="s">
        <v>1425</v>
      </c>
      <c r="B1138" s="205" t="s">
        <v>3303</v>
      </c>
      <c r="C1138" s="214" t="s">
        <v>2019</v>
      </c>
      <c r="D1138" s="108">
        <v>6.9649999999999999</v>
      </c>
      <c r="E1138" s="204"/>
      <c r="F1138" s="205">
        <v>28.3</v>
      </c>
      <c r="G1138" s="206">
        <v>8</v>
      </c>
      <c r="H1138" s="204">
        <v>0.67</v>
      </c>
      <c r="I1138" s="206">
        <v>46</v>
      </c>
      <c r="J1138" s="204">
        <v>0.21299999999999999</v>
      </c>
      <c r="K1138" s="204">
        <v>0.20599999999999999</v>
      </c>
      <c r="L1138" s="205"/>
      <c r="M1138" s="205"/>
    </row>
    <row r="1139" spans="1:13" ht="33.75" x14ac:dyDescent="0.2">
      <c r="A1139" s="205" t="s">
        <v>565</v>
      </c>
      <c r="B1139" s="205" t="s">
        <v>3303</v>
      </c>
      <c r="C1139" s="214" t="s">
        <v>112</v>
      </c>
      <c r="D1139" s="108">
        <v>12.571</v>
      </c>
      <c r="E1139" s="204"/>
      <c r="F1139" s="205">
        <v>34.799999999999997</v>
      </c>
      <c r="G1139" s="206">
        <v>11</v>
      </c>
      <c r="H1139" s="204">
        <v>0.99299999999999999</v>
      </c>
      <c r="I1139" s="206">
        <v>53</v>
      </c>
      <c r="J1139" s="204">
        <v>0.34300000000000003</v>
      </c>
      <c r="K1139" s="204"/>
      <c r="L1139" s="205" t="s">
        <v>310</v>
      </c>
      <c r="M1139" s="205" t="s">
        <v>310</v>
      </c>
    </row>
    <row r="1140" spans="1:13" ht="22.5" x14ac:dyDescent="0.2">
      <c r="A1140" s="205" t="s">
        <v>4018</v>
      </c>
      <c r="B1140" s="205" t="s">
        <v>3305</v>
      </c>
      <c r="C1140" s="214" t="s">
        <v>5787</v>
      </c>
      <c r="D1140" s="108">
        <v>9.0399999999999991</v>
      </c>
      <c r="E1140" s="204"/>
      <c r="F1140" s="205">
        <v>47.1</v>
      </c>
      <c r="G1140" s="206">
        <v>15</v>
      </c>
      <c r="H1140" s="204">
        <v>0.56200000000000006</v>
      </c>
      <c r="I1140" s="206">
        <v>65</v>
      </c>
      <c r="J1140" s="204">
        <v>0.218</v>
      </c>
      <c r="K1140" s="204">
        <v>0.187</v>
      </c>
      <c r="L1140" s="205"/>
      <c r="M1140" s="205" t="s">
        <v>310</v>
      </c>
    </row>
    <row r="1141" spans="1:13" ht="45" customHeight="1" x14ac:dyDescent="0.2">
      <c r="A1141" s="112" t="s">
        <v>4019</v>
      </c>
      <c r="B1141" s="112" t="s">
        <v>3305</v>
      </c>
      <c r="C1141" s="118" t="s">
        <v>113</v>
      </c>
      <c r="D1141" s="111">
        <v>6.1529999999999996</v>
      </c>
      <c r="E1141" s="111"/>
      <c r="F1141" s="112">
        <v>30.4</v>
      </c>
      <c r="G1141" s="119">
        <v>9</v>
      </c>
      <c r="H1141" s="111">
        <v>0.61499999999999999</v>
      </c>
      <c r="I1141" s="119">
        <v>47</v>
      </c>
      <c r="J1141" s="111">
        <v>0.20200000000000001</v>
      </c>
      <c r="K1141" s="111">
        <v>0.19500000000000001</v>
      </c>
      <c r="L1141" s="112"/>
      <c r="M1141" s="112" t="s">
        <v>310</v>
      </c>
    </row>
    <row r="1142" spans="1:13" ht="56.25" x14ac:dyDescent="0.2">
      <c r="A1142" s="205" t="s">
        <v>4020</v>
      </c>
      <c r="B1142" s="205" t="s">
        <v>3305</v>
      </c>
      <c r="C1142" s="214" t="s">
        <v>114</v>
      </c>
      <c r="D1142" s="108">
        <v>4.3029999999999999</v>
      </c>
      <c r="E1142" s="204"/>
      <c r="F1142" s="205">
        <v>22.9</v>
      </c>
      <c r="G1142" s="206">
        <v>7</v>
      </c>
      <c r="H1142" s="204">
        <v>0.53400000000000003</v>
      </c>
      <c r="I1142" s="206">
        <v>37</v>
      </c>
      <c r="J1142" s="204">
        <v>0.187</v>
      </c>
      <c r="K1142" s="204">
        <v>0.17899999999999999</v>
      </c>
      <c r="L1142" s="205"/>
      <c r="M1142" s="205" t="s">
        <v>310</v>
      </c>
    </row>
    <row r="1143" spans="1:13" ht="56.25" x14ac:dyDescent="0.2">
      <c r="A1143" s="112" t="s">
        <v>2074</v>
      </c>
      <c r="B1143" s="112" t="s">
        <v>3305</v>
      </c>
      <c r="C1143" s="118" t="s">
        <v>115</v>
      </c>
      <c r="D1143" s="108">
        <v>2.5129999999999999</v>
      </c>
      <c r="E1143" s="111"/>
      <c r="F1143" s="112">
        <v>14.3</v>
      </c>
      <c r="G1143" s="119">
        <v>4</v>
      </c>
      <c r="H1143" s="111">
        <v>0.499</v>
      </c>
      <c r="I1143" s="119">
        <v>29</v>
      </c>
      <c r="J1143" s="111">
        <v>0.17499999999999999</v>
      </c>
      <c r="K1143" s="111">
        <v>0.16300000000000001</v>
      </c>
      <c r="L1143" s="112"/>
      <c r="M1143" s="112" t="s">
        <v>310</v>
      </c>
    </row>
    <row r="1144" spans="1:13" ht="56.25" x14ac:dyDescent="0.2">
      <c r="A1144" s="205" t="s">
        <v>2109</v>
      </c>
      <c r="B1144" s="205" t="s">
        <v>3305</v>
      </c>
      <c r="C1144" s="214" t="s">
        <v>116</v>
      </c>
      <c r="D1144" s="108">
        <v>1.514</v>
      </c>
      <c r="E1144" s="204"/>
      <c r="F1144" s="205">
        <v>8.4</v>
      </c>
      <c r="G1144" s="206">
        <v>2</v>
      </c>
      <c r="H1144" s="204">
        <v>0.504</v>
      </c>
      <c r="I1144" s="206">
        <v>18</v>
      </c>
      <c r="J1144" s="204">
        <v>0.18</v>
      </c>
      <c r="K1144" s="204">
        <v>0.161</v>
      </c>
      <c r="L1144" s="205"/>
      <c r="M1144" s="205" t="s">
        <v>310</v>
      </c>
    </row>
    <row r="1145" spans="1:13" ht="33.75" x14ac:dyDescent="0.2">
      <c r="A1145" s="205" t="s">
        <v>2370</v>
      </c>
      <c r="B1145" s="205" t="s">
        <v>3305</v>
      </c>
      <c r="C1145" s="214" t="s">
        <v>117</v>
      </c>
      <c r="D1145" s="108">
        <v>1.0900000000000001</v>
      </c>
      <c r="E1145" s="204"/>
      <c r="F1145" s="205">
        <v>6.6</v>
      </c>
      <c r="G1145" s="206">
        <v>1</v>
      </c>
      <c r="H1145" s="204">
        <v>0.54100000000000004</v>
      </c>
      <c r="I1145" s="206">
        <v>15</v>
      </c>
      <c r="J1145" s="204">
        <v>0.114</v>
      </c>
      <c r="K1145" s="204">
        <v>0.14199999999999999</v>
      </c>
      <c r="L1145" s="205"/>
      <c r="M1145" s="205" t="s">
        <v>310</v>
      </c>
    </row>
    <row r="1146" spans="1:13" ht="56.25" x14ac:dyDescent="0.2">
      <c r="A1146" s="205" t="s">
        <v>4021</v>
      </c>
      <c r="B1146" s="205" t="s">
        <v>3305</v>
      </c>
      <c r="C1146" s="214" t="s">
        <v>118</v>
      </c>
      <c r="D1146" s="108">
        <v>4.1980000000000004</v>
      </c>
      <c r="E1146" s="204"/>
      <c r="F1146" s="205">
        <v>21.6</v>
      </c>
      <c r="G1146" s="206">
        <v>6</v>
      </c>
      <c r="H1146" s="204">
        <v>0.57899999999999996</v>
      </c>
      <c r="I1146" s="206">
        <v>39</v>
      </c>
      <c r="J1146" s="204">
        <v>0.188</v>
      </c>
      <c r="K1146" s="204"/>
      <c r="L1146" s="205" t="s">
        <v>310</v>
      </c>
      <c r="M1146" s="205" t="s">
        <v>310</v>
      </c>
    </row>
    <row r="1147" spans="1:13" ht="56.25" x14ac:dyDescent="0.2">
      <c r="A1147" s="205" t="s">
        <v>4022</v>
      </c>
      <c r="B1147" s="205" t="s">
        <v>3305</v>
      </c>
      <c r="C1147" s="214" t="s">
        <v>6749</v>
      </c>
      <c r="D1147" s="108">
        <v>2.9910000000000001</v>
      </c>
      <c r="E1147" s="204"/>
      <c r="F1147" s="205">
        <v>17.5</v>
      </c>
      <c r="G1147" s="206">
        <v>5</v>
      </c>
      <c r="H1147" s="204">
        <v>0.48399999999999999</v>
      </c>
      <c r="I1147" s="206">
        <v>34</v>
      </c>
      <c r="J1147" s="204">
        <v>0.16600000000000001</v>
      </c>
      <c r="K1147" s="204"/>
      <c r="L1147" s="205" t="s">
        <v>310</v>
      </c>
      <c r="M1147" s="205" t="s">
        <v>310</v>
      </c>
    </row>
    <row r="1148" spans="1:13" ht="56.25" x14ac:dyDescent="0.2">
      <c r="A1148" s="205" t="s">
        <v>449</v>
      </c>
      <c r="B1148" s="205" t="s">
        <v>3305</v>
      </c>
      <c r="C1148" s="214" t="s">
        <v>119</v>
      </c>
      <c r="D1148" s="108">
        <v>3.0640000000000001</v>
      </c>
      <c r="E1148" s="204"/>
      <c r="F1148" s="205">
        <v>9.1999999999999993</v>
      </c>
      <c r="G1148" s="206">
        <v>2</v>
      </c>
      <c r="H1148" s="204">
        <v>0.86299999999999999</v>
      </c>
      <c r="I1148" s="206">
        <v>21</v>
      </c>
      <c r="J1148" s="204">
        <v>0.28199999999999997</v>
      </c>
      <c r="K1148" s="204">
        <v>0.254</v>
      </c>
      <c r="L1148" s="205"/>
      <c r="M1148" s="205" t="s">
        <v>310</v>
      </c>
    </row>
    <row r="1149" spans="1:13" ht="56.25" x14ac:dyDescent="0.2">
      <c r="A1149" s="205" t="s">
        <v>1154</v>
      </c>
      <c r="B1149" s="205" t="s">
        <v>3305</v>
      </c>
      <c r="C1149" s="214" t="s">
        <v>6750</v>
      </c>
      <c r="D1149" s="108">
        <v>1.9910000000000001</v>
      </c>
      <c r="E1149" s="204"/>
      <c r="F1149" s="205">
        <v>12.6</v>
      </c>
      <c r="G1149" s="206">
        <v>3</v>
      </c>
      <c r="H1149" s="204">
        <v>0.48799999999999999</v>
      </c>
      <c r="I1149" s="206">
        <v>26</v>
      </c>
      <c r="J1149" s="204">
        <v>0.155</v>
      </c>
      <c r="K1149" s="204">
        <v>0.14299999999999999</v>
      </c>
      <c r="L1149" s="205"/>
      <c r="M1149" s="205" t="s">
        <v>310</v>
      </c>
    </row>
    <row r="1150" spans="1:13" ht="56.25" x14ac:dyDescent="0.2">
      <c r="A1150" s="205" t="s">
        <v>544</v>
      </c>
      <c r="B1150" s="205" t="s">
        <v>3305</v>
      </c>
      <c r="C1150" s="214" t="s">
        <v>6751</v>
      </c>
      <c r="D1150" s="108">
        <v>1.641</v>
      </c>
      <c r="E1150" s="204"/>
      <c r="F1150" s="205">
        <v>9.5</v>
      </c>
      <c r="G1150" s="206">
        <v>2</v>
      </c>
      <c r="H1150" s="204">
        <v>0.49199999999999999</v>
      </c>
      <c r="I1150" s="206">
        <v>21</v>
      </c>
      <c r="J1150" s="204">
        <v>0.156</v>
      </c>
      <c r="K1150" s="204">
        <v>0.14099999999999999</v>
      </c>
      <c r="L1150" s="205"/>
      <c r="M1150" s="205" t="s">
        <v>310</v>
      </c>
    </row>
    <row r="1151" spans="1:13" ht="56.25" x14ac:dyDescent="0.2">
      <c r="A1151" s="205" t="s">
        <v>1520</v>
      </c>
      <c r="B1151" s="205" t="s">
        <v>3305</v>
      </c>
      <c r="C1151" s="214" t="s">
        <v>6752</v>
      </c>
      <c r="D1151" s="108">
        <v>1.21</v>
      </c>
      <c r="E1151" s="204"/>
      <c r="F1151" s="205">
        <v>5.9</v>
      </c>
      <c r="G1151" s="206">
        <v>1</v>
      </c>
      <c r="H1151" s="204">
        <v>0.59599999999999997</v>
      </c>
      <c r="I1151" s="206">
        <v>12</v>
      </c>
      <c r="J1151" s="204">
        <v>0.20399999999999999</v>
      </c>
      <c r="K1151" s="204">
        <v>0.17399999999999999</v>
      </c>
      <c r="L1151" s="205"/>
      <c r="M1151" s="205" t="s">
        <v>310</v>
      </c>
    </row>
    <row r="1152" spans="1:13" ht="56.25" x14ac:dyDescent="0.2">
      <c r="A1152" s="112" t="s">
        <v>2210</v>
      </c>
      <c r="B1152" s="112" t="s">
        <v>3305</v>
      </c>
      <c r="C1152" s="118" t="s">
        <v>6753</v>
      </c>
      <c r="D1152" s="111">
        <v>0.79800000000000004</v>
      </c>
      <c r="E1152" s="111"/>
      <c r="F1152" s="112">
        <v>5</v>
      </c>
      <c r="G1152" s="119">
        <v>1</v>
      </c>
      <c r="H1152" s="111">
        <v>0.39200000000000002</v>
      </c>
      <c r="I1152" s="119">
        <v>12</v>
      </c>
      <c r="J1152" s="111">
        <v>0.158</v>
      </c>
      <c r="K1152" s="111">
        <v>0.13200000000000001</v>
      </c>
      <c r="L1152" s="112"/>
      <c r="M1152" s="112" t="s">
        <v>310</v>
      </c>
    </row>
    <row r="1153" spans="1:13" ht="56.25" x14ac:dyDescent="0.2">
      <c r="A1153" s="205" t="s">
        <v>631</v>
      </c>
      <c r="B1153" s="205" t="s">
        <v>3305</v>
      </c>
      <c r="C1153" s="214" t="s">
        <v>6754</v>
      </c>
      <c r="D1153" s="108">
        <v>0.71699999999999997</v>
      </c>
      <c r="E1153" s="204"/>
      <c r="F1153" s="205">
        <v>4.7</v>
      </c>
      <c r="G1153" s="206">
        <v>1</v>
      </c>
      <c r="H1153" s="204">
        <v>0.35199999999999998</v>
      </c>
      <c r="I1153" s="206">
        <v>12</v>
      </c>
      <c r="J1153" s="204">
        <v>0.106</v>
      </c>
      <c r="K1153" s="204">
        <v>0.124</v>
      </c>
      <c r="L1153" s="205"/>
      <c r="M1153" s="205" t="s">
        <v>310</v>
      </c>
    </row>
    <row r="1154" spans="1:13" ht="56.25" x14ac:dyDescent="0.2">
      <c r="A1154" s="112" t="s">
        <v>4023</v>
      </c>
      <c r="B1154" s="112" t="s">
        <v>3305</v>
      </c>
      <c r="C1154" s="118" t="s">
        <v>3860</v>
      </c>
      <c r="D1154" s="108">
        <v>1.915</v>
      </c>
      <c r="E1154" s="111"/>
      <c r="F1154" s="112">
        <v>11.4</v>
      </c>
      <c r="G1154" s="119">
        <v>3</v>
      </c>
      <c r="H1154" s="111">
        <v>0.378</v>
      </c>
      <c r="I1154" s="119">
        <v>26</v>
      </c>
      <c r="J1154" s="111">
        <v>0.13300000000000001</v>
      </c>
      <c r="K1154" s="111">
        <v>0.122</v>
      </c>
      <c r="L1154" s="112"/>
      <c r="M1154" s="112" t="s">
        <v>310</v>
      </c>
    </row>
    <row r="1155" spans="1:13" ht="56.25" x14ac:dyDescent="0.2">
      <c r="A1155" s="205" t="s">
        <v>4024</v>
      </c>
      <c r="B1155" s="205" t="s">
        <v>3305</v>
      </c>
      <c r="C1155" s="214" t="s">
        <v>3861</v>
      </c>
      <c r="D1155" s="108">
        <v>1.282</v>
      </c>
      <c r="E1155" s="204"/>
      <c r="F1155" s="205">
        <v>9.1</v>
      </c>
      <c r="G1155" s="206">
        <v>2</v>
      </c>
      <c r="H1155" s="204">
        <v>0.40600000000000003</v>
      </c>
      <c r="I1155" s="206">
        <v>21</v>
      </c>
      <c r="J1155" s="204">
        <v>9.4E-2</v>
      </c>
      <c r="K1155" s="204">
        <v>0.121</v>
      </c>
      <c r="L1155" s="205"/>
      <c r="M1155" s="205" t="s">
        <v>310</v>
      </c>
    </row>
    <row r="1156" spans="1:13" ht="45" customHeight="1" x14ac:dyDescent="0.2">
      <c r="A1156" s="205" t="s">
        <v>1521</v>
      </c>
      <c r="B1156" s="205" t="s">
        <v>3305</v>
      </c>
      <c r="C1156" s="214" t="s">
        <v>3862</v>
      </c>
      <c r="D1156" s="108">
        <v>0.73399999999999999</v>
      </c>
      <c r="E1156" s="204"/>
      <c r="F1156" s="205">
        <v>5</v>
      </c>
      <c r="G1156" s="206">
        <v>1</v>
      </c>
      <c r="H1156" s="204">
        <v>0.33100000000000002</v>
      </c>
      <c r="I1156" s="206">
        <v>13</v>
      </c>
      <c r="J1156" s="204">
        <v>9.2999999999999999E-2</v>
      </c>
      <c r="K1156" s="204">
        <v>0.111</v>
      </c>
      <c r="L1156" s="205"/>
      <c r="M1156" s="205" t="s">
        <v>310</v>
      </c>
    </row>
    <row r="1157" spans="1:13" ht="22.5" x14ac:dyDescent="0.2">
      <c r="A1157" s="205" t="s">
        <v>1723</v>
      </c>
      <c r="B1157" s="205" t="s">
        <v>3305</v>
      </c>
      <c r="C1157" s="214" t="s">
        <v>6846</v>
      </c>
      <c r="D1157" s="108">
        <v>11.474</v>
      </c>
      <c r="E1157" s="204"/>
      <c r="F1157" s="205">
        <v>54.8</v>
      </c>
      <c r="G1157" s="206">
        <v>17</v>
      </c>
      <c r="H1157" s="204">
        <v>0.63600000000000001</v>
      </c>
      <c r="I1157" s="206">
        <v>73</v>
      </c>
      <c r="J1157" s="204">
        <v>0.20899999999999999</v>
      </c>
      <c r="K1157" s="204">
        <v>0.20499999999999999</v>
      </c>
      <c r="L1157" s="205"/>
      <c r="M1157" s="205" t="s">
        <v>310</v>
      </c>
    </row>
    <row r="1158" spans="1:13" ht="33.75" x14ac:dyDescent="0.2">
      <c r="A1158" s="205" t="s">
        <v>662</v>
      </c>
      <c r="B1158" s="205" t="s">
        <v>3305</v>
      </c>
      <c r="C1158" s="214" t="s">
        <v>120</v>
      </c>
      <c r="D1158" s="108">
        <v>7.5350000000000001</v>
      </c>
      <c r="E1158" s="204"/>
      <c r="F1158" s="205">
        <v>25.9</v>
      </c>
      <c r="G1158" s="206">
        <v>8</v>
      </c>
      <c r="H1158" s="204">
        <v>0.78600000000000003</v>
      </c>
      <c r="I1158" s="206">
        <v>44</v>
      </c>
      <c r="J1158" s="204">
        <v>0.27300000000000002</v>
      </c>
      <c r="K1158" s="204">
        <v>0.26300000000000001</v>
      </c>
      <c r="L1158" s="205"/>
      <c r="M1158" s="205" t="s">
        <v>310</v>
      </c>
    </row>
    <row r="1159" spans="1:13" ht="33.75" customHeight="1" x14ac:dyDescent="0.2">
      <c r="A1159" s="205" t="s">
        <v>665</v>
      </c>
      <c r="B1159" s="205" t="s">
        <v>3305</v>
      </c>
      <c r="C1159" s="214" t="s">
        <v>3863</v>
      </c>
      <c r="D1159" s="108">
        <v>5.556</v>
      </c>
      <c r="E1159" s="204"/>
      <c r="F1159" s="205">
        <v>28.5</v>
      </c>
      <c r="G1159" s="206">
        <v>8</v>
      </c>
      <c r="H1159" s="204">
        <v>0.61499999999999999</v>
      </c>
      <c r="I1159" s="206">
        <v>44</v>
      </c>
      <c r="J1159" s="204">
        <v>0.20200000000000001</v>
      </c>
      <c r="K1159" s="204">
        <v>0.188</v>
      </c>
      <c r="L1159" s="205"/>
      <c r="M1159" s="205" t="s">
        <v>310</v>
      </c>
    </row>
    <row r="1160" spans="1:13" ht="56.25" x14ac:dyDescent="0.2">
      <c r="A1160" s="205" t="s">
        <v>1501</v>
      </c>
      <c r="B1160" s="205" t="s">
        <v>3305</v>
      </c>
      <c r="C1160" s="214" t="s">
        <v>121</v>
      </c>
      <c r="D1160" s="108">
        <v>4.1109999999999998</v>
      </c>
      <c r="E1160" s="204"/>
      <c r="F1160" s="205">
        <v>17.7</v>
      </c>
      <c r="G1160" s="206">
        <v>5</v>
      </c>
      <c r="H1160" s="204">
        <v>0.65</v>
      </c>
      <c r="I1160" s="206">
        <v>33</v>
      </c>
      <c r="J1160" s="204">
        <v>0.22</v>
      </c>
      <c r="K1160" s="204">
        <v>0.20799999999999999</v>
      </c>
      <c r="L1160" s="205"/>
      <c r="M1160" s="205" t="s">
        <v>310</v>
      </c>
    </row>
    <row r="1161" spans="1:13" ht="56.25" x14ac:dyDescent="0.2">
      <c r="A1161" s="205" t="s">
        <v>2807</v>
      </c>
      <c r="B1161" s="205" t="s">
        <v>3305</v>
      </c>
      <c r="C1161" s="214" t="s">
        <v>122</v>
      </c>
      <c r="D1161" s="108">
        <v>3.3879999999999999</v>
      </c>
      <c r="E1161" s="204"/>
      <c r="F1161" s="205">
        <v>16.2</v>
      </c>
      <c r="G1161" s="206">
        <v>4</v>
      </c>
      <c r="H1161" s="204">
        <v>0.67700000000000005</v>
      </c>
      <c r="I1161" s="206">
        <v>32</v>
      </c>
      <c r="J1161" s="204">
        <v>0.20899999999999999</v>
      </c>
      <c r="K1161" s="204">
        <v>0.19700000000000001</v>
      </c>
      <c r="L1161" s="205"/>
      <c r="M1161" s="205" t="s">
        <v>310</v>
      </c>
    </row>
    <row r="1162" spans="1:13" ht="33.75" x14ac:dyDescent="0.2">
      <c r="A1162" s="205" t="s">
        <v>2211</v>
      </c>
      <c r="B1162" s="205" t="s">
        <v>3305</v>
      </c>
      <c r="C1162" s="214" t="s">
        <v>2727</v>
      </c>
      <c r="D1162" s="108">
        <v>2.871</v>
      </c>
      <c r="E1162" s="204"/>
      <c r="F1162" s="205">
        <v>11.5</v>
      </c>
      <c r="G1162" s="206">
        <v>3</v>
      </c>
      <c r="H1162" s="204">
        <v>0.70699999999999996</v>
      </c>
      <c r="I1162" s="206">
        <v>24</v>
      </c>
      <c r="J1162" s="204">
        <v>0.246</v>
      </c>
      <c r="K1162" s="204">
        <v>0.22600000000000001</v>
      </c>
      <c r="L1162" s="205"/>
      <c r="M1162" s="205" t="s">
        <v>310</v>
      </c>
    </row>
    <row r="1163" spans="1:13" ht="33.75" x14ac:dyDescent="0.2">
      <c r="A1163" s="205" t="s">
        <v>2692</v>
      </c>
      <c r="B1163" s="205" t="s">
        <v>3305</v>
      </c>
      <c r="C1163" s="214" t="s">
        <v>2728</v>
      </c>
      <c r="D1163" s="108">
        <v>1.66</v>
      </c>
      <c r="E1163" s="204"/>
      <c r="F1163" s="205">
        <v>7.4</v>
      </c>
      <c r="G1163" s="206">
        <v>1</v>
      </c>
      <c r="H1163" s="204">
        <v>0.82699999999999996</v>
      </c>
      <c r="I1163" s="206">
        <v>15</v>
      </c>
      <c r="J1163" s="204">
        <v>0.224</v>
      </c>
      <c r="K1163" s="204">
        <v>0.19700000000000001</v>
      </c>
      <c r="L1163" s="205"/>
      <c r="M1163" s="205" t="s">
        <v>310</v>
      </c>
    </row>
    <row r="1164" spans="1:13" ht="33.75" x14ac:dyDescent="0.2">
      <c r="A1164" s="205" t="s">
        <v>1609</v>
      </c>
      <c r="B1164" s="205" t="s">
        <v>3305</v>
      </c>
      <c r="C1164" s="214" t="s">
        <v>123</v>
      </c>
      <c r="D1164" s="108">
        <v>1.018</v>
      </c>
      <c r="E1164" s="204"/>
      <c r="F1164" s="205">
        <v>4.5999999999999996</v>
      </c>
      <c r="G1164" s="206">
        <v>1</v>
      </c>
      <c r="H1164" s="204">
        <v>0.50700000000000001</v>
      </c>
      <c r="I1164" s="206">
        <v>10</v>
      </c>
      <c r="J1164" s="204">
        <v>0.222</v>
      </c>
      <c r="K1164" s="204">
        <v>0.182</v>
      </c>
      <c r="L1164" s="205"/>
      <c r="M1164" s="205" t="s">
        <v>310</v>
      </c>
    </row>
    <row r="1165" spans="1:13" ht="22.5" x14ac:dyDescent="0.2">
      <c r="A1165" s="205" t="s">
        <v>632</v>
      </c>
      <c r="B1165" s="205" t="s">
        <v>3305</v>
      </c>
      <c r="C1165" s="214" t="s">
        <v>3864</v>
      </c>
      <c r="D1165" s="108">
        <v>0.36699999999999999</v>
      </c>
      <c r="E1165" s="204"/>
      <c r="F1165" s="205">
        <v>1</v>
      </c>
      <c r="G1165" s="206"/>
      <c r="H1165" s="204"/>
      <c r="I1165" s="206"/>
      <c r="J1165" s="204"/>
      <c r="K1165" s="204"/>
      <c r="L1165" s="205"/>
      <c r="M1165" s="205" t="s">
        <v>310</v>
      </c>
    </row>
    <row r="1166" spans="1:13" ht="22.5" x14ac:dyDescent="0.2">
      <c r="A1166" s="205" t="s">
        <v>633</v>
      </c>
      <c r="B1166" s="205" t="s">
        <v>3305</v>
      </c>
      <c r="C1166" s="214" t="s">
        <v>3865</v>
      </c>
      <c r="D1166" s="108">
        <v>0.33300000000000002</v>
      </c>
      <c r="E1166" s="204"/>
      <c r="F1166" s="205">
        <v>1</v>
      </c>
      <c r="G1166" s="206"/>
      <c r="H1166" s="204"/>
      <c r="I1166" s="206"/>
      <c r="J1166" s="204"/>
      <c r="K1166" s="204"/>
      <c r="L1166" s="205"/>
      <c r="M1166" s="205" t="s">
        <v>310</v>
      </c>
    </row>
    <row r="1167" spans="1:13" ht="33.75" x14ac:dyDescent="0.2">
      <c r="A1167" s="112" t="s">
        <v>5788</v>
      </c>
      <c r="B1167" s="112" t="s">
        <v>3305</v>
      </c>
      <c r="C1167" s="118" t="s">
        <v>6847</v>
      </c>
      <c r="D1167" s="111">
        <v>13.401999999999999</v>
      </c>
      <c r="E1167" s="111"/>
      <c r="F1167" s="112">
        <v>46.2</v>
      </c>
      <c r="G1167" s="119">
        <v>14</v>
      </c>
      <c r="H1167" s="111">
        <v>0.84</v>
      </c>
      <c r="I1167" s="119">
        <v>64</v>
      </c>
      <c r="J1167" s="111">
        <v>0.27200000000000002</v>
      </c>
      <c r="K1167" s="111">
        <v>0.26700000000000002</v>
      </c>
      <c r="L1167" s="112"/>
      <c r="M1167" s="112" t="s">
        <v>310</v>
      </c>
    </row>
    <row r="1168" spans="1:13" s="20" customFormat="1" ht="21" customHeight="1" x14ac:dyDescent="0.2">
      <c r="A1168" s="217" t="s">
        <v>2480</v>
      </c>
      <c r="B1168" s="85"/>
      <c r="C1168" s="218"/>
      <c r="D1168" s="219"/>
      <c r="E1168" s="84"/>
      <c r="F1168" s="85"/>
      <c r="G1168" s="220"/>
      <c r="H1168" s="84"/>
      <c r="I1168" s="220"/>
      <c r="J1168" s="84"/>
      <c r="K1168" s="84"/>
      <c r="L1168" s="85"/>
      <c r="M1168" s="221"/>
    </row>
    <row r="1169" spans="1:13" x14ac:dyDescent="0.2">
      <c r="A1169" s="205" t="s">
        <v>634</v>
      </c>
      <c r="B1169" s="205" t="s">
        <v>3303</v>
      </c>
      <c r="C1169" s="214" t="s">
        <v>635</v>
      </c>
      <c r="D1169" s="108">
        <v>2.0979999999999999</v>
      </c>
      <c r="E1169" s="204"/>
      <c r="F1169" s="205">
        <v>11.8</v>
      </c>
      <c r="G1169" s="206">
        <v>3</v>
      </c>
      <c r="H1169" s="204">
        <v>0.437</v>
      </c>
      <c r="I1169" s="206">
        <v>26</v>
      </c>
      <c r="J1169" s="204">
        <v>0.14899999999999999</v>
      </c>
      <c r="K1169" s="204">
        <v>0.13700000000000001</v>
      </c>
      <c r="L1169" s="205"/>
      <c r="M1169" s="205" t="s">
        <v>310</v>
      </c>
    </row>
    <row r="1170" spans="1:13" x14ac:dyDescent="0.2">
      <c r="A1170" s="205" t="s">
        <v>4025</v>
      </c>
      <c r="B1170" s="205" t="s">
        <v>3305</v>
      </c>
      <c r="C1170" s="214" t="s">
        <v>3866</v>
      </c>
      <c r="D1170" s="108">
        <v>0.312</v>
      </c>
      <c r="E1170" s="204"/>
      <c r="F1170" s="205">
        <v>1</v>
      </c>
      <c r="G1170" s="206"/>
      <c r="H1170" s="204"/>
      <c r="I1170" s="206"/>
      <c r="J1170" s="204"/>
      <c r="K1170" s="204"/>
      <c r="L1170" s="205"/>
      <c r="M1170" s="205" t="s">
        <v>310</v>
      </c>
    </row>
    <row r="1171" spans="1:13" x14ac:dyDescent="0.2">
      <c r="A1171" s="205" t="s">
        <v>4026</v>
      </c>
      <c r="B1171" s="205" t="s">
        <v>3305</v>
      </c>
      <c r="C1171" s="214" t="s">
        <v>3351</v>
      </c>
      <c r="D1171" s="108">
        <v>0.98199999999999998</v>
      </c>
      <c r="E1171" s="204"/>
      <c r="F1171" s="205">
        <v>5.4</v>
      </c>
      <c r="G1171" s="206">
        <v>1</v>
      </c>
      <c r="H1171" s="204">
        <v>0.48199999999999998</v>
      </c>
      <c r="I1171" s="206">
        <v>14</v>
      </c>
      <c r="J1171" s="204">
        <v>0.17699999999999999</v>
      </c>
      <c r="K1171" s="204">
        <v>0.15</v>
      </c>
      <c r="L1171" s="205"/>
      <c r="M1171" s="205" t="s">
        <v>310</v>
      </c>
    </row>
    <row r="1172" spans="1:13" ht="22.5" customHeight="1" x14ac:dyDescent="0.2">
      <c r="A1172" s="205" t="s">
        <v>4027</v>
      </c>
      <c r="B1172" s="205" t="s">
        <v>3305</v>
      </c>
      <c r="C1172" s="214" t="s">
        <v>2770</v>
      </c>
      <c r="D1172" s="108">
        <v>3.7120000000000002</v>
      </c>
      <c r="E1172" s="204"/>
      <c r="F1172" s="205">
        <v>22.5</v>
      </c>
      <c r="G1172" s="206">
        <v>7</v>
      </c>
      <c r="H1172" s="204">
        <v>0.442</v>
      </c>
      <c r="I1172" s="206">
        <v>40</v>
      </c>
      <c r="J1172" s="204">
        <v>0.157</v>
      </c>
      <c r="K1172" s="204">
        <v>0.15</v>
      </c>
      <c r="L1172" s="205"/>
      <c r="M1172" s="205" t="s">
        <v>310</v>
      </c>
    </row>
    <row r="1173" spans="1:13" ht="33.75" x14ac:dyDescent="0.2">
      <c r="A1173" s="112" t="s">
        <v>4028</v>
      </c>
      <c r="B1173" s="112" t="s">
        <v>3305</v>
      </c>
      <c r="C1173" s="118" t="s">
        <v>2771</v>
      </c>
      <c r="D1173" s="108">
        <v>1.6739999999999999</v>
      </c>
      <c r="E1173" s="111"/>
      <c r="F1173" s="112">
        <v>11.5</v>
      </c>
      <c r="G1173" s="119">
        <v>3</v>
      </c>
      <c r="H1173" s="111">
        <v>0.40600000000000003</v>
      </c>
      <c r="I1173" s="119">
        <v>24</v>
      </c>
      <c r="J1173" s="111">
        <v>0.15</v>
      </c>
      <c r="K1173" s="111">
        <v>0.13</v>
      </c>
      <c r="L1173" s="112"/>
      <c r="M1173" s="112" t="s">
        <v>310</v>
      </c>
    </row>
    <row r="1174" spans="1:13" ht="33.75" x14ac:dyDescent="0.2">
      <c r="A1174" s="205" t="s">
        <v>2707</v>
      </c>
      <c r="B1174" s="205" t="s">
        <v>3305</v>
      </c>
      <c r="C1174" s="214" t="s">
        <v>2481</v>
      </c>
      <c r="D1174" s="108">
        <v>2.4889999999999999</v>
      </c>
      <c r="E1174" s="204"/>
      <c r="F1174" s="205">
        <v>14.7</v>
      </c>
      <c r="G1174" s="206">
        <v>4</v>
      </c>
      <c r="H1174" s="204">
        <v>0.47199999999999998</v>
      </c>
      <c r="I1174" s="206">
        <v>31</v>
      </c>
      <c r="J1174" s="204">
        <v>0.161</v>
      </c>
      <c r="K1174" s="204">
        <v>0.151</v>
      </c>
      <c r="L1174" s="205"/>
      <c r="M1174" s="205" t="s">
        <v>310</v>
      </c>
    </row>
    <row r="1175" spans="1:13" ht="33.75" x14ac:dyDescent="0.2">
      <c r="A1175" s="205" t="s">
        <v>2708</v>
      </c>
      <c r="B1175" s="205" t="s">
        <v>3305</v>
      </c>
      <c r="C1175" s="214" t="s">
        <v>2482</v>
      </c>
      <c r="D1175" s="108">
        <v>1.073</v>
      </c>
      <c r="E1175" s="204"/>
      <c r="F1175" s="205">
        <v>6.8</v>
      </c>
      <c r="G1175" s="206">
        <v>1</v>
      </c>
      <c r="H1175" s="204">
        <v>0.51100000000000001</v>
      </c>
      <c r="I1175" s="206">
        <v>16</v>
      </c>
      <c r="J1175" s="204">
        <v>0.151</v>
      </c>
      <c r="K1175" s="204">
        <v>0.13200000000000001</v>
      </c>
      <c r="L1175" s="205"/>
      <c r="M1175" s="205" t="s">
        <v>310</v>
      </c>
    </row>
    <row r="1176" spans="1:13" s="20" customFormat="1" ht="21" customHeight="1" x14ac:dyDescent="0.2">
      <c r="A1176" s="217" t="s">
        <v>2483</v>
      </c>
      <c r="B1176" s="85"/>
      <c r="C1176" s="218"/>
      <c r="D1176" s="219"/>
      <c r="E1176" s="84"/>
      <c r="F1176" s="85"/>
      <c r="G1176" s="220"/>
      <c r="H1176" s="84"/>
      <c r="I1176" s="220"/>
      <c r="J1176" s="84"/>
      <c r="K1176" s="84"/>
      <c r="L1176" s="85"/>
      <c r="M1176" s="221"/>
    </row>
    <row r="1177" spans="1:13" ht="56.25" x14ac:dyDescent="0.2">
      <c r="A1177" s="205" t="s">
        <v>4029</v>
      </c>
      <c r="B1177" s="205" t="s">
        <v>3303</v>
      </c>
      <c r="C1177" s="214" t="s">
        <v>5789</v>
      </c>
      <c r="D1177" s="108">
        <v>4.5830000000000002</v>
      </c>
      <c r="E1177" s="204"/>
      <c r="F1177" s="205">
        <v>21.7</v>
      </c>
      <c r="G1177" s="206">
        <v>6</v>
      </c>
      <c r="H1177" s="204">
        <v>0.502</v>
      </c>
      <c r="I1177" s="206">
        <v>40</v>
      </c>
      <c r="J1177" s="204">
        <v>0.16500000000000001</v>
      </c>
      <c r="K1177" s="204"/>
      <c r="L1177" s="205" t="s">
        <v>310</v>
      </c>
      <c r="M1177" s="205"/>
    </row>
    <row r="1178" spans="1:13" ht="56.25" x14ac:dyDescent="0.2">
      <c r="A1178" s="205" t="s">
        <v>4030</v>
      </c>
      <c r="B1178" s="205" t="s">
        <v>3303</v>
      </c>
      <c r="C1178" s="214" t="s">
        <v>6755</v>
      </c>
      <c r="D1178" s="108">
        <v>3.468</v>
      </c>
      <c r="E1178" s="204"/>
      <c r="F1178" s="205">
        <v>20.5</v>
      </c>
      <c r="G1178" s="206">
        <v>6</v>
      </c>
      <c r="H1178" s="204">
        <v>0.39</v>
      </c>
      <c r="I1178" s="206">
        <v>38</v>
      </c>
      <c r="J1178" s="204">
        <v>9.2999999999999999E-2</v>
      </c>
      <c r="K1178" s="204">
        <v>0.127</v>
      </c>
      <c r="L1178" s="205"/>
      <c r="M1178" s="205"/>
    </row>
    <row r="1179" spans="1:13" ht="56.25" x14ac:dyDescent="0.2">
      <c r="A1179" s="205" t="s">
        <v>1755</v>
      </c>
      <c r="B1179" s="205" t="s">
        <v>3303</v>
      </c>
      <c r="C1179" s="214" t="s">
        <v>6756</v>
      </c>
      <c r="D1179" s="108">
        <v>2.5329999999999999</v>
      </c>
      <c r="E1179" s="204"/>
      <c r="F1179" s="205">
        <v>16.7</v>
      </c>
      <c r="G1179" s="206">
        <v>5</v>
      </c>
      <c r="H1179" s="204">
        <v>0.33500000000000002</v>
      </c>
      <c r="I1179" s="206">
        <v>31</v>
      </c>
      <c r="J1179" s="204">
        <v>8.5000000000000006E-2</v>
      </c>
      <c r="K1179" s="204"/>
      <c r="L1179" s="205" t="s">
        <v>310</v>
      </c>
      <c r="M1179" s="205"/>
    </row>
    <row r="1180" spans="1:13" ht="56.25" x14ac:dyDescent="0.2">
      <c r="A1180" s="205" t="s">
        <v>5790</v>
      </c>
      <c r="B1180" s="205" t="s">
        <v>3303</v>
      </c>
      <c r="C1180" s="214" t="s">
        <v>6757</v>
      </c>
      <c r="D1180" s="108">
        <v>1.7589999999999999</v>
      </c>
      <c r="E1180" s="204"/>
      <c r="F1180" s="205">
        <v>12</v>
      </c>
      <c r="G1180" s="206">
        <v>3</v>
      </c>
      <c r="H1180" s="204">
        <v>0.311</v>
      </c>
      <c r="I1180" s="206">
        <v>25</v>
      </c>
      <c r="J1180" s="204">
        <v>7.1999999999999995E-2</v>
      </c>
      <c r="K1180" s="204">
        <v>9.6000000000000002E-2</v>
      </c>
      <c r="L1180" s="205"/>
      <c r="M1180" s="205"/>
    </row>
    <row r="1181" spans="1:13" ht="56.25" x14ac:dyDescent="0.2">
      <c r="A1181" s="205" t="s">
        <v>6758</v>
      </c>
      <c r="B1181" s="205" t="s">
        <v>3303</v>
      </c>
      <c r="C1181" s="214" t="s">
        <v>6759</v>
      </c>
      <c r="D1181" s="108">
        <v>0.89600000000000002</v>
      </c>
      <c r="E1181" s="204"/>
      <c r="F1181" s="205">
        <v>5.8</v>
      </c>
      <c r="G1181" s="206">
        <v>1</v>
      </c>
      <c r="H1181" s="204">
        <v>0.32500000000000001</v>
      </c>
      <c r="I1181" s="206">
        <v>13</v>
      </c>
      <c r="J1181" s="204">
        <v>7.8E-2</v>
      </c>
      <c r="K1181" s="204">
        <v>9.5000000000000001E-2</v>
      </c>
      <c r="L1181" s="205"/>
      <c r="M1181" s="205"/>
    </row>
    <row r="1182" spans="1:13" ht="56.25" x14ac:dyDescent="0.2">
      <c r="A1182" s="205" t="s">
        <v>1610</v>
      </c>
      <c r="B1182" s="205" t="s">
        <v>3303</v>
      </c>
      <c r="C1182" s="116" t="s">
        <v>6848</v>
      </c>
      <c r="D1182" s="108">
        <v>7.6790000000000003</v>
      </c>
      <c r="E1182" s="204"/>
      <c r="F1182" s="205">
        <v>22.1</v>
      </c>
      <c r="G1182" s="206">
        <v>6</v>
      </c>
      <c r="H1182" s="204">
        <v>1.0389999999999999</v>
      </c>
      <c r="I1182" s="206">
        <v>40</v>
      </c>
      <c r="J1182" s="204">
        <v>0.32900000000000001</v>
      </c>
      <c r="K1182" s="204"/>
      <c r="L1182" s="205" t="s">
        <v>310</v>
      </c>
      <c r="M1182" s="205" t="s">
        <v>310</v>
      </c>
    </row>
    <row r="1183" spans="1:13" ht="22.5" x14ac:dyDescent="0.2">
      <c r="A1183" s="112" t="s">
        <v>3044</v>
      </c>
      <c r="B1183" s="112" t="s">
        <v>3304</v>
      </c>
      <c r="C1183" s="118" t="s">
        <v>3045</v>
      </c>
      <c r="D1183" s="111">
        <v>2.4409999999999998</v>
      </c>
      <c r="E1183" s="111"/>
      <c r="F1183" s="112">
        <v>22.8</v>
      </c>
      <c r="G1183" s="119"/>
      <c r="H1183" s="111"/>
      <c r="I1183" s="119">
        <v>36</v>
      </c>
      <c r="J1183" s="111">
        <v>7.2999999999999995E-2</v>
      </c>
      <c r="K1183" s="111">
        <v>0.1</v>
      </c>
      <c r="L1183" s="112"/>
      <c r="M1183" s="112"/>
    </row>
    <row r="1184" spans="1:13" ht="45" x14ac:dyDescent="0.2">
      <c r="A1184" s="205" t="s">
        <v>1756</v>
      </c>
      <c r="B1184" s="205" t="s">
        <v>3305</v>
      </c>
      <c r="C1184" s="214" t="s">
        <v>3</v>
      </c>
      <c r="D1184" s="108">
        <v>4.0570000000000004</v>
      </c>
      <c r="E1184" s="204"/>
      <c r="F1184" s="205">
        <v>18.7</v>
      </c>
      <c r="G1184" s="206">
        <v>5</v>
      </c>
      <c r="H1184" s="204">
        <v>0.65100000000000002</v>
      </c>
      <c r="I1184" s="206">
        <v>36</v>
      </c>
      <c r="J1184" s="204">
        <v>0.20899999999999999</v>
      </c>
      <c r="K1184" s="204">
        <v>0.19800000000000001</v>
      </c>
      <c r="L1184" s="205"/>
      <c r="M1184" s="205"/>
    </row>
    <row r="1185" spans="1:13" ht="56.25" x14ac:dyDescent="0.2">
      <c r="A1185" s="112" t="s">
        <v>1757</v>
      </c>
      <c r="B1185" s="112" t="s">
        <v>3305</v>
      </c>
      <c r="C1185" s="118" t="s">
        <v>5791</v>
      </c>
      <c r="D1185" s="108">
        <v>2.5470000000000002</v>
      </c>
      <c r="E1185" s="111"/>
      <c r="F1185" s="112">
        <v>11.7</v>
      </c>
      <c r="G1185" s="119">
        <v>3</v>
      </c>
      <c r="H1185" s="111">
        <v>0.60399999999999998</v>
      </c>
      <c r="I1185" s="119">
        <v>25</v>
      </c>
      <c r="J1185" s="111">
        <v>0.20699999999999999</v>
      </c>
      <c r="K1185" s="111">
        <v>0.191</v>
      </c>
      <c r="L1185" s="112"/>
      <c r="M1185" s="112"/>
    </row>
    <row r="1186" spans="1:13" ht="56.25" x14ac:dyDescent="0.2">
      <c r="A1186" s="205" t="s">
        <v>3147</v>
      </c>
      <c r="B1186" s="205" t="s">
        <v>3305</v>
      </c>
      <c r="C1186" s="214" t="s">
        <v>5792</v>
      </c>
      <c r="D1186" s="108">
        <v>2.2850000000000001</v>
      </c>
      <c r="E1186" s="204"/>
      <c r="F1186" s="205">
        <v>13.9</v>
      </c>
      <c r="G1186" s="206">
        <v>4</v>
      </c>
      <c r="H1186" s="204">
        <v>0.437</v>
      </c>
      <c r="I1186" s="206">
        <v>28</v>
      </c>
      <c r="J1186" s="204">
        <v>0.11</v>
      </c>
      <c r="K1186" s="204">
        <v>0.14699999999999999</v>
      </c>
      <c r="L1186" s="205"/>
      <c r="M1186" s="205"/>
    </row>
    <row r="1187" spans="1:13" ht="56.25" x14ac:dyDescent="0.2">
      <c r="A1187" s="205" t="s">
        <v>3148</v>
      </c>
      <c r="B1187" s="205" t="s">
        <v>3305</v>
      </c>
      <c r="C1187" s="214" t="s">
        <v>5793</v>
      </c>
      <c r="D1187" s="108">
        <v>1.8959999999999999</v>
      </c>
      <c r="E1187" s="204"/>
      <c r="F1187" s="205">
        <v>9.1</v>
      </c>
      <c r="G1187" s="206">
        <v>2</v>
      </c>
      <c r="H1187" s="204">
        <v>0.61499999999999999</v>
      </c>
      <c r="I1187" s="206">
        <v>19</v>
      </c>
      <c r="J1187" s="204">
        <v>0.14199999999999999</v>
      </c>
      <c r="K1187" s="204">
        <v>0.183</v>
      </c>
      <c r="L1187" s="205"/>
      <c r="M1187" s="205"/>
    </row>
    <row r="1188" spans="1:13" ht="56.25" x14ac:dyDescent="0.2">
      <c r="A1188" s="205" t="s">
        <v>3674</v>
      </c>
      <c r="B1188" s="205" t="s">
        <v>3305</v>
      </c>
      <c r="C1188" s="214" t="s">
        <v>6760</v>
      </c>
      <c r="D1188" s="108">
        <v>1.0720000000000001</v>
      </c>
      <c r="E1188" s="204"/>
      <c r="F1188" s="205">
        <v>8.8000000000000007</v>
      </c>
      <c r="G1188" s="206">
        <v>2</v>
      </c>
      <c r="H1188" s="204">
        <v>0.34599999999999997</v>
      </c>
      <c r="I1188" s="206">
        <v>17</v>
      </c>
      <c r="J1188" s="204">
        <v>8.2000000000000003E-2</v>
      </c>
      <c r="K1188" s="204">
        <v>0.105</v>
      </c>
      <c r="L1188" s="205"/>
      <c r="M1188" s="205"/>
    </row>
    <row r="1189" spans="1:13" x14ac:dyDescent="0.2">
      <c r="A1189" s="205" t="s">
        <v>400</v>
      </c>
      <c r="B1189" s="205" t="s">
        <v>3305</v>
      </c>
      <c r="C1189" s="214" t="s">
        <v>3430</v>
      </c>
      <c r="D1189" s="108">
        <v>0.52200000000000002</v>
      </c>
      <c r="E1189" s="204"/>
      <c r="F1189" s="205">
        <v>1.6</v>
      </c>
      <c r="G1189" s="206"/>
      <c r="H1189" s="204"/>
      <c r="I1189" s="206"/>
      <c r="J1189" s="204"/>
      <c r="K1189" s="204"/>
      <c r="L1189" s="205" t="s">
        <v>310</v>
      </c>
      <c r="M1189" s="205"/>
    </row>
    <row r="1190" spans="1:13" ht="45" customHeight="1" x14ac:dyDescent="0.2">
      <c r="A1190" s="205" t="s">
        <v>4</v>
      </c>
      <c r="B1190" s="205" t="s">
        <v>3305</v>
      </c>
      <c r="C1190" s="214" t="s">
        <v>6761</v>
      </c>
      <c r="D1190" s="108">
        <v>0.29599999999999999</v>
      </c>
      <c r="E1190" s="204"/>
      <c r="F1190" s="205">
        <v>1</v>
      </c>
      <c r="G1190" s="206"/>
      <c r="H1190" s="204"/>
      <c r="I1190" s="206"/>
      <c r="J1190" s="204"/>
      <c r="K1190" s="204"/>
      <c r="L1190" s="205"/>
      <c r="M1190" s="205"/>
    </row>
    <row r="1191" spans="1:13" x14ac:dyDescent="0.2">
      <c r="A1191" s="205" t="s">
        <v>3046</v>
      </c>
      <c r="B1191" s="205" t="s">
        <v>3305</v>
      </c>
      <c r="C1191" s="214" t="s">
        <v>3047</v>
      </c>
      <c r="D1191" s="108">
        <v>0.626</v>
      </c>
      <c r="E1191" s="204"/>
      <c r="F1191" s="205">
        <v>5.5</v>
      </c>
      <c r="G1191" s="206">
        <v>1</v>
      </c>
      <c r="H1191" s="204">
        <v>0.36899999999999999</v>
      </c>
      <c r="I1191" s="206">
        <v>13</v>
      </c>
      <c r="J1191" s="204">
        <v>7.3999999999999996E-2</v>
      </c>
      <c r="K1191" s="204">
        <v>0.09</v>
      </c>
      <c r="L1191" s="205"/>
      <c r="M1191" s="205"/>
    </row>
    <row r="1192" spans="1:13" ht="22.5" x14ac:dyDescent="0.2">
      <c r="A1192" s="205" t="s">
        <v>1758</v>
      </c>
      <c r="B1192" s="205" t="s">
        <v>3305</v>
      </c>
      <c r="C1192" s="214" t="s">
        <v>3431</v>
      </c>
      <c r="D1192" s="108">
        <v>0.96299999999999997</v>
      </c>
      <c r="E1192" s="204"/>
      <c r="F1192" s="205">
        <v>7.2</v>
      </c>
      <c r="G1192" s="206">
        <v>1</v>
      </c>
      <c r="H1192" s="204">
        <v>0.47</v>
      </c>
      <c r="I1192" s="206">
        <v>16</v>
      </c>
      <c r="J1192" s="204">
        <v>9.1999999999999998E-2</v>
      </c>
      <c r="K1192" s="204">
        <v>0.115</v>
      </c>
      <c r="L1192" s="205"/>
      <c r="M1192" s="205"/>
    </row>
    <row r="1193" spans="1:13" ht="22.5" x14ac:dyDescent="0.2">
      <c r="A1193" s="205" t="s">
        <v>1759</v>
      </c>
      <c r="B1193" s="205" t="s">
        <v>3305</v>
      </c>
      <c r="C1193" s="214" t="s">
        <v>3432</v>
      </c>
      <c r="D1193" s="108">
        <v>0.56100000000000005</v>
      </c>
      <c r="E1193" s="204"/>
      <c r="F1193" s="205">
        <v>4</v>
      </c>
      <c r="G1193" s="206">
        <v>1</v>
      </c>
      <c r="H1193" s="204">
        <v>0.31900000000000001</v>
      </c>
      <c r="I1193" s="206">
        <v>10</v>
      </c>
      <c r="J1193" s="204">
        <v>9.4E-2</v>
      </c>
      <c r="K1193" s="204">
        <v>0.108</v>
      </c>
      <c r="L1193" s="205"/>
      <c r="M1193" s="205"/>
    </row>
    <row r="1194" spans="1:13" ht="22.5" x14ac:dyDescent="0.2">
      <c r="A1194" s="205" t="s">
        <v>1760</v>
      </c>
      <c r="B1194" s="205" t="s">
        <v>3305</v>
      </c>
      <c r="C1194" s="214" t="s">
        <v>2571</v>
      </c>
      <c r="D1194" s="108">
        <v>1.8460000000000001</v>
      </c>
      <c r="E1194" s="204"/>
      <c r="F1194" s="205">
        <v>10.9</v>
      </c>
      <c r="G1194" s="206">
        <v>3</v>
      </c>
      <c r="H1194" s="204">
        <v>0.45500000000000002</v>
      </c>
      <c r="I1194" s="206">
        <v>23</v>
      </c>
      <c r="J1194" s="204">
        <v>0.184</v>
      </c>
      <c r="K1194" s="204">
        <v>0.153</v>
      </c>
      <c r="L1194" s="205"/>
      <c r="M1194" s="205"/>
    </row>
    <row r="1195" spans="1:13" ht="22.5" x14ac:dyDescent="0.2">
      <c r="A1195" s="205" t="s">
        <v>1761</v>
      </c>
      <c r="B1195" s="205" t="s">
        <v>3305</v>
      </c>
      <c r="C1195" s="214" t="s">
        <v>3048</v>
      </c>
      <c r="D1195" s="108">
        <v>1.0920000000000001</v>
      </c>
      <c r="E1195" s="204"/>
      <c r="F1195" s="205">
        <v>8.6999999999999993</v>
      </c>
      <c r="G1195" s="206">
        <v>2</v>
      </c>
      <c r="H1195" s="204">
        <v>0.35399999999999998</v>
      </c>
      <c r="I1195" s="206">
        <v>19</v>
      </c>
      <c r="J1195" s="204">
        <v>8.5999999999999993E-2</v>
      </c>
      <c r="K1195" s="204">
        <v>0.11</v>
      </c>
      <c r="L1195" s="205"/>
      <c r="M1195" s="205"/>
    </row>
    <row r="1196" spans="1:13" ht="22.5" x14ac:dyDescent="0.2">
      <c r="A1196" s="205" t="s">
        <v>3761</v>
      </c>
      <c r="B1196" s="205" t="s">
        <v>3305</v>
      </c>
      <c r="C1196" s="214" t="s">
        <v>3049</v>
      </c>
      <c r="D1196" s="108">
        <v>0.504</v>
      </c>
      <c r="E1196" s="204"/>
      <c r="F1196" s="205">
        <v>3.7</v>
      </c>
      <c r="G1196" s="206">
        <v>1</v>
      </c>
      <c r="H1196" s="204">
        <v>0.26600000000000001</v>
      </c>
      <c r="I1196" s="206">
        <v>8</v>
      </c>
      <c r="J1196" s="204">
        <v>9.4E-2</v>
      </c>
      <c r="K1196" s="204">
        <v>0.105</v>
      </c>
      <c r="L1196" s="205"/>
      <c r="M1196" s="205"/>
    </row>
    <row r="1197" spans="1:13" ht="22.5" x14ac:dyDescent="0.2">
      <c r="A1197" s="205" t="s">
        <v>450</v>
      </c>
      <c r="B1197" s="205" t="s">
        <v>3305</v>
      </c>
      <c r="C1197" s="214" t="s">
        <v>6849</v>
      </c>
      <c r="D1197" s="108">
        <v>1.3109999999999999</v>
      </c>
      <c r="E1197" s="204"/>
      <c r="F1197" s="205">
        <v>5.8</v>
      </c>
      <c r="G1197" s="206">
        <v>1</v>
      </c>
      <c r="H1197" s="204">
        <v>0.65200000000000002</v>
      </c>
      <c r="I1197" s="206">
        <v>13</v>
      </c>
      <c r="J1197" s="204">
        <v>0.22700000000000001</v>
      </c>
      <c r="K1197" s="204">
        <v>0.193</v>
      </c>
      <c r="L1197" s="205"/>
      <c r="M1197" s="205"/>
    </row>
    <row r="1198" spans="1:13" ht="22.5" customHeight="1" x14ac:dyDescent="0.2">
      <c r="A1198" s="205" t="s">
        <v>451</v>
      </c>
      <c r="B1198" s="205" t="s">
        <v>3305</v>
      </c>
      <c r="C1198" s="214" t="s">
        <v>5</v>
      </c>
      <c r="D1198" s="108">
        <v>1.1639999999999999</v>
      </c>
      <c r="E1198" s="204"/>
      <c r="F1198" s="205">
        <v>8.6</v>
      </c>
      <c r="G1198" s="206">
        <v>2</v>
      </c>
      <c r="H1198" s="204">
        <v>0.38200000000000001</v>
      </c>
      <c r="I1198" s="206">
        <v>18</v>
      </c>
      <c r="J1198" s="204">
        <v>9.4E-2</v>
      </c>
      <c r="K1198" s="204">
        <v>0.12</v>
      </c>
      <c r="L1198" s="205"/>
      <c r="M1198" s="205"/>
    </row>
    <row r="1199" spans="1:13" ht="33.75" x14ac:dyDescent="0.2">
      <c r="A1199" s="205" t="s">
        <v>452</v>
      </c>
      <c r="B1199" s="205" t="s">
        <v>3305</v>
      </c>
      <c r="C1199" s="214" t="s">
        <v>6</v>
      </c>
      <c r="D1199" s="108">
        <v>0.74199999999999999</v>
      </c>
      <c r="E1199" s="204"/>
      <c r="F1199" s="205">
        <v>5.8</v>
      </c>
      <c r="G1199" s="206">
        <v>1</v>
      </c>
      <c r="H1199" s="204">
        <v>0.50800000000000001</v>
      </c>
      <c r="I1199" s="206">
        <v>13</v>
      </c>
      <c r="J1199" s="204">
        <v>8.6999999999999994E-2</v>
      </c>
      <c r="K1199" s="204">
        <v>0.106</v>
      </c>
      <c r="L1199" s="205"/>
      <c r="M1199" s="205"/>
    </row>
    <row r="1200" spans="1:13" ht="22.5" x14ac:dyDescent="0.2">
      <c r="A1200" s="112" t="s">
        <v>453</v>
      </c>
      <c r="B1200" s="112" t="s">
        <v>3305</v>
      </c>
      <c r="C1200" s="118" t="s">
        <v>1434</v>
      </c>
      <c r="D1200" s="111">
        <v>1.9490000000000001</v>
      </c>
      <c r="E1200" s="111"/>
      <c r="F1200" s="112">
        <v>13.4</v>
      </c>
      <c r="G1200" s="119"/>
      <c r="H1200" s="111"/>
      <c r="I1200" s="119">
        <v>26</v>
      </c>
      <c r="J1200" s="111">
        <v>9.7000000000000003E-2</v>
      </c>
      <c r="K1200" s="111">
        <v>0.129</v>
      </c>
      <c r="L1200" s="112"/>
      <c r="M1200" s="112"/>
    </row>
    <row r="1201" spans="1:13" s="20" customFormat="1" ht="21" customHeight="1" x14ac:dyDescent="0.2">
      <c r="A1201" s="217" t="s">
        <v>771</v>
      </c>
      <c r="B1201" s="85"/>
      <c r="C1201" s="218"/>
      <c r="D1201" s="219"/>
      <c r="E1201" s="84"/>
      <c r="F1201" s="85"/>
      <c r="G1201" s="220"/>
      <c r="H1201" s="84"/>
      <c r="I1201" s="220"/>
      <c r="J1201" s="84"/>
      <c r="K1201" s="84"/>
      <c r="L1201" s="85"/>
      <c r="M1201" s="221"/>
    </row>
    <row r="1202" spans="1:13" ht="22.5" x14ac:dyDescent="0.2">
      <c r="A1202" s="205" t="s">
        <v>1581</v>
      </c>
      <c r="B1202" s="205" t="s">
        <v>3304</v>
      </c>
      <c r="C1202" s="214" t="s">
        <v>1896</v>
      </c>
      <c r="D1202" s="108">
        <v>1.776</v>
      </c>
      <c r="E1202" s="204"/>
      <c r="F1202" s="205">
        <v>18.100000000000001</v>
      </c>
      <c r="G1202" s="206"/>
      <c r="H1202" s="204"/>
      <c r="I1202" s="206">
        <v>26</v>
      </c>
      <c r="J1202" s="204">
        <v>6.8000000000000005E-2</v>
      </c>
      <c r="K1202" s="204">
        <v>9.0999999999999998E-2</v>
      </c>
      <c r="L1202" s="205"/>
      <c r="M1202" s="205"/>
    </row>
    <row r="1203" spans="1:13" ht="33.75" x14ac:dyDescent="0.2">
      <c r="A1203" s="205" t="s">
        <v>5794</v>
      </c>
      <c r="B1203" s="205" t="s">
        <v>3304</v>
      </c>
      <c r="C1203" s="214" t="s">
        <v>5795</v>
      </c>
      <c r="D1203" s="108">
        <v>1.9159999999999999</v>
      </c>
      <c r="E1203" s="204"/>
      <c r="F1203" s="205">
        <v>19.399999999999999</v>
      </c>
      <c r="G1203" s="206"/>
      <c r="H1203" s="204"/>
      <c r="I1203" s="206">
        <v>27</v>
      </c>
      <c r="J1203" s="204">
        <v>6.8000000000000005E-2</v>
      </c>
      <c r="K1203" s="204">
        <v>9.1999999999999998E-2</v>
      </c>
      <c r="L1203" s="205"/>
      <c r="M1203" s="205" t="s">
        <v>310</v>
      </c>
    </row>
    <row r="1204" spans="1:13" ht="33.75" x14ac:dyDescent="0.2">
      <c r="A1204" s="205" t="s">
        <v>5796</v>
      </c>
      <c r="B1204" s="205" t="s">
        <v>3304</v>
      </c>
      <c r="C1204" s="214" t="s">
        <v>5797</v>
      </c>
      <c r="D1204" s="108">
        <v>1.214</v>
      </c>
      <c r="E1204" s="204"/>
      <c r="F1204" s="205">
        <v>11.8</v>
      </c>
      <c r="G1204" s="206"/>
      <c r="H1204" s="204"/>
      <c r="I1204" s="206">
        <v>18</v>
      </c>
      <c r="J1204" s="204">
        <v>7.0999999999999994E-2</v>
      </c>
      <c r="K1204" s="204">
        <v>9.4E-2</v>
      </c>
      <c r="L1204" s="205"/>
      <c r="M1204" s="205" t="s">
        <v>310</v>
      </c>
    </row>
    <row r="1205" spans="1:13" ht="22.5" x14ac:dyDescent="0.2">
      <c r="A1205" s="112" t="s">
        <v>1586</v>
      </c>
      <c r="B1205" s="112" t="s">
        <v>3305</v>
      </c>
      <c r="C1205" s="118" t="s">
        <v>7</v>
      </c>
      <c r="D1205" s="108">
        <v>0.29499999999999998</v>
      </c>
      <c r="E1205" s="111"/>
      <c r="F1205" s="112">
        <v>1</v>
      </c>
      <c r="G1205" s="119"/>
      <c r="H1205" s="111"/>
      <c r="I1205" s="119"/>
      <c r="J1205" s="111"/>
      <c r="K1205" s="111"/>
      <c r="L1205" s="112"/>
      <c r="M1205" s="112"/>
    </row>
    <row r="1206" spans="1:13" ht="22.5" x14ac:dyDescent="0.2">
      <c r="A1206" s="205" t="s">
        <v>1587</v>
      </c>
      <c r="B1206" s="205" t="s">
        <v>3305</v>
      </c>
      <c r="C1206" s="214" t="s">
        <v>8</v>
      </c>
      <c r="D1206" s="108">
        <v>0.218</v>
      </c>
      <c r="E1206" s="204"/>
      <c r="F1206" s="205">
        <v>1</v>
      </c>
      <c r="G1206" s="206"/>
      <c r="H1206" s="204"/>
      <c r="I1206" s="206"/>
      <c r="J1206" s="204"/>
      <c r="K1206" s="204"/>
      <c r="L1206" s="205"/>
      <c r="M1206" s="205"/>
    </row>
    <row r="1207" spans="1:13" ht="12.75" customHeight="1" x14ac:dyDescent="0.2">
      <c r="A1207" s="205" t="s">
        <v>3762</v>
      </c>
      <c r="B1207" s="205" t="s">
        <v>3305</v>
      </c>
      <c r="C1207" s="214" t="s">
        <v>1897</v>
      </c>
      <c r="D1207" s="108">
        <v>0.78800000000000003</v>
      </c>
      <c r="E1207" s="204"/>
      <c r="F1207" s="205">
        <v>5.3</v>
      </c>
      <c r="G1207" s="206"/>
      <c r="H1207" s="204"/>
      <c r="I1207" s="206">
        <v>13</v>
      </c>
      <c r="J1207" s="204">
        <v>0.10199999999999999</v>
      </c>
      <c r="K1207" s="204">
        <v>0.122</v>
      </c>
      <c r="L1207" s="205"/>
      <c r="M1207" s="205"/>
    </row>
    <row r="1208" spans="1:13" x14ac:dyDescent="0.2">
      <c r="A1208" s="205" t="s">
        <v>1920</v>
      </c>
      <c r="B1208" s="205" t="s">
        <v>3305</v>
      </c>
      <c r="C1208" s="214" t="s">
        <v>1921</v>
      </c>
      <c r="D1208" s="108">
        <v>0.72199999999999998</v>
      </c>
      <c r="E1208" s="204"/>
      <c r="F1208" s="205">
        <v>5.7</v>
      </c>
      <c r="G1208" s="206">
        <v>1</v>
      </c>
      <c r="H1208" s="204">
        <v>0.34699999999999998</v>
      </c>
      <c r="I1208" s="206">
        <v>13</v>
      </c>
      <c r="J1208" s="204">
        <v>8.5000000000000006E-2</v>
      </c>
      <c r="K1208" s="204">
        <v>0.10299999999999999</v>
      </c>
      <c r="L1208" s="205"/>
      <c r="M1208" s="205"/>
    </row>
    <row r="1209" spans="1:13" ht="22.5" x14ac:dyDescent="0.2">
      <c r="A1209" s="205" t="s">
        <v>3476</v>
      </c>
      <c r="B1209" s="205" t="s">
        <v>3305</v>
      </c>
      <c r="C1209" s="214" t="s">
        <v>1833</v>
      </c>
      <c r="D1209" s="108">
        <v>0.629</v>
      </c>
      <c r="E1209" s="204"/>
      <c r="F1209" s="205">
        <v>4.3</v>
      </c>
      <c r="G1209" s="206">
        <v>1</v>
      </c>
      <c r="H1209" s="204">
        <v>0.30499999999999999</v>
      </c>
      <c r="I1209" s="206">
        <v>10</v>
      </c>
      <c r="J1209" s="204">
        <v>9.9000000000000005E-2</v>
      </c>
      <c r="K1209" s="204">
        <v>0.115</v>
      </c>
      <c r="L1209" s="205"/>
      <c r="M1209" s="205"/>
    </row>
    <row r="1210" spans="1:13" ht="33.75" x14ac:dyDescent="0.2">
      <c r="A1210" s="205" t="s">
        <v>1762</v>
      </c>
      <c r="B1210" s="205" t="s">
        <v>3305</v>
      </c>
      <c r="C1210" s="214" t="s">
        <v>1834</v>
      </c>
      <c r="D1210" s="108">
        <v>0.67400000000000004</v>
      </c>
      <c r="E1210" s="204"/>
      <c r="F1210" s="205">
        <v>4.5999999999999996</v>
      </c>
      <c r="G1210" s="206">
        <v>1</v>
      </c>
      <c r="H1210" s="204">
        <v>0.32500000000000001</v>
      </c>
      <c r="I1210" s="206">
        <v>12</v>
      </c>
      <c r="J1210" s="204">
        <v>9.9000000000000005E-2</v>
      </c>
      <c r="K1210" s="204">
        <v>0.11600000000000001</v>
      </c>
      <c r="L1210" s="205"/>
      <c r="M1210" s="205"/>
    </row>
    <row r="1211" spans="1:13" s="20" customFormat="1" ht="21" customHeight="1" x14ac:dyDescent="0.2">
      <c r="A1211" s="217" t="s">
        <v>772</v>
      </c>
      <c r="B1211" s="85"/>
      <c r="C1211" s="218"/>
      <c r="D1211" s="219"/>
      <c r="E1211" s="84"/>
      <c r="F1211" s="85"/>
      <c r="G1211" s="220"/>
      <c r="H1211" s="84"/>
      <c r="I1211" s="220"/>
      <c r="J1211" s="84"/>
      <c r="K1211" s="84"/>
      <c r="L1211" s="85"/>
      <c r="M1211" s="221"/>
    </row>
    <row r="1212" spans="1:13" x14ac:dyDescent="0.2">
      <c r="A1212" s="205" t="s">
        <v>3509</v>
      </c>
      <c r="B1212" s="205" t="s">
        <v>3304</v>
      </c>
      <c r="C1212" s="214" t="s">
        <v>3510</v>
      </c>
      <c r="D1212" s="108">
        <v>1.1200000000000001</v>
      </c>
      <c r="E1212" s="204"/>
      <c r="F1212" s="205">
        <v>10.9</v>
      </c>
      <c r="G1212" s="206">
        <v>3</v>
      </c>
      <c r="H1212" s="204">
        <v>0.27500000000000002</v>
      </c>
      <c r="I1212" s="206">
        <v>17</v>
      </c>
      <c r="J1212" s="204">
        <v>7.0999999999999994E-2</v>
      </c>
      <c r="K1212" s="204">
        <v>9.2999999999999999E-2</v>
      </c>
      <c r="L1212" s="205"/>
      <c r="M1212" s="205"/>
    </row>
    <row r="1213" spans="1:13" ht="33.75" x14ac:dyDescent="0.2">
      <c r="A1213" s="205" t="s">
        <v>1922</v>
      </c>
      <c r="B1213" s="205" t="s">
        <v>3305</v>
      </c>
      <c r="C1213" s="214" t="s">
        <v>773</v>
      </c>
      <c r="D1213" s="108">
        <v>0.93700000000000006</v>
      </c>
      <c r="E1213" s="204"/>
      <c r="F1213" s="205">
        <v>7.1</v>
      </c>
      <c r="G1213" s="206">
        <v>1</v>
      </c>
      <c r="H1213" s="204">
        <v>0.69899999999999995</v>
      </c>
      <c r="I1213" s="206">
        <v>16</v>
      </c>
      <c r="J1213" s="204">
        <v>9.0999999999999998E-2</v>
      </c>
      <c r="K1213" s="204">
        <v>0.114</v>
      </c>
      <c r="L1213" s="205"/>
      <c r="M1213" s="205"/>
    </row>
    <row r="1214" spans="1:13" ht="33.75" x14ac:dyDescent="0.2">
      <c r="A1214" s="205" t="s">
        <v>3127</v>
      </c>
      <c r="B1214" s="205" t="s">
        <v>3305</v>
      </c>
      <c r="C1214" s="214" t="s">
        <v>3050</v>
      </c>
      <c r="D1214" s="108">
        <v>0.47299999999999998</v>
      </c>
      <c r="E1214" s="204"/>
      <c r="F1214" s="205">
        <v>4</v>
      </c>
      <c r="G1214" s="206">
        <v>1</v>
      </c>
      <c r="H1214" s="204">
        <v>0.311</v>
      </c>
      <c r="I1214" s="206">
        <v>8</v>
      </c>
      <c r="J1214" s="204">
        <v>8.1000000000000003E-2</v>
      </c>
      <c r="K1214" s="204">
        <v>9.2999999999999999E-2</v>
      </c>
      <c r="L1214" s="205"/>
      <c r="M1214" s="205"/>
    </row>
    <row r="1215" spans="1:13" x14ac:dyDescent="0.2">
      <c r="A1215" s="205" t="s">
        <v>3781</v>
      </c>
      <c r="B1215" s="205" t="s">
        <v>3305</v>
      </c>
      <c r="C1215" s="214" t="s">
        <v>3782</v>
      </c>
      <c r="D1215" s="108">
        <v>0.59199999999999997</v>
      </c>
      <c r="E1215" s="204"/>
      <c r="F1215" s="205">
        <v>5</v>
      </c>
      <c r="G1215" s="206">
        <v>1</v>
      </c>
      <c r="H1215" s="204">
        <v>0.38600000000000001</v>
      </c>
      <c r="I1215" s="206">
        <v>11</v>
      </c>
      <c r="J1215" s="204">
        <v>8.2000000000000003E-2</v>
      </c>
      <c r="K1215" s="204">
        <v>9.7000000000000003E-2</v>
      </c>
      <c r="L1215" s="205"/>
      <c r="M1215" s="205"/>
    </row>
    <row r="1216" spans="1:13" x14ac:dyDescent="0.2">
      <c r="A1216" s="205" t="s">
        <v>1763</v>
      </c>
      <c r="B1216" s="205" t="s">
        <v>3305</v>
      </c>
      <c r="C1216" s="214" t="s">
        <v>1764</v>
      </c>
      <c r="D1216" s="108">
        <v>0.77700000000000002</v>
      </c>
      <c r="E1216" s="204"/>
      <c r="F1216" s="205">
        <v>4.0999999999999996</v>
      </c>
      <c r="G1216" s="206">
        <v>1</v>
      </c>
      <c r="H1216" s="204">
        <v>0.58799999999999997</v>
      </c>
      <c r="I1216" s="206">
        <v>9</v>
      </c>
      <c r="J1216" s="204">
        <v>0.13100000000000001</v>
      </c>
      <c r="K1216" s="204">
        <v>0.151</v>
      </c>
      <c r="L1216" s="205"/>
      <c r="M1216" s="205"/>
    </row>
    <row r="1217" spans="1:13" ht="33.75" x14ac:dyDescent="0.2">
      <c r="A1217" s="205" t="s">
        <v>1435</v>
      </c>
      <c r="B1217" s="205" t="s">
        <v>3305</v>
      </c>
      <c r="C1217" s="214" t="s">
        <v>3783</v>
      </c>
      <c r="D1217" s="108">
        <v>0.47499999999999998</v>
      </c>
      <c r="E1217" s="204"/>
      <c r="F1217" s="205">
        <v>2.4</v>
      </c>
      <c r="G1217" s="206">
        <v>1</v>
      </c>
      <c r="H1217" s="204">
        <v>0.27700000000000002</v>
      </c>
      <c r="I1217" s="206">
        <v>5</v>
      </c>
      <c r="J1217" s="204">
        <v>0.13800000000000001</v>
      </c>
      <c r="K1217" s="204">
        <v>0.13900000000000001</v>
      </c>
      <c r="L1217" s="205"/>
      <c r="M1217" s="205"/>
    </row>
    <row r="1218" spans="1:13" s="20" customFormat="1" ht="21" customHeight="1" x14ac:dyDescent="0.2">
      <c r="A1218" s="217" t="s">
        <v>774</v>
      </c>
      <c r="B1218" s="85"/>
      <c r="C1218" s="218"/>
      <c r="D1218" s="219"/>
      <c r="E1218" s="84"/>
      <c r="F1218" s="85"/>
      <c r="G1218" s="220"/>
      <c r="H1218" s="84"/>
      <c r="I1218" s="220"/>
      <c r="J1218" s="84"/>
      <c r="K1218" s="84"/>
      <c r="L1218" s="85"/>
      <c r="M1218" s="221"/>
    </row>
    <row r="1219" spans="1:13" ht="56.25" x14ac:dyDescent="0.2">
      <c r="A1219" s="205" t="s">
        <v>3784</v>
      </c>
      <c r="B1219" s="205" t="s">
        <v>3303</v>
      </c>
      <c r="C1219" s="214" t="s">
        <v>9</v>
      </c>
      <c r="D1219" s="108">
        <v>14.563000000000001</v>
      </c>
      <c r="E1219" s="204"/>
      <c r="F1219" s="205">
        <v>31.7</v>
      </c>
      <c r="G1219" s="206">
        <v>10</v>
      </c>
      <c r="H1219" s="204">
        <v>0.97299999999999998</v>
      </c>
      <c r="I1219" s="206">
        <v>50</v>
      </c>
      <c r="J1219" s="204">
        <v>0.33800000000000002</v>
      </c>
      <c r="K1219" s="204"/>
      <c r="L1219" s="205" t="s">
        <v>310</v>
      </c>
      <c r="M1219" s="205"/>
    </row>
    <row r="1220" spans="1:13" ht="56.25" x14ac:dyDescent="0.2">
      <c r="A1220" s="205" t="s">
        <v>3766</v>
      </c>
      <c r="B1220" s="205" t="s">
        <v>3303</v>
      </c>
      <c r="C1220" s="214" t="s">
        <v>10</v>
      </c>
      <c r="D1220" s="108">
        <v>7.8520000000000003</v>
      </c>
      <c r="E1220" s="204"/>
      <c r="F1220" s="205">
        <v>18.5</v>
      </c>
      <c r="G1220" s="206">
        <v>5</v>
      </c>
      <c r="H1220" s="204">
        <v>0.99</v>
      </c>
      <c r="I1220" s="206">
        <v>35</v>
      </c>
      <c r="J1220" s="204">
        <v>0.32</v>
      </c>
      <c r="K1220" s="204"/>
      <c r="L1220" s="205" t="s">
        <v>310</v>
      </c>
      <c r="M1220" s="205"/>
    </row>
    <row r="1221" spans="1:13" ht="45" x14ac:dyDescent="0.2">
      <c r="A1221" s="112" t="s">
        <v>1835</v>
      </c>
      <c r="B1221" s="112" t="s">
        <v>3303</v>
      </c>
      <c r="C1221" s="118" t="s">
        <v>775</v>
      </c>
      <c r="D1221" s="111">
        <v>8.1419999999999995</v>
      </c>
      <c r="E1221" s="111"/>
      <c r="F1221" s="112">
        <v>22.9</v>
      </c>
      <c r="G1221" s="119">
        <v>7</v>
      </c>
      <c r="H1221" s="111">
        <v>0.55600000000000005</v>
      </c>
      <c r="I1221" s="119">
        <v>40</v>
      </c>
      <c r="J1221" s="111">
        <v>0.13600000000000001</v>
      </c>
      <c r="K1221" s="111"/>
      <c r="L1221" s="112" t="s">
        <v>310</v>
      </c>
      <c r="M1221" s="112"/>
    </row>
    <row r="1222" spans="1:13" ht="45" x14ac:dyDescent="0.2">
      <c r="A1222" s="205" t="s">
        <v>3042</v>
      </c>
      <c r="B1222" s="205" t="s">
        <v>3303</v>
      </c>
      <c r="C1222" s="214" t="s">
        <v>2015</v>
      </c>
      <c r="D1222" s="108">
        <v>4.6710000000000003</v>
      </c>
      <c r="E1222" s="204"/>
      <c r="F1222" s="205">
        <v>16.8</v>
      </c>
      <c r="G1222" s="206">
        <v>5</v>
      </c>
      <c r="H1222" s="204">
        <v>0.48899999999999999</v>
      </c>
      <c r="I1222" s="206">
        <v>31</v>
      </c>
      <c r="J1222" s="204">
        <v>0.123</v>
      </c>
      <c r="K1222" s="204">
        <v>0.16500000000000001</v>
      </c>
      <c r="L1222" s="205"/>
      <c r="M1222" s="205"/>
    </row>
    <row r="1223" spans="1:13" ht="33.75" x14ac:dyDescent="0.2">
      <c r="A1223" s="205" t="s">
        <v>3043</v>
      </c>
      <c r="B1223" s="205" t="s">
        <v>3303</v>
      </c>
      <c r="C1223" s="214" t="s">
        <v>11</v>
      </c>
      <c r="D1223" s="108">
        <v>6.8460000000000001</v>
      </c>
      <c r="E1223" s="204"/>
      <c r="F1223" s="205">
        <v>21.1</v>
      </c>
      <c r="G1223" s="206">
        <v>6</v>
      </c>
      <c r="H1223" s="204">
        <v>0.58299999999999996</v>
      </c>
      <c r="I1223" s="206">
        <v>37</v>
      </c>
      <c r="J1223" s="204">
        <v>0.13600000000000001</v>
      </c>
      <c r="K1223" s="204">
        <v>0.185</v>
      </c>
      <c r="L1223" s="205"/>
      <c r="M1223" s="205"/>
    </row>
    <row r="1224" spans="1:13" ht="33.75" x14ac:dyDescent="0.2">
      <c r="A1224" s="112" t="s">
        <v>1288</v>
      </c>
      <c r="B1224" s="112" t="s">
        <v>3303</v>
      </c>
      <c r="C1224" s="118" t="s">
        <v>12</v>
      </c>
      <c r="D1224" s="108">
        <v>3.6880000000000002</v>
      </c>
      <c r="E1224" s="111"/>
      <c r="F1224" s="112">
        <v>14.7</v>
      </c>
      <c r="G1224" s="119">
        <v>4</v>
      </c>
      <c r="H1224" s="111">
        <v>0.52200000000000002</v>
      </c>
      <c r="I1224" s="119">
        <v>29</v>
      </c>
      <c r="J1224" s="111">
        <v>0.124</v>
      </c>
      <c r="K1224" s="111">
        <v>0.16600000000000001</v>
      </c>
      <c r="L1224" s="112"/>
      <c r="M1224" s="112"/>
    </row>
    <row r="1225" spans="1:13" ht="45" x14ac:dyDescent="0.2">
      <c r="A1225" s="205" t="s">
        <v>1289</v>
      </c>
      <c r="B1225" s="205" t="s">
        <v>3303</v>
      </c>
      <c r="C1225" s="214" t="s">
        <v>13</v>
      </c>
      <c r="D1225" s="108">
        <v>16.07</v>
      </c>
      <c r="E1225" s="204"/>
      <c r="F1225" s="205">
        <v>28.6</v>
      </c>
      <c r="G1225" s="206">
        <v>9</v>
      </c>
      <c r="H1225" s="204">
        <v>1.292</v>
      </c>
      <c r="I1225" s="206">
        <v>47</v>
      </c>
      <c r="J1225" s="204">
        <v>0.45200000000000001</v>
      </c>
      <c r="K1225" s="204"/>
      <c r="L1225" s="205" t="s">
        <v>310</v>
      </c>
      <c r="M1225" s="205" t="s">
        <v>310</v>
      </c>
    </row>
    <row r="1226" spans="1:13" x14ac:dyDescent="0.2">
      <c r="A1226" s="205" t="s">
        <v>1765</v>
      </c>
      <c r="B1226" s="205" t="s">
        <v>3305</v>
      </c>
      <c r="C1226" s="214" t="s">
        <v>4333</v>
      </c>
      <c r="D1226" s="108">
        <v>2.0590000000000002</v>
      </c>
      <c r="E1226" s="204"/>
      <c r="F1226" s="205">
        <v>1.6</v>
      </c>
      <c r="G1226" s="206"/>
      <c r="H1226" s="204"/>
      <c r="I1226" s="206"/>
      <c r="J1226" s="204"/>
      <c r="K1226" s="204"/>
      <c r="L1226" s="205" t="s">
        <v>310</v>
      </c>
      <c r="M1226" s="205"/>
    </row>
    <row r="1227" spans="1:13" ht="22.5" x14ac:dyDescent="0.2">
      <c r="A1227" s="205" t="s">
        <v>2016</v>
      </c>
      <c r="B1227" s="205" t="s">
        <v>3305</v>
      </c>
      <c r="C1227" s="214" t="s">
        <v>2017</v>
      </c>
      <c r="D1227" s="108">
        <v>2.1269999999999998</v>
      </c>
      <c r="E1227" s="204"/>
      <c r="F1227" s="205">
        <v>10.199999999999999</v>
      </c>
      <c r="G1227" s="206">
        <v>2</v>
      </c>
      <c r="H1227" s="204">
        <v>0.68899999999999995</v>
      </c>
      <c r="I1227" s="206">
        <v>22</v>
      </c>
      <c r="J1227" s="204">
        <v>0.14199999999999999</v>
      </c>
      <c r="K1227" s="204">
        <v>0.185</v>
      </c>
      <c r="L1227" s="205"/>
      <c r="M1227" s="205"/>
    </row>
    <row r="1228" spans="1:13" ht="22.5" x14ac:dyDescent="0.2">
      <c r="A1228" s="205" t="s">
        <v>2018</v>
      </c>
      <c r="B1228" s="205" t="s">
        <v>3305</v>
      </c>
      <c r="C1228" s="214" t="s">
        <v>3493</v>
      </c>
      <c r="D1228" s="108">
        <v>1.7370000000000001</v>
      </c>
      <c r="E1228" s="204"/>
      <c r="F1228" s="205">
        <v>9.9</v>
      </c>
      <c r="G1228" s="206">
        <v>2</v>
      </c>
      <c r="H1228" s="204">
        <v>0.56499999999999995</v>
      </c>
      <c r="I1228" s="206">
        <v>21</v>
      </c>
      <c r="J1228" s="204">
        <v>0.12</v>
      </c>
      <c r="K1228" s="204">
        <v>0.155</v>
      </c>
      <c r="L1228" s="205"/>
      <c r="M1228" s="205"/>
    </row>
    <row r="1229" spans="1:13" s="20" customFormat="1" ht="21" customHeight="1" x14ac:dyDescent="0.2">
      <c r="A1229" s="217" t="s">
        <v>2914</v>
      </c>
      <c r="B1229" s="85"/>
      <c r="C1229" s="218"/>
      <c r="D1229" s="219"/>
      <c r="E1229" s="84"/>
      <c r="F1229" s="85"/>
      <c r="G1229" s="220"/>
      <c r="H1229" s="84"/>
      <c r="I1229" s="220"/>
      <c r="J1229" s="84"/>
      <c r="K1229" s="84"/>
      <c r="L1229" s="85"/>
      <c r="M1229" s="221"/>
    </row>
    <row r="1230" spans="1:13" ht="56.25" x14ac:dyDescent="0.2">
      <c r="A1230" s="205" t="s">
        <v>2157</v>
      </c>
      <c r="B1230" s="205" t="s">
        <v>3303</v>
      </c>
      <c r="C1230" s="214" t="s">
        <v>1271</v>
      </c>
      <c r="D1230" s="108">
        <v>4.2229999999999999</v>
      </c>
      <c r="E1230" s="204"/>
      <c r="F1230" s="205">
        <v>25.1</v>
      </c>
      <c r="G1230" s="206">
        <v>7</v>
      </c>
      <c r="H1230" s="204">
        <v>0.35299999999999998</v>
      </c>
      <c r="I1230" s="206">
        <v>43</v>
      </c>
      <c r="J1230" s="204">
        <v>7.9000000000000001E-2</v>
      </c>
      <c r="K1230" s="204"/>
      <c r="L1230" s="205" t="s">
        <v>310</v>
      </c>
      <c r="M1230" s="205"/>
    </row>
    <row r="1231" spans="1:13" ht="56.25" x14ac:dyDescent="0.2">
      <c r="A1231" s="205" t="s">
        <v>2158</v>
      </c>
      <c r="B1231" s="205" t="s">
        <v>3303</v>
      </c>
      <c r="C1231" s="214" t="s">
        <v>14</v>
      </c>
      <c r="D1231" s="108">
        <v>1.907</v>
      </c>
      <c r="E1231" s="204"/>
      <c r="F1231" s="205">
        <v>11.7</v>
      </c>
      <c r="G1231" s="206">
        <v>3</v>
      </c>
      <c r="H1231" s="204">
        <v>0.28399999999999997</v>
      </c>
      <c r="I1231" s="206">
        <v>26</v>
      </c>
      <c r="J1231" s="204">
        <v>6.8000000000000005E-2</v>
      </c>
      <c r="K1231" s="204"/>
      <c r="L1231" s="205" t="s">
        <v>310</v>
      </c>
      <c r="M1231" s="205"/>
    </row>
    <row r="1232" spans="1:13" ht="56.25" x14ac:dyDescent="0.2">
      <c r="A1232" s="205" t="s">
        <v>2301</v>
      </c>
      <c r="B1232" s="205" t="s">
        <v>3303</v>
      </c>
      <c r="C1232" s="214" t="s">
        <v>5798</v>
      </c>
      <c r="D1232" s="108">
        <v>0.98299999999999998</v>
      </c>
      <c r="E1232" s="204"/>
      <c r="F1232" s="205">
        <v>5.0999999999999996</v>
      </c>
      <c r="G1232" s="206">
        <v>1</v>
      </c>
      <c r="H1232" s="204">
        <v>0.379</v>
      </c>
      <c r="I1232" s="206">
        <v>13</v>
      </c>
      <c r="J1232" s="204">
        <v>7.3999999999999996E-2</v>
      </c>
      <c r="K1232" s="204">
        <v>8.8999999999999996E-2</v>
      </c>
      <c r="L1232" s="205"/>
      <c r="M1232" s="205"/>
    </row>
    <row r="1233" spans="1:13" x14ac:dyDescent="0.2">
      <c r="A1233" s="205" t="s">
        <v>3128</v>
      </c>
      <c r="B1233" s="205" t="s">
        <v>3303</v>
      </c>
      <c r="C1233" s="214" t="s">
        <v>2801</v>
      </c>
      <c r="D1233" s="108">
        <v>0.91300000000000003</v>
      </c>
      <c r="E1233" s="204"/>
      <c r="F1233" s="205">
        <v>5.6</v>
      </c>
      <c r="G1233" s="206">
        <v>1</v>
      </c>
      <c r="H1233" s="204">
        <v>0.375</v>
      </c>
      <c r="I1233" s="206">
        <v>14</v>
      </c>
      <c r="J1233" s="204">
        <v>7.0999999999999994E-2</v>
      </c>
      <c r="K1233" s="204">
        <v>8.5000000000000006E-2</v>
      </c>
      <c r="L1233" s="205"/>
      <c r="M1233" s="205"/>
    </row>
    <row r="1234" spans="1:13" ht="22.5" x14ac:dyDescent="0.2">
      <c r="A1234" s="205" t="s">
        <v>2302</v>
      </c>
      <c r="B1234" s="205" t="s">
        <v>3303</v>
      </c>
      <c r="C1234" s="214" t="s">
        <v>2303</v>
      </c>
      <c r="D1234" s="108">
        <v>0.84399999999999997</v>
      </c>
      <c r="E1234" s="204"/>
      <c r="F1234" s="205">
        <v>3.8</v>
      </c>
      <c r="G1234" s="206">
        <v>1</v>
      </c>
      <c r="H1234" s="204">
        <v>0.318</v>
      </c>
      <c r="I1234" s="206">
        <v>8</v>
      </c>
      <c r="J1234" s="204">
        <v>7.8E-2</v>
      </c>
      <c r="K1234" s="204">
        <v>8.8999999999999996E-2</v>
      </c>
      <c r="L1234" s="205"/>
      <c r="M1234" s="205"/>
    </row>
    <row r="1235" spans="1:13" ht="22.5" x14ac:dyDescent="0.2">
      <c r="A1235" s="205" t="s">
        <v>2304</v>
      </c>
      <c r="B1235" s="205" t="s">
        <v>3303</v>
      </c>
      <c r="C1235" s="214" t="s">
        <v>2305</v>
      </c>
      <c r="D1235" s="108">
        <v>0.68899999999999995</v>
      </c>
      <c r="E1235" s="204"/>
      <c r="F1235" s="205">
        <v>3.1</v>
      </c>
      <c r="G1235" s="206">
        <v>1</v>
      </c>
      <c r="H1235" s="204">
        <v>0.22600000000000001</v>
      </c>
      <c r="I1235" s="206">
        <v>7</v>
      </c>
      <c r="J1235" s="204">
        <v>8.6999999999999994E-2</v>
      </c>
      <c r="K1235" s="204">
        <v>9.4E-2</v>
      </c>
      <c r="L1235" s="205"/>
      <c r="M1235" s="205"/>
    </row>
    <row r="1236" spans="1:13" ht="22.5" x14ac:dyDescent="0.2">
      <c r="A1236" s="205" t="s">
        <v>4035</v>
      </c>
      <c r="B1236" s="205" t="s">
        <v>3303</v>
      </c>
      <c r="C1236" s="214" t="s">
        <v>2737</v>
      </c>
      <c r="D1236" s="108">
        <v>3.016</v>
      </c>
      <c r="E1236" s="204"/>
      <c r="F1236" s="205">
        <v>15.5</v>
      </c>
      <c r="G1236" s="206">
        <v>4</v>
      </c>
      <c r="H1236" s="204">
        <v>0.45300000000000001</v>
      </c>
      <c r="I1236" s="206">
        <v>31</v>
      </c>
      <c r="J1236" s="204">
        <v>0.10199999999999999</v>
      </c>
      <c r="K1236" s="204">
        <v>0.13700000000000001</v>
      </c>
      <c r="L1236" s="205"/>
      <c r="M1236" s="205"/>
    </row>
    <row r="1237" spans="1:13" ht="45" x14ac:dyDescent="0.2">
      <c r="A1237" s="205" t="s">
        <v>4036</v>
      </c>
      <c r="B1237" s="205" t="s">
        <v>3303</v>
      </c>
      <c r="C1237" s="214" t="s">
        <v>6762</v>
      </c>
      <c r="D1237" s="108">
        <v>1.222</v>
      </c>
      <c r="E1237" s="204"/>
      <c r="F1237" s="205">
        <v>6.5</v>
      </c>
      <c r="G1237" s="206">
        <v>1</v>
      </c>
      <c r="H1237" s="204">
        <v>0.71099999999999997</v>
      </c>
      <c r="I1237" s="206">
        <v>15</v>
      </c>
      <c r="J1237" s="204">
        <v>0.08</v>
      </c>
      <c r="K1237" s="204">
        <v>9.9000000000000005E-2</v>
      </c>
      <c r="L1237" s="205"/>
      <c r="M1237" s="205"/>
    </row>
    <row r="1238" spans="1:13" ht="33.75" x14ac:dyDescent="0.2">
      <c r="A1238" s="205" t="s">
        <v>2738</v>
      </c>
      <c r="B1238" s="205" t="s">
        <v>3303</v>
      </c>
      <c r="C1238" s="214" t="s">
        <v>6763</v>
      </c>
      <c r="D1238" s="108">
        <v>0.81599999999999995</v>
      </c>
      <c r="E1238" s="204"/>
      <c r="F1238" s="205">
        <v>4.5</v>
      </c>
      <c r="G1238" s="206">
        <v>1</v>
      </c>
      <c r="H1238" s="204">
        <v>0.35399999999999998</v>
      </c>
      <c r="I1238" s="206">
        <v>10</v>
      </c>
      <c r="J1238" s="204">
        <v>7.6999999999999999E-2</v>
      </c>
      <c r="K1238" s="204">
        <v>8.8999999999999996E-2</v>
      </c>
      <c r="L1238" s="205"/>
      <c r="M1238" s="205"/>
    </row>
    <row r="1239" spans="1:13" ht="33.75" x14ac:dyDescent="0.2">
      <c r="A1239" s="205" t="s">
        <v>1290</v>
      </c>
      <c r="B1239" s="205" t="s">
        <v>3303</v>
      </c>
      <c r="C1239" s="214" t="s">
        <v>872</v>
      </c>
      <c r="D1239" s="108">
        <v>5.6849999999999996</v>
      </c>
      <c r="E1239" s="204"/>
      <c r="F1239" s="205">
        <v>16.3</v>
      </c>
      <c r="G1239" s="206">
        <v>4</v>
      </c>
      <c r="H1239" s="204">
        <v>0.46899999999999997</v>
      </c>
      <c r="I1239" s="206">
        <v>31</v>
      </c>
      <c r="J1239" s="204">
        <v>0.28399999999999997</v>
      </c>
      <c r="K1239" s="204">
        <v>0.13600000000000001</v>
      </c>
      <c r="L1239" s="205"/>
      <c r="M1239" s="205"/>
    </row>
    <row r="1240" spans="1:13" ht="22.5" x14ac:dyDescent="0.2">
      <c r="A1240" s="112" t="s">
        <v>873</v>
      </c>
      <c r="B1240" s="112" t="s">
        <v>3303</v>
      </c>
      <c r="C1240" s="118" t="s">
        <v>874</v>
      </c>
      <c r="D1240" s="111">
        <v>3.0329999999999999</v>
      </c>
      <c r="E1240" s="111"/>
      <c r="F1240" s="112">
        <v>10.7</v>
      </c>
      <c r="G1240" s="119">
        <v>3</v>
      </c>
      <c r="H1240" s="111">
        <v>0.32400000000000001</v>
      </c>
      <c r="I1240" s="119">
        <v>21</v>
      </c>
      <c r="J1240" s="111">
        <v>8.5000000000000006E-2</v>
      </c>
      <c r="K1240" s="111">
        <v>0.111</v>
      </c>
      <c r="L1240" s="112"/>
      <c r="M1240" s="112"/>
    </row>
    <row r="1241" spans="1:13" ht="33.75" x14ac:dyDescent="0.2">
      <c r="A1241" s="205" t="s">
        <v>2331</v>
      </c>
      <c r="B1241" s="205" t="s">
        <v>3303</v>
      </c>
      <c r="C1241" s="214" t="s">
        <v>2332</v>
      </c>
      <c r="D1241" s="108">
        <v>6.883</v>
      </c>
      <c r="E1241" s="204"/>
      <c r="F1241" s="205">
        <v>24.8</v>
      </c>
      <c r="G1241" s="206">
        <v>7</v>
      </c>
      <c r="H1241" s="204">
        <v>0.51400000000000001</v>
      </c>
      <c r="I1241" s="206">
        <v>43</v>
      </c>
      <c r="J1241" s="204">
        <v>0.218</v>
      </c>
      <c r="K1241" s="204">
        <v>0.16</v>
      </c>
      <c r="L1241" s="205"/>
      <c r="M1241" s="205"/>
    </row>
    <row r="1242" spans="1:13" x14ac:dyDescent="0.2">
      <c r="A1242" s="112" t="s">
        <v>399</v>
      </c>
      <c r="B1242" s="112" t="s">
        <v>3305</v>
      </c>
      <c r="C1242" s="118" t="s">
        <v>875</v>
      </c>
      <c r="D1242" s="108">
        <v>0.45</v>
      </c>
      <c r="E1242" s="111"/>
      <c r="F1242" s="112">
        <v>3</v>
      </c>
      <c r="G1242" s="119">
        <v>1</v>
      </c>
      <c r="H1242" s="111">
        <v>0.22900000000000001</v>
      </c>
      <c r="I1242" s="119">
        <v>7</v>
      </c>
      <c r="J1242" s="111">
        <v>9.8000000000000004E-2</v>
      </c>
      <c r="K1242" s="111">
        <v>0.105</v>
      </c>
      <c r="L1242" s="112"/>
      <c r="M1242" s="112"/>
    </row>
    <row r="1243" spans="1:13" ht="45" x14ac:dyDescent="0.2">
      <c r="A1243" s="205" t="s">
        <v>876</v>
      </c>
      <c r="B1243" s="205" t="s">
        <v>3305</v>
      </c>
      <c r="C1243" s="214" t="s">
        <v>1547</v>
      </c>
      <c r="D1243" s="108">
        <v>0.56399999999999995</v>
      </c>
      <c r="E1243" s="204"/>
      <c r="F1243" s="205">
        <v>3.8</v>
      </c>
      <c r="G1243" s="206">
        <v>1</v>
      </c>
      <c r="H1243" s="204">
        <v>0.32800000000000001</v>
      </c>
      <c r="I1243" s="206">
        <v>9</v>
      </c>
      <c r="J1243" s="204">
        <v>9.1999999999999998E-2</v>
      </c>
      <c r="K1243" s="204">
        <v>0.104</v>
      </c>
      <c r="L1243" s="205"/>
      <c r="M1243" s="205"/>
    </row>
    <row r="1244" spans="1:13" ht="22.5" x14ac:dyDescent="0.2">
      <c r="A1244" s="205" t="s">
        <v>3971</v>
      </c>
      <c r="B1244" s="205" t="s">
        <v>3305</v>
      </c>
      <c r="C1244" s="214" t="s">
        <v>3972</v>
      </c>
      <c r="D1244" s="108">
        <v>0.375</v>
      </c>
      <c r="E1244" s="204"/>
      <c r="F1244" s="205">
        <v>2.4</v>
      </c>
      <c r="G1244" s="206">
        <v>1</v>
      </c>
      <c r="H1244" s="204">
        <v>0.17699999999999999</v>
      </c>
      <c r="I1244" s="206">
        <v>5</v>
      </c>
      <c r="J1244" s="204">
        <v>0.104</v>
      </c>
      <c r="K1244" s="204">
        <v>0.106</v>
      </c>
      <c r="L1244" s="205"/>
      <c r="M1244" s="205"/>
    </row>
    <row r="1245" spans="1:13" s="20" customFormat="1" ht="21" customHeight="1" x14ac:dyDescent="0.2">
      <c r="A1245" s="217" t="s">
        <v>2915</v>
      </c>
      <c r="B1245" s="85"/>
      <c r="C1245" s="218"/>
      <c r="D1245" s="219"/>
      <c r="E1245" s="84"/>
      <c r="F1245" s="85"/>
      <c r="G1245" s="220"/>
      <c r="H1245" s="84"/>
      <c r="I1245" s="220"/>
      <c r="J1245" s="84"/>
      <c r="K1245" s="84"/>
      <c r="L1245" s="85"/>
      <c r="M1245" s="221"/>
    </row>
    <row r="1246" spans="1:13" ht="56.25" x14ac:dyDescent="0.2">
      <c r="A1246" s="205" t="s">
        <v>2560</v>
      </c>
      <c r="B1246" s="205" t="s">
        <v>3303</v>
      </c>
      <c r="C1246" s="214" t="s">
        <v>15</v>
      </c>
      <c r="D1246" s="108">
        <v>14.026999999999999</v>
      </c>
      <c r="E1246" s="204"/>
      <c r="F1246" s="205">
        <v>31</v>
      </c>
      <c r="G1246" s="206">
        <v>9</v>
      </c>
      <c r="H1246" s="204">
        <v>1.161</v>
      </c>
      <c r="I1246" s="206">
        <v>49</v>
      </c>
      <c r="J1246" s="204">
        <v>0.45800000000000002</v>
      </c>
      <c r="K1246" s="204">
        <v>0.36299999999999999</v>
      </c>
      <c r="L1246" s="205"/>
      <c r="M1246" s="205"/>
    </row>
    <row r="1247" spans="1:13" ht="56.25" x14ac:dyDescent="0.2">
      <c r="A1247" s="205" t="s">
        <v>2561</v>
      </c>
      <c r="B1247" s="205" t="s">
        <v>3303</v>
      </c>
      <c r="C1247" s="214" t="s">
        <v>284</v>
      </c>
      <c r="D1247" s="108">
        <v>7.0750000000000002</v>
      </c>
      <c r="E1247" s="204"/>
      <c r="F1247" s="205">
        <v>20.2</v>
      </c>
      <c r="G1247" s="206">
        <v>6</v>
      </c>
      <c r="H1247" s="204">
        <v>0.79900000000000004</v>
      </c>
      <c r="I1247" s="206">
        <v>37</v>
      </c>
      <c r="J1247" s="204">
        <v>0.19400000000000001</v>
      </c>
      <c r="K1247" s="204">
        <v>0.26400000000000001</v>
      </c>
      <c r="L1247" s="205"/>
      <c r="M1247" s="205"/>
    </row>
    <row r="1248" spans="1:13" ht="45" customHeight="1" x14ac:dyDescent="0.2">
      <c r="A1248" s="205" t="s">
        <v>3026</v>
      </c>
      <c r="B1248" s="205" t="s">
        <v>3303</v>
      </c>
      <c r="C1248" s="214" t="s">
        <v>285</v>
      </c>
      <c r="D1248" s="108">
        <v>2.5369999999999999</v>
      </c>
      <c r="E1248" s="204"/>
      <c r="F1248" s="205">
        <v>10.5</v>
      </c>
      <c r="G1248" s="206">
        <v>2</v>
      </c>
      <c r="H1248" s="204">
        <v>0.50800000000000001</v>
      </c>
      <c r="I1248" s="206">
        <v>23</v>
      </c>
      <c r="J1248" s="204">
        <v>0.14499999999999999</v>
      </c>
      <c r="K1248" s="204">
        <v>0.13300000000000001</v>
      </c>
      <c r="L1248" s="205"/>
      <c r="M1248" s="205"/>
    </row>
    <row r="1249" spans="1:13" ht="45" customHeight="1" x14ac:dyDescent="0.2">
      <c r="A1249" s="205" t="s">
        <v>286</v>
      </c>
      <c r="B1249" s="205" t="s">
        <v>3303</v>
      </c>
      <c r="C1249" s="214" t="s">
        <v>287</v>
      </c>
      <c r="D1249" s="108">
        <v>2.71</v>
      </c>
      <c r="E1249" s="204"/>
      <c r="F1249" s="205">
        <v>12.5</v>
      </c>
      <c r="G1249" s="206">
        <v>3</v>
      </c>
      <c r="H1249" s="204">
        <v>0.51700000000000002</v>
      </c>
      <c r="I1249" s="206">
        <v>25</v>
      </c>
      <c r="J1249" s="204">
        <v>0.11600000000000001</v>
      </c>
      <c r="K1249" s="204">
        <v>0.154</v>
      </c>
      <c r="L1249" s="205"/>
      <c r="M1249" s="205"/>
    </row>
    <row r="1250" spans="1:13" ht="22.5" x14ac:dyDescent="0.2">
      <c r="A1250" s="205" t="s">
        <v>1502</v>
      </c>
      <c r="B1250" s="205" t="s">
        <v>3303</v>
      </c>
      <c r="C1250" s="214" t="s">
        <v>288</v>
      </c>
      <c r="D1250" s="108">
        <v>1.262</v>
      </c>
      <c r="E1250" s="204"/>
      <c r="F1250" s="205">
        <v>5.7</v>
      </c>
      <c r="G1250" s="206">
        <v>1</v>
      </c>
      <c r="H1250" s="204">
        <v>0.82699999999999996</v>
      </c>
      <c r="I1250" s="206">
        <v>13</v>
      </c>
      <c r="J1250" s="204">
        <v>0.18</v>
      </c>
      <c r="K1250" s="204">
        <v>0.125</v>
      </c>
      <c r="L1250" s="205"/>
      <c r="M1250" s="205"/>
    </row>
    <row r="1251" spans="1:13" ht="22.5" x14ac:dyDescent="0.2">
      <c r="A1251" s="205" t="s">
        <v>1503</v>
      </c>
      <c r="B1251" s="205" t="s">
        <v>3303</v>
      </c>
      <c r="C1251" s="214" t="s">
        <v>289</v>
      </c>
      <c r="D1251" s="108">
        <v>1.5249999999999999</v>
      </c>
      <c r="E1251" s="204"/>
      <c r="F1251" s="205">
        <v>7</v>
      </c>
      <c r="G1251" s="206">
        <v>1</v>
      </c>
      <c r="H1251" s="204">
        <v>1.04</v>
      </c>
      <c r="I1251" s="206">
        <v>16</v>
      </c>
      <c r="J1251" s="204">
        <v>0.124</v>
      </c>
      <c r="K1251" s="204">
        <v>0.154</v>
      </c>
      <c r="L1251" s="205"/>
      <c r="M1251" s="205"/>
    </row>
    <row r="1252" spans="1:13" x14ac:dyDescent="0.2">
      <c r="A1252" s="205" t="s">
        <v>2562</v>
      </c>
      <c r="B1252" s="205" t="s">
        <v>3305</v>
      </c>
      <c r="C1252" s="214" t="s">
        <v>3810</v>
      </c>
      <c r="D1252" s="108">
        <v>0.57399999999999995</v>
      </c>
      <c r="E1252" s="204"/>
      <c r="F1252" s="205">
        <v>3.8</v>
      </c>
      <c r="G1252" s="206"/>
      <c r="H1252" s="204"/>
      <c r="I1252" s="206">
        <v>9</v>
      </c>
      <c r="J1252" s="204">
        <v>0.14399999999999999</v>
      </c>
      <c r="K1252" s="204">
        <v>0.114</v>
      </c>
      <c r="L1252" s="205"/>
      <c r="M1252" s="205"/>
    </row>
    <row r="1253" spans="1:13" x14ac:dyDescent="0.2">
      <c r="A1253" s="205" t="s">
        <v>2563</v>
      </c>
      <c r="B1253" s="205" t="s">
        <v>3305</v>
      </c>
      <c r="C1253" s="214" t="s">
        <v>3811</v>
      </c>
      <c r="D1253" s="108">
        <v>0.65100000000000002</v>
      </c>
      <c r="E1253" s="204"/>
      <c r="F1253" s="205">
        <v>4.9000000000000004</v>
      </c>
      <c r="G1253" s="206"/>
      <c r="H1253" s="204"/>
      <c r="I1253" s="206">
        <v>12</v>
      </c>
      <c r="J1253" s="204">
        <v>8.7999999999999995E-2</v>
      </c>
      <c r="K1253" s="204">
        <v>0.105</v>
      </c>
      <c r="L1253" s="205"/>
      <c r="M1253" s="205"/>
    </row>
    <row r="1254" spans="1:13" x14ac:dyDescent="0.2">
      <c r="A1254" s="205" t="s">
        <v>519</v>
      </c>
      <c r="B1254" s="205" t="s">
        <v>3305</v>
      </c>
      <c r="C1254" s="214" t="s">
        <v>3812</v>
      </c>
      <c r="D1254" s="108">
        <v>0.217</v>
      </c>
      <c r="E1254" s="204"/>
      <c r="F1254" s="205">
        <v>1</v>
      </c>
      <c r="G1254" s="206"/>
      <c r="H1254" s="204"/>
      <c r="I1254" s="206"/>
      <c r="J1254" s="204"/>
      <c r="K1254" s="204"/>
      <c r="L1254" s="205"/>
      <c r="M1254" s="205"/>
    </row>
    <row r="1255" spans="1:13" s="20" customFormat="1" ht="21" customHeight="1" x14ac:dyDescent="0.2">
      <c r="A1255" s="217" t="s">
        <v>2916</v>
      </c>
      <c r="B1255" s="85"/>
      <c r="C1255" s="218"/>
      <c r="D1255" s="219"/>
      <c r="E1255" s="84"/>
      <c r="F1255" s="85"/>
      <c r="G1255" s="220"/>
      <c r="H1255" s="84"/>
      <c r="I1255" s="220"/>
      <c r="J1255" s="84"/>
      <c r="K1255" s="84"/>
      <c r="L1255" s="85"/>
      <c r="M1255" s="221"/>
    </row>
    <row r="1256" spans="1:13" ht="33.75" x14ac:dyDescent="0.2">
      <c r="A1256" s="205" t="s">
        <v>2564</v>
      </c>
      <c r="B1256" s="205" t="s">
        <v>3303</v>
      </c>
      <c r="C1256" s="214" t="s">
        <v>6850</v>
      </c>
      <c r="D1256" s="108">
        <v>2.8420000000000001</v>
      </c>
      <c r="E1256" s="204"/>
      <c r="F1256" s="205">
        <v>13.8</v>
      </c>
      <c r="G1256" s="206">
        <v>4</v>
      </c>
      <c r="H1256" s="204">
        <v>0.34899999999999998</v>
      </c>
      <c r="I1256" s="206">
        <v>28</v>
      </c>
      <c r="J1256" s="204">
        <v>8.7999999999999995E-2</v>
      </c>
      <c r="K1256" s="204">
        <v>0.11799999999999999</v>
      </c>
      <c r="L1256" s="205"/>
      <c r="M1256" s="205"/>
    </row>
    <row r="1257" spans="1:13" ht="45" x14ac:dyDescent="0.2">
      <c r="A1257" s="205" t="s">
        <v>2565</v>
      </c>
      <c r="B1257" s="205" t="s">
        <v>3303</v>
      </c>
      <c r="C1257" s="214" t="s">
        <v>6764</v>
      </c>
      <c r="D1257" s="108">
        <v>1.048</v>
      </c>
      <c r="E1257" s="204"/>
      <c r="F1257" s="205">
        <v>4.4000000000000004</v>
      </c>
      <c r="G1257" s="206">
        <v>1</v>
      </c>
      <c r="H1257" s="204">
        <v>0.48699999999999999</v>
      </c>
      <c r="I1257" s="206">
        <v>11</v>
      </c>
      <c r="J1257" s="204">
        <v>9.5000000000000001E-2</v>
      </c>
      <c r="K1257" s="204">
        <v>0.111</v>
      </c>
      <c r="L1257" s="205"/>
      <c r="M1257" s="205"/>
    </row>
    <row r="1258" spans="1:13" ht="45" x14ac:dyDescent="0.2">
      <c r="A1258" s="205" t="s">
        <v>6765</v>
      </c>
      <c r="B1258" s="205" t="s">
        <v>3303</v>
      </c>
      <c r="C1258" s="214" t="s">
        <v>6766</v>
      </c>
      <c r="D1258" s="108">
        <v>0.65600000000000003</v>
      </c>
      <c r="E1258" s="204"/>
      <c r="F1258" s="205">
        <v>5</v>
      </c>
      <c r="G1258" s="206">
        <v>1</v>
      </c>
      <c r="H1258" s="204">
        <v>0.34399999999999997</v>
      </c>
      <c r="I1258" s="206">
        <v>12</v>
      </c>
      <c r="J1258" s="204">
        <v>8.3000000000000004E-2</v>
      </c>
      <c r="K1258" s="204">
        <v>9.9000000000000005E-2</v>
      </c>
      <c r="L1258" s="205"/>
      <c r="M1258" s="205"/>
    </row>
    <row r="1259" spans="1:13" x14ac:dyDescent="0.2">
      <c r="A1259" s="112" t="s">
        <v>520</v>
      </c>
      <c r="B1259" s="112" t="s">
        <v>3303</v>
      </c>
      <c r="C1259" s="118" t="s">
        <v>521</v>
      </c>
      <c r="D1259" s="111">
        <v>2.8170000000000002</v>
      </c>
      <c r="E1259" s="111"/>
      <c r="F1259" s="112">
        <v>8</v>
      </c>
      <c r="G1259" s="119">
        <v>2</v>
      </c>
      <c r="H1259" s="111">
        <v>0.45100000000000001</v>
      </c>
      <c r="I1259" s="119">
        <v>13</v>
      </c>
      <c r="J1259" s="111">
        <v>0.16900000000000001</v>
      </c>
      <c r="K1259" s="111">
        <v>0.15</v>
      </c>
      <c r="L1259" s="112"/>
      <c r="M1259" s="112"/>
    </row>
    <row r="1260" spans="1:13" ht="45" x14ac:dyDescent="0.2">
      <c r="A1260" s="112" t="s">
        <v>2333</v>
      </c>
      <c r="B1260" s="112" t="s">
        <v>3305</v>
      </c>
      <c r="C1260" s="118" t="s">
        <v>2357</v>
      </c>
      <c r="D1260" s="108">
        <v>1.0229999999999999</v>
      </c>
      <c r="E1260" s="111"/>
      <c r="F1260" s="112">
        <v>2.6</v>
      </c>
      <c r="G1260" s="119">
        <v>1</v>
      </c>
      <c r="H1260" s="111">
        <v>0.52100000000000002</v>
      </c>
      <c r="I1260" s="119">
        <v>5</v>
      </c>
      <c r="J1260" s="111">
        <v>0.28499999999999998</v>
      </c>
      <c r="K1260" s="111">
        <v>0.29299999999999998</v>
      </c>
      <c r="L1260" s="112"/>
      <c r="M1260" s="112"/>
    </row>
    <row r="1261" spans="1:13" ht="45" x14ac:dyDescent="0.2">
      <c r="A1261" s="205" t="s">
        <v>2358</v>
      </c>
      <c r="B1261" s="205" t="s">
        <v>3305</v>
      </c>
      <c r="C1261" s="214" t="s">
        <v>2141</v>
      </c>
      <c r="D1261" s="108">
        <v>0.64800000000000002</v>
      </c>
      <c r="E1261" s="204"/>
      <c r="F1261" s="205">
        <v>2.4</v>
      </c>
      <c r="G1261" s="206">
        <v>1</v>
      </c>
      <c r="H1261" s="204">
        <v>0.32200000000000001</v>
      </c>
      <c r="I1261" s="206">
        <v>4</v>
      </c>
      <c r="J1261" s="204">
        <v>0.189</v>
      </c>
      <c r="K1261" s="204">
        <v>0.19</v>
      </c>
      <c r="L1261" s="205"/>
      <c r="M1261" s="205"/>
    </row>
    <row r="1262" spans="1:13" ht="33.75" customHeight="1" x14ac:dyDescent="0.2">
      <c r="A1262" s="205" t="s">
        <v>3363</v>
      </c>
      <c r="B1262" s="205" t="s">
        <v>3305</v>
      </c>
      <c r="C1262" s="214" t="s">
        <v>1066</v>
      </c>
      <c r="D1262" s="108">
        <v>0.72799999999999998</v>
      </c>
      <c r="E1262" s="204"/>
      <c r="F1262" s="205">
        <v>3</v>
      </c>
      <c r="G1262" s="206">
        <v>1</v>
      </c>
      <c r="H1262" s="204">
        <v>0.29899999999999999</v>
      </c>
      <c r="I1262" s="206">
        <v>7</v>
      </c>
      <c r="J1262" s="204">
        <v>0.14099999999999999</v>
      </c>
      <c r="K1262" s="204">
        <v>0.151</v>
      </c>
      <c r="L1262" s="205"/>
      <c r="M1262" s="205"/>
    </row>
    <row r="1263" spans="1:13" ht="56.25" x14ac:dyDescent="0.2">
      <c r="A1263" s="205" t="s">
        <v>1067</v>
      </c>
      <c r="B1263" s="205" t="s">
        <v>3305</v>
      </c>
      <c r="C1263" s="214" t="s">
        <v>5799</v>
      </c>
      <c r="D1263" s="108">
        <v>0.39800000000000002</v>
      </c>
      <c r="E1263" s="204"/>
      <c r="F1263" s="205">
        <v>2.7</v>
      </c>
      <c r="G1263" s="206">
        <v>1</v>
      </c>
      <c r="H1263" s="204">
        <v>0.13200000000000001</v>
      </c>
      <c r="I1263" s="206">
        <v>6</v>
      </c>
      <c r="J1263" s="204">
        <v>9.9000000000000005E-2</v>
      </c>
      <c r="K1263" s="204">
        <v>0.10299999999999999</v>
      </c>
      <c r="L1263" s="205"/>
      <c r="M1263" s="205"/>
    </row>
    <row r="1264" spans="1:13" ht="22.5" x14ac:dyDescent="0.2">
      <c r="A1264" s="205" t="s">
        <v>1766</v>
      </c>
      <c r="B1264" s="205" t="s">
        <v>3305</v>
      </c>
      <c r="C1264" s="214" t="s">
        <v>1152</v>
      </c>
      <c r="D1264" s="108">
        <v>0.57899999999999996</v>
      </c>
      <c r="E1264" s="204"/>
      <c r="F1264" s="205">
        <v>4.2</v>
      </c>
      <c r="G1264" s="206">
        <v>1</v>
      </c>
      <c r="H1264" s="204">
        <v>0.33500000000000002</v>
      </c>
      <c r="I1264" s="206">
        <v>10</v>
      </c>
      <c r="J1264" s="204">
        <v>9.0999999999999998E-2</v>
      </c>
      <c r="K1264" s="204">
        <v>0.106</v>
      </c>
      <c r="L1264" s="205"/>
      <c r="M1264" s="205"/>
    </row>
    <row r="1265" spans="1:13" x14ac:dyDescent="0.2">
      <c r="A1265" s="205" t="s">
        <v>522</v>
      </c>
      <c r="B1265" s="205" t="s">
        <v>3305</v>
      </c>
      <c r="C1265" s="214" t="s">
        <v>523</v>
      </c>
      <c r="D1265" s="108">
        <v>0.89</v>
      </c>
      <c r="E1265" s="204"/>
      <c r="F1265" s="205">
        <v>2.5</v>
      </c>
      <c r="G1265" s="206">
        <v>1</v>
      </c>
      <c r="H1265" s="204">
        <v>0.37</v>
      </c>
      <c r="I1265" s="206">
        <v>5</v>
      </c>
      <c r="J1265" s="204">
        <v>0.245</v>
      </c>
      <c r="K1265" s="204">
        <v>0.249</v>
      </c>
      <c r="L1265" s="205"/>
      <c r="M1265" s="205"/>
    </row>
    <row r="1266" spans="1:13" s="20" customFormat="1" ht="21" customHeight="1" x14ac:dyDescent="0.2">
      <c r="A1266" s="217" t="s">
        <v>5800</v>
      </c>
      <c r="B1266" s="85"/>
      <c r="C1266" s="218"/>
      <c r="D1266" s="219"/>
      <c r="E1266" s="84"/>
      <c r="F1266" s="85"/>
      <c r="G1266" s="220"/>
      <c r="H1266" s="84"/>
      <c r="I1266" s="220"/>
      <c r="J1266" s="84"/>
      <c r="K1266" s="84"/>
      <c r="L1266" s="85"/>
      <c r="M1266" s="221"/>
    </row>
    <row r="1267" spans="1:13" ht="67.5" x14ac:dyDescent="0.2">
      <c r="A1267" s="205" t="s">
        <v>5801</v>
      </c>
      <c r="B1267" s="205" t="s">
        <v>3303</v>
      </c>
      <c r="C1267" s="214" t="s">
        <v>5802</v>
      </c>
      <c r="D1267" s="108">
        <v>6.194</v>
      </c>
      <c r="E1267" s="204"/>
      <c r="F1267" s="205">
        <v>25.7</v>
      </c>
      <c r="G1267" s="206">
        <v>8</v>
      </c>
      <c r="H1267" s="204">
        <v>0.57799999999999996</v>
      </c>
      <c r="I1267" s="206">
        <v>44</v>
      </c>
      <c r="J1267" s="204">
        <v>0.20300000000000001</v>
      </c>
      <c r="K1267" s="204">
        <v>0.19500000000000001</v>
      </c>
      <c r="L1267" s="205"/>
      <c r="M1267" s="205" t="s">
        <v>310</v>
      </c>
    </row>
    <row r="1268" spans="1:13" ht="33.75" x14ac:dyDescent="0.2">
      <c r="A1268" s="205" t="s">
        <v>5803</v>
      </c>
      <c r="B1268" s="205" t="s">
        <v>3303</v>
      </c>
      <c r="C1268" s="214" t="s">
        <v>5804</v>
      </c>
      <c r="D1268" s="108">
        <v>3.911</v>
      </c>
      <c r="E1268" s="204"/>
      <c r="F1268" s="205">
        <v>19.5</v>
      </c>
      <c r="G1268" s="206">
        <v>6</v>
      </c>
      <c r="H1268" s="204">
        <v>0.39</v>
      </c>
      <c r="I1268" s="206">
        <v>38</v>
      </c>
      <c r="J1268" s="204">
        <v>9.8000000000000004E-2</v>
      </c>
      <c r="K1268" s="204">
        <v>0.13300000000000001</v>
      </c>
      <c r="L1268" s="205"/>
      <c r="M1268" s="205" t="s">
        <v>310</v>
      </c>
    </row>
    <row r="1269" spans="1:13" ht="67.5" x14ac:dyDescent="0.2">
      <c r="A1269" s="205" t="s">
        <v>5805</v>
      </c>
      <c r="B1269" s="205" t="s">
        <v>3303</v>
      </c>
      <c r="C1269" s="214" t="s">
        <v>5806</v>
      </c>
      <c r="D1269" s="108">
        <v>3.3319999999999999</v>
      </c>
      <c r="E1269" s="204"/>
      <c r="F1269" s="205">
        <v>18</v>
      </c>
      <c r="G1269" s="206">
        <v>5</v>
      </c>
      <c r="H1269" s="204">
        <v>0.41099999999999998</v>
      </c>
      <c r="I1269" s="206">
        <v>35</v>
      </c>
      <c r="J1269" s="204">
        <v>9.6000000000000002E-2</v>
      </c>
      <c r="K1269" s="204">
        <v>0.13</v>
      </c>
      <c r="L1269" s="205"/>
      <c r="M1269" s="205" t="s">
        <v>310</v>
      </c>
    </row>
    <row r="1270" spans="1:13" ht="56.25" customHeight="1" x14ac:dyDescent="0.2">
      <c r="A1270" s="205" t="s">
        <v>5807</v>
      </c>
      <c r="B1270" s="205" t="s">
        <v>3303</v>
      </c>
      <c r="C1270" s="214" t="s">
        <v>5808</v>
      </c>
      <c r="D1270" s="108">
        <v>2.6120000000000001</v>
      </c>
      <c r="E1270" s="204"/>
      <c r="F1270" s="205">
        <v>15</v>
      </c>
      <c r="G1270" s="206">
        <v>4</v>
      </c>
      <c r="H1270" s="204">
        <v>0.38500000000000001</v>
      </c>
      <c r="I1270" s="206">
        <v>30</v>
      </c>
      <c r="J1270" s="204">
        <v>0.09</v>
      </c>
      <c r="K1270" s="204">
        <v>0.12</v>
      </c>
      <c r="L1270" s="205"/>
      <c r="M1270" s="205" t="s">
        <v>310</v>
      </c>
    </row>
    <row r="1271" spans="1:13" ht="33.75" x14ac:dyDescent="0.2">
      <c r="A1271" s="205" t="s">
        <v>5809</v>
      </c>
      <c r="B1271" s="205" t="s">
        <v>3303</v>
      </c>
      <c r="C1271" s="214" t="s">
        <v>5810</v>
      </c>
      <c r="D1271" s="108">
        <v>1.8720000000000001</v>
      </c>
      <c r="E1271" s="204"/>
      <c r="F1271" s="205">
        <v>11.7</v>
      </c>
      <c r="G1271" s="206">
        <v>3</v>
      </c>
      <c r="H1271" s="204">
        <v>0.34899999999999998</v>
      </c>
      <c r="I1271" s="206">
        <v>24</v>
      </c>
      <c r="J1271" s="204">
        <v>8.4000000000000005E-2</v>
      </c>
      <c r="K1271" s="204">
        <v>0.11</v>
      </c>
      <c r="L1271" s="205"/>
      <c r="M1271" s="205" t="s">
        <v>310</v>
      </c>
    </row>
    <row r="1272" spans="1:13" ht="45" x14ac:dyDescent="0.2">
      <c r="A1272" s="205" t="s">
        <v>5811</v>
      </c>
      <c r="B1272" s="205" t="s">
        <v>3303</v>
      </c>
      <c r="C1272" s="214" t="s">
        <v>5812</v>
      </c>
      <c r="D1272" s="108">
        <v>1.9350000000000001</v>
      </c>
      <c r="E1272" s="204"/>
      <c r="F1272" s="205">
        <v>12</v>
      </c>
      <c r="G1272" s="206">
        <v>3</v>
      </c>
      <c r="H1272" s="204">
        <v>0.373</v>
      </c>
      <c r="I1272" s="206">
        <v>26</v>
      </c>
      <c r="J1272" s="204">
        <v>8.6999999999999994E-2</v>
      </c>
      <c r="K1272" s="204">
        <v>0.114</v>
      </c>
      <c r="L1272" s="205"/>
      <c r="M1272" s="205" t="s">
        <v>310</v>
      </c>
    </row>
    <row r="1273" spans="1:13" ht="22.5" x14ac:dyDescent="0.2">
      <c r="A1273" s="205" t="s">
        <v>5813</v>
      </c>
      <c r="B1273" s="205" t="s">
        <v>3303</v>
      </c>
      <c r="C1273" s="214" t="s">
        <v>5814</v>
      </c>
      <c r="D1273" s="108">
        <v>1.679</v>
      </c>
      <c r="E1273" s="204"/>
      <c r="F1273" s="205">
        <v>10.5</v>
      </c>
      <c r="G1273" s="206">
        <v>3</v>
      </c>
      <c r="H1273" s="204">
        <v>0.32800000000000001</v>
      </c>
      <c r="I1273" s="206">
        <v>23</v>
      </c>
      <c r="J1273" s="204">
        <v>8.7999999999999995E-2</v>
      </c>
      <c r="K1273" s="204">
        <v>0.114</v>
      </c>
      <c r="L1273" s="205"/>
      <c r="M1273" s="205" t="s">
        <v>310</v>
      </c>
    </row>
    <row r="1274" spans="1:13" ht="22.5" x14ac:dyDescent="0.2">
      <c r="A1274" s="205" t="s">
        <v>5815</v>
      </c>
      <c r="B1274" s="205" t="s">
        <v>3303</v>
      </c>
      <c r="C1274" s="214" t="s">
        <v>5816</v>
      </c>
      <c r="D1274" s="108">
        <v>1.3140000000000001</v>
      </c>
      <c r="E1274" s="204"/>
      <c r="F1274" s="205">
        <v>8.5</v>
      </c>
      <c r="G1274" s="206">
        <v>2</v>
      </c>
      <c r="H1274" s="204">
        <v>0.33100000000000002</v>
      </c>
      <c r="I1274" s="206">
        <v>20</v>
      </c>
      <c r="J1274" s="204">
        <v>8.1000000000000003E-2</v>
      </c>
      <c r="K1274" s="204">
        <v>0.104</v>
      </c>
      <c r="L1274" s="205"/>
      <c r="M1274" s="205" t="s">
        <v>310</v>
      </c>
    </row>
    <row r="1275" spans="1:13" ht="22.5" x14ac:dyDescent="0.2">
      <c r="A1275" s="205" t="s">
        <v>5817</v>
      </c>
      <c r="B1275" s="205" t="s">
        <v>3303</v>
      </c>
      <c r="C1275" s="214" t="s">
        <v>5818</v>
      </c>
      <c r="D1275" s="108">
        <v>0.9</v>
      </c>
      <c r="E1275" s="204"/>
      <c r="F1275" s="205">
        <v>5.4</v>
      </c>
      <c r="G1275" s="206">
        <v>1</v>
      </c>
      <c r="H1275" s="204">
        <v>0.45500000000000002</v>
      </c>
      <c r="I1275" s="206">
        <v>14</v>
      </c>
      <c r="J1275" s="204">
        <v>8.3000000000000004E-2</v>
      </c>
      <c r="K1275" s="204">
        <v>9.9000000000000005E-2</v>
      </c>
      <c r="L1275" s="205"/>
      <c r="M1275" s="205" t="s">
        <v>310</v>
      </c>
    </row>
    <row r="1276" spans="1:13" x14ac:dyDescent="0.2">
      <c r="A1276" s="112" t="s">
        <v>5819</v>
      </c>
      <c r="B1276" s="112" t="s">
        <v>3305</v>
      </c>
      <c r="C1276" s="118" t="s">
        <v>5820</v>
      </c>
      <c r="D1276" s="111">
        <v>1.22</v>
      </c>
      <c r="E1276" s="111"/>
      <c r="F1276" s="112">
        <v>4.5</v>
      </c>
      <c r="G1276" s="119">
        <v>1</v>
      </c>
      <c r="H1276" s="111">
        <v>0.53500000000000003</v>
      </c>
      <c r="I1276" s="119">
        <v>10</v>
      </c>
      <c r="J1276" s="111">
        <v>0.16800000000000001</v>
      </c>
      <c r="K1276" s="111">
        <v>0.19600000000000001</v>
      </c>
      <c r="L1276" s="112"/>
      <c r="M1276" s="112" t="s">
        <v>310</v>
      </c>
    </row>
    <row r="1277" spans="1:13" s="20" customFormat="1" ht="21" customHeight="1" x14ac:dyDescent="0.2">
      <c r="A1277" s="217" t="s">
        <v>5821</v>
      </c>
      <c r="B1277" s="85"/>
      <c r="C1277" s="218"/>
      <c r="D1277" s="219"/>
      <c r="E1277" s="84"/>
      <c r="F1277" s="85"/>
      <c r="G1277" s="220"/>
      <c r="H1277" s="84"/>
      <c r="I1277" s="220"/>
      <c r="J1277" s="84"/>
      <c r="K1277" s="84"/>
      <c r="L1277" s="85"/>
      <c r="M1277" s="221"/>
    </row>
    <row r="1278" spans="1:13" x14ac:dyDescent="0.2">
      <c r="A1278" s="205" t="s">
        <v>4042</v>
      </c>
      <c r="B1278" s="205" t="s">
        <v>3305</v>
      </c>
      <c r="C1278" s="214" t="s">
        <v>4043</v>
      </c>
      <c r="D1278" s="108"/>
      <c r="E1278" s="204"/>
      <c r="F1278" s="205"/>
      <c r="G1278" s="206"/>
      <c r="H1278" s="204"/>
      <c r="I1278" s="206"/>
      <c r="J1278" s="204"/>
      <c r="K1278" s="204"/>
      <c r="L1278" s="205"/>
      <c r="M1278" s="205"/>
    </row>
    <row r="1279" spans="1:13" x14ac:dyDescent="0.2">
      <c r="A1279" s="205" t="s">
        <v>4044</v>
      </c>
      <c r="B1279" s="205" t="s">
        <v>3305</v>
      </c>
      <c r="C1279" s="214" t="s">
        <v>3494</v>
      </c>
      <c r="D1279" s="108"/>
      <c r="E1279" s="204"/>
      <c r="F1279" s="205"/>
      <c r="G1279" s="206"/>
      <c r="H1279" s="204"/>
      <c r="I1279" s="206"/>
      <c r="J1279" s="204"/>
      <c r="K1279" s="204"/>
      <c r="L1279" s="205"/>
      <c r="M1279" s="205"/>
    </row>
    <row r="1280" spans="1:13" x14ac:dyDescent="0.2">
      <c r="A1280" s="112" t="s">
        <v>3495</v>
      </c>
      <c r="B1280" s="112" t="s">
        <v>3305</v>
      </c>
      <c r="C1280" s="118" t="s">
        <v>3101</v>
      </c>
      <c r="D1280" s="111"/>
      <c r="E1280" s="111"/>
      <c r="F1280" s="112"/>
      <c r="G1280" s="119"/>
      <c r="H1280" s="111"/>
      <c r="I1280" s="119"/>
      <c r="J1280" s="111"/>
      <c r="K1280" s="111"/>
      <c r="L1280" s="112"/>
      <c r="M1280" s="112"/>
    </row>
    <row r="1281" spans="1:13" x14ac:dyDescent="0.2">
      <c r="A1281" s="524" t="s">
        <v>6339</v>
      </c>
      <c r="B1281" s="524"/>
      <c r="C1281" s="524"/>
      <c r="D1281" s="524"/>
      <c r="E1281" s="524"/>
      <c r="F1281" s="524"/>
      <c r="G1281" s="524"/>
      <c r="H1281" s="524"/>
      <c r="I1281" s="524"/>
      <c r="J1281" s="484"/>
      <c r="K1281" s="484"/>
      <c r="L1281" s="484"/>
      <c r="M1281" s="485"/>
    </row>
    <row r="1282" spans="1:13" x14ac:dyDescent="0.2">
      <c r="A1282" s="75" t="s">
        <v>2705</v>
      </c>
      <c r="B1282" s="65"/>
      <c r="C1282" s="65"/>
      <c r="D1282" s="65"/>
      <c r="E1282" s="65"/>
      <c r="F1282" s="65"/>
      <c r="G1282" s="65"/>
      <c r="H1282" s="65"/>
      <c r="I1282" s="65"/>
      <c r="J1282" s="113"/>
      <c r="K1282" s="113"/>
      <c r="L1282" s="114"/>
      <c r="M1282" s="115"/>
    </row>
    <row r="1283" spans="1:13" ht="22.5" x14ac:dyDescent="0.2">
      <c r="A1283" s="109" t="s">
        <v>6335</v>
      </c>
      <c r="B1283" s="109" t="s">
        <v>3305</v>
      </c>
      <c r="C1283" s="116" t="s">
        <v>6337</v>
      </c>
      <c r="D1283" s="108">
        <v>9.8000000000000004E-2</v>
      </c>
      <c r="E1283" s="108"/>
      <c r="F1283" s="109">
        <v>1</v>
      </c>
      <c r="G1283" s="108"/>
      <c r="H1283" s="117"/>
      <c r="I1283" s="108"/>
      <c r="J1283" s="204"/>
      <c r="K1283" s="204"/>
      <c r="L1283" s="205"/>
      <c r="M1283" s="205"/>
    </row>
    <row r="1284" spans="1:13" ht="22.5" x14ac:dyDescent="0.2">
      <c r="A1284" s="112" t="s">
        <v>6336</v>
      </c>
      <c r="B1284" s="112" t="s">
        <v>3305</v>
      </c>
      <c r="C1284" s="118" t="s">
        <v>6338</v>
      </c>
      <c r="D1284" s="111">
        <v>8.6999999999999994E-2</v>
      </c>
      <c r="E1284" s="111"/>
      <c r="F1284" s="112">
        <v>1</v>
      </c>
      <c r="G1284" s="111"/>
      <c r="H1284" s="119"/>
      <c r="I1284" s="111"/>
      <c r="J1284" s="111"/>
      <c r="K1284" s="111"/>
      <c r="L1284" s="112"/>
      <c r="M1284" s="112"/>
    </row>
  </sheetData>
  <mergeCells count="14">
    <mergeCell ref="A1281:M1281"/>
    <mergeCell ref="A2:M2"/>
    <mergeCell ref="A3:M3"/>
    <mergeCell ref="A5:A6"/>
    <mergeCell ref="B5:B6"/>
    <mergeCell ref="C5:C6"/>
    <mergeCell ref="D5:D6"/>
    <mergeCell ref="E5:E6"/>
    <mergeCell ref="F5:F6"/>
    <mergeCell ref="G5:H5"/>
    <mergeCell ref="I5:J5"/>
    <mergeCell ref="K5:K6"/>
    <mergeCell ref="L5:L6"/>
    <mergeCell ref="M5:M6"/>
  </mergeCells>
  <pageMargins left="0.7" right="0.7" top="0.78740157499999996" bottom="0.78740157499999996"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3">
    <tabColor rgb="FF002060"/>
  </sheetPr>
  <dimension ref="A1:N10"/>
  <sheetViews>
    <sheetView topLeftCell="E1" workbookViewId="0">
      <selection activeCell="A1208" sqref="A1208:A1255"/>
    </sheetView>
  </sheetViews>
  <sheetFormatPr baseColWidth="10" defaultColWidth="10.5703125" defaultRowHeight="12.75" x14ac:dyDescent="0.2"/>
  <cols>
    <col min="1" max="1" width="2.42578125" style="185" customWidth="1"/>
    <col min="2" max="2" width="1.42578125" style="185" customWidth="1"/>
    <col min="3" max="3" width="12.85546875" style="186" customWidth="1"/>
    <col min="4" max="5" width="5.140625" style="185" customWidth="1"/>
    <col min="6" max="6" width="2.85546875" style="185" customWidth="1"/>
    <col min="7" max="7" width="3.5703125" style="187" customWidth="1"/>
    <col min="8" max="8" width="3.85546875" style="185" customWidth="1"/>
    <col min="9" max="9" width="4.140625" style="187" customWidth="1"/>
    <col min="10" max="10" width="3.42578125" style="185" customWidth="1"/>
    <col min="11" max="11" width="5.42578125" style="185" customWidth="1"/>
    <col min="12" max="12" width="3.42578125" style="185" customWidth="1"/>
    <col min="13" max="14" width="4.5703125" style="185" customWidth="1"/>
    <col min="15" max="16384" width="10.5703125" style="155"/>
  </cols>
  <sheetData>
    <row r="1" spans="1:14" ht="15" x14ac:dyDescent="0.25">
      <c r="A1" s="176"/>
      <c r="B1" s="176"/>
      <c r="C1" s="176"/>
      <c r="D1" s="176"/>
      <c r="E1" s="176"/>
      <c r="F1" s="176"/>
      <c r="G1" s="176"/>
      <c r="H1" s="176"/>
      <c r="I1" s="176"/>
      <c r="J1" s="176"/>
      <c r="K1" s="176"/>
      <c r="L1" s="176"/>
      <c r="M1" s="176"/>
      <c r="N1" s="177" t="s">
        <v>6343</v>
      </c>
    </row>
    <row r="2" spans="1:14" ht="15" x14ac:dyDescent="0.25">
      <c r="A2" s="529" t="s">
        <v>1482</v>
      </c>
      <c r="B2" s="529"/>
      <c r="C2" s="529"/>
      <c r="D2" s="529"/>
      <c r="E2" s="529"/>
      <c r="F2" s="529"/>
      <c r="G2" s="529"/>
      <c r="H2" s="529"/>
      <c r="I2" s="529"/>
      <c r="J2" s="529"/>
      <c r="K2" s="529"/>
      <c r="L2" s="529"/>
      <c r="M2" s="529"/>
      <c r="N2" s="530"/>
    </row>
    <row r="3" spans="1:14" x14ac:dyDescent="0.2">
      <c r="A3" s="531" t="s">
        <v>5824</v>
      </c>
      <c r="B3" s="531"/>
      <c r="C3" s="531"/>
      <c r="D3" s="531"/>
      <c r="E3" s="531"/>
      <c r="F3" s="531"/>
      <c r="G3" s="531"/>
      <c r="H3" s="531"/>
      <c r="I3" s="531"/>
      <c r="J3" s="531"/>
      <c r="K3" s="531"/>
      <c r="L3" s="531"/>
      <c r="M3" s="531"/>
      <c r="N3" s="530"/>
    </row>
    <row r="4" spans="1:14" x14ac:dyDescent="0.2">
      <c r="A4" s="176"/>
      <c r="B4" s="176"/>
      <c r="C4" s="176"/>
      <c r="D4" s="176"/>
      <c r="E4" s="176"/>
      <c r="F4" s="176"/>
      <c r="G4" s="176"/>
      <c r="H4" s="176"/>
      <c r="I4" s="176"/>
      <c r="J4" s="176"/>
      <c r="K4" s="176"/>
      <c r="L4" s="176"/>
      <c r="M4" s="176"/>
      <c r="N4" s="176"/>
    </row>
    <row r="5" spans="1:14" s="158" customFormat="1" ht="9.75" customHeight="1" x14ac:dyDescent="0.2">
      <c r="A5" s="532" t="s">
        <v>1585</v>
      </c>
      <c r="B5" s="532" t="s">
        <v>1484</v>
      </c>
      <c r="C5" s="532" t="s">
        <v>3364</v>
      </c>
      <c r="D5" s="532" t="s">
        <v>1485</v>
      </c>
      <c r="E5" s="532" t="s">
        <v>1486</v>
      </c>
      <c r="F5" s="532" t="s">
        <v>1776</v>
      </c>
      <c r="G5" s="532" t="s">
        <v>3301</v>
      </c>
      <c r="H5" s="532"/>
      <c r="I5" s="532" t="s">
        <v>3302</v>
      </c>
      <c r="J5" s="532"/>
      <c r="K5" s="532" t="s">
        <v>1487</v>
      </c>
      <c r="L5" s="532" t="s">
        <v>1488</v>
      </c>
      <c r="M5" s="532" t="s">
        <v>1777</v>
      </c>
      <c r="N5" s="532" t="s">
        <v>5825</v>
      </c>
    </row>
    <row r="6" spans="1:14" s="158" customFormat="1" ht="24.95" customHeight="1" x14ac:dyDescent="0.2">
      <c r="A6" s="532"/>
      <c r="B6" s="532"/>
      <c r="C6" s="532"/>
      <c r="D6" s="532"/>
      <c r="E6" s="532"/>
      <c r="F6" s="532"/>
      <c r="G6" s="157" t="s">
        <v>2087</v>
      </c>
      <c r="H6" s="157" t="s">
        <v>2334</v>
      </c>
      <c r="I6" s="157" t="s">
        <v>2088</v>
      </c>
      <c r="J6" s="157" t="s">
        <v>2334</v>
      </c>
      <c r="K6" s="532"/>
      <c r="L6" s="532"/>
      <c r="M6" s="532"/>
      <c r="N6" s="532"/>
    </row>
    <row r="7" spans="1:14" s="160" customFormat="1" ht="11.25" x14ac:dyDescent="0.2">
      <c r="A7" s="159">
        <v>1</v>
      </c>
      <c r="B7" s="159">
        <v>2</v>
      </c>
      <c r="C7" s="159">
        <v>3</v>
      </c>
      <c r="D7" s="159">
        <v>4</v>
      </c>
      <c r="E7" s="159">
        <v>5</v>
      </c>
      <c r="F7" s="159">
        <v>6</v>
      </c>
      <c r="G7" s="159">
        <v>7</v>
      </c>
      <c r="H7" s="159">
        <v>8</v>
      </c>
      <c r="I7" s="159">
        <v>9</v>
      </c>
      <c r="J7" s="159">
        <v>10</v>
      </c>
      <c r="K7" s="159">
        <v>11</v>
      </c>
      <c r="L7" s="159">
        <v>12</v>
      </c>
      <c r="M7" s="159">
        <v>13</v>
      </c>
      <c r="N7" s="159">
        <v>14</v>
      </c>
    </row>
    <row r="8" spans="1:14" s="152" customFormat="1" ht="21" customHeight="1" x14ac:dyDescent="0.2">
      <c r="A8" s="161" t="s">
        <v>2776</v>
      </c>
      <c r="B8" s="178"/>
      <c r="C8" s="179"/>
      <c r="D8" s="180"/>
      <c r="E8" s="180"/>
      <c r="F8" s="181"/>
      <c r="G8" s="182"/>
      <c r="H8" s="180"/>
      <c r="I8" s="182"/>
      <c r="J8" s="180"/>
      <c r="K8" s="180"/>
      <c r="L8" s="178"/>
      <c r="M8" s="178"/>
      <c r="N8" s="183"/>
    </row>
    <row r="9" spans="1:14" ht="168.75" x14ac:dyDescent="0.2">
      <c r="A9" s="106" t="s">
        <v>1738</v>
      </c>
      <c r="B9" s="106" t="s">
        <v>3305</v>
      </c>
      <c r="C9" s="107" t="s">
        <v>6492</v>
      </c>
      <c r="D9" s="108">
        <v>0.53400000000000003</v>
      </c>
      <c r="E9" s="108"/>
      <c r="F9" s="109">
        <v>5</v>
      </c>
      <c r="G9" s="117">
        <v>1</v>
      </c>
      <c r="H9" s="108">
        <v>0.34300000000000003</v>
      </c>
      <c r="I9" s="117">
        <v>11</v>
      </c>
      <c r="J9" s="108">
        <v>7.8E-2</v>
      </c>
      <c r="K9" s="108">
        <v>9.2999999999999999E-2</v>
      </c>
      <c r="L9" s="106"/>
      <c r="M9" s="106"/>
      <c r="N9" s="117">
        <v>176</v>
      </c>
    </row>
    <row r="10" spans="1:14" ht="90" x14ac:dyDescent="0.2">
      <c r="A10" s="172" t="s">
        <v>601</v>
      </c>
      <c r="B10" s="172" t="s">
        <v>3305</v>
      </c>
      <c r="C10" s="184" t="s">
        <v>3620</v>
      </c>
      <c r="D10" s="170">
        <v>0.21199999999999999</v>
      </c>
      <c r="E10" s="170"/>
      <c r="F10" s="172">
        <v>1</v>
      </c>
      <c r="G10" s="171"/>
      <c r="H10" s="170"/>
      <c r="I10" s="171"/>
      <c r="J10" s="170"/>
      <c r="K10" s="170"/>
      <c r="L10" s="172"/>
      <c r="M10" s="172"/>
      <c r="N10" s="171">
        <v>37</v>
      </c>
    </row>
  </sheetData>
  <mergeCells count="14">
    <mergeCell ref="A2:N2"/>
    <mergeCell ref="A3:N3"/>
    <mergeCell ref="A5:A6"/>
    <mergeCell ref="B5:B6"/>
    <mergeCell ref="C5:C6"/>
    <mergeCell ref="D5:D6"/>
    <mergeCell ref="E5:E6"/>
    <mergeCell ref="F5:F6"/>
    <mergeCell ref="G5:H5"/>
    <mergeCell ref="I5:J5"/>
    <mergeCell ref="K5:K6"/>
    <mergeCell ref="L5:L6"/>
    <mergeCell ref="M5:M6"/>
    <mergeCell ref="N5:N6"/>
  </mergeCells>
  <pageMargins left="0.7" right="0.7" top="0.78740157499999996" bottom="0.78740157499999996"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Tabelle2">
    <tabColor rgb="FF002060"/>
  </sheetPr>
  <dimension ref="A1:O857"/>
  <sheetViews>
    <sheetView topLeftCell="A848" workbookViewId="0">
      <selection activeCell="A1208" sqref="A1208:A1255"/>
    </sheetView>
  </sheetViews>
  <sheetFormatPr baseColWidth="10" defaultRowHeight="12.75" x14ac:dyDescent="0.2"/>
  <cols>
    <col min="1" max="1" width="6.85546875" style="17" customWidth="1"/>
    <col min="2" max="2" width="6.140625" style="17" customWidth="1"/>
    <col min="3" max="3" width="50.5703125" style="26" customWidth="1"/>
    <col min="4" max="4" width="8.5703125" style="17" customWidth="1"/>
    <col min="5" max="6" width="9" style="17" customWidth="1"/>
    <col min="7" max="7" width="11" style="17" customWidth="1"/>
    <col min="8" max="8" width="9" style="17" customWidth="1"/>
    <col min="9" max="9" width="12.85546875" style="24" customWidth="1"/>
    <col min="10" max="10" width="8.85546875" style="17" customWidth="1"/>
    <col min="11" max="11" width="12.140625" style="24" customWidth="1"/>
    <col min="12" max="12" width="10.5703125" style="17" customWidth="1"/>
    <col min="13" max="13" width="15.42578125" style="17" customWidth="1"/>
    <col min="14" max="14" width="12.140625" style="17" customWidth="1"/>
    <col min="15" max="15" width="15.5703125" style="17" customWidth="1"/>
  </cols>
  <sheetData>
    <row r="1" spans="1:15" ht="15" x14ac:dyDescent="0.25">
      <c r="A1" s="20"/>
      <c r="B1" s="20"/>
      <c r="C1" s="21"/>
      <c r="D1" s="20"/>
      <c r="E1" s="20"/>
      <c r="F1" s="20"/>
      <c r="G1" s="20"/>
      <c r="H1" s="20"/>
      <c r="I1" s="20"/>
      <c r="J1" s="20"/>
      <c r="K1" s="20"/>
      <c r="L1" s="20"/>
      <c r="M1" s="20"/>
      <c r="N1" s="20"/>
      <c r="O1" s="27" t="s">
        <v>6343</v>
      </c>
    </row>
    <row r="2" spans="1:15" ht="15" x14ac:dyDescent="0.25">
      <c r="A2" s="534" t="s">
        <v>1482</v>
      </c>
      <c r="B2" s="534"/>
      <c r="C2" s="534"/>
      <c r="D2" s="534"/>
      <c r="E2" s="534"/>
      <c r="F2" s="534"/>
      <c r="G2" s="534"/>
      <c r="H2" s="534"/>
      <c r="I2" s="534"/>
      <c r="J2" s="534"/>
      <c r="K2" s="534"/>
      <c r="L2" s="534"/>
      <c r="M2" s="534"/>
      <c r="N2" s="534"/>
      <c r="O2" s="535"/>
    </row>
    <row r="3" spans="1:15" x14ac:dyDescent="0.2">
      <c r="A3" s="536" t="s">
        <v>2086</v>
      </c>
      <c r="B3" s="536"/>
      <c r="C3" s="536"/>
      <c r="D3" s="536"/>
      <c r="E3" s="536"/>
      <c r="F3" s="536"/>
      <c r="G3" s="536"/>
      <c r="H3" s="536"/>
      <c r="I3" s="536"/>
      <c r="J3" s="536"/>
      <c r="K3" s="536"/>
      <c r="L3" s="536"/>
      <c r="M3" s="536"/>
      <c r="N3" s="536"/>
      <c r="O3" s="535"/>
    </row>
    <row r="4" spans="1:15" x14ac:dyDescent="0.2">
      <c r="A4" s="20"/>
      <c r="B4" s="20"/>
      <c r="C4" s="21"/>
      <c r="D4" s="20"/>
      <c r="E4" s="20"/>
      <c r="F4" s="20"/>
      <c r="G4" s="20"/>
      <c r="H4" s="20"/>
      <c r="I4" s="20"/>
      <c r="J4" s="20"/>
      <c r="K4" s="20"/>
      <c r="L4" s="20"/>
      <c r="M4" s="20"/>
      <c r="N4" s="20"/>
      <c r="O4" s="20"/>
    </row>
    <row r="5" spans="1:15" s="190" customFormat="1" ht="11.25" x14ac:dyDescent="0.2">
      <c r="A5" s="533" t="s">
        <v>1585</v>
      </c>
      <c r="B5" s="533" t="s">
        <v>1484</v>
      </c>
      <c r="C5" s="528" t="s">
        <v>3364</v>
      </c>
      <c r="D5" s="537" t="s">
        <v>1778</v>
      </c>
      <c r="E5" s="537" t="s">
        <v>1779</v>
      </c>
      <c r="F5" s="538" t="s">
        <v>1780</v>
      </c>
      <c r="G5" s="538" t="s">
        <v>1781</v>
      </c>
      <c r="H5" s="533" t="s">
        <v>1233</v>
      </c>
      <c r="I5" s="533" t="s">
        <v>3301</v>
      </c>
      <c r="J5" s="533"/>
      <c r="K5" s="533" t="s">
        <v>3302</v>
      </c>
      <c r="L5" s="533"/>
      <c r="M5" s="533" t="s">
        <v>1487</v>
      </c>
      <c r="N5" s="533" t="s">
        <v>1488</v>
      </c>
      <c r="O5" s="533" t="s">
        <v>1234</v>
      </c>
    </row>
    <row r="6" spans="1:15" s="190" customFormat="1" ht="72.599999999999994" customHeight="1" x14ac:dyDescent="0.2">
      <c r="A6" s="533"/>
      <c r="B6" s="533"/>
      <c r="C6" s="528"/>
      <c r="D6" s="537"/>
      <c r="E6" s="537"/>
      <c r="F6" s="539"/>
      <c r="G6" s="539"/>
      <c r="H6" s="533"/>
      <c r="I6" s="188" t="s">
        <v>2087</v>
      </c>
      <c r="J6" s="188" t="s">
        <v>2334</v>
      </c>
      <c r="K6" s="188" t="s">
        <v>2088</v>
      </c>
      <c r="L6" s="188" t="s">
        <v>2334</v>
      </c>
      <c r="M6" s="533"/>
      <c r="N6" s="533"/>
      <c r="O6" s="533"/>
    </row>
    <row r="7" spans="1:15" s="192" customFormat="1" ht="11.25" x14ac:dyDescent="0.2">
      <c r="A7" s="191">
        <v>1</v>
      </c>
      <c r="B7" s="191">
        <v>2</v>
      </c>
      <c r="C7" s="191">
        <v>3</v>
      </c>
      <c r="D7" s="191">
        <v>4</v>
      </c>
      <c r="E7" s="191">
        <v>5</v>
      </c>
      <c r="F7" s="191">
        <v>6</v>
      </c>
      <c r="G7" s="191">
        <v>7</v>
      </c>
      <c r="H7" s="191">
        <v>8</v>
      </c>
      <c r="I7" s="191">
        <v>9</v>
      </c>
      <c r="J7" s="191">
        <v>10</v>
      </c>
      <c r="K7" s="191">
        <v>11</v>
      </c>
      <c r="L7" s="191">
        <v>12</v>
      </c>
      <c r="M7" s="191">
        <v>13</v>
      </c>
      <c r="N7" s="191">
        <v>14</v>
      </c>
      <c r="O7" s="191">
        <v>15</v>
      </c>
    </row>
    <row r="8" spans="1:15" s="20" customFormat="1" ht="21" customHeight="1" x14ac:dyDescent="0.2">
      <c r="A8" s="75" t="s">
        <v>758</v>
      </c>
      <c r="B8" s="193"/>
      <c r="C8" s="194"/>
      <c r="D8" s="195"/>
      <c r="E8" s="195"/>
      <c r="F8" s="195"/>
      <c r="G8" s="195"/>
      <c r="H8" s="196"/>
      <c r="I8" s="193"/>
      <c r="J8" s="195"/>
      <c r="K8" s="193"/>
      <c r="L8" s="195"/>
      <c r="M8" s="195"/>
      <c r="N8" s="193"/>
      <c r="O8" s="197"/>
    </row>
    <row r="9" spans="1:15" ht="56.25" x14ac:dyDescent="0.2">
      <c r="A9" s="106" t="s">
        <v>897</v>
      </c>
      <c r="B9" s="106" t="s">
        <v>3303</v>
      </c>
      <c r="C9" s="198" t="s">
        <v>4536</v>
      </c>
      <c r="D9" s="108">
        <v>10.891</v>
      </c>
      <c r="E9" s="108">
        <v>10.766999999999999</v>
      </c>
      <c r="F9" s="108"/>
      <c r="G9" s="108"/>
      <c r="H9" s="109">
        <v>22.3</v>
      </c>
      <c r="I9" s="117">
        <v>6</v>
      </c>
      <c r="J9" s="108">
        <v>1.4219999999999999</v>
      </c>
      <c r="K9" s="117">
        <v>39</v>
      </c>
      <c r="L9" s="108">
        <v>0.313</v>
      </c>
      <c r="M9" s="108"/>
      <c r="N9" s="106" t="s">
        <v>310</v>
      </c>
      <c r="O9" s="106" t="s">
        <v>310</v>
      </c>
    </row>
    <row r="10" spans="1:15" ht="45" x14ac:dyDescent="0.2">
      <c r="A10" s="106"/>
      <c r="B10" s="106" t="s">
        <v>3303</v>
      </c>
      <c r="C10" s="198" t="s">
        <v>4520</v>
      </c>
      <c r="D10" s="108">
        <v>10.01</v>
      </c>
      <c r="E10" s="108">
        <v>9.9049999999999994</v>
      </c>
      <c r="F10" s="108"/>
      <c r="G10" s="108"/>
      <c r="H10" s="109">
        <v>25</v>
      </c>
      <c r="I10" s="117">
        <v>7</v>
      </c>
      <c r="J10" s="108">
        <v>1.163</v>
      </c>
      <c r="K10" s="117">
        <v>43</v>
      </c>
      <c r="L10" s="108">
        <v>0.26100000000000001</v>
      </c>
      <c r="M10" s="108">
        <v>0.35799999999999998</v>
      </c>
      <c r="N10" s="106"/>
      <c r="O10" s="106" t="s">
        <v>310</v>
      </c>
    </row>
    <row r="11" spans="1:15" ht="45" x14ac:dyDescent="0.2">
      <c r="A11" s="106" t="s">
        <v>1819</v>
      </c>
      <c r="B11" s="106" t="s">
        <v>3303</v>
      </c>
      <c r="C11" s="198" t="s">
        <v>1177</v>
      </c>
      <c r="D11" s="108">
        <v>8.718</v>
      </c>
      <c r="E11" s="108">
        <v>8.7050000000000001</v>
      </c>
      <c r="F11" s="108"/>
      <c r="G11" s="108"/>
      <c r="H11" s="109">
        <v>18.8</v>
      </c>
      <c r="I11" s="117">
        <v>5</v>
      </c>
      <c r="J11" s="108">
        <v>1.425</v>
      </c>
      <c r="K11" s="117">
        <v>32</v>
      </c>
      <c r="L11" s="108">
        <v>0.318</v>
      </c>
      <c r="M11" s="108">
        <v>0.432</v>
      </c>
      <c r="N11" s="106"/>
      <c r="O11" s="106" t="s">
        <v>310</v>
      </c>
    </row>
    <row r="12" spans="1:15" ht="45" x14ac:dyDescent="0.2">
      <c r="A12" s="106" t="s">
        <v>2055</v>
      </c>
      <c r="B12" s="106" t="s">
        <v>3303</v>
      </c>
      <c r="C12" s="198" t="s">
        <v>1178</v>
      </c>
      <c r="D12" s="108">
        <v>8.4009999999999998</v>
      </c>
      <c r="E12" s="108">
        <v>8.3919999999999995</v>
      </c>
      <c r="F12" s="108"/>
      <c r="G12" s="108"/>
      <c r="H12" s="109">
        <v>21.5</v>
      </c>
      <c r="I12" s="117">
        <v>6</v>
      </c>
      <c r="J12" s="108">
        <v>1.171</v>
      </c>
      <c r="K12" s="117">
        <v>40</v>
      </c>
      <c r="L12" s="108">
        <v>0.26700000000000002</v>
      </c>
      <c r="M12" s="108">
        <v>0.36399999999999999</v>
      </c>
      <c r="N12" s="106"/>
      <c r="O12" s="106" t="s">
        <v>310</v>
      </c>
    </row>
    <row r="13" spans="1:15" ht="45" x14ac:dyDescent="0.2">
      <c r="A13" s="106" t="s">
        <v>1179</v>
      </c>
      <c r="B13" s="106" t="s">
        <v>3303</v>
      </c>
      <c r="C13" s="198" t="s">
        <v>1180</v>
      </c>
      <c r="D13" s="108">
        <v>6.9089999999999998</v>
      </c>
      <c r="E13" s="108">
        <v>6.9039999999999999</v>
      </c>
      <c r="F13" s="108"/>
      <c r="G13" s="108"/>
      <c r="H13" s="109">
        <v>19.5</v>
      </c>
      <c r="I13" s="117">
        <v>5</v>
      </c>
      <c r="J13" s="108">
        <v>1.1259999999999999</v>
      </c>
      <c r="K13" s="117">
        <v>35</v>
      </c>
      <c r="L13" s="108">
        <v>0.24199999999999999</v>
      </c>
      <c r="M13" s="108">
        <v>0.32900000000000001</v>
      </c>
      <c r="N13" s="106"/>
      <c r="O13" s="106" t="s">
        <v>310</v>
      </c>
    </row>
    <row r="14" spans="1:15" ht="45" x14ac:dyDescent="0.2">
      <c r="A14" s="106" t="s">
        <v>1740</v>
      </c>
      <c r="B14" s="106" t="s">
        <v>3303</v>
      </c>
      <c r="C14" s="198" t="s">
        <v>3704</v>
      </c>
      <c r="D14" s="108">
        <v>9.9380000000000006</v>
      </c>
      <c r="E14" s="108">
        <v>9.6219999999999999</v>
      </c>
      <c r="F14" s="108"/>
      <c r="G14" s="108"/>
      <c r="H14" s="109">
        <v>19.7</v>
      </c>
      <c r="I14" s="117">
        <v>6</v>
      </c>
      <c r="J14" s="108">
        <v>1.0269999999999999</v>
      </c>
      <c r="K14" s="117">
        <v>38</v>
      </c>
      <c r="L14" s="108">
        <v>0.36499999999999999</v>
      </c>
      <c r="M14" s="108"/>
      <c r="N14" s="106" t="s">
        <v>310</v>
      </c>
      <c r="O14" s="106" t="s">
        <v>310</v>
      </c>
    </row>
    <row r="15" spans="1:15" ht="45" x14ac:dyDescent="0.2">
      <c r="A15" s="106" t="s">
        <v>2463</v>
      </c>
      <c r="B15" s="106" t="s">
        <v>3303</v>
      </c>
      <c r="C15" s="198" t="s">
        <v>3705</v>
      </c>
      <c r="D15" s="108">
        <v>8.9939999999999998</v>
      </c>
      <c r="E15" s="108">
        <v>8.8190000000000008</v>
      </c>
      <c r="F15" s="108"/>
      <c r="G15" s="108"/>
      <c r="H15" s="109">
        <v>26.9</v>
      </c>
      <c r="I15" s="117">
        <v>8</v>
      </c>
      <c r="J15" s="108">
        <v>0.86799999999999999</v>
      </c>
      <c r="K15" s="117">
        <v>45</v>
      </c>
      <c r="L15" s="108">
        <v>0.29099999999999998</v>
      </c>
      <c r="M15" s="108"/>
      <c r="N15" s="106" t="s">
        <v>310</v>
      </c>
      <c r="O15" s="106" t="s">
        <v>310</v>
      </c>
    </row>
    <row r="16" spans="1:15" ht="45" x14ac:dyDescent="0.2">
      <c r="A16" s="110" t="s">
        <v>1813</v>
      </c>
      <c r="B16" s="110" t="s">
        <v>3303</v>
      </c>
      <c r="C16" s="199" t="s">
        <v>3706</v>
      </c>
      <c r="D16" s="111">
        <v>7.88</v>
      </c>
      <c r="E16" s="111">
        <v>7.6849999999999996</v>
      </c>
      <c r="F16" s="111"/>
      <c r="G16" s="111"/>
      <c r="H16" s="112">
        <v>17.600000000000001</v>
      </c>
      <c r="I16" s="119">
        <v>5</v>
      </c>
      <c r="J16" s="111">
        <v>1.016</v>
      </c>
      <c r="K16" s="119">
        <v>35</v>
      </c>
      <c r="L16" s="111">
        <v>0.24199999999999999</v>
      </c>
      <c r="M16" s="111"/>
      <c r="N16" s="200" t="s">
        <v>310</v>
      </c>
      <c r="O16" s="106" t="s">
        <v>310</v>
      </c>
    </row>
    <row r="17" spans="1:15" ht="56.25" x14ac:dyDescent="0.2">
      <c r="A17" s="110" t="s">
        <v>1814</v>
      </c>
      <c r="B17" s="110" t="s">
        <v>3303</v>
      </c>
      <c r="C17" s="199" t="s">
        <v>490</v>
      </c>
      <c r="D17" s="111">
        <v>7.0730000000000004</v>
      </c>
      <c r="E17" s="111">
        <v>6.9939999999999998</v>
      </c>
      <c r="F17" s="111"/>
      <c r="G17" s="111"/>
      <c r="H17" s="112">
        <v>19.600000000000001</v>
      </c>
      <c r="I17" s="119">
        <v>6</v>
      </c>
      <c r="J17" s="111">
        <v>0.92300000000000004</v>
      </c>
      <c r="K17" s="119">
        <v>37</v>
      </c>
      <c r="L17" s="111">
        <v>0.23100000000000001</v>
      </c>
      <c r="M17" s="111"/>
      <c r="N17" s="201" t="s">
        <v>310</v>
      </c>
      <c r="O17" s="110" t="s">
        <v>310</v>
      </c>
    </row>
    <row r="18" spans="1:15" ht="45" x14ac:dyDescent="0.2">
      <c r="A18" s="202" t="s">
        <v>1598</v>
      </c>
      <c r="B18" s="202" t="s">
        <v>3303</v>
      </c>
      <c r="C18" s="203" t="s">
        <v>3707</v>
      </c>
      <c r="D18" s="204">
        <v>4.9989999999999997</v>
      </c>
      <c r="E18" s="204">
        <v>4.9850000000000003</v>
      </c>
      <c r="F18" s="204"/>
      <c r="G18" s="204"/>
      <c r="H18" s="205">
        <v>12.9</v>
      </c>
      <c r="I18" s="206">
        <v>3</v>
      </c>
      <c r="J18" s="204">
        <v>1.1819999999999999</v>
      </c>
      <c r="K18" s="206">
        <v>27</v>
      </c>
      <c r="L18" s="204">
        <v>0.25700000000000001</v>
      </c>
      <c r="M18" s="204">
        <v>0.34</v>
      </c>
      <c r="N18" s="200"/>
      <c r="O18" s="106" t="s">
        <v>310</v>
      </c>
    </row>
    <row r="19" spans="1:15" ht="45" x14ac:dyDescent="0.2">
      <c r="A19" s="202" t="s">
        <v>2566</v>
      </c>
      <c r="B19" s="202" t="s">
        <v>3303</v>
      </c>
      <c r="C19" s="203" t="s">
        <v>3140</v>
      </c>
      <c r="D19" s="204">
        <v>4.4130000000000003</v>
      </c>
      <c r="E19" s="204">
        <v>4.3959999999999999</v>
      </c>
      <c r="F19" s="204"/>
      <c r="G19" s="204"/>
      <c r="H19" s="205">
        <v>13.1</v>
      </c>
      <c r="I19" s="206">
        <v>3</v>
      </c>
      <c r="J19" s="204">
        <v>1.0649999999999999</v>
      </c>
      <c r="K19" s="206">
        <v>29</v>
      </c>
      <c r="L19" s="204">
        <v>0.22800000000000001</v>
      </c>
      <c r="M19" s="204">
        <v>0.30199999999999999</v>
      </c>
      <c r="N19" s="200"/>
      <c r="O19" s="106" t="s">
        <v>310</v>
      </c>
    </row>
    <row r="20" spans="1:15" ht="45" x14ac:dyDescent="0.2">
      <c r="A20" s="202" t="s">
        <v>2661</v>
      </c>
      <c r="B20" s="202" t="s">
        <v>3303</v>
      </c>
      <c r="C20" s="203" t="s">
        <v>3141</v>
      </c>
      <c r="D20" s="204">
        <v>3.5249999999999999</v>
      </c>
      <c r="E20" s="204">
        <v>3.5179999999999998</v>
      </c>
      <c r="F20" s="204"/>
      <c r="G20" s="204"/>
      <c r="H20" s="205">
        <v>11.4</v>
      </c>
      <c r="I20" s="206">
        <v>3</v>
      </c>
      <c r="J20" s="204">
        <v>0.86</v>
      </c>
      <c r="K20" s="206">
        <v>25</v>
      </c>
      <c r="L20" s="204">
        <v>0.21099999999999999</v>
      </c>
      <c r="M20" s="204">
        <v>0.27700000000000002</v>
      </c>
      <c r="N20" s="200"/>
      <c r="O20" s="106" t="s">
        <v>310</v>
      </c>
    </row>
    <row r="21" spans="1:15" ht="22.5" x14ac:dyDescent="0.2">
      <c r="A21" s="202" t="s">
        <v>2901</v>
      </c>
      <c r="B21" s="202" t="s">
        <v>3303</v>
      </c>
      <c r="C21" s="203" t="s">
        <v>493</v>
      </c>
      <c r="D21" s="204">
        <v>4.9580000000000002</v>
      </c>
      <c r="E21" s="204">
        <v>4.9580000000000002</v>
      </c>
      <c r="F21" s="204"/>
      <c r="G21" s="204"/>
      <c r="H21" s="205">
        <v>19.600000000000001</v>
      </c>
      <c r="I21" s="206">
        <v>6</v>
      </c>
      <c r="J21" s="204">
        <v>0.51900000000000002</v>
      </c>
      <c r="K21" s="206">
        <v>28</v>
      </c>
      <c r="L21" s="204">
        <v>0.20100000000000001</v>
      </c>
      <c r="M21" s="204"/>
      <c r="N21" s="200" t="s">
        <v>310</v>
      </c>
      <c r="O21" s="106" t="s">
        <v>310</v>
      </c>
    </row>
    <row r="22" spans="1:15" ht="22.5" x14ac:dyDescent="0.2">
      <c r="A22" s="202" t="s">
        <v>2662</v>
      </c>
      <c r="B22" s="202" t="s">
        <v>3304</v>
      </c>
      <c r="C22" s="203" t="s">
        <v>502</v>
      </c>
      <c r="D22" s="204">
        <v>0.99299999999999999</v>
      </c>
      <c r="E22" s="204">
        <v>0.99199999999999999</v>
      </c>
      <c r="F22" s="204"/>
      <c r="G22" s="204"/>
      <c r="H22" s="205">
        <v>5</v>
      </c>
      <c r="I22" s="206">
        <v>1</v>
      </c>
      <c r="J22" s="204">
        <v>0.504</v>
      </c>
      <c r="K22" s="206">
        <v>11</v>
      </c>
      <c r="L22" s="204">
        <v>0.17</v>
      </c>
      <c r="M22" s="204">
        <v>0.14099999999999999</v>
      </c>
      <c r="N22" s="200"/>
      <c r="O22" s="106" t="s">
        <v>310</v>
      </c>
    </row>
    <row r="23" spans="1:15" ht="45" x14ac:dyDescent="0.2">
      <c r="A23" s="202" t="s">
        <v>3764</v>
      </c>
      <c r="B23" s="202" t="s">
        <v>3305</v>
      </c>
      <c r="C23" s="203" t="s">
        <v>5560</v>
      </c>
      <c r="D23" s="204">
        <v>0.74099999999999999</v>
      </c>
      <c r="E23" s="204">
        <v>0.73399999999999999</v>
      </c>
      <c r="F23" s="204"/>
      <c r="G23" s="204"/>
      <c r="H23" s="205">
        <v>5.8</v>
      </c>
      <c r="I23" s="206"/>
      <c r="J23" s="204"/>
      <c r="K23" s="206">
        <v>15</v>
      </c>
      <c r="L23" s="204">
        <v>0.11600000000000001</v>
      </c>
      <c r="M23" s="204"/>
      <c r="N23" s="200" t="s">
        <v>310</v>
      </c>
      <c r="O23" s="106" t="s">
        <v>310</v>
      </c>
    </row>
    <row r="24" spans="1:15" ht="22.5" x14ac:dyDescent="0.2">
      <c r="A24" s="202" t="s">
        <v>324</v>
      </c>
      <c r="B24" s="202" t="s">
        <v>3305</v>
      </c>
      <c r="C24" s="203" t="s">
        <v>3645</v>
      </c>
      <c r="D24" s="204">
        <v>0.29399999999999998</v>
      </c>
      <c r="E24" s="204">
        <v>0.29299999999999998</v>
      </c>
      <c r="F24" s="204"/>
      <c r="G24" s="204"/>
      <c r="H24" s="205">
        <v>1</v>
      </c>
      <c r="I24" s="206"/>
      <c r="J24" s="204"/>
      <c r="K24" s="206"/>
      <c r="L24" s="204"/>
      <c r="M24" s="204"/>
      <c r="N24" s="200"/>
      <c r="O24" s="106" t="s">
        <v>310</v>
      </c>
    </row>
    <row r="25" spans="1:15" s="20" customFormat="1" x14ac:dyDescent="0.2">
      <c r="A25" s="81" t="s">
        <v>3332</v>
      </c>
      <c r="B25" s="207"/>
      <c r="C25" s="208"/>
      <c r="D25" s="209"/>
      <c r="E25" s="209"/>
      <c r="F25" s="209"/>
      <c r="G25" s="209"/>
      <c r="H25" s="210"/>
      <c r="I25" s="211"/>
      <c r="J25" s="209"/>
      <c r="K25" s="211"/>
      <c r="L25" s="209"/>
      <c r="M25" s="209"/>
      <c r="N25" s="212"/>
      <c r="O25" s="213"/>
    </row>
    <row r="26" spans="1:15" ht="45" x14ac:dyDescent="0.2">
      <c r="A26" s="202" t="s">
        <v>847</v>
      </c>
      <c r="B26" s="202" t="s">
        <v>3303</v>
      </c>
      <c r="C26" s="203" t="s">
        <v>6493</v>
      </c>
      <c r="D26" s="204">
        <v>8.2520000000000007</v>
      </c>
      <c r="E26" s="204">
        <v>8.0129999999999999</v>
      </c>
      <c r="F26" s="204"/>
      <c r="G26" s="204"/>
      <c r="H26" s="205">
        <v>36.1</v>
      </c>
      <c r="I26" s="206">
        <v>11</v>
      </c>
      <c r="J26" s="204">
        <v>0.55700000000000005</v>
      </c>
      <c r="K26" s="206">
        <v>54</v>
      </c>
      <c r="L26" s="204">
        <v>0.185</v>
      </c>
      <c r="M26" s="204"/>
      <c r="N26" s="200" t="s">
        <v>310</v>
      </c>
      <c r="O26" s="106"/>
    </row>
    <row r="27" spans="1:15" ht="45" x14ac:dyDescent="0.2">
      <c r="A27" s="202" t="s">
        <v>848</v>
      </c>
      <c r="B27" s="202" t="s">
        <v>3303</v>
      </c>
      <c r="C27" s="203" t="s">
        <v>6494</v>
      </c>
      <c r="D27" s="204">
        <v>7.38</v>
      </c>
      <c r="E27" s="204">
        <v>7.218</v>
      </c>
      <c r="F27" s="204"/>
      <c r="G27" s="204"/>
      <c r="H27" s="205">
        <v>20.5</v>
      </c>
      <c r="I27" s="206">
        <v>6</v>
      </c>
      <c r="J27" s="204">
        <v>0.90100000000000002</v>
      </c>
      <c r="K27" s="206">
        <v>36</v>
      </c>
      <c r="L27" s="204">
        <v>0.308</v>
      </c>
      <c r="M27" s="204"/>
      <c r="N27" s="200" t="s">
        <v>310</v>
      </c>
      <c r="O27" s="106"/>
    </row>
    <row r="28" spans="1:15" ht="45" x14ac:dyDescent="0.2">
      <c r="A28" s="202" t="s">
        <v>3058</v>
      </c>
      <c r="B28" s="202" t="s">
        <v>3303</v>
      </c>
      <c r="C28" s="203" t="s">
        <v>6495</v>
      </c>
      <c r="D28" s="204">
        <v>3.8340000000000001</v>
      </c>
      <c r="E28" s="204">
        <v>3.6030000000000002</v>
      </c>
      <c r="F28" s="204"/>
      <c r="G28" s="204"/>
      <c r="H28" s="205">
        <v>12.6</v>
      </c>
      <c r="I28" s="206">
        <v>3</v>
      </c>
      <c r="J28" s="204">
        <v>0.57099999999999995</v>
      </c>
      <c r="K28" s="206">
        <v>26</v>
      </c>
      <c r="L28" s="204">
        <v>0.19800000000000001</v>
      </c>
      <c r="M28" s="204"/>
      <c r="N28" s="200" t="s">
        <v>310</v>
      </c>
      <c r="O28" s="106"/>
    </row>
    <row r="29" spans="1:15" ht="33.75" x14ac:dyDescent="0.2">
      <c r="A29" s="110" t="s">
        <v>3765</v>
      </c>
      <c r="B29" s="110" t="s">
        <v>3303</v>
      </c>
      <c r="C29" s="199" t="s">
        <v>503</v>
      </c>
      <c r="D29" s="111">
        <v>3.8260000000000001</v>
      </c>
      <c r="E29" s="111">
        <v>3.7349999999999999</v>
      </c>
      <c r="F29" s="111"/>
      <c r="G29" s="111"/>
      <c r="H29" s="112">
        <v>12.5</v>
      </c>
      <c r="I29" s="119">
        <v>3</v>
      </c>
      <c r="J29" s="111">
        <v>0.80100000000000005</v>
      </c>
      <c r="K29" s="119">
        <v>27</v>
      </c>
      <c r="L29" s="111">
        <v>0.25600000000000001</v>
      </c>
      <c r="M29" s="111"/>
      <c r="N29" s="201" t="s">
        <v>310</v>
      </c>
      <c r="O29" s="110"/>
    </row>
    <row r="30" spans="1:15" ht="33.75" x14ac:dyDescent="0.2">
      <c r="A30" s="202" t="s">
        <v>1144</v>
      </c>
      <c r="B30" s="202" t="s">
        <v>3303</v>
      </c>
      <c r="C30" s="203" t="s">
        <v>5566</v>
      </c>
      <c r="D30" s="204">
        <v>1.415</v>
      </c>
      <c r="E30" s="204">
        <v>1.3919999999999999</v>
      </c>
      <c r="F30" s="204"/>
      <c r="G30" s="204"/>
      <c r="H30" s="205">
        <v>3.6</v>
      </c>
      <c r="I30" s="206">
        <v>1</v>
      </c>
      <c r="J30" s="204">
        <v>0.191</v>
      </c>
      <c r="K30" s="206">
        <v>9</v>
      </c>
      <c r="L30" s="204">
        <v>0.17499999999999999</v>
      </c>
      <c r="M30" s="204"/>
      <c r="N30" s="200" t="s">
        <v>310</v>
      </c>
      <c r="O30" s="106"/>
    </row>
    <row r="31" spans="1:15" ht="33.75" x14ac:dyDescent="0.2">
      <c r="A31" s="202" t="s">
        <v>1145</v>
      </c>
      <c r="B31" s="202" t="s">
        <v>3303</v>
      </c>
      <c r="C31" s="203" t="s">
        <v>5567</v>
      </c>
      <c r="D31" s="204">
        <v>1.272</v>
      </c>
      <c r="E31" s="204">
        <v>1.1759999999999999</v>
      </c>
      <c r="F31" s="204"/>
      <c r="G31" s="204"/>
      <c r="H31" s="205">
        <v>6.2</v>
      </c>
      <c r="I31" s="206">
        <v>1</v>
      </c>
      <c r="J31" s="204">
        <v>0.34899999999999998</v>
      </c>
      <c r="K31" s="206">
        <v>11</v>
      </c>
      <c r="L31" s="204">
        <v>7.9000000000000001E-2</v>
      </c>
      <c r="M31" s="204"/>
      <c r="N31" s="200" t="s">
        <v>310</v>
      </c>
      <c r="O31" s="106"/>
    </row>
    <row r="32" spans="1:15" x14ac:dyDescent="0.2">
      <c r="A32" s="202" t="s">
        <v>2406</v>
      </c>
      <c r="B32" s="202" t="s">
        <v>3303</v>
      </c>
      <c r="C32" s="203" t="s">
        <v>2407</v>
      </c>
      <c r="D32" s="204">
        <v>0.46800000000000003</v>
      </c>
      <c r="E32" s="204">
        <v>0.43</v>
      </c>
      <c r="F32" s="204"/>
      <c r="G32" s="204"/>
      <c r="H32" s="205">
        <v>2.5</v>
      </c>
      <c r="I32" s="206">
        <v>1</v>
      </c>
      <c r="J32" s="204">
        <v>0.129</v>
      </c>
      <c r="K32" s="206">
        <v>5</v>
      </c>
      <c r="L32" s="204">
        <v>7.0999999999999994E-2</v>
      </c>
      <c r="M32" s="204">
        <v>7.1999999999999995E-2</v>
      </c>
      <c r="N32" s="200"/>
      <c r="O32" s="106"/>
    </row>
    <row r="33" spans="1:15" x14ac:dyDescent="0.2">
      <c r="A33" s="202" t="s">
        <v>4514</v>
      </c>
      <c r="B33" s="202" t="s">
        <v>3303</v>
      </c>
      <c r="C33" s="203" t="s">
        <v>4515</v>
      </c>
      <c r="D33" s="204">
        <v>1.077</v>
      </c>
      <c r="E33" s="204">
        <v>1</v>
      </c>
      <c r="F33" s="204"/>
      <c r="G33" s="204"/>
      <c r="H33" s="205">
        <v>5.4</v>
      </c>
      <c r="I33" s="206">
        <v>1</v>
      </c>
      <c r="J33" s="204">
        <v>0.28799999999999998</v>
      </c>
      <c r="K33" s="206">
        <v>12</v>
      </c>
      <c r="L33" s="204">
        <v>7.4999999999999997E-2</v>
      </c>
      <c r="M33" s="204">
        <v>0.09</v>
      </c>
      <c r="N33" s="200"/>
      <c r="O33" s="106"/>
    </row>
    <row r="34" spans="1:15" ht="22.5" x14ac:dyDescent="0.2">
      <c r="A34" s="202" t="s">
        <v>330</v>
      </c>
      <c r="B34" s="202" t="s">
        <v>3303</v>
      </c>
      <c r="C34" s="203" t="s">
        <v>5568</v>
      </c>
      <c r="D34" s="204">
        <v>2.8839999999999999</v>
      </c>
      <c r="E34" s="204">
        <v>2.8820000000000001</v>
      </c>
      <c r="F34" s="204"/>
      <c r="G34" s="204"/>
      <c r="H34" s="205">
        <v>20.399999999999999</v>
      </c>
      <c r="I34" s="206">
        <v>6</v>
      </c>
      <c r="J34" s="204">
        <v>0.40500000000000003</v>
      </c>
      <c r="K34" s="206">
        <v>37</v>
      </c>
      <c r="L34" s="204">
        <v>0.13900000000000001</v>
      </c>
      <c r="M34" s="204"/>
      <c r="N34" s="200" t="s">
        <v>310</v>
      </c>
      <c r="O34" s="106" t="s">
        <v>310</v>
      </c>
    </row>
    <row r="35" spans="1:15" ht="33.75" customHeight="1" x14ac:dyDescent="0.2">
      <c r="A35" s="202" t="s">
        <v>5569</v>
      </c>
      <c r="B35" s="202" t="s">
        <v>3303</v>
      </c>
      <c r="C35" s="203" t="s">
        <v>5570</v>
      </c>
      <c r="D35" s="204">
        <v>1.5720000000000001</v>
      </c>
      <c r="E35" s="204">
        <v>1.571</v>
      </c>
      <c r="F35" s="204"/>
      <c r="G35" s="204"/>
      <c r="H35" s="205">
        <v>10</v>
      </c>
      <c r="I35" s="206">
        <v>2</v>
      </c>
      <c r="J35" s="204">
        <v>0.51700000000000002</v>
      </c>
      <c r="K35" s="206">
        <v>20</v>
      </c>
      <c r="L35" s="204">
        <v>0.155</v>
      </c>
      <c r="M35" s="204">
        <v>0.14099999999999999</v>
      </c>
      <c r="N35" s="200"/>
      <c r="O35" s="106" t="s">
        <v>310</v>
      </c>
    </row>
    <row r="36" spans="1:15" ht="33.75" customHeight="1" x14ac:dyDescent="0.2">
      <c r="A36" s="202" t="s">
        <v>5571</v>
      </c>
      <c r="B36" s="202" t="s">
        <v>3303</v>
      </c>
      <c r="C36" s="203" t="s">
        <v>5572</v>
      </c>
      <c r="D36" s="204">
        <v>0.998</v>
      </c>
      <c r="E36" s="204">
        <v>0.997</v>
      </c>
      <c r="F36" s="204"/>
      <c r="G36" s="204"/>
      <c r="H36" s="205">
        <v>6.4</v>
      </c>
      <c r="I36" s="206"/>
      <c r="J36" s="204"/>
      <c r="K36" s="206">
        <v>15</v>
      </c>
      <c r="L36" s="204">
        <v>0.107</v>
      </c>
      <c r="M36" s="204">
        <v>0.13300000000000001</v>
      </c>
      <c r="N36" s="200"/>
      <c r="O36" s="106" t="s">
        <v>310</v>
      </c>
    </row>
    <row r="37" spans="1:15" ht="45" x14ac:dyDescent="0.2">
      <c r="A37" s="202" t="s">
        <v>877</v>
      </c>
      <c r="B37" s="202" t="s">
        <v>3303</v>
      </c>
      <c r="C37" s="203" t="s">
        <v>6496</v>
      </c>
      <c r="D37" s="204">
        <v>1.331</v>
      </c>
      <c r="E37" s="204">
        <v>1.1930000000000001</v>
      </c>
      <c r="F37" s="204"/>
      <c r="G37" s="204"/>
      <c r="H37" s="205">
        <v>4.5999999999999996</v>
      </c>
      <c r="I37" s="206">
        <v>1</v>
      </c>
      <c r="J37" s="204">
        <v>0.60699999999999998</v>
      </c>
      <c r="K37" s="206">
        <v>10</v>
      </c>
      <c r="L37" s="204">
        <v>7.8E-2</v>
      </c>
      <c r="M37" s="204">
        <v>9.1999999999999998E-2</v>
      </c>
      <c r="N37" s="200"/>
      <c r="O37" s="106"/>
    </row>
    <row r="38" spans="1:15" ht="45" x14ac:dyDescent="0.2">
      <c r="A38" s="202" t="s">
        <v>878</v>
      </c>
      <c r="B38" s="202" t="s">
        <v>3303</v>
      </c>
      <c r="C38" s="203" t="s">
        <v>6497</v>
      </c>
      <c r="D38" s="204">
        <v>1.593</v>
      </c>
      <c r="E38" s="204">
        <v>1.522</v>
      </c>
      <c r="F38" s="204"/>
      <c r="G38" s="204"/>
      <c r="H38" s="205">
        <v>9.8000000000000007</v>
      </c>
      <c r="I38" s="206">
        <v>2</v>
      </c>
      <c r="J38" s="204">
        <v>0.38500000000000001</v>
      </c>
      <c r="K38" s="206">
        <v>22</v>
      </c>
      <c r="L38" s="204">
        <v>0.11799999999999999</v>
      </c>
      <c r="M38" s="204">
        <v>0.107</v>
      </c>
      <c r="N38" s="200"/>
      <c r="O38" s="106"/>
    </row>
    <row r="39" spans="1:15" ht="45" x14ac:dyDescent="0.2">
      <c r="A39" s="202" t="s">
        <v>1773</v>
      </c>
      <c r="B39" s="202" t="s">
        <v>3303</v>
      </c>
      <c r="C39" s="203" t="s">
        <v>6498</v>
      </c>
      <c r="D39" s="204">
        <v>0.89400000000000002</v>
      </c>
      <c r="E39" s="204">
        <v>0.82099999999999995</v>
      </c>
      <c r="F39" s="204"/>
      <c r="G39" s="204"/>
      <c r="H39" s="205">
        <v>3.8</v>
      </c>
      <c r="I39" s="206">
        <v>1</v>
      </c>
      <c r="J39" s="204">
        <v>0.36699999999999999</v>
      </c>
      <c r="K39" s="206">
        <v>10</v>
      </c>
      <c r="L39" s="204">
        <v>8.2000000000000003E-2</v>
      </c>
      <c r="M39" s="204">
        <v>9.1999999999999998E-2</v>
      </c>
      <c r="N39" s="200"/>
      <c r="O39" s="106"/>
    </row>
    <row r="40" spans="1:15" ht="45" x14ac:dyDescent="0.2">
      <c r="A40" s="202" t="s">
        <v>604</v>
      </c>
      <c r="B40" s="202" t="s">
        <v>3303</v>
      </c>
      <c r="C40" s="203" t="s">
        <v>2733</v>
      </c>
      <c r="D40" s="204">
        <v>0.64600000000000002</v>
      </c>
      <c r="E40" s="204">
        <v>0.58299999999999996</v>
      </c>
      <c r="F40" s="204"/>
      <c r="G40" s="204"/>
      <c r="H40" s="205">
        <v>2.8</v>
      </c>
      <c r="I40" s="206">
        <v>1</v>
      </c>
      <c r="J40" s="204">
        <v>0.17899999999999999</v>
      </c>
      <c r="K40" s="206">
        <v>6</v>
      </c>
      <c r="L40" s="204">
        <v>7.4999999999999997E-2</v>
      </c>
      <c r="M40" s="204">
        <v>7.9000000000000001E-2</v>
      </c>
      <c r="N40" s="200"/>
      <c r="O40" s="106"/>
    </row>
    <row r="41" spans="1:15" ht="22.5" x14ac:dyDescent="0.2">
      <c r="A41" s="202" t="s">
        <v>6499</v>
      </c>
      <c r="B41" s="202" t="s">
        <v>3303</v>
      </c>
      <c r="C41" s="203" t="s">
        <v>6500</v>
      </c>
      <c r="D41" s="204">
        <v>4.17</v>
      </c>
      <c r="E41" s="204">
        <v>3.95</v>
      </c>
      <c r="F41" s="204"/>
      <c r="G41" s="204"/>
      <c r="H41" s="205">
        <v>19.100000000000001</v>
      </c>
      <c r="I41" s="206">
        <v>5</v>
      </c>
      <c r="J41" s="204">
        <v>0.42299999999999999</v>
      </c>
      <c r="K41" s="206">
        <v>37</v>
      </c>
      <c r="L41" s="204">
        <v>9.2999999999999999E-2</v>
      </c>
      <c r="M41" s="204">
        <v>0.126</v>
      </c>
      <c r="N41" s="200"/>
      <c r="O41" s="106"/>
    </row>
    <row r="42" spans="1:15" ht="45" customHeight="1" x14ac:dyDescent="0.2">
      <c r="A42" s="202" t="s">
        <v>6501</v>
      </c>
      <c r="B42" s="202" t="s">
        <v>3303</v>
      </c>
      <c r="C42" s="203" t="s">
        <v>6502</v>
      </c>
      <c r="D42" s="204">
        <v>2.1869999999999998</v>
      </c>
      <c r="E42" s="204">
        <v>2.0539999999999998</v>
      </c>
      <c r="F42" s="204"/>
      <c r="G42" s="204"/>
      <c r="H42" s="205">
        <v>10.7</v>
      </c>
      <c r="I42" s="206">
        <v>3</v>
      </c>
      <c r="J42" s="204">
        <v>0.309</v>
      </c>
      <c r="K42" s="206">
        <v>23</v>
      </c>
      <c r="L42" s="204">
        <v>8.1000000000000003E-2</v>
      </c>
      <c r="M42" s="204">
        <v>0.106</v>
      </c>
      <c r="N42" s="200"/>
      <c r="O42" s="106"/>
    </row>
    <row r="43" spans="1:15" ht="22.5" x14ac:dyDescent="0.2">
      <c r="A43" s="202" t="s">
        <v>6503</v>
      </c>
      <c r="B43" s="202" t="s">
        <v>3303</v>
      </c>
      <c r="C43" s="203" t="s">
        <v>6504</v>
      </c>
      <c r="D43" s="204">
        <v>1.575</v>
      </c>
      <c r="E43" s="204">
        <v>1.456</v>
      </c>
      <c r="F43" s="204"/>
      <c r="G43" s="204"/>
      <c r="H43" s="205">
        <v>6.9</v>
      </c>
      <c r="I43" s="206">
        <v>1</v>
      </c>
      <c r="J43" s="204">
        <v>0.39700000000000002</v>
      </c>
      <c r="K43" s="206">
        <v>14</v>
      </c>
      <c r="L43" s="204">
        <v>8.1000000000000003E-2</v>
      </c>
      <c r="M43" s="204">
        <v>0.10100000000000001</v>
      </c>
      <c r="N43" s="200"/>
      <c r="O43" s="106"/>
    </row>
    <row r="44" spans="1:15" ht="33.75" x14ac:dyDescent="0.2">
      <c r="A44" s="110" t="s">
        <v>6505</v>
      </c>
      <c r="B44" s="110" t="s">
        <v>3303</v>
      </c>
      <c r="C44" s="199" t="s">
        <v>6506</v>
      </c>
      <c r="D44" s="111">
        <v>1.407</v>
      </c>
      <c r="E44" s="111">
        <v>1.2909999999999999</v>
      </c>
      <c r="F44" s="111"/>
      <c r="G44" s="111"/>
      <c r="H44" s="112">
        <v>6.8</v>
      </c>
      <c r="I44" s="119">
        <v>1</v>
      </c>
      <c r="J44" s="111">
        <v>0.31900000000000001</v>
      </c>
      <c r="K44" s="119">
        <v>15</v>
      </c>
      <c r="L44" s="111">
        <v>6.6000000000000003E-2</v>
      </c>
      <c r="M44" s="111">
        <v>8.2000000000000003E-2</v>
      </c>
      <c r="N44" s="201"/>
      <c r="O44" s="110"/>
    </row>
    <row r="45" spans="1:15" ht="33.75" x14ac:dyDescent="0.2">
      <c r="A45" s="202" t="s">
        <v>6507</v>
      </c>
      <c r="B45" s="202" t="s">
        <v>3303</v>
      </c>
      <c r="C45" s="203" t="s">
        <v>6508</v>
      </c>
      <c r="D45" s="204">
        <v>1.216</v>
      </c>
      <c r="E45" s="204">
        <v>1.153</v>
      </c>
      <c r="F45" s="204"/>
      <c r="G45" s="204"/>
      <c r="H45" s="205">
        <v>3.8</v>
      </c>
      <c r="I45" s="206">
        <v>1</v>
      </c>
      <c r="J45" s="204">
        <v>0.48899999999999999</v>
      </c>
      <c r="K45" s="206">
        <v>9</v>
      </c>
      <c r="L45" s="204">
        <v>7.5999999999999998E-2</v>
      </c>
      <c r="M45" s="204">
        <v>8.5999999999999993E-2</v>
      </c>
      <c r="N45" s="200"/>
      <c r="O45" s="106"/>
    </row>
    <row r="46" spans="1:15" ht="45" x14ac:dyDescent="0.2">
      <c r="A46" s="202" t="s">
        <v>6509</v>
      </c>
      <c r="B46" s="202" t="s">
        <v>3303</v>
      </c>
      <c r="C46" s="203" t="s">
        <v>6510</v>
      </c>
      <c r="D46" s="204">
        <v>1.643</v>
      </c>
      <c r="E46" s="204">
        <v>1.5740000000000001</v>
      </c>
      <c r="F46" s="204"/>
      <c r="G46" s="204"/>
      <c r="H46" s="205">
        <v>3.9</v>
      </c>
      <c r="I46" s="206">
        <v>1</v>
      </c>
      <c r="J46" s="204">
        <v>0.46700000000000003</v>
      </c>
      <c r="K46" s="206">
        <v>9</v>
      </c>
      <c r="L46" s="204">
        <v>6.7000000000000004E-2</v>
      </c>
      <c r="M46" s="204">
        <v>7.6999999999999999E-2</v>
      </c>
      <c r="N46" s="200"/>
      <c r="O46" s="106"/>
    </row>
    <row r="47" spans="1:15" ht="45" customHeight="1" x14ac:dyDescent="0.2">
      <c r="A47" s="202" t="s">
        <v>6511</v>
      </c>
      <c r="B47" s="202" t="s">
        <v>3303</v>
      </c>
      <c r="C47" s="203" t="s">
        <v>6512</v>
      </c>
      <c r="D47" s="204">
        <v>0.78700000000000003</v>
      </c>
      <c r="E47" s="204">
        <v>0.72899999999999998</v>
      </c>
      <c r="F47" s="204"/>
      <c r="G47" s="204"/>
      <c r="H47" s="205">
        <v>3.4</v>
      </c>
      <c r="I47" s="206">
        <v>1</v>
      </c>
      <c r="J47" s="204">
        <v>0.26100000000000001</v>
      </c>
      <c r="K47" s="206">
        <v>7</v>
      </c>
      <c r="L47" s="204">
        <v>7.0000000000000007E-2</v>
      </c>
      <c r="M47" s="204">
        <v>7.6999999999999999E-2</v>
      </c>
      <c r="N47" s="200"/>
      <c r="O47" s="106"/>
    </row>
    <row r="48" spans="1:15" ht="45" x14ac:dyDescent="0.2">
      <c r="A48" s="202" t="s">
        <v>1803</v>
      </c>
      <c r="B48" s="202" t="s">
        <v>3303</v>
      </c>
      <c r="C48" s="203" t="s">
        <v>6513</v>
      </c>
      <c r="D48" s="204">
        <v>2.8069999999999999</v>
      </c>
      <c r="E48" s="204">
        <v>2.6379999999999999</v>
      </c>
      <c r="F48" s="204"/>
      <c r="G48" s="204"/>
      <c r="H48" s="205">
        <v>11.3</v>
      </c>
      <c r="I48" s="206">
        <v>3</v>
      </c>
      <c r="J48" s="204">
        <v>0.41199999999999998</v>
      </c>
      <c r="K48" s="206">
        <v>20</v>
      </c>
      <c r="L48" s="204">
        <v>0.19700000000000001</v>
      </c>
      <c r="M48" s="204"/>
      <c r="N48" s="200" t="s">
        <v>310</v>
      </c>
      <c r="O48" s="106"/>
    </row>
    <row r="49" spans="1:15" ht="33.75" x14ac:dyDescent="0.2">
      <c r="A49" s="202" t="s">
        <v>2906</v>
      </c>
      <c r="B49" s="202" t="s">
        <v>3303</v>
      </c>
      <c r="C49" s="203" t="s">
        <v>6514</v>
      </c>
      <c r="D49" s="204">
        <v>1.948</v>
      </c>
      <c r="E49" s="204">
        <v>1.855</v>
      </c>
      <c r="F49" s="204"/>
      <c r="G49" s="204"/>
      <c r="H49" s="205">
        <v>5.6</v>
      </c>
      <c r="I49" s="206">
        <v>1</v>
      </c>
      <c r="J49" s="204">
        <v>0.74399999999999999</v>
      </c>
      <c r="K49" s="206">
        <v>12</v>
      </c>
      <c r="L49" s="204">
        <v>0.26600000000000001</v>
      </c>
      <c r="M49" s="204"/>
      <c r="N49" s="200" t="s">
        <v>310</v>
      </c>
      <c r="O49" s="106"/>
    </row>
    <row r="50" spans="1:15" ht="33.75" customHeight="1" x14ac:dyDescent="0.2">
      <c r="A50" s="202" t="s">
        <v>2907</v>
      </c>
      <c r="B50" s="202" t="s">
        <v>3303</v>
      </c>
      <c r="C50" s="203" t="s">
        <v>6515</v>
      </c>
      <c r="D50" s="204">
        <v>2.2349999999999999</v>
      </c>
      <c r="E50" s="204">
        <v>2.125</v>
      </c>
      <c r="F50" s="204"/>
      <c r="G50" s="204"/>
      <c r="H50" s="205">
        <v>9.5</v>
      </c>
      <c r="I50" s="206">
        <v>2</v>
      </c>
      <c r="J50" s="204">
        <v>0.47599999999999998</v>
      </c>
      <c r="K50" s="206">
        <v>20</v>
      </c>
      <c r="L50" s="204">
        <v>0.17299999999999999</v>
      </c>
      <c r="M50" s="204"/>
      <c r="N50" s="200" t="s">
        <v>310</v>
      </c>
      <c r="O50" s="106"/>
    </row>
    <row r="51" spans="1:15" ht="33.75" customHeight="1" x14ac:dyDescent="0.2">
      <c r="A51" s="202" t="s">
        <v>2908</v>
      </c>
      <c r="B51" s="202" t="s">
        <v>3303</v>
      </c>
      <c r="C51" s="203" t="s">
        <v>2208</v>
      </c>
      <c r="D51" s="204">
        <v>1.7889999999999999</v>
      </c>
      <c r="E51" s="204">
        <v>1.7110000000000001</v>
      </c>
      <c r="F51" s="204"/>
      <c r="G51" s="204"/>
      <c r="H51" s="205">
        <v>9.9</v>
      </c>
      <c r="I51" s="206">
        <v>2</v>
      </c>
      <c r="J51" s="204">
        <v>0.42699999999999999</v>
      </c>
      <c r="K51" s="206">
        <v>19</v>
      </c>
      <c r="L51" s="204">
        <v>0.16800000000000001</v>
      </c>
      <c r="M51" s="204"/>
      <c r="N51" s="200" t="s">
        <v>310</v>
      </c>
      <c r="O51" s="106"/>
    </row>
    <row r="52" spans="1:15" ht="12.75" customHeight="1" x14ac:dyDescent="0.2">
      <c r="A52" s="202" t="s">
        <v>3665</v>
      </c>
      <c r="B52" s="202" t="s">
        <v>3305</v>
      </c>
      <c r="C52" s="203" t="s">
        <v>3666</v>
      </c>
      <c r="D52" s="204">
        <v>0.71899999999999997</v>
      </c>
      <c r="E52" s="204">
        <v>0.71899999999999997</v>
      </c>
      <c r="F52" s="204"/>
      <c r="G52" s="204"/>
      <c r="H52" s="205">
        <v>6.8</v>
      </c>
      <c r="I52" s="206">
        <v>1</v>
      </c>
      <c r="J52" s="204">
        <v>0.45300000000000001</v>
      </c>
      <c r="K52" s="206">
        <v>15</v>
      </c>
      <c r="L52" s="204">
        <v>7.2999999999999995E-2</v>
      </c>
      <c r="M52" s="204">
        <v>9.0999999999999998E-2</v>
      </c>
      <c r="N52" s="200"/>
      <c r="O52" s="106"/>
    </row>
    <row r="53" spans="1:15" x14ac:dyDescent="0.2">
      <c r="A53" s="202" t="s">
        <v>1514</v>
      </c>
      <c r="B53" s="202" t="s">
        <v>3305</v>
      </c>
      <c r="C53" s="203" t="s">
        <v>2398</v>
      </c>
      <c r="D53" s="204">
        <v>0.76500000000000001</v>
      </c>
      <c r="E53" s="204">
        <v>0.76400000000000001</v>
      </c>
      <c r="F53" s="204"/>
      <c r="G53" s="204"/>
      <c r="H53" s="205">
        <v>6.6</v>
      </c>
      <c r="I53" s="206">
        <v>1</v>
      </c>
      <c r="J53" s="204">
        <v>0.51500000000000001</v>
      </c>
      <c r="K53" s="206">
        <v>15</v>
      </c>
      <c r="L53" s="204">
        <v>0.08</v>
      </c>
      <c r="M53" s="204">
        <v>9.9000000000000005E-2</v>
      </c>
      <c r="N53" s="200"/>
      <c r="O53" s="106"/>
    </row>
    <row r="54" spans="1:15" ht="22.5" x14ac:dyDescent="0.2">
      <c r="A54" s="202" t="s">
        <v>3780</v>
      </c>
      <c r="B54" s="202" t="s">
        <v>3305</v>
      </c>
      <c r="C54" s="203" t="s">
        <v>512</v>
      </c>
      <c r="D54" s="204">
        <v>0.66900000000000004</v>
      </c>
      <c r="E54" s="204">
        <v>0.66900000000000004</v>
      </c>
      <c r="F54" s="204"/>
      <c r="G54" s="204"/>
      <c r="H54" s="205">
        <v>4.9000000000000004</v>
      </c>
      <c r="I54" s="206">
        <v>1</v>
      </c>
      <c r="J54" s="204">
        <v>0.45600000000000002</v>
      </c>
      <c r="K54" s="206">
        <v>13</v>
      </c>
      <c r="L54" s="204">
        <v>9.2999999999999999E-2</v>
      </c>
      <c r="M54" s="204">
        <v>0.111</v>
      </c>
      <c r="N54" s="200"/>
      <c r="O54" s="106" t="s">
        <v>310</v>
      </c>
    </row>
    <row r="55" spans="1:15" ht="22.5" x14ac:dyDescent="0.2">
      <c r="A55" s="202" t="s">
        <v>3772</v>
      </c>
      <c r="B55" s="202" t="s">
        <v>3305</v>
      </c>
      <c r="C55" s="203" t="s">
        <v>325</v>
      </c>
      <c r="D55" s="204">
        <v>1.341</v>
      </c>
      <c r="E55" s="204">
        <v>1.341</v>
      </c>
      <c r="F55" s="204"/>
      <c r="G55" s="204"/>
      <c r="H55" s="205">
        <v>13.3</v>
      </c>
      <c r="I55" s="206">
        <v>3</v>
      </c>
      <c r="J55" s="204">
        <v>0.33</v>
      </c>
      <c r="K55" s="206">
        <v>26</v>
      </c>
      <c r="L55" s="204">
        <v>6.9000000000000006E-2</v>
      </c>
      <c r="M55" s="204">
        <v>9.1999999999999998E-2</v>
      </c>
      <c r="N55" s="200"/>
      <c r="O55" s="106"/>
    </row>
    <row r="56" spans="1:15" ht="22.5" x14ac:dyDescent="0.2">
      <c r="A56" s="202" t="s">
        <v>3773</v>
      </c>
      <c r="B56" s="202" t="s">
        <v>3305</v>
      </c>
      <c r="C56" s="203" t="s">
        <v>326</v>
      </c>
      <c r="D56" s="204">
        <v>0.77700000000000002</v>
      </c>
      <c r="E56" s="204">
        <v>0.77700000000000002</v>
      </c>
      <c r="F56" s="204"/>
      <c r="G56" s="204"/>
      <c r="H56" s="205">
        <v>7.7</v>
      </c>
      <c r="I56" s="206">
        <v>2</v>
      </c>
      <c r="J56" s="204">
        <v>0.25600000000000001</v>
      </c>
      <c r="K56" s="206">
        <v>18</v>
      </c>
      <c r="L56" s="204">
        <v>7.0000000000000007E-2</v>
      </c>
      <c r="M56" s="204">
        <v>8.7999999999999995E-2</v>
      </c>
      <c r="N56" s="200"/>
      <c r="O56" s="106"/>
    </row>
    <row r="57" spans="1:15" ht="22.5" x14ac:dyDescent="0.2">
      <c r="A57" s="202" t="s">
        <v>3248</v>
      </c>
      <c r="B57" s="202" t="s">
        <v>3305</v>
      </c>
      <c r="C57" s="203" t="s">
        <v>4529</v>
      </c>
      <c r="D57" s="204">
        <v>0.78600000000000003</v>
      </c>
      <c r="E57" s="204">
        <v>0.78600000000000003</v>
      </c>
      <c r="F57" s="204"/>
      <c r="G57" s="204"/>
      <c r="H57" s="205">
        <v>6.3</v>
      </c>
      <c r="I57" s="206">
        <v>1</v>
      </c>
      <c r="J57" s="204">
        <v>0.51200000000000001</v>
      </c>
      <c r="K57" s="206">
        <v>14</v>
      </c>
      <c r="L57" s="204">
        <v>8.6999999999999994E-2</v>
      </c>
      <c r="M57" s="204">
        <v>0.107</v>
      </c>
      <c r="N57" s="200"/>
      <c r="O57" s="106"/>
    </row>
    <row r="58" spans="1:15" ht="22.5" x14ac:dyDescent="0.2">
      <c r="A58" s="202" t="s">
        <v>2945</v>
      </c>
      <c r="B58" s="202" t="s">
        <v>3305</v>
      </c>
      <c r="C58" s="203" t="s">
        <v>4530</v>
      </c>
      <c r="D58" s="204">
        <v>0.64200000000000002</v>
      </c>
      <c r="E58" s="204">
        <v>0.64200000000000002</v>
      </c>
      <c r="F58" s="204"/>
      <c r="G58" s="204"/>
      <c r="H58" s="205">
        <v>6.4</v>
      </c>
      <c r="I58" s="206">
        <v>1</v>
      </c>
      <c r="J58" s="204">
        <v>0.46899999999999997</v>
      </c>
      <c r="K58" s="206">
        <v>15</v>
      </c>
      <c r="L58" s="204">
        <v>6.9000000000000006E-2</v>
      </c>
      <c r="M58" s="204">
        <v>8.5999999999999993E-2</v>
      </c>
      <c r="N58" s="200"/>
      <c r="O58" s="106"/>
    </row>
    <row r="59" spans="1:15" ht="45" x14ac:dyDescent="0.2">
      <c r="A59" s="110" t="s">
        <v>1183</v>
      </c>
      <c r="B59" s="110" t="s">
        <v>3305</v>
      </c>
      <c r="C59" s="199" t="s">
        <v>2047</v>
      </c>
      <c r="D59" s="111">
        <v>0.64900000000000002</v>
      </c>
      <c r="E59" s="111">
        <v>0.64900000000000002</v>
      </c>
      <c r="F59" s="111"/>
      <c r="G59" s="111"/>
      <c r="H59" s="112">
        <v>4.7</v>
      </c>
      <c r="I59" s="119">
        <v>1</v>
      </c>
      <c r="J59" s="111">
        <v>0.34</v>
      </c>
      <c r="K59" s="119">
        <v>10</v>
      </c>
      <c r="L59" s="111">
        <v>9.4E-2</v>
      </c>
      <c r="M59" s="111">
        <v>0.111</v>
      </c>
      <c r="N59" s="201"/>
      <c r="O59" s="110"/>
    </row>
    <row r="60" spans="1:15" ht="56.25" x14ac:dyDescent="0.2">
      <c r="A60" s="202" t="s">
        <v>2085</v>
      </c>
      <c r="B60" s="202" t="s">
        <v>3305</v>
      </c>
      <c r="C60" s="203" t="s">
        <v>2746</v>
      </c>
      <c r="D60" s="204">
        <v>1.4259999999999999</v>
      </c>
      <c r="E60" s="204">
        <v>1.425</v>
      </c>
      <c r="F60" s="204"/>
      <c r="G60" s="204"/>
      <c r="H60" s="205">
        <v>9.1</v>
      </c>
      <c r="I60" s="206">
        <v>2</v>
      </c>
      <c r="J60" s="204">
        <v>0.47</v>
      </c>
      <c r="K60" s="206">
        <v>19</v>
      </c>
      <c r="L60" s="204">
        <v>0.108</v>
      </c>
      <c r="M60" s="204">
        <v>0.14000000000000001</v>
      </c>
      <c r="N60" s="200"/>
      <c r="O60" s="106"/>
    </row>
    <row r="61" spans="1:15" ht="56.25" x14ac:dyDescent="0.2">
      <c r="A61" s="202" t="s">
        <v>1893</v>
      </c>
      <c r="B61" s="202" t="s">
        <v>3305</v>
      </c>
      <c r="C61" s="203" t="s">
        <v>599</v>
      </c>
      <c r="D61" s="204">
        <v>0.90900000000000003</v>
      </c>
      <c r="E61" s="204">
        <v>0.90800000000000003</v>
      </c>
      <c r="F61" s="204"/>
      <c r="G61" s="204"/>
      <c r="H61" s="205">
        <v>7.9</v>
      </c>
      <c r="I61" s="206">
        <v>2</v>
      </c>
      <c r="J61" s="204">
        <v>0.29899999999999999</v>
      </c>
      <c r="K61" s="206">
        <v>16</v>
      </c>
      <c r="L61" s="204">
        <v>0.08</v>
      </c>
      <c r="M61" s="204">
        <v>0.10100000000000001</v>
      </c>
      <c r="N61" s="200"/>
      <c r="O61" s="106"/>
    </row>
    <row r="62" spans="1:15" ht="33.75" x14ac:dyDescent="0.2">
      <c r="A62" s="202" t="s">
        <v>1894</v>
      </c>
      <c r="B62" s="202" t="s">
        <v>3305</v>
      </c>
      <c r="C62" s="203" t="s">
        <v>250</v>
      </c>
      <c r="D62" s="204">
        <v>0.91300000000000003</v>
      </c>
      <c r="E62" s="204">
        <v>0.91200000000000003</v>
      </c>
      <c r="F62" s="204"/>
      <c r="G62" s="204"/>
      <c r="H62" s="205">
        <v>2.5</v>
      </c>
      <c r="I62" s="206"/>
      <c r="J62" s="204"/>
      <c r="K62" s="206"/>
      <c r="L62" s="204"/>
      <c r="M62" s="204"/>
      <c r="N62" s="200" t="s">
        <v>310</v>
      </c>
      <c r="O62" s="106"/>
    </row>
    <row r="63" spans="1:15" ht="33.75" x14ac:dyDescent="0.2">
      <c r="A63" s="202" t="s">
        <v>1895</v>
      </c>
      <c r="B63" s="202" t="s">
        <v>3305</v>
      </c>
      <c r="C63" s="203" t="s">
        <v>251</v>
      </c>
      <c r="D63" s="204">
        <v>0.76300000000000001</v>
      </c>
      <c r="E63" s="204">
        <v>0.76</v>
      </c>
      <c r="F63" s="204"/>
      <c r="G63" s="204"/>
      <c r="H63" s="205">
        <v>2.4</v>
      </c>
      <c r="I63" s="206"/>
      <c r="J63" s="204"/>
      <c r="K63" s="206"/>
      <c r="L63" s="204"/>
      <c r="M63" s="204"/>
      <c r="N63" s="200" t="s">
        <v>310</v>
      </c>
      <c r="O63" s="106"/>
    </row>
    <row r="64" spans="1:15" x14ac:dyDescent="0.2">
      <c r="A64" s="202" t="s">
        <v>1493</v>
      </c>
      <c r="B64" s="202" t="s">
        <v>3305</v>
      </c>
      <c r="C64" s="203" t="s">
        <v>3403</v>
      </c>
      <c r="D64" s="204">
        <v>0.307</v>
      </c>
      <c r="E64" s="204">
        <v>0.30599999999999999</v>
      </c>
      <c r="F64" s="204"/>
      <c r="G64" s="204"/>
      <c r="H64" s="205">
        <v>1</v>
      </c>
      <c r="I64" s="206"/>
      <c r="J64" s="204"/>
      <c r="K64" s="206"/>
      <c r="L64" s="204"/>
      <c r="M64" s="204"/>
      <c r="N64" s="200"/>
      <c r="O64" s="106"/>
    </row>
    <row r="65" spans="1:15" ht="45" x14ac:dyDescent="0.2">
      <c r="A65" s="202" t="s">
        <v>683</v>
      </c>
      <c r="B65" s="202" t="s">
        <v>3305</v>
      </c>
      <c r="C65" s="203" t="s">
        <v>2830</v>
      </c>
      <c r="D65" s="204">
        <v>0.92800000000000005</v>
      </c>
      <c r="E65" s="204">
        <v>0.92800000000000005</v>
      </c>
      <c r="F65" s="204"/>
      <c r="G65" s="204"/>
      <c r="H65" s="205">
        <v>8.1</v>
      </c>
      <c r="I65" s="206">
        <v>2</v>
      </c>
      <c r="J65" s="204">
        <v>0.30399999999999999</v>
      </c>
      <c r="K65" s="206">
        <v>17</v>
      </c>
      <c r="L65" s="204">
        <v>7.9000000000000001E-2</v>
      </c>
      <c r="M65" s="204">
        <v>0.1</v>
      </c>
      <c r="N65" s="200"/>
      <c r="O65" s="106"/>
    </row>
    <row r="66" spans="1:15" ht="33.75" x14ac:dyDescent="0.2">
      <c r="A66" s="202" t="s">
        <v>684</v>
      </c>
      <c r="B66" s="202" t="s">
        <v>3305</v>
      </c>
      <c r="C66" s="203" t="s">
        <v>2831</v>
      </c>
      <c r="D66" s="204">
        <v>0.61299999999999999</v>
      </c>
      <c r="E66" s="204">
        <v>0.61299999999999999</v>
      </c>
      <c r="F66" s="204"/>
      <c r="G66" s="204"/>
      <c r="H66" s="205">
        <v>5.5</v>
      </c>
      <c r="I66" s="206">
        <v>1</v>
      </c>
      <c r="J66" s="204">
        <v>0.34</v>
      </c>
      <c r="K66" s="206">
        <v>11</v>
      </c>
      <c r="L66" s="204">
        <v>7.6999999999999999E-2</v>
      </c>
      <c r="M66" s="204">
        <v>9.4E-2</v>
      </c>
      <c r="N66" s="200"/>
      <c r="O66" s="106"/>
    </row>
    <row r="67" spans="1:15" ht="22.5" x14ac:dyDescent="0.2">
      <c r="A67" s="202" t="s">
        <v>2110</v>
      </c>
      <c r="B67" s="202" t="s">
        <v>3305</v>
      </c>
      <c r="C67" s="203" t="s">
        <v>254</v>
      </c>
      <c r="D67" s="204">
        <v>1.1910000000000001</v>
      </c>
      <c r="E67" s="204">
        <v>1.1910000000000001</v>
      </c>
      <c r="F67" s="204"/>
      <c r="G67" s="204"/>
      <c r="H67" s="205">
        <v>9.3000000000000007</v>
      </c>
      <c r="I67" s="206">
        <v>2</v>
      </c>
      <c r="J67" s="204">
        <v>0.39400000000000002</v>
      </c>
      <c r="K67" s="206">
        <v>21</v>
      </c>
      <c r="L67" s="204">
        <v>8.8999999999999996E-2</v>
      </c>
      <c r="M67" s="204">
        <v>0.115</v>
      </c>
      <c r="N67" s="200"/>
      <c r="O67" s="106"/>
    </row>
    <row r="68" spans="1:15" ht="22.5" x14ac:dyDescent="0.2">
      <c r="A68" s="202" t="s">
        <v>1345</v>
      </c>
      <c r="B68" s="202" t="s">
        <v>3305</v>
      </c>
      <c r="C68" s="203" t="s">
        <v>255</v>
      </c>
      <c r="D68" s="204">
        <v>0.82299999999999995</v>
      </c>
      <c r="E68" s="204">
        <v>0.82299999999999995</v>
      </c>
      <c r="F68" s="204"/>
      <c r="G68" s="204"/>
      <c r="H68" s="205">
        <v>7.1</v>
      </c>
      <c r="I68" s="206">
        <v>1</v>
      </c>
      <c r="J68" s="204">
        <v>0.54</v>
      </c>
      <c r="K68" s="206">
        <v>15</v>
      </c>
      <c r="L68" s="204">
        <v>8.1000000000000003E-2</v>
      </c>
      <c r="M68" s="204">
        <v>0.10100000000000001</v>
      </c>
      <c r="N68" s="200"/>
      <c r="O68" s="106"/>
    </row>
    <row r="69" spans="1:15" x14ac:dyDescent="0.2">
      <c r="A69" s="202" t="s">
        <v>1263</v>
      </c>
      <c r="B69" s="202" t="s">
        <v>3305</v>
      </c>
      <c r="C69" s="203" t="s">
        <v>1264</v>
      </c>
      <c r="D69" s="204">
        <v>0.46600000000000003</v>
      </c>
      <c r="E69" s="204">
        <v>0.46500000000000002</v>
      </c>
      <c r="F69" s="204"/>
      <c r="G69" s="204"/>
      <c r="H69" s="205">
        <v>2.9</v>
      </c>
      <c r="I69" s="206">
        <v>1</v>
      </c>
      <c r="J69" s="204">
        <v>0.223</v>
      </c>
      <c r="K69" s="206">
        <v>6</v>
      </c>
      <c r="L69" s="204">
        <v>0.111</v>
      </c>
      <c r="M69" s="204">
        <v>0.11799999999999999</v>
      </c>
      <c r="N69" s="200"/>
      <c r="O69" s="106"/>
    </row>
    <row r="70" spans="1:15" ht="45" x14ac:dyDescent="0.2">
      <c r="A70" s="202" t="s">
        <v>2572</v>
      </c>
      <c r="B70" s="202" t="s">
        <v>3305</v>
      </c>
      <c r="C70" s="203" t="s">
        <v>0</v>
      </c>
      <c r="D70" s="204">
        <v>0.747</v>
      </c>
      <c r="E70" s="204">
        <v>0.746</v>
      </c>
      <c r="F70" s="204"/>
      <c r="G70" s="204"/>
      <c r="H70" s="205">
        <v>5.3</v>
      </c>
      <c r="I70" s="206">
        <v>1</v>
      </c>
      <c r="J70" s="204">
        <v>0.51600000000000001</v>
      </c>
      <c r="K70" s="206">
        <v>13</v>
      </c>
      <c r="L70" s="204">
        <v>9.7000000000000003E-2</v>
      </c>
      <c r="M70" s="204">
        <v>0.11700000000000001</v>
      </c>
      <c r="N70" s="200"/>
      <c r="O70" s="106"/>
    </row>
    <row r="71" spans="1:15" ht="33.75" x14ac:dyDescent="0.2">
      <c r="A71" s="202" t="s">
        <v>757</v>
      </c>
      <c r="B71" s="202" t="s">
        <v>3305</v>
      </c>
      <c r="C71" s="203" t="s">
        <v>1</v>
      </c>
      <c r="D71" s="204">
        <v>0.68600000000000005</v>
      </c>
      <c r="E71" s="204">
        <v>0.68300000000000005</v>
      </c>
      <c r="F71" s="204"/>
      <c r="G71" s="204"/>
      <c r="H71" s="205">
        <v>4.3</v>
      </c>
      <c r="I71" s="206">
        <v>1</v>
      </c>
      <c r="J71" s="204">
        <v>0.40600000000000003</v>
      </c>
      <c r="K71" s="206">
        <v>10</v>
      </c>
      <c r="L71" s="204">
        <v>0.11</v>
      </c>
      <c r="M71" s="204">
        <v>0.127</v>
      </c>
      <c r="N71" s="200"/>
      <c r="O71" s="106"/>
    </row>
    <row r="72" spans="1:15" ht="33.75" x14ac:dyDescent="0.2">
      <c r="A72" s="202" t="s">
        <v>2</v>
      </c>
      <c r="B72" s="202" t="s">
        <v>3305</v>
      </c>
      <c r="C72" s="203" t="s">
        <v>270</v>
      </c>
      <c r="D72" s="204">
        <v>0.61399999999999999</v>
      </c>
      <c r="E72" s="204">
        <v>0.61399999999999999</v>
      </c>
      <c r="F72" s="204"/>
      <c r="G72" s="204"/>
      <c r="H72" s="205">
        <v>4.8</v>
      </c>
      <c r="I72" s="206">
        <v>1</v>
      </c>
      <c r="J72" s="204">
        <v>0.34699999999999998</v>
      </c>
      <c r="K72" s="206">
        <v>10</v>
      </c>
      <c r="L72" s="204">
        <v>8.8999999999999996E-2</v>
      </c>
      <c r="M72" s="204">
        <v>0.105</v>
      </c>
      <c r="N72" s="200"/>
      <c r="O72" s="106"/>
    </row>
    <row r="73" spans="1:15" x14ac:dyDescent="0.2">
      <c r="A73" s="110" t="s">
        <v>2447</v>
      </c>
      <c r="B73" s="110" t="s">
        <v>3305</v>
      </c>
      <c r="C73" s="199" t="s">
        <v>3683</v>
      </c>
      <c r="D73" s="111">
        <v>0.498</v>
      </c>
      <c r="E73" s="111">
        <v>0.498</v>
      </c>
      <c r="F73" s="111"/>
      <c r="G73" s="111"/>
      <c r="H73" s="112">
        <v>3.6</v>
      </c>
      <c r="I73" s="119">
        <v>1</v>
      </c>
      <c r="J73" s="111">
        <v>0.23799999999999999</v>
      </c>
      <c r="K73" s="119">
        <v>8</v>
      </c>
      <c r="L73" s="111">
        <v>9.6000000000000002E-2</v>
      </c>
      <c r="M73" s="111">
        <v>0.107</v>
      </c>
      <c r="N73" s="201"/>
      <c r="O73" s="110"/>
    </row>
    <row r="74" spans="1:15" ht="22.5" x14ac:dyDescent="0.2">
      <c r="A74" s="202" t="s">
        <v>3470</v>
      </c>
      <c r="B74" s="202" t="s">
        <v>3305</v>
      </c>
      <c r="C74" s="203" t="s">
        <v>3435</v>
      </c>
      <c r="D74" s="204">
        <v>1.1000000000000001</v>
      </c>
      <c r="E74" s="204">
        <v>1.097</v>
      </c>
      <c r="F74" s="204"/>
      <c r="G74" s="204"/>
      <c r="H74" s="205">
        <v>6.6</v>
      </c>
      <c r="I74" s="206">
        <v>1</v>
      </c>
      <c r="J74" s="204">
        <v>0.73899999999999999</v>
      </c>
      <c r="K74" s="206">
        <v>15</v>
      </c>
      <c r="L74" s="204">
        <v>0.115</v>
      </c>
      <c r="M74" s="204">
        <v>0.14199999999999999</v>
      </c>
      <c r="N74" s="200"/>
      <c r="O74" s="106"/>
    </row>
    <row r="75" spans="1:15" ht="22.5" x14ac:dyDescent="0.2">
      <c r="A75" s="202" t="s">
        <v>3471</v>
      </c>
      <c r="B75" s="202" t="s">
        <v>3305</v>
      </c>
      <c r="C75" s="203" t="s">
        <v>3436</v>
      </c>
      <c r="D75" s="204">
        <v>0.93</v>
      </c>
      <c r="E75" s="204">
        <v>0.92800000000000005</v>
      </c>
      <c r="F75" s="204"/>
      <c r="G75" s="204"/>
      <c r="H75" s="205">
        <v>5.9</v>
      </c>
      <c r="I75" s="206">
        <v>1</v>
      </c>
      <c r="J75" s="204">
        <v>0.61899999999999999</v>
      </c>
      <c r="K75" s="206">
        <v>14</v>
      </c>
      <c r="L75" s="204">
        <v>0.109</v>
      </c>
      <c r="M75" s="204">
        <v>0.13300000000000001</v>
      </c>
      <c r="N75" s="200"/>
      <c r="O75" s="106"/>
    </row>
    <row r="76" spans="1:15" x14ac:dyDescent="0.2">
      <c r="A76" s="202" t="s">
        <v>3720</v>
      </c>
      <c r="B76" s="202" t="s">
        <v>3305</v>
      </c>
      <c r="C76" s="203" t="s">
        <v>3209</v>
      </c>
      <c r="D76" s="204">
        <v>0.66500000000000004</v>
      </c>
      <c r="E76" s="204">
        <v>0.66300000000000003</v>
      </c>
      <c r="F76" s="204"/>
      <c r="G76" s="204"/>
      <c r="H76" s="205">
        <v>4</v>
      </c>
      <c r="I76" s="206">
        <v>1</v>
      </c>
      <c r="J76" s="204">
        <v>0.377</v>
      </c>
      <c r="K76" s="206">
        <v>9</v>
      </c>
      <c r="L76" s="204">
        <v>0.114</v>
      </c>
      <c r="M76" s="204">
        <v>0.13</v>
      </c>
      <c r="N76" s="200"/>
      <c r="O76" s="106"/>
    </row>
    <row r="77" spans="1:15" x14ac:dyDescent="0.2">
      <c r="A77" s="202" t="s">
        <v>3721</v>
      </c>
      <c r="B77" s="202" t="s">
        <v>3305</v>
      </c>
      <c r="C77" s="203" t="s">
        <v>3722</v>
      </c>
      <c r="D77" s="204">
        <v>0.314</v>
      </c>
      <c r="E77" s="204">
        <v>0.313</v>
      </c>
      <c r="F77" s="204"/>
      <c r="G77" s="204"/>
      <c r="H77" s="205">
        <v>2.2999999999999998</v>
      </c>
      <c r="I77" s="206">
        <v>1</v>
      </c>
      <c r="J77" s="204">
        <v>0.126</v>
      </c>
      <c r="K77" s="206">
        <v>5</v>
      </c>
      <c r="L77" s="204">
        <v>9.2999999999999999E-2</v>
      </c>
      <c r="M77" s="204">
        <v>9.2999999999999999E-2</v>
      </c>
      <c r="N77" s="200"/>
      <c r="O77" s="106"/>
    </row>
    <row r="78" spans="1:15" ht="22.5" x14ac:dyDescent="0.2">
      <c r="A78" s="202" t="s">
        <v>3724</v>
      </c>
      <c r="B78" s="202" t="s">
        <v>3305</v>
      </c>
      <c r="C78" s="203" t="s">
        <v>5576</v>
      </c>
      <c r="D78" s="204">
        <v>0.67</v>
      </c>
      <c r="E78" s="204">
        <v>0.66900000000000004</v>
      </c>
      <c r="F78" s="204"/>
      <c r="G78" s="204"/>
      <c r="H78" s="205">
        <v>5.3</v>
      </c>
      <c r="I78" s="206">
        <v>1</v>
      </c>
      <c r="J78" s="204">
        <v>0.35899999999999999</v>
      </c>
      <c r="K78" s="206">
        <v>12</v>
      </c>
      <c r="L78" s="204">
        <v>8.6999999999999994E-2</v>
      </c>
      <c r="M78" s="204">
        <v>0.104</v>
      </c>
      <c r="N78" s="200"/>
      <c r="O78" s="106"/>
    </row>
    <row r="79" spans="1:15" x14ac:dyDescent="0.2">
      <c r="A79" s="202" t="s">
        <v>2804</v>
      </c>
      <c r="B79" s="202" t="s">
        <v>3305</v>
      </c>
      <c r="C79" s="203" t="s">
        <v>2805</v>
      </c>
      <c r="D79" s="204">
        <v>0.36099999999999999</v>
      </c>
      <c r="E79" s="204">
        <v>0.36099999999999999</v>
      </c>
      <c r="F79" s="204"/>
      <c r="G79" s="204"/>
      <c r="H79" s="205">
        <v>3.3</v>
      </c>
      <c r="I79" s="206">
        <v>1</v>
      </c>
      <c r="J79" s="204">
        <v>0.16900000000000001</v>
      </c>
      <c r="K79" s="206">
        <v>7</v>
      </c>
      <c r="L79" s="204">
        <v>7.3999999999999996E-2</v>
      </c>
      <c r="M79" s="204">
        <v>8.2000000000000003E-2</v>
      </c>
      <c r="N79" s="200"/>
      <c r="O79" s="106"/>
    </row>
    <row r="80" spans="1:15" ht="33.75" x14ac:dyDescent="0.2">
      <c r="A80" s="202" t="s">
        <v>3211</v>
      </c>
      <c r="B80" s="202" t="s">
        <v>3305</v>
      </c>
      <c r="C80" s="203" t="s">
        <v>274</v>
      </c>
      <c r="D80" s="204">
        <v>0.63200000000000001</v>
      </c>
      <c r="E80" s="204">
        <v>0.63100000000000001</v>
      </c>
      <c r="F80" s="204"/>
      <c r="G80" s="204"/>
      <c r="H80" s="205">
        <v>5</v>
      </c>
      <c r="I80" s="206">
        <v>1</v>
      </c>
      <c r="J80" s="204">
        <v>0.39</v>
      </c>
      <c r="K80" s="206">
        <v>12</v>
      </c>
      <c r="L80" s="204">
        <v>8.6999999999999994E-2</v>
      </c>
      <c r="M80" s="204">
        <v>0.10299999999999999</v>
      </c>
      <c r="N80" s="200"/>
      <c r="O80" s="106"/>
    </row>
    <row r="81" spans="1:15" s="20" customFormat="1" ht="21" customHeight="1" x14ac:dyDescent="0.2">
      <c r="A81" s="81" t="s">
        <v>600</v>
      </c>
      <c r="B81" s="207"/>
      <c r="C81" s="208"/>
      <c r="D81" s="209"/>
      <c r="E81" s="209"/>
      <c r="F81" s="209"/>
      <c r="G81" s="209"/>
      <c r="H81" s="210"/>
      <c r="I81" s="211"/>
      <c r="J81" s="209"/>
      <c r="K81" s="211"/>
      <c r="L81" s="209"/>
      <c r="M81" s="209"/>
      <c r="N81" s="212"/>
      <c r="O81" s="213"/>
    </row>
    <row r="82" spans="1:15" ht="22.5" x14ac:dyDescent="0.2">
      <c r="A82" s="202" t="s">
        <v>2103</v>
      </c>
      <c r="B82" s="202" t="s">
        <v>3303</v>
      </c>
      <c r="C82" s="203" t="s">
        <v>6516</v>
      </c>
      <c r="D82" s="204">
        <v>1.411</v>
      </c>
      <c r="E82" s="204">
        <v>1.3029999999999999</v>
      </c>
      <c r="F82" s="204"/>
      <c r="G82" s="204"/>
      <c r="H82" s="205">
        <v>7</v>
      </c>
      <c r="I82" s="206">
        <v>1</v>
      </c>
      <c r="J82" s="204">
        <v>0.33200000000000002</v>
      </c>
      <c r="K82" s="206">
        <v>15</v>
      </c>
      <c r="L82" s="204">
        <v>9.5000000000000001E-2</v>
      </c>
      <c r="M82" s="204">
        <v>8.3000000000000004E-2</v>
      </c>
      <c r="N82" s="200"/>
      <c r="O82" s="106"/>
    </row>
    <row r="83" spans="1:15" ht="22.5" customHeight="1" x14ac:dyDescent="0.2">
      <c r="A83" s="202" t="s">
        <v>2104</v>
      </c>
      <c r="B83" s="202" t="s">
        <v>3303</v>
      </c>
      <c r="C83" s="203" t="s">
        <v>6517</v>
      </c>
      <c r="D83" s="204">
        <v>0.76800000000000002</v>
      </c>
      <c r="E83" s="204">
        <v>0.73799999999999999</v>
      </c>
      <c r="F83" s="204"/>
      <c r="G83" s="204"/>
      <c r="H83" s="205">
        <v>4.8</v>
      </c>
      <c r="I83" s="206">
        <v>1</v>
      </c>
      <c r="J83" s="204">
        <v>0.42199999999999999</v>
      </c>
      <c r="K83" s="206">
        <v>12</v>
      </c>
      <c r="L83" s="204">
        <v>6.7000000000000004E-2</v>
      </c>
      <c r="M83" s="204">
        <v>7.9000000000000001E-2</v>
      </c>
      <c r="N83" s="200"/>
      <c r="O83" s="106"/>
    </row>
    <row r="84" spans="1:15" ht="22.5" customHeight="1" x14ac:dyDescent="0.2">
      <c r="A84" s="202" t="s">
        <v>2573</v>
      </c>
      <c r="B84" s="202" t="s">
        <v>3303</v>
      </c>
      <c r="C84" s="203" t="s">
        <v>1185</v>
      </c>
      <c r="D84" s="204">
        <v>1.5329999999999999</v>
      </c>
      <c r="E84" s="204">
        <v>1.456</v>
      </c>
      <c r="F84" s="204"/>
      <c r="G84" s="204"/>
      <c r="H84" s="205">
        <v>7.1</v>
      </c>
      <c r="I84" s="206">
        <v>1</v>
      </c>
      <c r="J84" s="204">
        <v>0.47099999999999997</v>
      </c>
      <c r="K84" s="206">
        <v>16</v>
      </c>
      <c r="L84" s="204">
        <v>0.155</v>
      </c>
      <c r="M84" s="204">
        <v>0.11600000000000001</v>
      </c>
      <c r="N84" s="200"/>
      <c r="O84" s="106" t="s">
        <v>310</v>
      </c>
    </row>
    <row r="85" spans="1:15" ht="22.5" x14ac:dyDescent="0.2">
      <c r="A85" s="202" t="s">
        <v>997</v>
      </c>
      <c r="B85" s="202" t="s">
        <v>3303</v>
      </c>
      <c r="C85" s="203" t="s">
        <v>327</v>
      </c>
      <c r="D85" s="204">
        <v>0.94199999999999995</v>
      </c>
      <c r="E85" s="204">
        <v>0.87</v>
      </c>
      <c r="F85" s="204"/>
      <c r="G85" s="204"/>
      <c r="H85" s="205">
        <v>4.2</v>
      </c>
      <c r="I85" s="206">
        <v>1</v>
      </c>
      <c r="J85" s="204">
        <v>0.442</v>
      </c>
      <c r="K85" s="206">
        <v>10</v>
      </c>
      <c r="L85" s="204">
        <v>7.3999999999999996E-2</v>
      </c>
      <c r="M85" s="204">
        <v>8.5999999999999993E-2</v>
      </c>
      <c r="N85" s="200"/>
      <c r="O85" s="106"/>
    </row>
    <row r="86" spans="1:15" ht="45" x14ac:dyDescent="0.2">
      <c r="A86" s="202" t="s">
        <v>2105</v>
      </c>
      <c r="B86" s="202" t="s">
        <v>3303</v>
      </c>
      <c r="C86" s="203" t="s">
        <v>1265</v>
      </c>
      <c r="D86" s="204">
        <v>0.92400000000000004</v>
      </c>
      <c r="E86" s="204">
        <v>0.85599999999999998</v>
      </c>
      <c r="F86" s="204"/>
      <c r="G86" s="204"/>
      <c r="H86" s="205">
        <v>3.4</v>
      </c>
      <c r="I86" s="206">
        <v>1</v>
      </c>
      <c r="J86" s="204">
        <v>0.16400000000000001</v>
      </c>
      <c r="K86" s="206">
        <v>8</v>
      </c>
      <c r="L86" s="204">
        <v>6.7000000000000004E-2</v>
      </c>
      <c r="M86" s="204">
        <v>7.3999999999999996E-2</v>
      </c>
      <c r="N86" s="200"/>
      <c r="O86" s="106"/>
    </row>
    <row r="87" spans="1:15" ht="33.75" x14ac:dyDescent="0.2">
      <c r="A87" s="202" t="s">
        <v>2106</v>
      </c>
      <c r="B87" s="202" t="s">
        <v>3303</v>
      </c>
      <c r="C87" s="203" t="s">
        <v>5577</v>
      </c>
      <c r="D87" s="204">
        <v>0.61899999999999999</v>
      </c>
      <c r="E87" s="204">
        <v>0.56699999999999995</v>
      </c>
      <c r="F87" s="204"/>
      <c r="G87" s="204"/>
      <c r="H87" s="205">
        <v>3</v>
      </c>
      <c r="I87" s="206">
        <v>1</v>
      </c>
      <c r="J87" s="204">
        <v>0.13</v>
      </c>
      <c r="K87" s="206">
        <v>6</v>
      </c>
      <c r="L87" s="204">
        <v>5.8000000000000003E-2</v>
      </c>
      <c r="M87" s="204">
        <v>6.2E-2</v>
      </c>
      <c r="N87" s="200"/>
      <c r="O87" s="106"/>
    </row>
    <row r="88" spans="1:15" ht="33.75" x14ac:dyDescent="0.2">
      <c r="A88" s="202" t="s">
        <v>2107</v>
      </c>
      <c r="B88" s="202" t="s">
        <v>3303</v>
      </c>
      <c r="C88" s="203" t="s">
        <v>5578</v>
      </c>
      <c r="D88" s="204">
        <v>0.48599999999999999</v>
      </c>
      <c r="E88" s="204">
        <v>0.45200000000000001</v>
      </c>
      <c r="F88" s="204"/>
      <c r="G88" s="204"/>
      <c r="H88" s="205">
        <v>2.8</v>
      </c>
      <c r="I88" s="206">
        <v>1</v>
      </c>
      <c r="J88" s="204">
        <v>6.4000000000000001E-2</v>
      </c>
      <c r="K88" s="206">
        <v>6</v>
      </c>
      <c r="L88" s="204">
        <v>5.8999999999999997E-2</v>
      </c>
      <c r="M88" s="204">
        <v>6.2E-2</v>
      </c>
      <c r="N88" s="200"/>
      <c r="O88" s="106"/>
    </row>
    <row r="89" spans="1:15" ht="22.5" x14ac:dyDescent="0.2">
      <c r="A89" s="202" t="s">
        <v>2806</v>
      </c>
      <c r="B89" s="202" t="s">
        <v>3303</v>
      </c>
      <c r="C89" s="203" t="s">
        <v>275</v>
      </c>
      <c r="D89" s="204">
        <v>1.512</v>
      </c>
      <c r="E89" s="204">
        <v>1.4690000000000001</v>
      </c>
      <c r="F89" s="204"/>
      <c r="G89" s="204"/>
      <c r="H89" s="205">
        <v>5.4</v>
      </c>
      <c r="I89" s="206">
        <v>1</v>
      </c>
      <c r="J89" s="204">
        <v>0.246</v>
      </c>
      <c r="K89" s="206">
        <v>12</v>
      </c>
      <c r="L89" s="204">
        <v>0.13300000000000001</v>
      </c>
      <c r="M89" s="204">
        <v>7.6999999999999999E-2</v>
      </c>
      <c r="N89" s="200"/>
      <c r="O89" s="106" t="s">
        <v>310</v>
      </c>
    </row>
    <row r="90" spans="1:15" ht="22.5" x14ac:dyDescent="0.2">
      <c r="A90" s="202" t="s">
        <v>3475</v>
      </c>
      <c r="B90" s="202" t="s">
        <v>3303</v>
      </c>
      <c r="C90" s="203" t="s">
        <v>276</v>
      </c>
      <c r="D90" s="204">
        <v>1.24</v>
      </c>
      <c r="E90" s="204">
        <v>1.2090000000000001</v>
      </c>
      <c r="F90" s="204"/>
      <c r="G90" s="204"/>
      <c r="H90" s="205">
        <v>4.7</v>
      </c>
      <c r="I90" s="206">
        <v>1</v>
      </c>
      <c r="J90" s="204">
        <v>0.17899999999999999</v>
      </c>
      <c r="K90" s="206">
        <v>8</v>
      </c>
      <c r="L90" s="204">
        <v>0.17499999999999999</v>
      </c>
      <c r="M90" s="204">
        <v>6.3E-2</v>
      </c>
      <c r="N90" s="200"/>
      <c r="O90" s="106" t="s">
        <v>310</v>
      </c>
    </row>
    <row r="91" spans="1:15" x14ac:dyDescent="0.2">
      <c r="A91" s="202" t="s">
        <v>2717</v>
      </c>
      <c r="B91" s="202" t="s">
        <v>3303</v>
      </c>
      <c r="C91" s="203" t="s">
        <v>2718</v>
      </c>
      <c r="D91" s="204">
        <v>0.623</v>
      </c>
      <c r="E91" s="204">
        <v>0.56200000000000006</v>
      </c>
      <c r="F91" s="204"/>
      <c r="G91" s="204"/>
      <c r="H91" s="205">
        <v>2.5</v>
      </c>
      <c r="I91" s="206">
        <v>1</v>
      </c>
      <c r="J91" s="204">
        <v>0.152</v>
      </c>
      <c r="K91" s="206">
        <v>6</v>
      </c>
      <c r="L91" s="204">
        <v>7.1999999999999995E-2</v>
      </c>
      <c r="M91" s="204">
        <v>7.3999999999999996E-2</v>
      </c>
      <c r="N91" s="200"/>
      <c r="O91" s="106"/>
    </row>
    <row r="92" spans="1:15" x14ac:dyDescent="0.2">
      <c r="A92" s="202" t="s">
        <v>2719</v>
      </c>
      <c r="B92" s="202" t="s">
        <v>3303</v>
      </c>
      <c r="C92" s="203" t="s">
        <v>2720</v>
      </c>
      <c r="D92" s="204">
        <v>0.54600000000000004</v>
      </c>
      <c r="E92" s="204">
        <v>0.52100000000000002</v>
      </c>
      <c r="F92" s="204"/>
      <c r="G92" s="204"/>
      <c r="H92" s="205">
        <v>4.2</v>
      </c>
      <c r="I92" s="206">
        <v>1</v>
      </c>
      <c r="J92" s="204">
        <v>0.161</v>
      </c>
      <c r="K92" s="206">
        <v>8</v>
      </c>
      <c r="L92" s="204">
        <v>5.2999999999999999E-2</v>
      </c>
      <c r="M92" s="204">
        <v>6.0999999999999999E-2</v>
      </c>
      <c r="N92" s="200"/>
      <c r="O92" s="106"/>
    </row>
    <row r="93" spans="1:15" ht="22.5" x14ac:dyDescent="0.2">
      <c r="A93" s="110" t="s">
        <v>2108</v>
      </c>
      <c r="B93" s="110" t="s">
        <v>3303</v>
      </c>
      <c r="C93" s="199" t="s">
        <v>2308</v>
      </c>
      <c r="D93" s="111">
        <v>0.53300000000000003</v>
      </c>
      <c r="E93" s="111">
        <v>0.51500000000000001</v>
      </c>
      <c r="F93" s="111"/>
      <c r="G93" s="111"/>
      <c r="H93" s="112">
        <v>2.5</v>
      </c>
      <c r="I93" s="119">
        <v>1</v>
      </c>
      <c r="J93" s="111">
        <v>0.19600000000000001</v>
      </c>
      <c r="K93" s="119">
        <v>6</v>
      </c>
      <c r="L93" s="111">
        <v>6.8000000000000005E-2</v>
      </c>
      <c r="M93" s="111">
        <v>6.9000000000000006E-2</v>
      </c>
      <c r="N93" s="201"/>
      <c r="O93" s="110"/>
    </row>
    <row r="94" spans="1:15" ht="22.5" x14ac:dyDescent="0.2">
      <c r="A94" s="202" t="s">
        <v>2090</v>
      </c>
      <c r="B94" s="202" t="s">
        <v>3303</v>
      </c>
      <c r="C94" s="203" t="s">
        <v>3503</v>
      </c>
      <c r="D94" s="204">
        <v>0.318</v>
      </c>
      <c r="E94" s="204">
        <v>0.30199999999999999</v>
      </c>
      <c r="F94" s="204"/>
      <c r="G94" s="204"/>
      <c r="H94" s="205">
        <v>2.7</v>
      </c>
      <c r="I94" s="206">
        <v>1</v>
      </c>
      <c r="J94" s="204">
        <v>0.10299999999999999</v>
      </c>
      <c r="K94" s="206">
        <v>6</v>
      </c>
      <c r="L94" s="204">
        <v>5.7000000000000002E-2</v>
      </c>
      <c r="M94" s="204">
        <v>0.06</v>
      </c>
      <c r="N94" s="200"/>
      <c r="O94" s="106"/>
    </row>
    <row r="95" spans="1:15" ht="33.75" x14ac:dyDescent="0.2">
      <c r="A95" s="202" t="s">
        <v>3236</v>
      </c>
      <c r="B95" s="202" t="s">
        <v>3303</v>
      </c>
      <c r="C95" s="203" t="s">
        <v>2069</v>
      </c>
      <c r="D95" s="204">
        <v>0.64100000000000001</v>
      </c>
      <c r="E95" s="204">
        <v>0.59599999999999997</v>
      </c>
      <c r="F95" s="204"/>
      <c r="G95" s="204"/>
      <c r="H95" s="205">
        <v>2.8</v>
      </c>
      <c r="I95" s="206">
        <v>1</v>
      </c>
      <c r="J95" s="204">
        <v>0.153</v>
      </c>
      <c r="K95" s="206">
        <v>6</v>
      </c>
      <c r="L95" s="204">
        <v>7.1999999999999995E-2</v>
      </c>
      <c r="M95" s="204">
        <v>7.5999999999999998E-2</v>
      </c>
      <c r="N95" s="200"/>
      <c r="O95" s="106"/>
    </row>
    <row r="96" spans="1:15" ht="22.5" x14ac:dyDescent="0.2">
      <c r="A96" s="202" t="s">
        <v>890</v>
      </c>
      <c r="B96" s="202" t="s">
        <v>3303</v>
      </c>
      <c r="C96" s="203" t="s">
        <v>5579</v>
      </c>
      <c r="D96" s="204">
        <v>0.378</v>
      </c>
      <c r="E96" s="204">
        <v>0.36199999999999999</v>
      </c>
      <c r="F96" s="204"/>
      <c r="G96" s="204"/>
      <c r="H96" s="205">
        <v>2.2999999999999998</v>
      </c>
      <c r="I96" s="206">
        <v>1</v>
      </c>
      <c r="J96" s="204">
        <v>9.4E-2</v>
      </c>
      <c r="K96" s="206">
        <v>4</v>
      </c>
      <c r="L96" s="204">
        <v>6.5000000000000002E-2</v>
      </c>
      <c r="M96" s="204">
        <v>6.5000000000000002E-2</v>
      </c>
      <c r="N96" s="200"/>
      <c r="O96" s="106"/>
    </row>
    <row r="97" spans="1:15" x14ac:dyDescent="0.2">
      <c r="A97" s="202" t="s">
        <v>1898</v>
      </c>
      <c r="B97" s="202" t="s">
        <v>3303</v>
      </c>
      <c r="C97" s="203" t="s">
        <v>1899</v>
      </c>
      <c r="D97" s="204">
        <v>0.70299999999999996</v>
      </c>
      <c r="E97" s="204">
        <v>0.64</v>
      </c>
      <c r="F97" s="204"/>
      <c r="G97" s="204"/>
      <c r="H97" s="205">
        <v>2.4</v>
      </c>
      <c r="I97" s="206">
        <v>1</v>
      </c>
      <c r="J97" s="204">
        <v>0.21099999999999999</v>
      </c>
      <c r="K97" s="206">
        <v>4</v>
      </c>
      <c r="L97" s="204">
        <v>8.5999999999999993E-2</v>
      </c>
      <c r="M97" s="204">
        <v>8.6999999999999994E-2</v>
      </c>
      <c r="N97" s="200"/>
      <c r="O97" s="106"/>
    </row>
    <row r="98" spans="1:15" ht="22.5" x14ac:dyDescent="0.2">
      <c r="A98" s="202" t="s">
        <v>1900</v>
      </c>
      <c r="B98" s="202" t="s">
        <v>3303</v>
      </c>
      <c r="C98" s="203" t="s">
        <v>3437</v>
      </c>
      <c r="D98" s="204">
        <v>0.61799999999999999</v>
      </c>
      <c r="E98" s="204">
        <v>0.56499999999999995</v>
      </c>
      <c r="F98" s="204"/>
      <c r="G98" s="204"/>
      <c r="H98" s="205">
        <v>2</v>
      </c>
      <c r="I98" s="206">
        <v>1</v>
      </c>
      <c r="J98" s="204">
        <v>0.124</v>
      </c>
      <c r="K98" s="206">
        <v>3</v>
      </c>
      <c r="L98" s="204">
        <v>0.14399999999999999</v>
      </c>
      <c r="M98" s="204">
        <v>9.6000000000000002E-2</v>
      </c>
      <c r="N98" s="200"/>
      <c r="O98" s="106"/>
    </row>
    <row r="99" spans="1:15" ht="22.5" x14ac:dyDescent="0.2">
      <c r="A99" s="202" t="s">
        <v>891</v>
      </c>
      <c r="B99" s="202" t="s">
        <v>3303</v>
      </c>
      <c r="C99" s="203" t="s">
        <v>3438</v>
      </c>
      <c r="D99" s="204">
        <v>0.56100000000000005</v>
      </c>
      <c r="E99" s="204">
        <v>0.51200000000000001</v>
      </c>
      <c r="F99" s="204"/>
      <c r="G99" s="204"/>
      <c r="H99" s="205">
        <v>2</v>
      </c>
      <c r="I99" s="206">
        <v>1</v>
      </c>
      <c r="J99" s="204">
        <v>0.122</v>
      </c>
      <c r="K99" s="206">
        <v>3</v>
      </c>
      <c r="L99" s="204">
        <v>8.7999999999999995E-2</v>
      </c>
      <c r="M99" s="204">
        <v>8.4000000000000005E-2</v>
      </c>
      <c r="N99" s="200"/>
      <c r="O99" s="106"/>
    </row>
    <row r="100" spans="1:15" x14ac:dyDescent="0.2">
      <c r="A100" s="202" t="s">
        <v>3717</v>
      </c>
      <c r="B100" s="202" t="s">
        <v>3303</v>
      </c>
      <c r="C100" s="203" t="s">
        <v>1901</v>
      </c>
      <c r="D100" s="204">
        <v>0.66400000000000003</v>
      </c>
      <c r="E100" s="204">
        <v>0.629</v>
      </c>
      <c r="F100" s="204"/>
      <c r="G100" s="204"/>
      <c r="H100" s="205">
        <v>3.2</v>
      </c>
      <c r="I100" s="206">
        <v>1</v>
      </c>
      <c r="J100" s="204">
        <v>0.32400000000000001</v>
      </c>
      <c r="K100" s="206">
        <v>8</v>
      </c>
      <c r="L100" s="204">
        <v>7.0999999999999994E-2</v>
      </c>
      <c r="M100" s="204">
        <v>7.6999999999999999E-2</v>
      </c>
      <c r="N100" s="200"/>
      <c r="O100" s="106"/>
    </row>
    <row r="101" spans="1:15" x14ac:dyDescent="0.2">
      <c r="A101" s="202" t="s">
        <v>3718</v>
      </c>
      <c r="B101" s="202" t="s">
        <v>3303</v>
      </c>
      <c r="C101" s="203" t="s">
        <v>2721</v>
      </c>
      <c r="D101" s="204">
        <v>0.53500000000000003</v>
      </c>
      <c r="E101" s="204">
        <v>0.50600000000000001</v>
      </c>
      <c r="F101" s="204"/>
      <c r="G101" s="204"/>
      <c r="H101" s="205">
        <v>2.8</v>
      </c>
      <c r="I101" s="206">
        <v>1</v>
      </c>
      <c r="J101" s="204">
        <v>0.20799999999999999</v>
      </c>
      <c r="K101" s="206">
        <v>7</v>
      </c>
      <c r="L101" s="204">
        <v>7.9000000000000001E-2</v>
      </c>
      <c r="M101" s="204">
        <v>8.4000000000000005E-2</v>
      </c>
      <c r="N101" s="200"/>
      <c r="O101" s="106"/>
    </row>
    <row r="102" spans="1:15" x14ac:dyDescent="0.2">
      <c r="A102" s="202" t="s">
        <v>2722</v>
      </c>
      <c r="B102" s="202" t="s">
        <v>3303</v>
      </c>
      <c r="C102" s="203" t="s">
        <v>2723</v>
      </c>
      <c r="D102" s="204">
        <v>0.45400000000000001</v>
      </c>
      <c r="E102" s="204">
        <v>0.443</v>
      </c>
      <c r="F102" s="204"/>
      <c r="G102" s="204"/>
      <c r="H102" s="205">
        <v>3.3</v>
      </c>
      <c r="I102" s="206">
        <v>1</v>
      </c>
      <c r="J102" s="204">
        <v>0.20699999999999999</v>
      </c>
      <c r="K102" s="206">
        <v>8</v>
      </c>
      <c r="L102" s="204">
        <v>6.9000000000000006E-2</v>
      </c>
      <c r="M102" s="204">
        <v>7.4999999999999997E-2</v>
      </c>
      <c r="N102" s="200"/>
      <c r="O102" s="106"/>
    </row>
    <row r="103" spans="1:15" x14ac:dyDescent="0.2">
      <c r="A103" s="202" t="s">
        <v>1247</v>
      </c>
      <c r="B103" s="202" t="s">
        <v>3303</v>
      </c>
      <c r="C103" s="203" t="s">
        <v>1248</v>
      </c>
      <c r="D103" s="204">
        <v>0.64100000000000001</v>
      </c>
      <c r="E103" s="204">
        <v>0.59899999999999998</v>
      </c>
      <c r="F103" s="204"/>
      <c r="G103" s="204"/>
      <c r="H103" s="205">
        <v>3.1</v>
      </c>
      <c r="I103" s="206">
        <v>1</v>
      </c>
      <c r="J103" s="204">
        <v>0.23699999999999999</v>
      </c>
      <c r="K103" s="206">
        <v>7</v>
      </c>
      <c r="L103" s="204">
        <v>6.5000000000000002E-2</v>
      </c>
      <c r="M103" s="204">
        <v>7.0999999999999994E-2</v>
      </c>
      <c r="N103" s="200"/>
      <c r="O103" s="106"/>
    </row>
    <row r="104" spans="1:15" ht="33.75" x14ac:dyDescent="0.2">
      <c r="A104" s="202" t="s">
        <v>3504</v>
      </c>
      <c r="B104" s="202" t="s">
        <v>3303</v>
      </c>
      <c r="C104" s="203" t="s">
        <v>278</v>
      </c>
      <c r="D104" s="204">
        <v>0.72799999999999998</v>
      </c>
      <c r="E104" s="204">
        <v>0.65900000000000003</v>
      </c>
      <c r="F104" s="204"/>
      <c r="G104" s="204"/>
      <c r="H104" s="205">
        <v>2.6</v>
      </c>
      <c r="I104" s="206">
        <v>1</v>
      </c>
      <c r="J104" s="204">
        <v>0.25800000000000001</v>
      </c>
      <c r="K104" s="206">
        <v>5</v>
      </c>
      <c r="L104" s="204">
        <v>0.129</v>
      </c>
      <c r="M104" s="204">
        <v>9.2999999999999999E-2</v>
      </c>
      <c r="N104" s="200"/>
      <c r="O104" s="106"/>
    </row>
    <row r="105" spans="1:15" ht="33.75" x14ac:dyDescent="0.2">
      <c r="A105" s="202" t="s">
        <v>3505</v>
      </c>
      <c r="B105" s="202" t="s">
        <v>3303</v>
      </c>
      <c r="C105" s="203" t="s">
        <v>279</v>
      </c>
      <c r="D105" s="204">
        <v>0.41499999999999998</v>
      </c>
      <c r="E105" s="204">
        <v>0.38700000000000001</v>
      </c>
      <c r="F105" s="204"/>
      <c r="G105" s="204"/>
      <c r="H105" s="205">
        <v>2.5</v>
      </c>
      <c r="I105" s="206">
        <v>1</v>
      </c>
      <c r="J105" s="204">
        <v>7.9000000000000001E-2</v>
      </c>
      <c r="K105" s="206">
        <v>5</v>
      </c>
      <c r="L105" s="204">
        <v>6.5000000000000002E-2</v>
      </c>
      <c r="M105" s="204">
        <v>6.6000000000000003E-2</v>
      </c>
      <c r="N105" s="200"/>
      <c r="O105" s="106"/>
    </row>
    <row r="106" spans="1:15" x14ac:dyDescent="0.2">
      <c r="A106" s="202" t="s">
        <v>1249</v>
      </c>
      <c r="B106" s="202" t="s">
        <v>3305</v>
      </c>
      <c r="C106" s="203" t="s">
        <v>1250</v>
      </c>
      <c r="D106" s="204">
        <v>0.54900000000000004</v>
      </c>
      <c r="E106" s="204">
        <v>0.54900000000000004</v>
      </c>
      <c r="F106" s="204"/>
      <c r="G106" s="204"/>
      <c r="H106" s="205">
        <v>5.7</v>
      </c>
      <c r="I106" s="206">
        <v>1</v>
      </c>
      <c r="J106" s="204">
        <v>0.38300000000000001</v>
      </c>
      <c r="K106" s="206">
        <v>12</v>
      </c>
      <c r="L106" s="204">
        <v>6.6000000000000003E-2</v>
      </c>
      <c r="M106" s="204">
        <v>8.1000000000000003E-2</v>
      </c>
      <c r="N106" s="200"/>
      <c r="O106" s="106"/>
    </row>
    <row r="107" spans="1:15" x14ac:dyDescent="0.2">
      <c r="A107" s="202" t="s">
        <v>2724</v>
      </c>
      <c r="B107" s="202" t="s">
        <v>3305</v>
      </c>
      <c r="C107" s="203" t="s">
        <v>1251</v>
      </c>
      <c r="D107" s="204">
        <v>0.58099999999999996</v>
      </c>
      <c r="E107" s="204">
        <v>0.57999999999999996</v>
      </c>
      <c r="F107" s="204"/>
      <c r="G107" s="204"/>
      <c r="H107" s="205">
        <v>4.5999999999999996</v>
      </c>
      <c r="I107" s="206">
        <v>1</v>
      </c>
      <c r="J107" s="204">
        <v>0.33600000000000002</v>
      </c>
      <c r="K107" s="206">
        <v>10</v>
      </c>
      <c r="L107" s="204">
        <v>8.6999999999999994E-2</v>
      </c>
      <c r="M107" s="204">
        <v>0.10199999999999999</v>
      </c>
      <c r="N107" s="200"/>
      <c r="O107" s="106"/>
    </row>
    <row r="108" spans="1:15" x14ac:dyDescent="0.2">
      <c r="A108" s="202" t="s">
        <v>2725</v>
      </c>
      <c r="B108" s="202" t="s">
        <v>3305</v>
      </c>
      <c r="C108" s="203" t="s">
        <v>2899</v>
      </c>
      <c r="D108" s="204">
        <v>0.33200000000000002</v>
      </c>
      <c r="E108" s="204">
        <v>0.33100000000000002</v>
      </c>
      <c r="F108" s="204"/>
      <c r="G108" s="204"/>
      <c r="H108" s="205">
        <v>3</v>
      </c>
      <c r="I108" s="206">
        <v>1</v>
      </c>
      <c r="J108" s="204">
        <v>0.153</v>
      </c>
      <c r="K108" s="206">
        <v>7</v>
      </c>
      <c r="L108" s="204">
        <v>7.3999999999999996E-2</v>
      </c>
      <c r="M108" s="204">
        <v>7.9000000000000001E-2</v>
      </c>
      <c r="N108" s="200"/>
      <c r="O108" s="106"/>
    </row>
    <row r="109" spans="1:15" x14ac:dyDescent="0.2">
      <c r="A109" s="202" t="s">
        <v>1252</v>
      </c>
      <c r="B109" s="202" t="s">
        <v>3305</v>
      </c>
      <c r="C109" s="203" t="s">
        <v>1253</v>
      </c>
      <c r="D109" s="204">
        <v>0.48199999999999998</v>
      </c>
      <c r="E109" s="204">
        <v>0.48199999999999998</v>
      </c>
      <c r="F109" s="204"/>
      <c r="G109" s="204"/>
      <c r="H109" s="205">
        <v>4</v>
      </c>
      <c r="I109" s="206">
        <v>1</v>
      </c>
      <c r="J109" s="204">
        <v>0.253</v>
      </c>
      <c r="K109" s="206">
        <v>9</v>
      </c>
      <c r="L109" s="204">
        <v>8.2000000000000003E-2</v>
      </c>
      <c r="M109" s="204">
        <v>9.4E-2</v>
      </c>
      <c r="N109" s="200"/>
      <c r="O109" s="106"/>
    </row>
    <row r="110" spans="1:15" x14ac:dyDescent="0.2">
      <c r="A110" s="202" t="s">
        <v>1254</v>
      </c>
      <c r="B110" s="202" t="s">
        <v>3305</v>
      </c>
      <c r="C110" s="203" t="s">
        <v>2238</v>
      </c>
      <c r="D110" s="204">
        <v>0.19900000000000001</v>
      </c>
      <c r="E110" s="204">
        <v>0.19800000000000001</v>
      </c>
      <c r="F110" s="204"/>
      <c r="G110" s="204"/>
      <c r="H110" s="205">
        <v>2.1</v>
      </c>
      <c r="I110" s="206">
        <v>1</v>
      </c>
      <c r="J110" s="204">
        <v>8.7999999999999995E-2</v>
      </c>
      <c r="K110" s="206">
        <v>4</v>
      </c>
      <c r="L110" s="204">
        <v>6.5000000000000002E-2</v>
      </c>
      <c r="M110" s="204">
        <v>6.3E-2</v>
      </c>
      <c r="N110" s="200"/>
      <c r="O110" s="106"/>
    </row>
    <row r="111" spans="1:15" x14ac:dyDescent="0.2">
      <c r="A111" s="202" t="s">
        <v>2239</v>
      </c>
      <c r="B111" s="202" t="s">
        <v>3305</v>
      </c>
      <c r="C111" s="203" t="s">
        <v>2309</v>
      </c>
      <c r="D111" s="204">
        <v>0.55100000000000005</v>
      </c>
      <c r="E111" s="204">
        <v>0.54600000000000004</v>
      </c>
      <c r="F111" s="204"/>
      <c r="G111" s="204"/>
      <c r="H111" s="205">
        <v>3.1</v>
      </c>
      <c r="I111" s="206">
        <v>1</v>
      </c>
      <c r="J111" s="204">
        <v>0.26100000000000001</v>
      </c>
      <c r="K111" s="206">
        <v>7</v>
      </c>
      <c r="L111" s="204">
        <v>0.11899999999999999</v>
      </c>
      <c r="M111" s="204">
        <v>0.129</v>
      </c>
      <c r="N111" s="200"/>
      <c r="O111" s="106" t="s">
        <v>310</v>
      </c>
    </row>
    <row r="112" spans="1:15" x14ac:dyDescent="0.2">
      <c r="A112" s="202" t="s">
        <v>2310</v>
      </c>
      <c r="B112" s="202" t="s">
        <v>3305</v>
      </c>
      <c r="C112" s="203" t="s">
        <v>2311</v>
      </c>
      <c r="D112" s="204">
        <v>0.46800000000000003</v>
      </c>
      <c r="E112" s="204">
        <v>0.46800000000000003</v>
      </c>
      <c r="F112" s="204"/>
      <c r="G112" s="204"/>
      <c r="H112" s="205">
        <v>4.3</v>
      </c>
      <c r="I112" s="206">
        <v>1</v>
      </c>
      <c r="J112" s="204">
        <v>0.247</v>
      </c>
      <c r="K112" s="206">
        <v>10</v>
      </c>
      <c r="L112" s="204">
        <v>7.4999999999999997E-2</v>
      </c>
      <c r="M112" s="204">
        <v>8.6999999999999994E-2</v>
      </c>
      <c r="N112" s="200"/>
      <c r="O112" s="106"/>
    </row>
    <row r="113" spans="1:15" s="20" customFormat="1" ht="21" customHeight="1" x14ac:dyDescent="0.2">
      <c r="A113" s="81" t="s">
        <v>636</v>
      </c>
      <c r="B113" s="207"/>
      <c r="C113" s="208"/>
      <c r="D113" s="209"/>
      <c r="E113" s="209"/>
      <c r="F113" s="209"/>
      <c r="G113" s="209"/>
      <c r="H113" s="210"/>
      <c r="I113" s="211"/>
      <c r="J113" s="209"/>
      <c r="K113" s="211"/>
      <c r="L113" s="209"/>
      <c r="M113" s="209"/>
      <c r="N113" s="212"/>
      <c r="O113" s="213"/>
    </row>
    <row r="114" spans="1:15" x14ac:dyDescent="0.2">
      <c r="A114" s="202" t="s">
        <v>663</v>
      </c>
      <c r="B114" s="202" t="s">
        <v>3303</v>
      </c>
      <c r="C114" s="203" t="s">
        <v>595</v>
      </c>
      <c r="D114" s="204">
        <v>7.827</v>
      </c>
      <c r="E114" s="204">
        <v>7.7089999999999996</v>
      </c>
      <c r="F114" s="204"/>
      <c r="G114" s="204"/>
      <c r="H114" s="205">
        <v>4.8</v>
      </c>
      <c r="I114" s="206">
        <v>1</v>
      </c>
      <c r="J114" s="204">
        <v>0.36799999999999999</v>
      </c>
      <c r="K114" s="206">
        <v>9</v>
      </c>
      <c r="L114" s="204">
        <v>0.153</v>
      </c>
      <c r="M114" s="204">
        <v>0.127</v>
      </c>
      <c r="N114" s="200"/>
      <c r="O114" s="106"/>
    </row>
    <row r="115" spans="1:15" ht="33.75" x14ac:dyDescent="0.2">
      <c r="A115" s="202" t="s">
        <v>4032</v>
      </c>
      <c r="B115" s="202" t="s">
        <v>3303</v>
      </c>
      <c r="C115" s="203" t="s">
        <v>892</v>
      </c>
      <c r="D115" s="204">
        <v>5.8490000000000002</v>
      </c>
      <c r="E115" s="204">
        <v>5.4630000000000001</v>
      </c>
      <c r="F115" s="204"/>
      <c r="G115" s="204"/>
      <c r="H115" s="205">
        <v>20.6</v>
      </c>
      <c r="I115" s="206">
        <v>6</v>
      </c>
      <c r="J115" s="204">
        <v>0.46400000000000002</v>
      </c>
      <c r="K115" s="206">
        <v>36</v>
      </c>
      <c r="L115" s="204">
        <v>0.23799999999999999</v>
      </c>
      <c r="M115" s="204">
        <v>0.15</v>
      </c>
      <c r="N115" s="200"/>
      <c r="O115" s="106"/>
    </row>
    <row r="116" spans="1:15" ht="33.75" x14ac:dyDescent="0.2">
      <c r="A116" s="202" t="s">
        <v>4033</v>
      </c>
      <c r="B116" s="202" t="s">
        <v>3303</v>
      </c>
      <c r="C116" s="203" t="s">
        <v>893</v>
      </c>
      <c r="D116" s="204">
        <v>3.3940000000000001</v>
      </c>
      <c r="E116" s="204">
        <v>3.1360000000000001</v>
      </c>
      <c r="F116" s="204"/>
      <c r="G116" s="204"/>
      <c r="H116" s="205">
        <v>15</v>
      </c>
      <c r="I116" s="206">
        <v>4</v>
      </c>
      <c r="J116" s="204">
        <v>0.36899999999999999</v>
      </c>
      <c r="K116" s="206">
        <v>30</v>
      </c>
      <c r="L116" s="204">
        <v>0.216</v>
      </c>
      <c r="M116" s="204">
        <v>0.115</v>
      </c>
      <c r="N116" s="200"/>
      <c r="O116" s="106"/>
    </row>
    <row r="117" spans="1:15" ht="22.5" x14ac:dyDescent="0.2">
      <c r="A117" s="110" t="s">
        <v>1771</v>
      </c>
      <c r="B117" s="110" t="s">
        <v>3303</v>
      </c>
      <c r="C117" s="199" t="s">
        <v>3439</v>
      </c>
      <c r="D117" s="111">
        <v>1.5740000000000001</v>
      </c>
      <c r="E117" s="111">
        <v>1.4319999999999999</v>
      </c>
      <c r="F117" s="111"/>
      <c r="G117" s="111"/>
      <c r="H117" s="112">
        <v>5.7</v>
      </c>
      <c r="I117" s="119">
        <v>1</v>
      </c>
      <c r="J117" s="111">
        <v>0.39700000000000002</v>
      </c>
      <c r="K117" s="119">
        <v>10</v>
      </c>
      <c r="L117" s="111">
        <v>0.13900000000000001</v>
      </c>
      <c r="M117" s="111">
        <v>0.11899999999999999</v>
      </c>
      <c r="N117" s="201"/>
      <c r="O117" s="110"/>
    </row>
    <row r="118" spans="1:15" ht="22.5" x14ac:dyDescent="0.2">
      <c r="A118" s="202" t="s">
        <v>1772</v>
      </c>
      <c r="B118" s="202" t="s">
        <v>3303</v>
      </c>
      <c r="C118" s="203" t="s">
        <v>280</v>
      </c>
      <c r="D118" s="204">
        <v>1.264</v>
      </c>
      <c r="E118" s="204">
        <v>1.137</v>
      </c>
      <c r="F118" s="204"/>
      <c r="G118" s="204"/>
      <c r="H118" s="205">
        <v>4.5</v>
      </c>
      <c r="I118" s="206">
        <v>1</v>
      </c>
      <c r="J118" s="204">
        <v>0.254</v>
      </c>
      <c r="K118" s="206">
        <v>9</v>
      </c>
      <c r="L118" s="204">
        <v>7.9000000000000001E-2</v>
      </c>
      <c r="M118" s="204">
        <v>9.2999999999999999E-2</v>
      </c>
      <c r="N118" s="200"/>
      <c r="O118" s="106"/>
    </row>
    <row r="119" spans="1:15" ht="33.75" customHeight="1" x14ac:dyDescent="0.2">
      <c r="A119" s="202" t="s">
        <v>2240</v>
      </c>
      <c r="B119" s="202" t="s">
        <v>3303</v>
      </c>
      <c r="C119" s="203" t="s">
        <v>2453</v>
      </c>
      <c r="D119" s="204">
        <v>1.841</v>
      </c>
      <c r="E119" s="204">
        <v>1.663</v>
      </c>
      <c r="F119" s="204"/>
      <c r="G119" s="204"/>
      <c r="H119" s="205">
        <v>4.9000000000000004</v>
      </c>
      <c r="I119" s="206">
        <v>1</v>
      </c>
      <c r="J119" s="204">
        <v>0.312</v>
      </c>
      <c r="K119" s="206">
        <v>10</v>
      </c>
      <c r="L119" s="204">
        <v>0.24299999999999999</v>
      </c>
      <c r="M119" s="204">
        <v>0.105</v>
      </c>
      <c r="N119" s="200"/>
      <c r="O119" s="106"/>
    </row>
    <row r="120" spans="1:15" x14ac:dyDescent="0.2">
      <c r="A120" s="202" t="s">
        <v>596</v>
      </c>
      <c r="B120" s="202" t="s">
        <v>3303</v>
      </c>
      <c r="C120" s="203" t="s">
        <v>597</v>
      </c>
      <c r="D120" s="204">
        <v>1.321</v>
      </c>
      <c r="E120" s="204">
        <v>1.17</v>
      </c>
      <c r="F120" s="204"/>
      <c r="G120" s="204"/>
      <c r="H120" s="205">
        <v>4</v>
      </c>
      <c r="I120" s="206">
        <v>1</v>
      </c>
      <c r="J120" s="204">
        <v>0.217</v>
      </c>
      <c r="K120" s="206">
        <v>9</v>
      </c>
      <c r="L120" s="204">
        <v>7.6999999999999999E-2</v>
      </c>
      <c r="M120" s="204">
        <v>8.6999999999999994E-2</v>
      </c>
      <c r="N120" s="200"/>
      <c r="O120" s="106"/>
    </row>
    <row r="121" spans="1:15" ht="22.5" x14ac:dyDescent="0.2">
      <c r="A121" s="202" t="s">
        <v>1589</v>
      </c>
      <c r="B121" s="202" t="s">
        <v>3303</v>
      </c>
      <c r="C121" s="203" t="s">
        <v>998</v>
      </c>
      <c r="D121" s="204">
        <v>0.93799999999999994</v>
      </c>
      <c r="E121" s="204">
        <v>0.83499999999999996</v>
      </c>
      <c r="F121" s="204"/>
      <c r="G121" s="204"/>
      <c r="H121" s="205">
        <v>3.4</v>
      </c>
      <c r="I121" s="206">
        <v>1</v>
      </c>
      <c r="J121" s="204">
        <v>0.44600000000000001</v>
      </c>
      <c r="K121" s="206">
        <v>7</v>
      </c>
      <c r="L121" s="204">
        <v>7.3999999999999996E-2</v>
      </c>
      <c r="M121" s="204">
        <v>8.1000000000000003E-2</v>
      </c>
      <c r="N121" s="200"/>
      <c r="O121" s="106"/>
    </row>
    <row r="122" spans="1:15" ht="45" x14ac:dyDescent="0.2">
      <c r="A122" s="202" t="s">
        <v>999</v>
      </c>
      <c r="B122" s="202" t="s">
        <v>3303</v>
      </c>
      <c r="C122" s="203" t="s">
        <v>6518</v>
      </c>
      <c r="D122" s="204">
        <v>1.2050000000000001</v>
      </c>
      <c r="E122" s="204">
        <v>1.0940000000000001</v>
      </c>
      <c r="F122" s="204"/>
      <c r="G122" s="204"/>
      <c r="H122" s="205">
        <v>4.2</v>
      </c>
      <c r="I122" s="206">
        <v>1</v>
      </c>
      <c r="J122" s="204">
        <v>0.27700000000000002</v>
      </c>
      <c r="K122" s="206">
        <v>10</v>
      </c>
      <c r="L122" s="204">
        <v>9.1999999999999998E-2</v>
      </c>
      <c r="M122" s="204">
        <v>0.106</v>
      </c>
      <c r="N122" s="200"/>
      <c r="O122" s="106"/>
    </row>
    <row r="123" spans="1:15" ht="45" x14ac:dyDescent="0.2">
      <c r="A123" s="202" t="s">
        <v>1000</v>
      </c>
      <c r="B123" s="202" t="s">
        <v>3303</v>
      </c>
      <c r="C123" s="203" t="s">
        <v>6519</v>
      </c>
      <c r="D123" s="204">
        <v>0.58699999999999997</v>
      </c>
      <c r="E123" s="204">
        <v>0.52800000000000002</v>
      </c>
      <c r="F123" s="204"/>
      <c r="G123" s="204"/>
      <c r="H123" s="205">
        <v>2.9</v>
      </c>
      <c r="I123" s="206">
        <v>1</v>
      </c>
      <c r="J123" s="204">
        <v>0.114</v>
      </c>
      <c r="K123" s="206">
        <v>6</v>
      </c>
      <c r="L123" s="204">
        <v>6.4000000000000001E-2</v>
      </c>
      <c r="M123" s="204">
        <v>6.8000000000000005E-2</v>
      </c>
      <c r="N123" s="200"/>
      <c r="O123" s="106"/>
    </row>
    <row r="124" spans="1:15" ht="33.75" x14ac:dyDescent="0.2">
      <c r="A124" s="202" t="s">
        <v>3319</v>
      </c>
      <c r="B124" s="202" t="s">
        <v>3303</v>
      </c>
      <c r="C124" s="203" t="s">
        <v>3440</v>
      </c>
      <c r="D124" s="204">
        <v>0.51900000000000002</v>
      </c>
      <c r="E124" s="204">
        <v>0.47899999999999998</v>
      </c>
      <c r="F124" s="204"/>
      <c r="G124" s="204"/>
      <c r="H124" s="205">
        <v>3.1</v>
      </c>
      <c r="I124" s="206">
        <v>1</v>
      </c>
      <c r="J124" s="204">
        <v>0.16300000000000001</v>
      </c>
      <c r="K124" s="206">
        <v>6</v>
      </c>
      <c r="L124" s="204">
        <v>5.5E-2</v>
      </c>
      <c r="M124" s="204">
        <v>5.8999999999999997E-2</v>
      </c>
      <c r="N124" s="200"/>
      <c r="O124" s="106"/>
    </row>
    <row r="125" spans="1:15" ht="22.5" x14ac:dyDescent="0.2">
      <c r="A125" s="202" t="s">
        <v>2242</v>
      </c>
      <c r="B125" s="202" t="s">
        <v>3303</v>
      </c>
      <c r="C125" s="203" t="s">
        <v>3321</v>
      </c>
      <c r="D125" s="204">
        <v>0.80600000000000005</v>
      </c>
      <c r="E125" s="204">
        <v>0.75900000000000001</v>
      </c>
      <c r="F125" s="204"/>
      <c r="G125" s="204"/>
      <c r="H125" s="205">
        <v>4.3</v>
      </c>
      <c r="I125" s="206">
        <v>1</v>
      </c>
      <c r="J125" s="204">
        <v>0.29299999999999998</v>
      </c>
      <c r="K125" s="206">
        <v>10</v>
      </c>
      <c r="L125" s="204">
        <v>0.13100000000000001</v>
      </c>
      <c r="M125" s="204">
        <v>9.7000000000000003E-2</v>
      </c>
      <c r="N125" s="200"/>
      <c r="O125" s="106"/>
    </row>
    <row r="126" spans="1:15" ht="22.5" x14ac:dyDescent="0.2">
      <c r="A126" s="202" t="s">
        <v>3668</v>
      </c>
      <c r="B126" s="202" t="s">
        <v>3303</v>
      </c>
      <c r="C126" s="203" t="s">
        <v>1001</v>
      </c>
      <c r="D126" s="204">
        <v>1.385</v>
      </c>
      <c r="E126" s="204">
        <v>1.306</v>
      </c>
      <c r="F126" s="204"/>
      <c r="G126" s="204"/>
      <c r="H126" s="205">
        <v>6.2</v>
      </c>
      <c r="I126" s="206">
        <v>1</v>
      </c>
      <c r="J126" s="204">
        <v>0.46500000000000002</v>
      </c>
      <c r="K126" s="206">
        <v>16</v>
      </c>
      <c r="L126" s="204">
        <v>0.15</v>
      </c>
      <c r="M126" s="204">
        <v>0.129</v>
      </c>
      <c r="N126" s="200"/>
      <c r="O126" s="106"/>
    </row>
    <row r="127" spans="1:15" x14ac:dyDescent="0.2">
      <c r="A127" s="202" t="s">
        <v>1002</v>
      </c>
      <c r="B127" s="202" t="s">
        <v>3303</v>
      </c>
      <c r="C127" s="203" t="s">
        <v>281</v>
      </c>
      <c r="D127" s="204">
        <v>1.2370000000000001</v>
      </c>
      <c r="E127" s="204">
        <v>1.149</v>
      </c>
      <c r="F127" s="204"/>
      <c r="G127" s="204"/>
      <c r="H127" s="205">
        <v>5</v>
      </c>
      <c r="I127" s="206">
        <v>1</v>
      </c>
      <c r="J127" s="204">
        <v>0.33</v>
      </c>
      <c r="K127" s="206">
        <v>13</v>
      </c>
      <c r="L127" s="204">
        <v>9.1999999999999998E-2</v>
      </c>
      <c r="M127" s="204">
        <v>0.11</v>
      </c>
      <c r="N127" s="200"/>
      <c r="O127" s="106"/>
    </row>
    <row r="128" spans="1:15" x14ac:dyDescent="0.2">
      <c r="A128" s="202" t="s">
        <v>1003</v>
      </c>
      <c r="B128" s="202" t="s">
        <v>3303</v>
      </c>
      <c r="C128" s="203" t="s">
        <v>669</v>
      </c>
      <c r="D128" s="204">
        <v>0.51500000000000001</v>
      </c>
      <c r="E128" s="204">
        <v>0.47499999999999998</v>
      </c>
      <c r="F128" s="204"/>
      <c r="G128" s="204"/>
      <c r="H128" s="205">
        <v>3.3</v>
      </c>
      <c r="I128" s="206">
        <v>1</v>
      </c>
      <c r="J128" s="204">
        <v>0.17199999999999999</v>
      </c>
      <c r="K128" s="206">
        <v>6</v>
      </c>
      <c r="L128" s="204">
        <v>5.5E-2</v>
      </c>
      <c r="M128" s="204">
        <v>6.0999999999999999E-2</v>
      </c>
      <c r="N128" s="200"/>
      <c r="O128" s="106"/>
    </row>
    <row r="129" spans="1:15" ht="22.5" x14ac:dyDescent="0.2">
      <c r="A129" s="202" t="s">
        <v>2454</v>
      </c>
      <c r="B129" s="202" t="s">
        <v>3303</v>
      </c>
      <c r="C129" s="203" t="s">
        <v>5580</v>
      </c>
      <c r="D129" s="204">
        <v>0.79600000000000004</v>
      </c>
      <c r="E129" s="204">
        <v>0.71299999999999997</v>
      </c>
      <c r="F129" s="204"/>
      <c r="G129" s="204"/>
      <c r="H129" s="205">
        <v>3.1</v>
      </c>
      <c r="I129" s="206">
        <v>1</v>
      </c>
      <c r="J129" s="204">
        <v>0.26</v>
      </c>
      <c r="K129" s="206">
        <v>7</v>
      </c>
      <c r="L129" s="204">
        <v>0.10299999999999999</v>
      </c>
      <c r="M129" s="204">
        <v>0.111</v>
      </c>
      <c r="N129" s="200"/>
      <c r="O129" s="106"/>
    </row>
    <row r="130" spans="1:15" ht="22.5" x14ac:dyDescent="0.2">
      <c r="A130" s="202" t="s">
        <v>2455</v>
      </c>
      <c r="B130" s="202" t="s">
        <v>3303</v>
      </c>
      <c r="C130" s="203" t="s">
        <v>5581</v>
      </c>
      <c r="D130" s="204">
        <v>0.46500000000000002</v>
      </c>
      <c r="E130" s="204">
        <v>0.441</v>
      </c>
      <c r="F130" s="204"/>
      <c r="G130" s="204"/>
      <c r="H130" s="205">
        <v>3.1</v>
      </c>
      <c r="I130" s="206">
        <v>1</v>
      </c>
      <c r="J130" s="204">
        <v>0.104</v>
      </c>
      <c r="K130" s="206">
        <v>7</v>
      </c>
      <c r="L130" s="204">
        <v>7.3999999999999996E-2</v>
      </c>
      <c r="M130" s="204">
        <v>7.9000000000000001E-2</v>
      </c>
      <c r="N130" s="200"/>
      <c r="O130" s="106"/>
    </row>
    <row r="131" spans="1:15" ht="22.5" x14ac:dyDescent="0.2">
      <c r="A131" s="202" t="s">
        <v>670</v>
      </c>
      <c r="B131" s="202" t="s">
        <v>3303</v>
      </c>
      <c r="C131" s="203" t="s">
        <v>2091</v>
      </c>
      <c r="D131" s="204">
        <v>3.3340000000000001</v>
      </c>
      <c r="E131" s="204">
        <v>3.2080000000000002</v>
      </c>
      <c r="F131" s="204"/>
      <c r="G131" s="204"/>
      <c r="H131" s="205">
        <v>17.600000000000001</v>
      </c>
      <c r="I131" s="206">
        <v>5</v>
      </c>
      <c r="J131" s="204">
        <v>0.42399999999999999</v>
      </c>
      <c r="K131" s="206">
        <v>33</v>
      </c>
      <c r="L131" s="204">
        <v>0.10100000000000001</v>
      </c>
      <c r="M131" s="204"/>
      <c r="N131" s="200" t="s">
        <v>310</v>
      </c>
      <c r="O131" s="106"/>
    </row>
    <row r="132" spans="1:15" x14ac:dyDescent="0.2">
      <c r="A132" s="202" t="s">
        <v>671</v>
      </c>
      <c r="B132" s="202" t="s">
        <v>3303</v>
      </c>
      <c r="C132" s="203" t="s">
        <v>672</v>
      </c>
      <c r="D132" s="204">
        <v>2.089</v>
      </c>
      <c r="E132" s="204">
        <v>1.978</v>
      </c>
      <c r="F132" s="204"/>
      <c r="G132" s="204"/>
      <c r="H132" s="205">
        <v>12.5</v>
      </c>
      <c r="I132" s="206">
        <v>3</v>
      </c>
      <c r="J132" s="204">
        <v>0.35399999999999998</v>
      </c>
      <c r="K132" s="206">
        <v>25</v>
      </c>
      <c r="L132" s="204">
        <v>7.9000000000000001E-2</v>
      </c>
      <c r="M132" s="204"/>
      <c r="N132" s="200" t="s">
        <v>310</v>
      </c>
      <c r="O132" s="106"/>
    </row>
    <row r="133" spans="1:15" x14ac:dyDescent="0.2">
      <c r="A133" s="202" t="s">
        <v>673</v>
      </c>
      <c r="B133" s="202" t="s">
        <v>3303</v>
      </c>
      <c r="C133" s="203" t="s">
        <v>674</v>
      </c>
      <c r="D133" s="204">
        <v>0.66900000000000004</v>
      </c>
      <c r="E133" s="204">
        <v>0.59899999999999998</v>
      </c>
      <c r="F133" s="204"/>
      <c r="G133" s="204"/>
      <c r="H133" s="205">
        <v>2.7</v>
      </c>
      <c r="I133" s="206">
        <v>1</v>
      </c>
      <c r="J133" s="204">
        <v>0.17299999999999999</v>
      </c>
      <c r="K133" s="206">
        <v>5</v>
      </c>
      <c r="L133" s="204">
        <v>7.0999999999999994E-2</v>
      </c>
      <c r="M133" s="204">
        <v>7.2999999999999995E-2</v>
      </c>
      <c r="N133" s="200"/>
      <c r="O133" s="106"/>
    </row>
    <row r="134" spans="1:15" ht="22.5" x14ac:dyDescent="0.2">
      <c r="A134" s="202" t="s">
        <v>395</v>
      </c>
      <c r="B134" s="202" t="s">
        <v>3303</v>
      </c>
      <c r="C134" s="203" t="s">
        <v>5582</v>
      </c>
      <c r="D134" s="204">
        <v>3.1960000000000002</v>
      </c>
      <c r="E134" s="204">
        <v>3.19</v>
      </c>
      <c r="F134" s="204"/>
      <c r="G134" s="204"/>
      <c r="H134" s="205">
        <v>22.8</v>
      </c>
      <c r="I134" s="206">
        <v>7</v>
      </c>
      <c r="J134" s="204">
        <v>0.38800000000000001</v>
      </c>
      <c r="K134" s="206">
        <v>41</v>
      </c>
      <c r="L134" s="204">
        <v>0.13700000000000001</v>
      </c>
      <c r="M134" s="204">
        <v>0.13</v>
      </c>
      <c r="N134" s="200"/>
      <c r="O134" s="106" t="s">
        <v>310</v>
      </c>
    </row>
    <row r="135" spans="1:15" ht="22.5" x14ac:dyDescent="0.2">
      <c r="A135" s="202" t="s">
        <v>5583</v>
      </c>
      <c r="B135" s="202" t="s">
        <v>3303</v>
      </c>
      <c r="C135" s="203" t="s">
        <v>6520</v>
      </c>
      <c r="D135" s="204">
        <v>1.244</v>
      </c>
      <c r="E135" s="204">
        <v>1.242</v>
      </c>
      <c r="F135" s="204"/>
      <c r="G135" s="204"/>
      <c r="H135" s="205">
        <v>6.1</v>
      </c>
      <c r="I135" s="206"/>
      <c r="J135" s="204"/>
      <c r="K135" s="206">
        <v>12</v>
      </c>
      <c r="L135" s="204">
        <v>0.2</v>
      </c>
      <c r="M135" s="204">
        <v>0.17199999999999999</v>
      </c>
      <c r="N135" s="200"/>
      <c r="O135" s="106" t="s">
        <v>310</v>
      </c>
    </row>
    <row r="136" spans="1:15" ht="22.5" x14ac:dyDescent="0.2">
      <c r="A136" s="110" t="s">
        <v>5584</v>
      </c>
      <c r="B136" s="110" t="s">
        <v>3303</v>
      </c>
      <c r="C136" s="199" t="s">
        <v>6521</v>
      </c>
      <c r="D136" s="111">
        <v>0.77300000000000002</v>
      </c>
      <c r="E136" s="111">
        <v>0.77100000000000002</v>
      </c>
      <c r="F136" s="111"/>
      <c r="G136" s="111"/>
      <c r="H136" s="112">
        <v>3.8</v>
      </c>
      <c r="I136" s="119">
        <v>1</v>
      </c>
      <c r="J136" s="111">
        <v>0.37</v>
      </c>
      <c r="K136" s="119">
        <v>9</v>
      </c>
      <c r="L136" s="111">
        <v>0.19600000000000001</v>
      </c>
      <c r="M136" s="111">
        <v>0.155</v>
      </c>
      <c r="N136" s="201"/>
      <c r="O136" s="110" t="s">
        <v>310</v>
      </c>
    </row>
    <row r="137" spans="1:15" ht="22.5" x14ac:dyDescent="0.2">
      <c r="A137" s="202" t="s">
        <v>1836</v>
      </c>
      <c r="B137" s="202" t="s">
        <v>3303</v>
      </c>
      <c r="C137" s="203" t="s">
        <v>5585</v>
      </c>
      <c r="D137" s="204">
        <v>0.88500000000000001</v>
      </c>
      <c r="E137" s="204">
        <v>0.80200000000000005</v>
      </c>
      <c r="F137" s="204"/>
      <c r="G137" s="204"/>
      <c r="H137" s="205">
        <v>4.3</v>
      </c>
      <c r="I137" s="206">
        <v>1</v>
      </c>
      <c r="J137" s="204">
        <v>0.20799999999999999</v>
      </c>
      <c r="K137" s="206">
        <v>10</v>
      </c>
      <c r="L137" s="204">
        <v>6.8000000000000005E-2</v>
      </c>
      <c r="M137" s="204">
        <v>7.9000000000000001E-2</v>
      </c>
      <c r="N137" s="200"/>
      <c r="O137" s="106"/>
    </row>
    <row r="138" spans="1:15" ht="22.5" x14ac:dyDescent="0.2">
      <c r="A138" s="202" t="s">
        <v>1004</v>
      </c>
      <c r="B138" s="202" t="s">
        <v>3303</v>
      </c>
      <c r="C138" s="203" t="s">
        <v>5586</v>
      </c>
      <c r="D138" s="204">
        <v>0.502</v>
      </c>
      <c r="E138" s="204">
        <v>0.45500000000000002</v>
      </c>
      <c r="F138" s="204"/>
      <c r="G138" s="204"/>
      <c r="H138" s="205">
        <v>3</v>
      </c>
      <c r="I138" s="206">
        <v>1</v>
      </c>
      <c r="J138" s="204">
        <v>0.184</v>
      </c>
      <c r="K138" s="206">
        <v>6</v>
      </c>
      <c r="L138" s="204">
        <v>6.2E-2</v>
      </c>
      <c r="M138" s="204">
        <v>6.7000000000000004E-2</v>
      </c>
      <c r="N138" s="200"/>
      <c r="O138" s="106"/>
    </row>
    <row r="139" spans="1:15" ht="33.75" x14ac:dyDescent="0.2">
      <c r="A139" s="202" t="s">
        <v>1005</v>
      </c>
      <c r="B139" s="202" t="s">
        <v>3303</v>
      </c>
      <c r="C139" s="203" t="s">
        <v>3322</v>
      </c>
      <c r="D139" s="204">
        <v>4.6710000000000003</v>
      </c>
      <c r="E139" s="204">
        <v>4.3689999999999998</v>
      </c>
      <c r="F139" s="204"/>
      <c r="G139" s="204"/>
      <c r="H139" s="205">
        <v>19.8</v>
      </c>
      <c r="I139" s="206">
        <v>6</v>
      </c>
      <c r="J139" s="204">
        <v>0.40400000000000003</v>
      </c>
      <c r="K139" s="206">
        <v>38</v>
      </c>
      <c r="L139" s="204">
        <v>0.1</v>
      </c>
      <c r="M139" s="204">
        <v>0.13600000000000001</v>
      </c>
      <c r="N139" s="200"/>
      <c r="O139" s="106"/>
    </row>
    <row r="140" spans="1:15" ht="22.5" x14ac:dyDescent="0.2">
      <c r="A140" s="202" t="s">
        <v>1006</v>
      </c>
      <c r="B140" s="202" t="s">
        <v>3303</v>
      </c>
      <c r="C140" s="203" t="s">
        <v>3323</v>
      </c>
      <c r="D140" s="204">
        <v>2.3940000000000001</v>
      </c>
      <c r="E140" s="204">
        <v>2.1989999999999998</v>
      </c>
      <c r="F140" s="204"/>
      <c r="G140" s="204"/>
      <c r="H140" s="205">
        <v>8.8000000000000007</v>
      </c>
      <c r="I140" s="206">
        <v>2</v>
      </c>
      <c r="J140" s="204">
        <v>0.38800000000000001</v>
      </c>
      <c r="K140" s="206">
        <v>20</v>
      </c>
      <c r="L140" s="204">
        <v>9.2999999999999999E-2</v>
      </c>
      <c r="M140" s="204">
        <v>0.11899999999999999</v>
      </c>
      <c r="N140" s="200"/>
      <c r="O140" s="106"/>
    </row>
    <row r="141" spans="1:15" ht="22.5" x14ac:dyDescent="0.2">
      <c r="A141" s="202" t="s">
        <v>1007</v>
      </c>
      <c r="B141" s="202" t="s">
        <v>3303</v>
      </c>
      <c r="C141" s="203" t="s">
        <v>2456</v>
      </c>
      <c r="D141" s="204">
        <v>3.7109999999999999</v>
      </c>
      <c r="E141" s="204">
        <v>3.532</v>
      </c>
      <c r="F141" s="204"/>
      <c r="G141" s="204"/>
      <c r="H141" s="205">
        <v>19.5</v>
      </c>
      <c r="I141" s="206">
        <v>5</v>
      </c>
      <c r="J141" s="204">
        <v>0.41699999999999998</v>
      </c>
      <c r="K141" s="206">
        <v>37</v>
      </c>
      <c r="L141" s="204">
        <v>0.16500000000000001</v>
      </c>
      <c r="M141" s="204">
        <v>0.122</v>
      </c>
      <c r="N141" s="200"/>
      <c r="O141" s="106"/>
    </row>
    <row r="142" spans="1:15" ht="22.5" x14ac:dyDescent="0.2">
      <c r="A142" s="202" t="s">
        <v>1008</v>
      </c>
      <c r="B142" s="202" t="s">
        <v>3303</v>
      </c>
      <c r="C142" s="203" t="s">
        <v>2159</v>
      </c>
      <c r="D142" s="204">
        <v>1.585</v>
      </c>
      <c r="E142" s="204">
        <v>1.4510000000000001</v>
      </c>
      <c r="F142" s="204"/>
      <c r="G142" s="204"/>
      <c r="H142" s="205">
        <v>6.4</v>
      </c>
      <c r="I142" s="206">
        <v>1</v>
      </c>
      <c r="J142" s="204">
        <v>0.39600000000000002</v>
      </c>
      <c r="K142" s="206">
        <v>15</v>
      </c>
      <c r="L142" s="204">
        <v>0.14699999999999999</v>
      </c>
      <c r="M142" s="204">
        <v>0.107</v>
      </c>
      <c r="N142" s="200"/>
      <c r="O142" s="106"/>
    </row>
    <row r="143" spans="1:15" ht="22.5" x14ac:dyDescent="0.2">
      <c r="A143" s="202" t="s">
        <v>2160</v>
      </c>
      <c r="B143" s="202" t="s">
        <v>3303</v>
      </c>
      <c r="C143" s="203" t="s">
        <v>2161</v>
      </c>
      <c r="D143" s="204">
        <v>2.2320000000000002</v>
      </c>
      <c r="E143" s="204">
        <v>2.1080000000000001</v>
      </c>
      <c r="F143" s="204"/>
      <c r="G143" s="204"/>
      <c r="H143" s="205">
        <v>13.1</v>
      </c>
      <c r="I143" s="206">
        <v>3</v>
      </c>
      <c r="J143" s="204">
        <v>0.372</v>
      </c>
      <c r="K143" s="206">
        <v>25</v>
      </c>
      <c r="L143" s="204">
        <v>7.9000000000000001E-2</v>
      </c>
      <c r="M143" s="204">
        <v>0.105</v>
      </c>
      <c r="N143" s="200"/>
      <c r="O143" s="106"/>
    </row>
    <row r="144" spans="1:15" ht="22.5" x14ac:dyDescent="0.2">
      <c r="A144" s="202" t="s">
        <v>2162</v>
      </c>
      <c r="B144" s="202" t="s">
        <v>3303</v>
      </c>
      <c r="C144" s="203" t="s">
        <v>2484</v>
      </c>
      <c r="D144" s="204">
        <v>0.64800000000000002</v>
      </c>
      <c r="E144" s="204">
        <v>0.59499999999999997</v>
      </c>
      <c r="F144" s="204"/>
      <c r="G144" s="204"/>
      <c r="H144" s="205">
        <v>4.5</v>
      </c>
      <c r="I144" s="206">
        <v>1</v>
      </c>
      <c r="J144" s="204">
        <v>0.188</v>
      </c>
      <c r="K144" s="206">
        <v>10</v>
      </c>
      <c r="L144" s="204">
        <v>5.8999999999999997E-2</v>
      </c>
      <c r="M144" s="204">
        <v>6.9000000000000006E-2</v>
      </c>
      <c r="N144" s="200"/>
      <c r="O144" s="106"/>
    </row>
    <row r="145" spans="1:15" ht="33.75" customHeight="1" x14ac:dyDescent="0.2">
      <c r="A145" s="202" t="s">
        <v>390</v>
      </c>
      <c r="B145" s="202" t="s">
        <v>3303</v>
      </c>
      <c r="C145" s="203" t="s">
        <v>524</v>
      </c>
      <c r="D145" s="204">
        <v>0.72699999999999998</v>
      </c>
      <c r="E145" s="204">
        <v>0.67300000000000004</v>
      </c>
      <c r="F145" s="204"/>
      <c r="G145" s="204"/>
      <c r="H145" s="205">
        <v>3.3</v>
      </c>
      <c r="I145" s="206">
        <v>1</v>
      </c>
      <c r="J145" s="204">
        <v>0.15</v>
      </c>
      <c r="K145" s="206">
        <v>7</v>
      </c>
      <c r="L145" s="204">
        <v>0.127</v>
      </c>
      <c r="M145" s="204"/>
      <c r="N145" s="200" t="s">
        <v>310</v>
      </c>
      <c r="O145" s="106"/>
    </row>
    <row r="146" spans="1:15" ht="22.5" x14ac:dyDescent="0.2">
      <c r="A146" s="202" t="s">
        <v>448</v>
      </c>
      <c r="B146" s="202" t="s">
        <v>3303</v>
      </c>
      <c r="C146" s="203" t="s">
        <v>1009</v>
      </c>
      <c r="D146" s="204">
        <v>0.91100000000000003</v>
      </c>
      <c r="E146" s="204">
        <v>0.83599999999999997</v>
      </c>
      <c r="F146" s="204"/>
      <c r="G146" s="204"/>
      <c r="H146" s="205">
        <v>3.9</v>
      </c>
      <c r="I146" s="206">
        <v>1</v>
      </c>
      <c r="J146" s="204">
        <v>0.38800000000000001</v>
      </c>
      <c r="K146" s="206">
        <v>9</v>
      </c>
      <c r="L146" s="204">
        <v>7.8E-2</v>
      </c>
      <c r="M146" s="204">
        <v>8.8999999999999996E-2</v>
      </c>
      <c r="N146" s="200"/>
      <c r="O146" s="106"/>
    </row>
    <row r="147" spans="1:15" ht="45" x14ac:dyDescent="0.2">
      <c r="A147" s="202" t="s">
        <v>1010</v>
      </c>
      <c r="B147" s="202" t="s">
        <v>3303</v>
      </c>
      <c r="C147" s="203" t="s">
        <v>1509</v>
      </c>
      <c r="D147" s="204">
        <v>0.53400000000000003</v>
      </c>
      <c r="E147" s="204">
        <v>0.48499999999999999</v>
      </c>
      <c r="F147" s="204"/>
      <c r="G147" s="204"/>
      <c r="H147" s="205">
        <v>2.8</v>
      </c>
      <c r="I147" s="206">
        <v>1</v>
      </c>
      <c r="J147" s="204">
        <v>4.8000000000000001E-2</v>
      </c>
      <c r="K147" s="206">
        <v>5</v>
      </c>
      <c r="L147" s="204">
        <v>5.7000000000000002E-2</v>
      </c>
      <c r="M147" s="204">
        <v>0.06</v>
      </c>
      <c r="N147" s="200"/>
      <c r="O147" s="106"/>
    </row>
    <row r="148" spans="1:15" ht="33.75" x14ac:dyDescent="0.2">
      <c r="A148" s="202" t="s">
        <v>1011</v>
      </c>
      <c r="B148" s="202" t="s">
        <v>3303</v>
      </c>
      <c r="C148" s="203" t="s">
        <v>282</v>
      </c>
      <c r="D148" s="204">
        <v>0.48199999999999998</v>
      </c>
      <c r="E148" s="204">
        <v>0.45400000000000001</v>
      </c>
      <c r="F148" s="204"/>
      <c r="G148" s="204"/>
      <c r="H148" s="205">
        <v>4.2</v>
      </c>
      <c r="I148" s="206">
        <v>1</v>
      </c>
      <c r="J148" s="204">
        <v>0.19700000000000001</v>
      </c>
      <c r="K148" s="206">
        <v>8</v>
      </c>
      <c r="L148" s="204">
        <v>5.2999999999999999E-2</v>
      </c>
      <c r="M148" s="204">
        <v>6.0999999999999999E-2</v>
      </c>
      <c r="N148" s="200"/>
      <c r="O148" s="106"/>
    </row>
    <row r="149" spans="1:15" x14ac:dyDescent="0.2">
      <c r="A149" s="202" t="s">
        <v>5587</v>
      </c>
      <c r="B149" s="202" t="s">
        <v>3303</v>
      </c>
      <c r="C149" s="203" t="s">
        <v>5588</v>
      </c>
      <c r="D149" s="204">
        <v>0.495</v>
      </c>
      <c r="E149" s="204">
        <v>0.45500000000000002</v>
      </c>
      <c r="F149" s="204"/>
      <c r="G149" s="204"/>
      <c r="H149" s="205">
        <v>2.2999999999999998</v>
      </c>
      <c r="I149" s="206">
        <v>1</v>
      </c>
      <c r="J149" s="204">
        <v>0.123</v>
      </c>
      <c r="K149" s="206">
        <v>4</v>
      </c>
      <c r="L149" s="204">
        <v>8.8999999999999996E-2</v>
      </c>
      <c r="M149" s="204">
        <v>8.8999999999999996E-2</v>
      </c>
      <c r="N149" s="200"/>
      <c r="O149" s="106"/>
    </row>
    <row r="150" spans="1:15" ht="22.5" x14ac:dyDescent="0.2">
      <c r="A150" s="202" t="s">
        <v>1838</v>
      </c>
      <c r="B150" s="202" t="s">
        <v>3303</v>
      </c>
      <c r="C150" s="203" t="s">
        <v>5589</v>
      </c>
      <c r="D150" s="204">
        <v>0.95799999999999996</v>
      </c>
      <c r="E150" s="204">
        <v>0.873</v>
      </c>
      <c r="F150" s="204"/>
      <c r="G150" s="204"/>
      <c r="H150" s="205">
        <v>4.4000000000000004</v>
      </c>
      <c r="I150" s="206">
        <v>1</v>
      </c>
      <c r="J150" s="204">
        <v>0.47299999999999998</v>
      </c>
      <c r="K150" s="206">
        <v>10</v>
      </c>
      <c r="L150" s="204">
        <v>0.13800000000000001</v>
      </c>
      <c r="M150" s="204">
        <v>0.09</v>
      </c>
      <c r="N150" s="200"/>
      <c r="O150" s="106"/>
    </row>
    <row r="151" spans="1:15" x14ac:dyDescent="0.2">
      <c r="A151" s="202" t="s">
        <v>1332</v>
      </c>
      <c r="B151" s="202" t="s">
        <v>3303</v>
      </c>
      <c r="C151" s="203" t="s">
        <v>1333</v>
      </c>
      <c r="D151" s="204">
        <v>0.8</v>
      </c>
      <c r="E151" s="204">
        <v>0.72199999999999998</v>
      </c>
      <c r="F151" s="204"/>
      <c r="G151" s="204"/>
      <c r="H151" s="205">
        <v>3.2</v>
      </c>
      <c r="I151" s="206">
        <v>1</v>
      </c>
      <c r="J151" s="204">
        <v>0.28799999999999998</v>
      </c>
      <c r="K151" s="206">
        <v>8</v>
      </c>
      <c r="L151" s="204">
        <v>8.1000000000000003E-2</v>
      </c>
      <c r="M151" s="204">
        <v>8.7999999999999995E-2</v>
      </c>
      <c r="N151" s="200"/>
      <c r="O151" s="106"/>
    </row>
    <row r="152" spans="1:15" ht="33.75" x14ac:dyDescent="0.2">
      <c r="A152" s="202" t="s">
        <v>525</v>
      </c>
      <c r="B152" s="202" t="s">
        <v>3303</v>
      </c>
      <c r="C152" s="203" t="s">
        <v>5590</v>
      </c>
      <c r="D152" s="204">
        <v>1.373</v>
      </c>
      <c r="E152" s="204">
        <v>1.222</v>
      </c>
      <c r="F152" s="204"/>
      <c r="G152" s="204"/>
      <c r="H152" s="205">
        <v>4.4000000000000004</v>
      </c>
      <c r="I152" s="206">
        <v>1</v>
      </c>
      <c r="J152" s="204">
        <v>0.20399999999999999</v>
      </c>
      <c r="K152" s="206">
        <v>9</v>
      </c>
      <c r="L152" s="204">
        <v>6.5000000000000002E-2</v>
      </c>
      <c r="M152" s="204">
        <v>7.4999999999999997E-2</v>
      </c>
      <c r="N152" s="200"/>
      <c r="O152" s="106"/>
    </row>
    <row r="153" spans="1:15" ht="33.75" x14ac:dyDescent="0.2">
      <c r="A153" s="202" t="s">
        <v>526</v>
      </c>
      <c r="B153" s="202" t="s">
        <v>3303</v>
      </c>
      <c r="C153" s="203" t="s">
        <v>5591</v>
      </c>
      <c r="D153" s="204">
        <v>0.54</v>
      </c>
      <c r="E153" s="204">
        <v>0.505</v>
      </c>
      <c r="F153" s="204"/>
      <c r="G153" s="204"/>
      <c r="H153" s="205">
        <v>2.9</v>
      </c>
      <c r="I153" s="206">
        <v>1</v>
      </c>
      <c r="J153" s="204">
        <v>7.3999999999999996E-2</v>
      </c>
      <c r="K153" s="206">
        <v>5</v>
      </c>
      <c r="L153" s="204">
        <v>5.1999999999999998E-2</v>
      </c>
      <c r="M153" s="204">
        <v>5.6000000000000001E-2</v>
      </c>
      <c r="N153" s="200"/>
      <c r="O153" s="106"/>
    </row>
    <row r="154" spans="1:15" x14ac:dyDescent="0.2">
      <c r="A154" s="202" t="s">
        <v>1334</v>
      </c>
      <c r="B154" s="202" t="s">
        <v>3303</v>
      </c>
      <c r="C154" s="203" t="s">
        <v>1510</v>
      </c>
      <c r="D154" s="204">
        <v>0.48599999999999999</v>
      </c>
      <c r="E154" s="204">
        <v>0.44800000000000001</v>
      </c>
      <c r="F154" s="204"/>
      <c r="G154" s="204"/>
      <c r="H154" s="205">
        <v>3.1</v>
      </c>
      <c r="I154" s="206">
        <v>1</v>
      </c>
      <c r="J154" s="204">
        <v>0.153</v>
      </c>
      <c r="K154" s="206">
        <v>6</v>
      </c>
      <c r="L154" s="204">
        <v>5.5E-2</v>
      </c>
      <c r="M154" s="204">
        <v>0.06</v>
      </c>
      <c r="N154" s="200"/>
      <c r="O154" s="106"/>
    </row>
    <row r="155" spans="1:15" x14ac:dyDescent="0.2">
      <c r="A155" s="202" t="s">
        <v>1335</v>
      </c>
      <c r="B155" s="202" t="s">
        <v>3303</v>
      </c>
      <c r="C155" s="203" t="s">
        <v>1336</v>
      </c>
      <c r="D155" s="204">
        <v>0.47699999999999998</v>
      </c>
      <c r="E155" s="204">
        <v>0.437</v>
      </c>
      <c r="F155" s="204"/>
      <c r="G155" s="204"/>
      <c r="H155" s="205">
        <v>2.8</v>
      </c>
      <c r="I155" s="206">
        <v>1</v>
      </c>
      <c r="J155" s="204">
        <v>0.128</v>
      </c>
      <c r="K155" s="206">
        <v>6</v>
      </c>
      <c r="L155" s="204">
        <v>7.0999999999999994E-2</v>
      </c>
      <c r="M155" s="204">
        <v>7.4999999999999997E-2</v>
      </c>
      <c r="N155" s="200"/>
      <c r="O155" s="106"/>
    </row>
    <row r="156" spans="1:15" x14ac:dyDescent="0.2">
      <c r="A156" s="110" t="s">
        <v>3122</v>
      </c>
      <c r="B156" s="110" t="s">
        <v>3304</v>
      </c>
      <c r="C156" s="199" t="s">
        <v>675</v>
      </c>
      <c r="D156" s="111">
        <v>0.46600000000000003</v>
      </c>
      <c r="E156" s="111">
        <v>0.42</v>
      </c>
      <c r="F156" s="111"/>
      <c r="G156" s="111"/>
      <c r="H156" s="112">
        <v>2.4</v>
      </c>
      <c r="I156" s="119">
        <v>1</v>
      </c>
      <c r="J156" s="111">
        <v>0.14699999999999999</v>
      </c>
      <c r="K156" s="119">
        <v>5</v>
      </c>
      <c r="L156" s="111">
        <v>7.6999999999999999E-2</v>
      </c>
      <c r="M156" s="111">
        <v>7.6999999999999999E-2</v>
      </c>
      <c r="N156" s="201"/>
      <c r="O156" s="110"/>
    </row>
    <row r="157" spans="1:15" ht="33.75" x14ac:dyDescent="0.2">
      <c r="A157" s="202" t="s">
        <v>3124</v>
      </c>
      <c r="B157" s="202" t="s">
        <v>3305</v>
      </c>
      <c r="C157" s="203" t="s">
        <v>3380</v>
      </c>
      <c r="D157" s="204">
        <v>1.069</v>
      </c>
      <c r="E157" s="204">
        <v>1.0649999999999999</v>
      </c>
      <c r="F157" s="204"/>
      <c r="G157" s="204"/>
      <c r="H157" s="205">
        <v>8.9</v>
      </c>
      <c r="I157" s="206">
        <v>2</v>
      </c>
      <c r="J157" s="204">
        <v>0.34</v>
      </c>
      <c r="K157" s="206">
        <v>20</v>
      </c>
      <c r="L157" s="204">
        <v>0.08</v>
      </c>
      <c r="M157" s="204">
        <v>0.10299999999999999</v>
      </c>
      <c r="N157" s="200"/>
      <c r="O157" s="106" t="s">
        <v>310</v>
      </c>
    </row>
    <row r="158" spans="1:15" ht="22.5" x14ac:dyDescent="0.2">
      <c r="A158" s="202" t="s">
        <v>676</v>
      </c>
      <c r="B158" s="202" t="s">
        <v>3305</v>
      </c>
      <c r="C158" s="203" t="s">
        <v>1337</v>
      </c>
      <c r="D158" s="204">
        <v>0.61099999999999999</v>
      </c>
      <c r="E158" s="204">
        <v>0.58699999999999997</v>
      </c>
      <c r="F158" s="204"/>
      <c r="G158" s="204"/>
      <c r="H158" s="205">
        <v>4</v>
      </c>
      <c r="I158" s="206">
        <v>1</v>
      </c>
      <c r="J158" s="204">
        <v>0.28699999999999998</v>
      </c>
      <c r="K158" s="206">
        <v>9</v>
      </c>
      <c r="L158" s="204">
        <v>8.2000000000000003E-2</v>
      </c>
      <c r="M158" s="204">
        <v>9.2999999999999999E-2</v>
      </c>
      <c r="N158" s="200"/>
      <c r="O158" s="106" t="s">
        <v>310</v>
      </c>
    </row>
    <row r="159" spans="1:15" x14ac:dyDescent="0.2">
      <c r="A159" s="202" t="s">
        <v>6522</v>
      </c>
      <c r="B159" s="202" t="s">
        <v>3305</v>
      </c>
      <c r="C159" s="203" t="s">
        <v>6523</v>
      </c>
      <c r="D159" s="204">
        <v>0.32200000000000001</v>
      </c>
      <c r="E159" s="204">
        <v>0.32200000000000001</v>
      </c>
      <c r="F159" s="204"/>
      <c r="G159" s="204"/>
      <c r="H159" s="205">
        <v>4.5</v>
      </c>
      <c r="I159" s="206">
        <v>1</v>
      </c>
      <c r="J159" s="204">
        <v>0.159</v>
      </c>
      <c r="K159" s="206">
        <v>8</v>
      </c>
      <c r="L159" s="204">
        <v>4.9000000000000002E-2</v>
      </c>
      <c r="M159" s="204">
        <v>5.8000000000000003E-2</v>
      </c>
      <c r="N159" s="200"/>
      <c r="O159" s="106"/>
    </row>
    <row r="160" spans="1:15" ht="22.5" x14ac:dyDescent="0.2">
      <c r="A160" s="202" t="s">
        <v>3125</v>
      </c>
      <c r="B160" s="202" t="s">
        <v>3305</v>
      </c>
      <c r="C160" s="203" t="s">
        <v>3381</v>
      </c>
      <c r="D160" s="204">
        <v>0.24099999999999999</v>
      </c>
      <c r="E160" s="204">
        <v>0.24</v>
      </c>
      <c r="F160" s="204"/>
      <c r="G160" s="204"/>
      <c r="H160" s="205">
        <v>3.1</v>
      </c>
      <c r="I160" s="206">
        <v>1</v>
      </c>
      <c r="J160" s="204">
        <v>7.9000000000000001E-2</v>
      </c>
      <c r="K160" s="206">
        <v>6</v>
      </c>
      <c r="L160" s="204">
        <v>5.2999999999999999E-2</v>
      </c>
      <c r="M160" s="204">
        <v>5.7000000000000002E-2</v>
      </c>
      <c r="N160" s="200"/>
      <c r="O160" s="106"/>
    </row>
    <row r="161" spans="1:15" ht="22.5" x14ac:dyDescent="0.2">
      <c r="A161" s="202" t="s">
        <v>3472</v>
      </c>
      <c r="B161" s="202" t="s">
        <v>3305</v>
      </c>
      <c r="C161" s="203" t="s">
        <v>6524</v>
      </c>
      <c r="D161" s="204">
        <v>0.441</v>
      </c>
      <c r="E161" s="204">
        <v>0.441</v>
      </c>
      <c r="F161" s="204"/>
      <c r="G161" s="204"/>
      <c r="H161" s="205">
        <v>3.3</v>
      </c>
      <c r="I161" s="206">
        <v>1</v>
      </c>
      <c r="J161" s="204">
        <v>0.20200000000000001</v>
      </c>
      <c r="K161" s="206">
        <v>6</v>
      </c>
      <c r="L161" s="204">
        <v>9.0999999999999998E-2</v>
      </c>
      <c r="M161" s="204">
        <v>0.1</v>
      </c>
      <c r="N161" s="200"/>
      <c r="O161" s="106"/>
    </row>
    <row r="162" spans="1:15" x14ac:dyDescent="0.2">
      <c r="A162" s="202" t="s">
        <v>2462</v>
      </c>
      <c r="B162" s="202" t="s">
        <v>3305</v>
      </c>
      <c r="C162" s="203" t="s">
        <v>776</v>
      </c>
      <c r="D162" s="204">
        <v>0.34</v>
      </c>
      <c r="E162" s="204">
        <v>0.34</v>
      </c>
      <c r="F162" s="204"/>
      <c r="G162" s="204"/>
      <c r="H162" s="205">
        <v>3</v>
      </c>
      <c r="I162" s="206">
        <v>1</v>
      </c>
      <c r="J162" s="204">
        <v>0.14099999999999999</v>
      </c>
      <c r="K162" s="206">
        <v>6</v>
      </c>
      <c r="L162" s="204">
        <v>7.9000000000000001E-2</v>
      </c>
      <c r="M162" s="204">
        <v>8.4000000000000005E-2</v>
      </c>
      <c r="N162" s="200"/>
      <c r="O162" s="106"/>
    </row>
    <row r="163" spans="1:15" ht="22.5" x14ac:dyDescent="0.2">
      <c r="A163" s="202" t="s">
        <v>3126</v>
      </c>
      <c r="B163" s="202" t="s">
        <v>3305</v>
      </c>
      <c r="C163" s="203" t="s">
        <v>6525</v>
      </c>
      <c r="D163" s="204">
        <v>0.46500000000000002</v>
      </c>
      <c r="E163" s="204">
        <v>0.45400000000000001</v>
      </c>
      <c r="F163" s="204"/>
      <c r="G163" s="204"/>
      <c r="H163" s="205">
        <v>3.7</v>
      </c>
      <c r="I163" s="206">
        <v>1</v>
      </c>
      <c r="J163" s="204">
        <v>0.16400000000000001</v>
      </c>
      <c r="K163" s="206">
        <v>8</v>
      </c>
      <c r="L163" s="204">
        <v>7.6999999999999999E-2</v>
      </c>
      <c r="M163" s="204">
        <v>8.5999999999999993E-2</v>
      </c>
      <c r="N163" s="200"/>
      <c r="O163" s="106"/>
    </row>
    <row r="164" spans="1:15" x14ac:dyDescent="0.2">
      <c r="A164" s="202" t="s">
        <v>2501</v>
      </c>
      <c r="B164" s="202" t="s">
        <v>3305</v>
      </c>
      <c r="C164" s="203" t="s">
        <v>603</v>
      </c>
      <c r="D164" s="204">
        <v>0.47099999999999997</v>
      </c>
      <c r="E164" s="204">
        <v>0.46100000000000002</v>
      </c>
      <c r="F164" s="204"/>
      <c r="G164" s="204"/>
      <c r="H164" s="205">
        <v>3.7</v>
      </c>
      <c r="I164" s="206">
        <v>1</v>
      </c>
      <c r="J164" s="204">
        <v>0.17899999999999999</v>
      </c>
      <c r="K164" s="206">
        <v>8</v>
      </c>
      <c r="L164" s="204">
        <v>7.8E-2</v>
      </c>
      <c r="M164" s="204">
        <v>8.7999999999999995E-2</v>
      </c>
      <c r="N164" s="200"/>
      <c r="O164" s="106"/>
    </row>
    <row r="165" spans="1:15" s="20" customFormat="1" ht="21" customHeight="1" x14ac:dyDescent="0.2">
      <c r="A165" s="81" t="s">
        <v>637</v>
      </c>
      <c r="B165" s="207"/>
      <c r="C165" s="208"/>
      <c r="D165" s="209"/>
      <c r="E165" s="209"/>
      <c r="F165" s="209"/>
      <c r="G165" s="209"/>
      <c r="H165" s="210"/>
      <c r="I165" s="211"/>
      <c r="J165" s="209"/>
      <c r="K165" s="211"/>
      <c r="L165" s="209"/>
      <c r="M165" s="209"/>
      <c r="N165" s="212"/>
      <c r="O165" s="213"/>
    </row>
    <row r="166" spans="1:15" ht="45" x14ac:dyDescent="0.2">
      <c r="A166" s="202" t="s">
        <v>2039</v>
      </c>
      <c r="B166" s="202" t="s">
        <v>3303</v>
      </c>
      <c r="C166" s="203" t="s">
        <v>6526</v>
      </c>
      <c r="D166" s="204">
        <v>1.6819999999999999</v>
      </c>
      <c r="E166" s="204">
        <v>1.65</v>
      </c>
      <c r="F166" s="204"/>
      <c r="G166" s="204"/>
      <c r="H166" s="205">
        <v>12.3</v>
      </c>
      <c r="I166" s="206">
        <v>3</v>
      </c>
      <c r="J166" s="204">
        <v>0.34599999999999997</v>
      </c>
      <c r="K166" s="206">
        <v>25</v>
      </c>
      <c r="L166" s="204">
        <v>7.9000000000000001E-2</v>
      </c>
      <c r="M166" s="204">
        <v>0.104</v>
      </c>
      <c r="N166" s="200"/>
      <c r="O166" s="106"/>
    </row>
    <row r="167" spans="1:15" ht="33.75" x14ac:dyDescent="0.2">
      <c r="A167" s="202" t="s">
        <v>2199</v>
      </c>
      <c r="B167" s="202" t="s">
        <v>3303</v>
      </c>
      <c r="C167" s="203" t="s">
        <v>6527</v>
      </c>
      <c r="D167" s="204">
        <v>0.86599999999999999</v>
      </c>
      <c r="E167" s="204">
        <v>0.83899999999999997</v>
      </c>
      <c r="F167" s="204"/>
      <c r="G167" s="204"/>
      <c r="H167" s="205">
        <v>5</v>
      </c>
      <c r="I167" s="206"/>
      <c r="J167" s="204"/>
      <c r="K167" s="206">
        <v>14</v>
      </c>
      <c r="L167" s="204">
        <v>9.0999999999999998E-2</v>
      </c>
      <c r="M167" s="204">
        <v>0.108</v>
      </c>
      <c r="N167" s="200"/>
      <c r="O167" s="106"/>
    </row>
    <row r="168" spans="1:15" ht="45" customHeight="1" x14ac:dyDescent="0.2">
      <c r="A168" s="202" t="s">
        <v>1607</v>
      </c>
      <c r="B168" s="202" t="s">
        <v>3303</v>
      </c>
      <c r="C168" s="203" t="s">
        <v>6528</v>
      </c>
      <c r="D168" s="204">
        <v>0.51600000000000001</v>
      </c>
      <c r="E168" s="204">
        <v>0.49099999999999999</v>
      </c>
      <c r="F168" s="204"/>
      <c r="G168" s="204"/>
      <c r="H168" s="205">
        <v>1</v>
      </c>
      <c r="I168" s="206"/>
      <c r="J168" s="204"/>
      <c r="K168" s="206"/>
      <c r="L168" s="204"/>
      <c r="M168" s="204"/>
      <c r="N168" s="200"/>
      <c r="O168" s="106"/>
    </row>
    <row r="169" spans="1:15" x14ac:dyDescent="0.2">
      <c r="A169" s="202" t="s">
        <v>3246</v>
      </c>
      <c r="B169" s="202" t="s">
        <v>3303</v>
      </c>
      <c r="C169" s="203" t="s">
        <v>5594</v>
      </c>
      <c r="D169" s="204">
        <v>0.77700000000000002</v>
      </c>
      <c r="E169" s="204">
        <v>0.71199999999999997</v>
      </c>
      <c r="F169" s="204"/>
      <c r="G169" s="204"/>
      <c r="H169" s="205">
        <v>3.6</v>
      </c>
      <c r="I169" s="206">
        <v>1</v>
      </c>
      <c r="J169" s="204">
        <v>0.21099999999999999</v>
      </c>
      <c r="K169" s="206">
        <v>8</v>
      </c>
      <c r="L169" s="204">
        <v>8.3000000000000004E-2</v>
      </c>
      <c r="M169" s="204">
        <v>9.1999999999999998E-2</v>
      </c>
      <c r="N169" s="200"/>
      <c r="O169" s="106"/>
    </row>
    <row r="170" spans="1:15" ht="33.75" x14ac:dyDescent="0.2">
      <c r="A170" s="202" t="s">
        <v>2340</v>
      </c>
      <c r="B170" s="202" t="s">
        <v>3303</v>
      </c>
      <c r="C170" s="203" t="s">
        <v>5595</v>
      </c>
      <c r="D170" s="204">
        <v>3.4049999999999998</v>
      </c>
      <c r="E170" s="204">
        <v>3.3969999999999998</v>
      </c>
      <c r="F170" s="204"/>
      <c r="G170" s="204"/>
      <c r="H170" s="205">
        <v>22.8</v>
      </c>
      <c r="I170" s="206">
        <v>7</v>
      </c>
      <c r="J170" s="204">
        <v>0.41199999999999998</v>
      </c>
      <c r="K170" s="206">
        <v>41</v>
      </c>
      <c r="L170" s="204">
        <v>0.14499999999999999</v>
      </c>
      <c r="M170" s="204"/>
      <c r="N170" s="200" t="s">
        <v>310</v>
      </c>
      <c r="O170" s="106" t="s">
        <v>310</v>
      </c>
    </row>
    <row r="171" spans="1:15" ht="45" x14ac:dyDescent="0.2">
      <c r="A171" s="202" t="s">
        <v>1608</v>
      </c>
      <c r="B171" s="202" t="s">
        <v>3303</v>
      </c>
      <c r="C171" s="203" t="s">
        <v>5596</v>
      </c>
      <c r="D171" s="204">
        <v>1.5880000000000001</v>
      </c>
      <c r="E171" s="204">
        <v>1.585</v>
      </c>
      <c r="F171" s="204"/>
      <c r="G171" s="204"/>
      <c r="H171" s="205">
        <v>10.9</v>
      </c>
      <c r="I171" s="206">
        <v>3</v>
      </c>
      <c r="J171" s="204">
        <v>0.38800000000000001</v>
      </c>
      <c r="K171" s="206">
        <v>24</v>
      </c>
      <c r="L171" s="204">
        <v>0.14299999999999999</v>
      </c>
      <c r="M171" s="204">
        <v>0.13100000000000001</v>
      </c>
      <c r="N171" s="200"/>
      <c r="O171" s="106" t="s">
        <v>310</v>
      </c>
    </row>
    <row r="172" spans="1:15" ht="45" x14ac:dyDescent="0.2">
      <c r="A172" s="202" t="s">
        <v>5597</v>
      </c>
      <c r="B172" s="202" t="s">
        <v>3303</v>
      </c>
      <c r="C172" s="203" t="s">
        <v>5598</v>
      </c>
      <c r="D172" s="204">
        <v>1.0529999999999999</v>
      </c>
      <c r="E172" s="204">
        <v>1.05</v>
      </c>
      <c r="F172" s="204"/>
      <c r="G172" s="204"/>
      <c r="H172" s="205">
        <v>7.5</v>
      </c>
      <c r="I172" s="206">
        <v>2</v>
      </c>
      <c r="J172" s="204">
        <v>0.33700000000000002</v>
      </c>
      <c r="K172" s="206">
        <v>19</v>
      </c>
      <c r="L172" s="204">
        <v>0.13500000000000001</v>
      </c>
      <c r="M172" s="204"/>
      <c r="N172" s="200" t="s">
        <v>310</v>
      </c>
      <c r="O172" s="106" t="s">
        <v>310</v>
      </c>
    </row>
    <row r="173" spans="1:15" ht="33.75" x14ac:dyDescent="0.2">
      <c r="A173" s="110" t="s">
        <v>886</v>
      </c>
      <c r="B173" s="110" t="s">
        <v>3304</v>
      </c>
      <c r="C173" s="199" t="s">
        <v>608</v>
      </c>
      <c r="D173" s="111">
        <v>3.1139999999999999</v>
      </c>
      <c r="E173" s="111">
        <v>3.1030000000000002</v>
      </c>
      <c r="F173" s="111"/>
      <c r="G173" s="111"/>
      <c r="H173" s="112">
        <v>13</v>
      </c>
      <c r="I173" s="119">
        <v>3</v>
      </c>
      <c r="J173" s="111">
        <v>0.745</v>
      </c>
      <c r="K173" s="119">
        <v>28</v>
      </c>
      <c r="L173" s="111">
        <v>0.16</v>
      </c>
      <c r="M173" s="111">
        <v>0.21299999999999999</v>
      </c>
      <c r="N173" s="201"/>
      <c r="O173" s="110" t="s">
        <v>310</v>
      </c>
    </row>
    <row r="174" spans="1:15" ht="33.75" x14ac:dyDescent="0.2">
      <c r="A174" s="202" t="s">
        <v>463</v>
      </c>
      <c r="B174" s="202" t="s">
        <v>3304</v>
      </c>
      <c r="C174" s="203" t="s">
        <v>3385</v>
      </c>
      <c r="D174" s="204">
        <v>2.2679999999999998</v>
      </c>
      <c r="E174" s="204">
        <v>2.2650000000000001</v>
      </c>
      <c r="F174" s="204"/>
      <c r="G174" s="204"/>
      <c r="H174" s="205">
        <v>10.1</v>
      </c>
      <c r="I174" s="206">
        <v>2</v>
      </c>
      <c r="J174" s="204">
        <v>0.73899999999999999</v>
      </c>
      <c r="K174" s="206">
        <v>21</v>
      </c>
      <c r="L174" s="204">
        <v>0.154</v>
      </c>
      <c r="M174" s="204">
        <v>0.2</v>
      </c>
      <c r="N174" s="200"/>
      <c r="O174" s="106" t="s">
        <v>310</v>
      </c>
    </row>
    <row r="175" spans="1:15" ht="33.75" x14ac:dyDescent="0.2">
      <c r="A175" s="202" t="s">
        <v>610</v>
      </c>
      <c r="B175" s="202" t="s">
        <v>3305</v>
      </c>
      <c r="C175" s="203" t="s">
        <v>5600</v>
      </c>
      <c r="D175" s="204">
        <v>0.26100000000000001</v>
      </c>
      <c r="E175" s="204">
        <v>0.26100000000000001</v>
      </c>
      <c r="F175" s="204"/>
      <c r="G175" s="204"/>
      <c r="H175" s="205">
        <v>2.1</v>
      </c>
      <c r="I175" s="206">
        <v>1</v>
      </c>
      <c r="J175" s="204">
        <v>0.112</v>
      </c>
      <c r="K175" s="206">
        <v>4</v>
      </c>
      <c r="L175" s="204">
        <v>8.5999999999999993E-2</v>
      </c>
      <c r="M175" s="204">
        <v>8.3000000000000004E-2</v>
      </c>
      <c r="N175" s="200"/>
      <c r="O175" s="106"/>
    </row>
    <row r="176" spans="1:15" ht="22.5" x14ac:dyDescent="0.2">
      <c r="A176" s="202" t="s">
        <v>887</v>
      </c>
      <c r="B176" s="202" t="s">
        <v>3305</v>
      </c>
      <c r="C176" s="203" t="s">
        <v>3388</v>
      </c>
      <c r="D176" s="204">
        <v>0.89800000000000002</v>
      </c>
      <c r="E176" s="204">
        <v>0.89800000000000002</v>
      </c>
      <c r="F176" s="204"/>
      <c r="G176" s="204"/>
      <c r="H176" s="205">
        <v>7.4</v>
      </c>
      <c r="I176" s="206">
        <v>1</v>
      </c>
      <c r="J176" s="204">
        <v>0.432</v>
      </c>
      <c r="K176" s="206">
        <v>16</v>
      </c>
      <c r="L176" s="204">
        <v>8.2000000000000003E-2</v>
      </c>
      <c r="M176" s="204">
        <v>0.10299999999999999</v>
      </c>
      <c r="N176" s="200"/>
      <c r="O176" s="106"/>
    </row>
    <row r="177" spans="1:15" ht="22.5" x14ac:dyDescent="0.2">
      <c r="A177" s="202" t="s">
        <v>888</v>
      </c>
      <c r="B177" s="202" t="s">
        <v>3305</v>
      </c>
      <c r="C177" s="203" t="s">
        <v>3389</v>
      </c>
      <c r="D177" s="204">
        <v>0.84499999999999997</v>
      </c>
      <c r="E177" s="204">
        <v>0.84399999999999997</v>
      </c>
      <c r="F177" s="204"/>
      <c r="G177" s="204"/>
      <c r="H177" s="205">
        <v>4</v>
      </c>
      <c r="I177" s="206"/>
      <c r="J177" s="204"/>
      <c r="K177" s="206">
        <v>10</v>
      </c>
      <c r="L177" s="204">
        <v>0.20799999999999999</v>
      </c>
      <c r="M177" s="204">
        <v>0.16600000000000001</v>
      </c>
      <c r="N177" s="200"/>
      <c r="O177" s="106"/>
    </row>
    <row r="178" spans="1:15" ht="22.5" x14ac:dyDescent="0.2">
      <c r="A178" s="202" t="s">
        <v>889</v>
      </c>
      <c r="B178" s="202" t="s">
        <v>3305</v>
      </c>
      <c r="C178" s="203" t="s">
        <v>3390</v>
      </c>
      <c r="D178" s="204">
        <v>0.72699999999999998</v>
      </c>
      <c r="E178" s="204">
        <v>0.72699999999999998</v>
      </c>
      <c r="F178" s="204"/>
      <c r="G178" s="204"/>
      <c r="H178" s="205">
        <v>6.6</v>
      </c>
      <c r="I178" s="206"/>
      <c r="J178" s="204"/>
      <c r="K178" s="206">
        <v>14</v>
      </c>
      <c r="L178" s="204">
        <v>7.5999999999999998E-2</v>
      </c>
      <c r="M178" s="204">
        <v>9.4E-2</v>
      </c>
      <c r="N178" s="200"/>
      <c r="O178" s="106"/>
    </row>
    <row r="179" spans="1:15" x14ac:dyDescent="0.2">
      <c r="A179" s="202" t="s">
        <v>2343</v>
      </c>
      <c r="B179" s="202" t="s">
        <v>3305</v>
      </c>
      <c r="C179" s="203" t="s">
        <v>3391</v>
      </c>
      <c r="D179" s="204">
        <v>0.214</v>
      </c>
      <c r="E179" s="204">
        <v>0.214</v>
      </c>
      <c r="F179" s="204"/>
      <c r="G179" s="204"/>
      <c r="H179" s="205">
        <v>1</v>
      </c>
      <c r="I179" s="206"/>
      <c r="J179" s="204"/>
      <c r="K179" s="206"/>
      <c r="L179" s="204"/>
      <c r="M179" s="204"/>
      <c r="N179" s="200"/>
      <c r="O179" s="106"/>
    </row>
    <row r="180" spans="1:15" ht="45" x14ac:dyDescent="0.2">
      <c r="A180" s="202" t="s">
        <v>3719</v>
      </c>
      <c r="B180" s="202" t="s">
        <v>3305</v>
      </c>
      <c r="C180" s="203" t="s">
        <v>5601</v>
      </c>
      <c r="D180" s="204">
        <v>1.6040000000000001</v>
      </c>
      <c r="E180" s="204">
        <v>1.6040000000000001</v>
      </c>
      <c r="F180" s="204"/>
      <c r="G180" s="204"/>
      <c r="H180" s="205">
        <v>15.2</v>
      </c>
      <c r="I180" s="206">
        <v>4</v>
      </c>
      <c r="J180" s="204">
        <v>0.31</v>
      </c>
      <c r="K180" s="206">
        <v>28</v>
      </c>
      <c r="L180" s="204">
        <v>7.0999999999999994E-2</v>
      </c>
      <c r="M180" s="204">
        <v>9.6000000000000002E-2</v>
      </c>
      <c r="N180" s="200"/>
      <c r="O180" s="106"/>
    </row>
    <row r="181" spans="1:15" ht="45" x14ac:dyDescent="0.2">
      <c r="A181" s="202" t="s">
        <v>2471</v>
      </c>
      <c r="B181" s="202" t="s">
        <v>3305</v>
      </c>
      <c r="C181" s="203" t="s">
        <v>5602</v>
      </c>
      <c r="D181" s="204">
        <v>0.80700000000000005</v>
      </c>
      <c r="E181" s="204">
        <v>0.80600000000000005</v>
      </c>
      <c r="F181" s="204"/>
      <c r="G181" s="204"/>
      <c r="H181" s="205">
        <v>8.4</v>
      </c>
      <c r="I181" s="206">
        <v>2</v>
      </c>
      <c r="J181" s="204">
        <v>0.25900000000000001</v>
      </c>
      <c r="K181" s="206">
        <v>17</v>
      </c>
      <c r="L181" s="204">
        <v>6.5000000000000002E-2</v>
      </c>
      <c r="M181" s="204">
        <v>8.3000000000000004E-2</v>
      </c>
      <c r="N181" s="200"/>
      <c r="O181" s="106"/>
    </row>
    <row r="182" spans="1:15" ht="45" x14ac:dyDescent="0.2">
      <c r="A182" s="202" t="s">
        <v>1961</v>
      </c>
      <c r="B182" s="202" t="s">
        <v>3305</v>
      </c>
      <c r="C182" s="203" t="s">
        <v>5603</v>
      </c>
      <c r="D182" s="204">
        <v>0.62</v>
      </c>
      <c r="E182" s="204">
        <v>0.62</v>
      </c>
      <c r="F182" s="204"/>
      <c r="G182" s="204"/>
      <c r="H182" s="205">
        <v>6.7</v>
      </c>
      <c r="I182" s="206">
        <v>1</v>
      </c>
      <c r="J182" s="204">
        <v>0.36299999999999999</v>
      </c>
      <c r="K182" s="206">
        <v>14</v>
      </c>
      <c r="L182" s="204">
        <v>6.3E-2</v>
      </c>
      <c r="M182" s="204">
        <v>7.8E-2</v>
      </c>
      <c r="N182" s="200"/>
      <c r="O182" s="106"/>
    </row>
    <row r="183" spans="1:15" x14ac:dyDescent="0.2">
      <c r="A183" s="202" t="s">
        <v>3725</v>
      </c>
      <c r="B183" s="202" t="s">
        <v>3305</v>
      </c>
      <c r="C183" s="203" t="s">
        <v>2888</v>
      </c>
      <c r="D183" s="204">
        <v>0.67200000000000004</v>
      </c>
      <c r="E183" s="204">
        <v>0.67100000000000004</v>
      </c>
      <c r="F183" s="204"/>
      <c r="G183" s="204"/>
      <c r="H183" s="205">
        <v>5.7</v>
      </c>
      <c r="I183" s="206">
        <v>1</v>
      </c>
      <c r="J183" s="204">
        <v>0.34100000000000003</v>
      </c>
      <c r="K183" s="206">
        <v>12</v>
      </c>
      <c r="L183" s="204">
        <v>8.1000000000000003E-2</v>
      </c>
      <c r="M183" s="204">
        <v>9.8000000000000004E-2</v>
      </c>
      <c r="N183" s="200"/>
      <c r="O183" s="106"/>
    </row>
    <row r="184" spans="1:15" x14ac:dyDescent="0.2">
      <c r="A184" s="202" t="s">
        <v>3726</v>
      </c>
      <c r="B184" s="202" t="s">
        <v>3305</v>
      </c>
      <c r="C184" s="203" t="s">
        <v>1811</v>
      </c>
      <c r="D184" s="204">
        <v>0.47699999999999998</v>
      </c>
      <c r="E184" s="204">
        <v>0.47699999999999998</v>
      </c>
      <c r="F184" s="204"/>
      <c r="G184" s="204"/>
      <c r="H184" s="205">
        <v>4.5</v>
      </c>
      <c r="I184" s="206">
        <v>1</v>
      </c>
      <c r="J184" s="204">
        <v>0.23</v>
      </c>
      <c r="K184" s="206">
        <v>9</v>
      </c>
      <c r="L184" s="204">
        <v>7.2999999999999995E-2</v>
      </c>
      <c r="M184" s="204">
        <v>8.5999999999999993E-2</v>
      </c>
      <c r="N184" s="200"/>
      <c r="O184" s="106"/>
    </row>
    <row r="185" spans="1:15" ht="45" x14ac:dyDescent="0.2">
      <c r="A185" s="202" t="s">
        <v>3728</v>
      </c>
      <c r="B185" s="202" t="s">
        <v>3305</v>
      </c>
      <c r="C185" s="203" t="s">
        <v>6529</v>
      </c>
      <c r="D185" s="204">
        <v>0.58899999999999997</v>
      </c>
      <c r="E185" s="204">
        <v>0.58899999999999997</v>
      </c>
      <c r="F185" s="204"/>
      <c r="G185" s="204"/>
      <c r="H185" s="205">
        <v>6.2</v>
      </c>
      <c r="I185" s="206">
        <v>1</v>
      </c>
      <c r="J185" s="204">
        <v>0.35899999999999999</v>
      </c>
      <c r="K185" s="206">
        <v>13</v>
      </c>
      <c r="L185" s="204">
        <v>6.5000000000000002E-2</v>
      </c>
      <c r="M185" s="204">
        <v>7.9000000000000001E-2</v>
      </c>
      <c r="N185" s="200"/>
      <c r="O185" s="106"/>
    </row>
    <row r="186" spans="1:15" ht="45" x14ac:dyDescent="0.2">
      <c r="A186" s="202" t="s">
        <v>3729</v>
      </c>
      <c r="B186" s="202" t="s">
        <v>3305</v>
      </c>
      <c r="C186" s="203" t="s">
        <v>5605</v>
      </c>
      <c r="D186" s="204">
        <v>0.50600000000000001</v>
      </c>
      <c r="E186" s="204">
        <v>0.50600000000000001</v>
      </c>
      <c r="F186" s="204"/>
      <c r="G186" s="204"/>
      <c r="H186" s="205">
        <v>3.9</v>
      </c>
      <c r="I186" s="206">
        <v>1</v>
      </c>
      <c r="J186" s="204">
        <v>0.22500000000000001</v>
      </c>
      <c r="K186" s="206">
        <v>8</v>
      </c>
      <c r="L186" s="204">
        <v>8.7999999999999995E-2</v>
      </c>
      <c r="M186" s="204">
        <v>0.1</v>
      </c>
      <c r="N186" s="200"/>
      <c r="O186" s="106"/>
    </row>
    <row r="187" spans="1:15" ht="45" x14ac:dyDescent="0.2">
      <c r="A187" s="110" t="s">
        <v>1962</v>
      </c>
      <c r="B187" s="110" t="s">
        <v>3305</v>
      </c>
      <c r="C187" s="199" t="s">
        <v>290</v>
      </c>
      <c r="D187" s="111">
        <v>0.438</v>
      </c>
      <c r="E187" s="111">
        <v>0.438</v>
      </c>
      <c r="F187" s="111"/>
      <c r="G187" s="111"/>
      <c r="H187" s="112">
        <v>3.5</v>
      </c>
      <c r="I187" s="119">
        <v>1</v>
      </c>
      <c r="J187" s="111">
        <v>0.19700000000000001</v>
      </c>
      <c r="K187" s="119">
        <v>7</v>
      </c>
      <c r="L187" s="111">
        <v>8.6999999999999994E-2</v>
      </c>
      <c r="M187" s="111">
        <v>9.7000000000000003E-2</v>
      </c>
      <c r="N187" s="201"/>
      <c r="O187" s="110"/>
    </row>
    <row r="188" spans="1:15" ht="45" x14ac:dyDescent="0.2">
      <c r="A188" s="202" t="s">
        <v>1963</v>
      </c>
      <c r="B188" s="202" t="s">
        <v>3305</v>
      </c>
      <c r="C188" s="203" t="s">
        <v>3424</v>
      </c>
      <c r="D188" s="204">
        <v>0.40300000000000002</v>
      </c>
      <c r="E188" s="204">
        <v>0.40300000000000002</v>
      </c>
      <c r="F188" s="204"/>
      <c r="G188" s="204"/>
      <c r="H188" s="205">
        <v>3.4</v>
      </c>
      <c r="I188" s="206">
        <v>1</v>
      </c>
      <c r="J188" s="204">
        <v>0.223</v>
      </c>
      <c r="K188" s="206">
        <v>7</v>
      </c>
      <c r="L188" s="204">
        <v>7.9000000000000001E-2</v>
      </c>
      <c r="M188" s="204">
        <v>8.6999999999999994E-2</v>
      </c>
      <c r="N188" s="200"/>
      <c r="O188" s="106"/>
    </row>
    <row r="189" spans="1:15" x14ac:dyDescent="0.2">
      <c r="A189" s="202" t="s">
        <v>1964</v>
      </c>
      <c r="B189" s="202" t="s">
        <v>3305</v>
      </c>
      <c r="C189" s="203" t="s">
        <v>3425</v>
      </c>
      <c r="D189" s="204">
        <v>0.55200000000000005</v>
      </c>
      <c r="E189" s="204">
        <v>0.55200000000000005</v>
      </c>
      <c r="F189" s="204"/>
      <c r="G189" s="204"/>
      <c r="H189" s="205">
        <v>4.2</v>
      </c>
      <c r="I189" s="206">
        <v>1</v>
      </c>
      <c r="J189" s="204">
        <v>0.35099999999999998</v>
      </c>
      <c r="K189" s="206">
        <v>9</v>
      </c>
      <c r="L189" s="204">
        <v>9.0999999999999998E-2</v>
      </c>
      <c r="M189" s="204">
        <v>0.105</v>
      </c>
      <c r="N189" s="200"/>
      <c r="O189" s="106"/>
    </row>
    <row r="190" spans="1:15" x14ac:dyDescent="0.2">
      <c r="A190" s="202" t="s">
        <v>1965</v>
      </c>
      <c r="B190" s="202" t="s">
        <v>3305</v>
      </c>
      <c r="C190" s="203" t="s">
        <v>3426</v>
      </c>
      <c r="D190" s="204">
        <v>0.67</v>
      </c>
      <c r="E190" s="204">
        <v>0.67</v>
      </c>
      <c r="F190" s="204"/>
      <c r="G190" s="204"/>
      <c r="H190" s="205">
        <v>6.4</v>
      </c>
      <c r="I190" s="206">
        <v>1</v>
      </c>
      <c r="J190" s="204">
        <v>0.32300000000000001</v>
      </c>
      <c r="K190" s="206">
        <v>14</v>
      </c>
      <c r="L190" s="204">
        <v>7.0999999999999994E-2</v>
      </c>
      <c r="M190" s="204">
        <v>8.6999999999999994E-2</v>
      </c>
      <c r="N190" s="200"/>
      <c r="O190" s="106"/>
    </row>
    <row r="191" spans="1:15" ht="22.5" x14ac:dyDescent="0.2">
      <c r="A191" s="202" t="s">
        <v>3730</v>
      </c>
      <c r="B191" s="202" t="s">
        <v>3305</v>
      </c>
      <c r="C191" s="203" t="s">
        <v>5606</v>
      </c>
      <c r="D191" s="204">
        <v>1.7010000000000001</v>
      </c>
      <c r="E191" s="204">
        <v>1.698</v>
      </c>
      <c r="F191" s="204"/>
      <c r="G191" s="204"/>
      <c r="H191" s="205">
        <v>15.8</v>
      </c>
      <c r="I191" s="206">
        <v>4</v>
      </c>
      <c r="J191" s="204">
        <v>0.32700000000000001</v>
      </c>
      <c r="K191" s="206">
        <v>30</v>
      </c>
      <c r="L191" s="204">
        <v>7.1999999999999995E-2</v>
      </c>
      <c r="M191" s="204">
        <v>9.7000000000000003E-2</v>
      </c>
      <c r="N191" s="200"/>
      <c r="O191" s="106" t="s">
        <v>310</v>
      </c>
    </row>
    <row r="192" spans="1:15" ht="45" x14ac:dyDescent="0.2">
      <c r="A192" s="202" t="s">
        <v>3731</v>
      </c>
      <c r="B192" s="202" t="s">
        <v>3305</v>
      </c>
      <c r="C192" s="203" t="s">
        <v>5607</v>
      </c>
      <c r="D192" s="204">
        <v>0.93500000000000005</v>
      </c>
      <c r="E192" s="204">
        <v>0.92800000000000005</v>
      </c>
      <c r="F192" s="204"/>
      <c r="G192" s="204"/>
      <c r="H192" s="205">
        <v>6.7</v>
      </c>
      <c r="I192" s="206">
        <v>1</v>
      </c>
      <c r="J192" s="204">
        <v>0.59799999999999998</v>
      </c>
      <c r="K192" s="206">
        <v>17</v>
      </c>
      <c r="L192" s="204">
        <v>8.7999999999999995E-2</v>
      </c>
      <c r="M192" s="204">
        <v>0.109</v>
      </c>
      <c r="N192" s="200"/>
      <c r="O192" s="106" t="s">
        <v>310</v>
      </c>
    </row>
    <row r="193" spans="1:15" ht="45" x14ac:dyDescent="0.2">
      <c r="A193" s="202" t="s">
        <v>3427</v>
      </c>
      <c r="B193" s="202" t="s">
        <v>3305</v>
      </c>
      <c r="C193" s="203" t="s">
        <v>5608</v>
      </c>
      <c r="D193" s="204">
        <v>0.75600000000000001</v>
      </c>
      <c r="E193" s="204">
        <v>0.755</v>
      </c>
      <c r="F193" s="204"/>
      <c r="G193" s="204"/>
      <c r="H193" s="205">
        <v>5.3</v>
      </c>
      <c r="I193" s="206">
        <v>1</v>
      </c>
      <c r="J193" s="204">
        <v>0.36099999999999999</v>
      </c>
      <c r="K193" s="206">
        <v>14</v>
      </c>
      <c r="L193" s="204">
        <v>8.7999999999999995E-2</v>
      </c>
      <c r="M193" s="204">
        <v>0.105</v>
      </c>
      <c r="N193" s="200"/>
      <c r="O193" s="106" t="s">
        <v>310</v>
      </c>
    </row>
    <row r="194" spans="1:15" ht="33.75" x14ac:dyDescent="0.2">
      <c r="A194" s="202" t="s">
        <v>5609</v>
      </c>
      <c r="B194" s="202" t="s">
        <v>3305</v>
      </c>
      <c r="C194" s="203" t="s">
        <v>5610</v>
      </c>
      <c r="D194" s="204">
        <v>0.57999999999999996</v>
      </c>
      <c r="E194" s="204">
        <v>0.57899999999999996</v>
      </c>
      <c r="F194" s="204"/>
      <c r="G194" s="204"/>
      <c r="H194" s="205">
        <v>5.3</v>
      </c>
      <c r="I194" s="206">
        <v>1</v>
      </c>
      <c r="J194" s="204">
        <v>0.29699999999999999</v>
      </c>
      <c r="K194" s="206">
        <v>12</v>
      </c>
      <c r="L194" s="204">
        <v>7.2999999999999995E-2</v>
      </c>
      <c r="M194" s="204">
        <v>8.7999999999999995E-2</v>
      </c>
      <c r="N194" s="200"/>
      <c r="O194" s="106" t="s">
        <v>310</v>
      </c>
    </row>
    <row r="195" spans="1:15" x14ac:dyDescent="0.2">
      <c r="A195" s="202" t="s">
        <v>3733</v>
      </c>
      <c r="B195" s="202" t="s">
        <v>3305</v>
      </c>
      <c r="C195" s="203" t="s">
        <v>1886</v>
      </c>
      <c r="D195" s="204">
        <v>0.66400000000000003</v>
      </c>
      <c r="E195" s="204">
        <v>0.66200000000000003</v>
      </c>
      <c r="F195" s="204"/>
      <c r="G195" s="204"/>
      <c r="H195" s="205">
        <v>6.1</v>
      </c>
      <c r="I195" s="206">
        <v>1</v>
      </c>
      <c r="J195" s="204">
        <v>0.40600000000000003</v>
      </c>
      <c r="K195" s="206">
        <v>14</v>
      </c>
      <c r="L195" s="204">
        <v>7.1999999999999995E-2</v>
      </c>
      <c r="M195" s="204">
        <v>8.7999999999999995E-2</v>
      </c>
      <c r="N195" s="200"/>
      <c r="O195" s="106"/>
    </row>
    <row r="196" spans="1:15" x14ac:dyDescent="0.2">
      <c r="A196" s="202" t="s">
        <v>454</v>
      </c>
      <c r="B196" s="202" t="s">
        <v>3305</v>
      </c>
      <c r="C196" s="203" t="s">
        <v>455</v>
      </c>
      <c r="D196" s="204">
        <v>0.72599999999999998</v>
      </c>
      <c r="E196" s="204">
        <v>0.72399999999999998</v>
      </c>
      <c r="F196" s="204"/>
      <c r="G196" s="204"/>
      <c r="H196" s="205">
        <v>6.2</v>
      </c>
      <c r="I196" s="206">
        <v>1</v>
      </c>
      <c r="J196" s="204">
        <v>0.45200000000000001</v>
      </c>
      <c r="K196" s="206">
        <v>15</v>
      </c>
      <c r="L196" s="204">
        <v>7.5999999999999998E-2</v>
      </c>
      <c r="M196" s="204">
        <v>9.4E-2</v>
      </c>
      <c r="N196" s="200"/>
      <c r="O196" s="106"/>
    </row>
    <row r="197" spans="1:15" ht="22.5" x14ac:dyDescent="0.2">
      <c r="A197" s="202" t="s">
        <v>2880</v>
      </c>
      <c r="B197" s="202" t="s">
        <v>3305</v>
      </c>
      <c r="C197" s="203" t="s">
        <v>6530</v>
      </c>
      <c r="D197" s="204">
        <v>1.204</v>
      </c>
      <c r="E197" s="204">
        <v>1.2030000000000001</v>
      </c>
      <c r="F197" s="204"/>
      <c r="G197" s="204"/>
      <c r="H197" s="205">
        <v>10.1</v>
      </c>
      <c r="I197" s="206">
        <v>2</v>
      </c>
      <c r="J197" s="204">
        <v>0.38900000000000001</v>
      </c>
      <c r="K197" s="206">
        <v>21</v>
      </c>
      <c r="L197" s="204">
        <v>8.1000000000000003E-2</v>
      </c>
      <c r="M197" s="204">
        <v>0.105</v>
      </c>
      <c r="N197" s="200"/>
      <c r="O197" s="106"/>
    </row>
    <row r="198" spans="1:15" ht="22.5" x14ac:dyDescent="0.2">
      <c r="A198" s="202" t="s">
        <v>2436</v>
      </c>
      <c r="B198" s="202" t="s">
        <v>3305</v>
      </c>
      <c r="C198" s="203" t="s">
        <v>2359</v>
      </c>
      <c r="D198" s="204">
        <v>0.57299999999999995</v>
      </c>
      <c r="E198" s="204">
        <v>0.56899999999999995</v>
      </c>
      <c r="F198" s="204"/>
      <c r="G198" s="204"/>
      <c r="H198" s="205">
        <v>5.0999999999999996</v>
      </c>
      <c r="I198" s="206">
        <v>1</v>
      </c>
      <c r="J198" s="204">
        <v>0.30599999999999999</v>
      </c>
      <c r="K198" s="206">
        <v>11</v>
      </c>
      <c r="L198" s="204">
        <v>7.3999999999999996E-2</v>
      </c>
      <c r="M198" s="204">
        <v>8.7999999999999995E-2</v>
      </c>
      <c r="N198" s="200"/>
      <c r="O198" s="106"/>
    </row>
    <row r="199" spans="1:15" ht="22.5" x14ac:dyDescent="0.2">
      <c r="A199" s="202" t="s">
        <v>1500</v>
      </c>
      <c r="B199" s="202" t="s">
        <v>3305</v>
      </c>
      <c r="C199" s="203" t="s">
        <v>3429</v>
      </c>
      <c r="D199" s="204">
        <v>0.82499999999999996</v>
      </c>
      <c r="E199" s="204">
        <v>0.82199999999999995</v>
      </c>
      <c r="F199" s="204"/>
      <c r="G199" s="204"/>
      <c r="H199" s="205">
        <v>6.4</v>
      </c>
      <c r="I199" s="206">
        <v>1</v>
      </c>
      <c r="J199" s="204">
        <v>0.56200000000000006</v>
      </c>
      <c r="K199" s="206">
        <v>14</v>
      </c>
      <c r="L199" s="204">
        <v>8.6999999999999994E-2</v>
      </c>
      <c r="M199" s="204">
        <v>0.107</v>
      </c>
      <c r="N199" s="200"/>
      <c r="O199" s="106"/>
    </row>
    <row r="200" spans="1:15" ht="22.5" x14ac:dyDescent="0.2">
      <c r="A200" s="202" t="s">
        <v>396</v>
      </c>
      <c r="B200" s="202" t="s">
        <v>3305</v>
      </c>
      <c r="C200" s="203" t="s">
        <v>6531</v>
      </c>
      <c r="D200" s="204">
        <v>1.629</v>
      </c>
      <c r="E200" s="204">
        <v>1.629</v>
      </c>
      <c r="F200" s="204"/>
      <c r="G200" s="204"/>
      <c r="H200" s="205">
        <v>13.4</v>
      </c>
      <c r="I200" s="206">
        <v>3</v>
      </c>
      <c r="J200" s="204">
        <v>0.39700000000000002</v>
      </c>
      <c r="K200" s="206">
        <v>26</v>
      </c>
      <c r="L200" s="204">
        <v>8.3000000000000004E-2</v>
      </c>
      <c r="M200" s="204">
        <v>0.11</v>
      </c>
      <c r="N200" s="200"/>
      <c r="O200" s="106"/>
    </row>
    <row r="201" spans="1:15" ht="22.5" x14ac:dyDescent="0.2">
      <c r="A201" s="202" t="s">
        <v>1546</v>
      </c>
      <c r="B201" s="202" t="s">
        <v>3305</v>
      </c>
      <c r="C201" s="203" t="s">
        <v>2800</v>
      </c>
      <c r="D201" s="204">
        <v>0.252</v>
      </c>
      <c r="E201" s="204">
        <v>0.252</v>
      </c>
      <c r="F201" s="204"/>
      <c r="G201" s="204"/>
      <c r="H201" s="205">
        <v>2</v>
      </c>
      <c r="I201" s="206">
        <v>1</v>
      </c>
      <c r="J201" s="204">
        <v>6.3E-2</v>
      </c>
      <c r="K201" s="206"/>
      <c r="L201" s="204"/>
      <c r="M201" s="204">
        <v>8.3000000000000004E-2</v>
      </c>
      <c r="N201" s="200"/>
      <c r="O201" s="106"/>
    </row>
    <row r="202" spans="1:15" ht="45" x14ac:dyDescent="0.2">
      <c r="A202" s="202" t="s">
        <v>5614</v>
      </c>
      <c r="B202" s="202" t="s">
        <v>3305</v>
      </c>
      <c r="C202" s="203" t="s">
        <v>6532</v>
      </c>
      <c r="D202" s="204">
        <v>1.194</v>
      </c>
      <c r="E202" s="204">
        <v>1.1930000000000001</v>
      </c>
      <c r="F202" s="204"/>
      <c r="G202" s="204"/>
      <c r="H202" s="205">
        <v>11.7</v>
      </c>
      <c r="I202" s="206">
        <v>3</v>
      </c>
      <c r="J202" s="204">
        <v>0.29099999999999998</v>
      </c>
      <c r="K202" s="206">
        <v>22</v>
      </c>
      <c r="L202" s="204">
        <v>7.0000000000000007E-2</v>
      </c>
      <c r="M202" s="204">
        <v>9.1999999999999998E-2</v>
      </c>
      <c r="N202" s="200"/>
      <c r="O202" s="106"/>
    </row>
    <row r="203" spans="1:15" ht="33.75" x14ac:dyDescent="0.2">
      <c r="A203" s="202" t="s">
        <v>5615</v>
      </c>
      <c r="B203" s="202" t="s">
        <v>3305</v>
      </c>
      <c r="C203" s="203" t="s">
        <v>6533</v>
      </c>
      <c r="D203" s="204">
        <v>1.0640000000000001</v>
      </c>
      <c r="E203" s="204">
        <v>1.0640000000000001</v>
      </c>
      <c r="F203" s="204"/>
      <c r="G203" s="204"/>
      <c r="H203" s="205">
        <v>11</v>
      </c>
      <c r="I203" s="206">
        <v>3</v>
      </c>
      <c r="J203" s="204">
        <v>0.26100000000000001</v>
      </c>
      <c r="K203" s="206">
        <v>20</v>
      </c>
      <c r="L203" s="204">
        <v>6.6000000000000003E-2</v>
      </c>
      <c r="M203" s="204">
        <v>8.6999999999999994E-2</v>
      </c>
      <c r="N203" s="200"/>
      <c r="O203" s="106"/>
    </row>
    <row r="204" spans="1:15" ht="45" x14ac:dyDescent="0.2">
      <c r="A204" s="110" t="s">
        <v>5616</v>
      </c>
      <c r="B204" s="110" t="s">
        <v>3305</v>
      </c>
      <c r="C204" s="199" t="s">
        <v>6534</v>
      </c>
      <c r="D204" s="111">
        <v>0.63400000000000001</v>
      </c>
      <c r="E204" s="111">
        <v>0.63300000000000001</v>
      </c>
      <c r="F204" s="111"/>
      <c r="G204" s="111"/>
      <c r="H204" s="112">
        <v>4.9000000000000004</v>
      </c>
      <c r="I204" s="119">
        <v>1</v>
      </c>
      <c r="J204" s="111">
        <v>0.313</v>
      </c>
      <c r="K204" s="119">
        <v>10</v>
      </c>
      <c r="L204" s="111">
        <v>8.8999999999999996E-2</v>
      </c>
      <c r="M204" s="111">
        <v>0.106</v>
      </c>
      <c r="N204" s="201"/>
      <c r="O204" s="110"/>
    </row>
    <row r="205" spans="1:15" ht="45" x14ac:dyDescent="0.2">
      <c r="A205" s="202" t="s">
        <v>5617</v>
      </c>
      <c r="B205" s="202" t="s">
        <v>3305</v>
      </c>
      <c r="C205" s="203" t="s">
        <v>6535</v>
      </c>
      <c r="D205" s="204">
        <v>0.68799999999999994</v>
      </c>
      <c r="E205" s="204">
        <v>0.68799999999999994</v>
      </c>
      <c r="F205" s="204"/>
      <c r="G205" s="204"/>
      <c r="H205" s="205">
        <v>7.2</v>
      </c>
      <c r="I205" s="206">
        <v>1</v>
      </c>
      <c r="J205" s="204">
        <v>0.433</v>
      </c>
      <c r="K205" s="206">
        <v>14</v>
      </c>
      <c r="L205" s="204">
        <v>6.6000000000000003E-2</v>
      </c>
      <c r="M205" s="204">
        <v>8.2000000000000003E-2</v>
      </c>
      <c r="N205" s="200"/>
      <c r="O205" s="106"/>
    </row>
    <row r="206" spans="1:15" s="20" customFormat="1" ht="21" customHeight="1" x14ac:dyDescent="0.2">
      <c r="A206" s="81" t="s">
        <v>1812</v>
      </c>
      <c r="B206" s="207"/>
      <c r="C206" s="208"/>
      <c r="D206" s="209"/>
      <c r="E206" s="209"/>
      <c r="F206" s="209"/>
      <c r="G206" s="209"/>
      <c r="H206" s="210"/>
      <c r="I206" s="211"/>
      <c r="J206" s="209"/>
      <c r="K206" s="211"/>
      <c r="L206" s="209"/>
      <c r="M206" s="209"/>
      <c r="N206" s="212"/>
      <c r="O206" s="213"/>
    </row>
    <row r="207" spans="1:15" ht="33.75" x14ac:dyDescent="0.2">
      <c r="A207" s="202" t="s">
        <v>3682</v>
      </c>
      <c r="B207" s="202" t="s">
        <v>3303</v>
      </c>
      <c r="C207" s="203" t="s">
        <v>5619</v>
      </c>
      <c r="D207" s="204">
        <v>3.8969999999999998</v>
      </c>
      <c r="E207" s="204">
        <v>3.871</v>
      </c>
      <c r="F207" s="204"/>
      <c r="G207" s="204"/>
      <c r="H207" s="205">
        <v>5.5</v>
      </c>
      <c r="I207" s="206">
        <v>1</v>
      </c>
      <c r="J207" s="204">
        <v>0.65500000000000003</v>
      </c>
      <c r="K207" s="206">
        <v>16</v>
      </c>
      <c r="L207" s="204">
        <v>7.3999999999999996E-2</v>
      </c>
      <c r="M207" s="204">
        <v>8.8999999999999996E-2</v>
      </c>
      <c r="N207" s="200"/>
      <c r="O207" s="106"/>
    </row>
    <row r="208" spans="1:15" ht="45" x14ac:dyDescent="0.2">
      <c r="A208" s="202" t="s">
        <v>3661</v>
      </c>
      <c r="B208" s="202" t="s">
        <v>3303</v>
      </c>
      <c r="C208" s="203" t="s">
        <v>6536</v>
      </c>
      <c r="D208" s="204">
        <v>4.306</v>
      </c>
      <c r="E208" s="204">
        <v>4.2750000000000004</v>
      </c>
      <c r="F208" s="204"/>
      <c r="G208" s="204"/>
      <c r="H208" s="205">
        <v>14.4</v>
      </c>
      <c r="I208" s="206">
        <v>4</v>
      </c>
      <c r="J208" s="204">
        <v>0.36899999999999999</v>
      </c>
      <c r="K208" s="206">
        <v>29</v>
      </c>
      <c r="L208" s="204">
        <v>0.09</v>
      </c>
      <c r="M208" s="204">
        <v>0.12</v>
      </c>
      <c r="N208" s="200"/>
      <c r="O208" s="106"/>
    </row>
    <row r="209" spans="1:15" ht="33.75" customHeight="1" x14ac:dyDescent="0.2">
      <c r="A209" s="202" t="s">
        <v>880</v>
      </c>
      <c r="B209" s="202" t="s">
        <v>3303</v>
      </c>
      <c r="C209" s="203" t="s">
        <v>6537</v>
      </c>
      <c r="D209" s="204">
        <v>3.17</v>
      </c>
      <c r="E209" s="204">
        <v>3.1469999999999998</v>
      </c>
      <c r="F209" s="204"/>
      <c r="G209" s="204"/>
      <c r="H209" s="205">
        <v>6.5</v>
      </c>
      <c r="I209" s="206">
        <v>1</v>
      </c>
      <c r="J209" s="204">
        <v>0.81100000000000005</v>
      </c>
      <c r="K209" s="206">
        <v>16</v>
      </c>
      <c r="L209" s="204">
        <v>0.08</v>
      </c>
      <c r="M209" s="204">
        <v>9.9000000000000005E-2</v>
      </c>
      <c r="N209" s="200"/>
      <c r="O209" s="106"/>
    </row>
    <row r="210" spans="1:15" ht="45" x14ac:dyDescent="0.2">
      <c r="A210" s="202" t="s">
        <v>881</v>
      </c>
      <c r="B210" s="202" t="s">
        <v>3303</v>
      </c>
      <c r="C210" s="203" t="s">
        <v>6538</v>
      </c>
      <c r="D210" s="204">
        <v>2.577</v>
      </c>
      <c r="E210" s="204">
        <v>2.5569999999999999</v>
      </c>
      <c r="F210" s="204"/>
      <c r="G210" s="204"/>
      <c r="H210" s="205">
        <v>4.4000000000000004</v>
      </c>
      <c r="I210" s="206">
        <v>1</v>
      </c>
      <c r="J210" s="204">
        <v>0.47099999999999997</v>
      </c>
      <c r="K210" s="206">
        <v>12</v>
      </c>
      <c r="L210" s="204">
        <v>8.4000000000000005E-2</v>
      </c>
      <c r="M210" s="204">
        <v>9.8000000000000004E-2</v>
      </c>
      <c r="N210" s="200"/>
      <c r="O210" s="106"/>
    </row>
    <row r="211" spans="1:15" ht="22.5" x14ac:dyDescent="0.2">
      <c r="A211" s="202" t="s">
        <v>2917</v>
      </c>
      <c r="B211" s="202" t="s">
        <v>3303</v>
      </c>
      <c r="C211" s="203" t="s">
        <v>541</v>
      </c>
      <c r="D211" s="204">
        <v>2.6240000000000001</v>
      </c>
      <c r="E211" s="204">
        <v>2.605</v>
      </c>
      <c r="F211" s="204"/>
      <c r="G211" s="204"/>
      <c r="H211" s="205">
        <v>2.9</v>
      </c>
      <c r="I211" s="206">
        <v>1</v>
      </c>
      <c r="J211" s="204">
        <v>0.34</v>
      </c>
      <c r="K211" s="206">
        <v>8</v>
      </c>
      <c r="L211" s="204">
        <v>0.08</v>
      </c>
      <c r="M211" s="204">
        <v>8.4000000000000005E-2</v>
      </c>
      <c r="N211" s="200"/>
      <c r="O211" s="106"/>
    </row>
    <row r="212" spans="1:15" ht="22.5" x14ac:dyDescent="0.2">
      <c r="A212" s="202" t="s">
        <v>1155</v>
      </c>
      <c r="B212" s="202" t="s">
        <v>3303</v>
      </c>
      <c r="C212" s="203" t="s">
        <v>539</v>
      </c>
      <c r="D212" s="204">
        <v>2.1150000000000002</v>
      </c>
      <c r="E212" s="204">
        <v>2.0950000000000002</v>
      </c>
      <c r="F212" s="204"/>
      <c r="G212" s="204"/>
      <c r="H212" s="205">
        <v>3.2</v>
      </c>
      <c r="I212" s="206">
        <v>1</v>
      </c>
      <c r="J212" s="204">
        <v>0.30599999999999999</v>
      </c>
      <c r="K212" s="206">
        <v>8</v>
      </c>
      <c r="L212" s="204">
        <v>7.3999999999999996E-2</v>
      </c>
      <c r="M212" s="204">
        <v>8.1000000000000003E-2</v>
      </c>
      <c r="N212" s="200"/>
      <c r="O212" s="106"/>
    </row>
    <row r="213" spans="1:15" ht="45" x14ac:dyDescent="0.2">
      <c r="A213" s="202" t="s">
        <v>3116</v>
      </c>
      <c r="B213" s="202" t="s">
        <v>3303</v>
      </c>
      <c r="C213" s="203" t="s">
        <v>6539</v>
      </c>
      <c r="D213" s="204">
        <v>4.915</v>
      </c>
      <c r="E213" s="204">
        <v>4.6619999999999999</v>
      </c>
      <c r="F213" s="204"/>
      <c r="G213" s="204"/>
      <c r="H213" s="205">
        <v>22.5</v>
      </c>
      <c r="I213" s="206">
        <v>7</v>
      </c>
      <c r="J213" s="204">
        <v>0.371</v>
      </c>
      <c r="K213" s="206">
        <v>41</v>
      </c>
      <c r="L213" s="204">
        <v>9.1999999999999998E-2</v>
      </c>
      <c r="M213" s="204">
        <v>0.126</v>
      </c>
      <c r="N213" s="200"/>
      <c r="O213" s="106"/>
    </row>
    <row r="214" spans="1:15" ht="45" x14ac:dyDescent="0.2">
      <c r="A214" s="202" t="s">
        <v>2246</v>
      </c>
      <c r="B214" s="202" t="s">
        <v>3303</v>
      </c>
      <c r="C214" s="203" t="s">
        <v>6540</v>
      </c>
      <c r="D214" s="204">
        <v>3.512</v>
      </c>
      <c r="E214" s="204">
        <v>3.3330000000000002</v>
      </c>
      <c r="F214" s="204"/>
      <c r="G214" s="204"/>
      <c r="H214" s="205">
        <v>20.3</v>
      </c>
      <c r="I214" s="206">
        <v>6</v>
      </c>
      <c r="J214" s="204">
        <v>0.314</v>
      </c>
      <c r="K214" s="206">
        <v>38</v>
      </c>
      <c r="L214" s="204">
        <v>7.5999999999999998E-2</v>
      </c>
      <c r="M214" s="204">
        <v>0.10299999999999999</v>
      </c>
      <c r="N214" s="200"/>
      <c r="O214" s="106"/>
    </row>
    <row r="215" spans="1:15" ht="45" x14ac:dyDescent="0.2">
      <c r="A215" s="202" t="s">
        <v>2247</v>
      </c>
      <c r="B215" s="202" t="s">
        <v>3303</v>
      </c>
      <c r="C215" s="203" t="s">
        <v>6541</v>
      </c>
      <c r="D215" s="204">
        <v>2.6419999999999999</v>
      </c>
      <c r="E215" s="204">
        <v>2.4630000000000001</v>
      </c>
      <c r="F215" s="204"/>
      <c r="G215" s="204"/>
      <c r="H215" s="205">
        <v>12.5</v>
      </c>
      <c r="I215" s="206">
        <v>3</v>
      </c>
      <c r="J215" s="204">
        <v>0.34200000000000003</v>
      </c>
      <c r="K215" s="206">
        <v>25</v>
      </c>
      <c r="L215" s="204">
        <v>7.6999999999999999E-2</v>
      </c>
      <c r="M215" s="204">
        <v>0.10100000000000001</v>
      </c>
      <c r="N215" s="200"/>
      <c r="O215" s="106"/>
    </row>
    <row r="216" spans="1:15" ht="45" x14ac:dyDescent="0.2">
      <c r="A216" s="110" t="s">
        <v>2248</v>
      </c>
      <c r="B216" s="110" t="s">
        <v>3303</v>
      </c>
      <c r="C216" s="199" t="s">
        <v>6542</v>
      </c>
      <c r="D216" s="111">
        <v>2.0430000000000001</v>
      </c>
      <c r="E216" s="111">
        <v>1.9019999999999999</v>
      </c>
      <c r="F216" s="111"/>
      <c r="G216" s="111"/>
      <c r="H216" s="112">
        <v>9.9</v>
      </c>
      <c r="I216" s="119">
        <v>2</v>
      </c>
      <c r="J216" s="111">
        <v>0.32500000000000001</v>
      </c>
      <c r="K216" s="119">
        <v>20</v>
      </c>
      <c r="L216" s="111">
        <v>6.9000000000000006E-2</v>
      </c>
      <c r="M216" s="111">
        <v>0.09</v>
      </c>
      <c r="N216" s="201"/>
      <c r="O216" s="110"/>
    </row>
    <row r="217" spans="1:15" ht="45" x14ac:dyDescent="0.2">
      <c r="A217" s="202" t="s">
        <v>2249</v>
      </c>
      <c r="B217" s="202" t="s">
        <v>3303</v>
      </c>
      <c r="C217" s="203" t="s">
        <v>6543</v>
      </c>
      <c r="D217" s="204">
        <v>1.7490000000000001</v>
      </c>
      <c r="E217" s="204">
        <v>1.6240000000000001</v>
      </c>
      <c r="F217" s="204"/>
      <c r="G217" s="204"/>
      <c r="H217" s="205">
        <v>10</v>
      </c>
      <c r="I217" s="206">
        <v>2</v>
      </c>
      <c r="J217" s="204">
        <v>0.29099999999999998</v>
      </c>
      <c r="K217" s="206">
        <v>19</v>
      </c>
      <c r="L217" s="204">
        <v>6.0999999999999999E-2</v>
      </c>
      <c r="M217" s="204">
        <v>0.08</v>
      </c>
      <c r="N217" s="200"/>
      <c r="O217" s="106"/>
    </row>
    <row r="218" spans="1:15" ht="45" customHeight="1" x14ac:dyDescent="0.2">
      <c r="A218" s="202" t="s">
        <v>3232</v>
      </c>
      <c r="B218" s="202" t="s">
        <v>3303</v>
      </c>
      <c r="C218" s="203" t="s">
        <v>5625</v>
      </c>
      <c r="D218" s="204">
        <v>2.411</v>
      </c>
      <c r="E218" s="204">
        <v>2.3959999999999999</v>
      </c>
      <c r="F218" s="204"/>
      <c r="G218" s="204"/>
      <c r="H218" s="205">
        <v>6.3</v>
      </c>
      <c r="I218" s="206">
        <v>1</v>
      </c>
      <c r="J218" s="204">
        <v>0.53700000000000003</v>
      </c>
      <c r="K218" s="206">
        <v>15</v>
      </c>
      <c r="L218" s="204">
        <v>6.9000000000000006E-2</v>
      </c>
      <c r="M218" s="204">
        <v>8.5000000000000006E-2</v>
      </c>
      <c r="N218" s="200"/>
      <c r="O218" s="106"/>
    </row>
    <row r="219" spans="1:15" x14ac:dyDescent="0.2">
      <c r="A219" s="202" t="s">
        <v>2393</v>
      </c>
      <c r="B219" s="202" t="s">
        <v>3303</v>
      </c>
      <c r="C219" s="203" t="s">
        <v>5626</v>
      </c>
      <c r="D219" s="204">
        <v>2.387</v>
      </c>
      <c r="E219" s="204">
        <v>2.2930000000000001</v>
      </c>
      <c r="F219" s="204"/>
      <c r="G219" s="204"/>
      <c r="H219" s="205">
        <v>5.0999999999999996</v>
      </c>
      <c r="I219" s="206">
        <v>1</v>
      </c>
      <c r="J219" s="204">
        <v>0.50700000000000001</v>
      </c>
      <c r="K219" s="206">
        <v>12</v>
      </c>
      <c r="L219" s="204">
        <v>0.19900000000000001</v>
      </c>
      <c r="M219" s="204">
        <v>0.16600000000000001</v>
      </c>
      <c r="N219" s="200"/>
      <c r="O219" s="106"/>
    </row>
    <row r="220" spans="1:15" ht="22.5" x14ac:dyDescent="0.2">
      <c r="A220" s="202" t="s">
        <v>2394</v>
      </c>
      <c r="B220" s="202" t="s">
        <v>3303</v>
      </c>
      <c r="C220" s="203" t="s">
        <v>3859</v>
      </c>
      <c r="D220" s="204">
        <v>2.5219999999999998</v>
      </c>
      <c r="E220" s="204">
        <v>2.5059999999999998</v>
      </c>
      <c r="F220" s="204"/>
      <c r="G220" s="204"/>
      <c r="H220" s="205">
        <v>10.3</v>
      </c>
      <c r="I220" s="206">
        <v>2</v>
      </c>
      <c r="J220" s="204">
        <v>0.41499999999999998</v>
      </c>
      <c r="K220" s="206">
        <v>20</v>
      </c>
      <c r="L220" s="204">
        <v>8.5000000000000006E-2</v>
      </c>
      <c r="M220" s="204">
        <v>0.11</v>
      </c>
      <c r="N220" s="200"/>
      <c r="O220" s="106"/>
    </row>
    <row r="221" spans="1:15" ht="45" x14ac:dyDescent="0.2">
      <c r="A221" s="202" t="s">
        <v>2810</v>
      </c>
      <c r="B221" s="202" t="s">
        <v>3303</v>
      </c>
      <c r="C221" s="203" t="s">
        <v>6544</v>
      </c>
      <c r="D221" s="204">
        <v>2.4780000000000002</v>
      </c>
      <c r="E221" s="204">
        <v>2.4460000000000002</v>
      </c>
      <c r="F221" s="204"/>
      <c r="G221" s="204"/>
      <c r="H221" s="205">
        <v>13.4</v>
      </c>
      <c r="I221" s="206">
        <v>3</v>
      </c>
      <c r="J221" s="204">
        <v>0.432</v>
      </c>
      <c r="K221" s="206">
        <v>27</v>
      </c>
      <c r="L221" s="204">
        <v>0.09</v>
      </c>
      <c r="M221" s="204">
        <v>0.12</v>
      </c>
      <c r="N221" s="200"/>
      <c r="O221" s="106"/>
    </row>
    <row r="222" spans="1:15" ht="33.75" x14ac:dyDescent="0.2">
      <c r="A222" s="202" t="s">
        <v>1751</v>
      </c>
      <c r="B222" s="202" t="s">
        <v>3303</v>
      </c>
      <c r="C222" s="203" t="s">
        <v>5627</v>
      </c>
      <c r="D222" s="204">
        <v>1.8979999999999999</v>
      </c>
      <c r="E222" s="204">
        <v>1.891</v>
      </c>
      <c r="F222" s="204"/>
      <c r="G222" s="204"/>
      <c r="H222" s="205">
        <v>8.9</v>
      </c>
      <c r="I222" s="206">
        <v>2</v>
      </c>
      <c r="J222" s="204">
        <v>0.29499999999999998</v>
      </c>
      <c r="K222" s="206">
        <v>19</v>
      </c>
      <c r="L222" s="204">
        <v>7.0000000000000007E-2</v>
      </c>
      <c r="M222" s="204">
        <v>8.8999999999999996E-2</v>
      </c>
      <c r="N222" s="200"/>
      <c r="O222" s="106"/>
    </row>
    <row r="223" spans="1:15" ht="45" customHeight="1" x14ac:dyDescent="0.2">
      <c r="A223" s="202" t="s">
        <v>870</v>
      </c>
      <c r="B223" s="202" t="s">
        <v>3303</v>
      </c>
      <c r="C223" s="203" t="s">
        <v>6545</v>
      </c>
      <c r="D223" s="204">
        <v>1.29</v>
      </c>
      <c r="E223" s="204">
        <v>1.2709999999999999</v>
      </c>
      <c r="F223" s="204"/>
      <c r="G223" s="204"/>
      <c r="H223" s="205">
        <v>4.7</v>
      </c>
      <c r="I223" s="206">
        <v>1</v>
      </c>
      <c r="J223" s="204">
        <v>0.496</v>
      </c>
      <c r="K223" s="206">
        <v>12</v>
      </c>
      <c r="L223" s="204">
        <v>9.1999999999999998E-2</v>
      </c>
      <c r="M223" s="204">
        <v>0.108</v>
      </c>
      <c r="N223" s="200"/>
      <c r="O223" s="106"/>
    </row>
    <row r="224" spans="1:15" ht="33.75" x14ac:dyDescent="0.2">
      <c r="A224" s="202" t="s">
        <v>871</v>
      </c>
      <c r="B224" s="202" t="s">
        <v>3303</v>
      </c>
      <c r="C224" s="203" t="s">
        <v>3968</v>
      </c>
      <c r="D224" s="204">
        <v>1.2450000000000001</v>
      </c>
      <c r="E224" s="204">
        <v>1.242</v>
      </c>
      <c r="F224" s="204"/>
      <c r="G224" s="204"/>
      <c r="H224" s="205">
        <v>4.3</v>
      </c>
      <c r="I224" s="206">
        <v>1</v>
      </c>
      <c r="J224" s="204">
        <v>0.28000000000000003</v>
      </c>
      <c r="K224" s="206">
        <v>11</v>
      </c>
      <c r="L224" s="204">
        <v>7.5999999999999998E-2</v>
      </c>
      <c r="M224" s="204">
        <v>8.7999999999999995E-2</v>
      </c>
      <c r="N224" s="200"/>
      <c r="O224" s="106"/>
    </row>
    <row r="225" spans="1:15" ht="33.75" x14ac:dyDescent="0.2">
      <c r="A225" s="202" t="s">
        <v>2665</v>
      </c>
      <c r="B225" s="202" t="s">
        <v>3303</v>
      </c>
      <c r="C225" s="203" t="s">
        <v>3969</v>
      </c>
      <c r="D225" s="204">
        <v>1.1739999999999999</v>
      </c>
      <c r="E225" s="204">
        <v>1.153</v>
      </c>
      <c r="F225" s="204"/>
      <c r="G225" s="204"/>
      <c r="H225" s="205">
        <v>5.9</v>
      </c>
      <c r="I225" s="206">
        <v>1</v>
      </c>
      <c r="J225" s="204">
        <v>0.53900000000000003</v>
      </c>
      <c r="K225" s="206">
        <v>16</v>
      </c>
      <c r="L225" s="204">
        <v>8.2000000000000003E-2</v>
      </c>
      <c r="M225" s="204">
        <v>0.1</v>
      </c>
      <c r="N225" s="200"/>
      <c r="O225" s="106"/>
    </row>
    <row r="226" spans="1:15" ht="33.75" x14ac:dyDescent="0.2">
      <c r="A226" s="202" t="s">
        <v>3267</v>
      </c>
      <c r="B226" s="202" t="s">
        <v>3303</v>
      </c>
      <c r="C226" s="203" t="s">
        <v>1280</v>
      </c>
      <c r="D226" s="204">
        <v>3.6080000000000001</v>
      </c>
      <c r="E226" s="204">
        <v>3.4689999999999999</v>
      </c>
      <c r="F226" s="204"/>
      <c r="G226" s="204"/>
      <c r="H226" s="205">
        <v>33.299999999999997</v>
      </c>
      <c r="I226" s="206">
        <v>10</v>
      </c>
      <c r="J226" s="204">
        <v>0.25600000000000001</v>
      </c>
      <c r="K226" s="206">
        <v>51</v>
      </c>
      <c r="L226" s="204">
        <v>5.8999999999999997E-2</v>
      </c>
      <c r="M226" s="204">
        <v>8.2000000000000003E-2</v>
      </c>
      <c r="N226" s="200"/>
      <c r="O226" s="106"/>
    </row>
    <row r="227" spans="1:15" ht="33.75" x14ac:dyDescent="0.2">
      <c r="A227" s="202" t="s">
        <v>2437</v>
      </c>
      <c r="B227" s="202" t="s">
        <v>3303</v>
      </c>
      <c r="C227" s="203" t="s">
        <v>1591</v>
      </c>
      <c r="D227" s="204">
        <v>1.6759999999999999</v>
      </c>
      <c r="E227" s="204">
        <v>1.63</v>
      </c>
      <c r="F227" s="204"/>
      <c r="G227" s="204"/>
      <c r="H227" s="205">
        <v>16.100000000000001</v>
      </c>
      <c r="I227" s="206">
        <v>4</v>
      </c>
      <c r="J227" s="204">
        <v>0.28499999999999998</v>
      </c>
      <c r="K227" s="206">
        <v>31</v>
      </c>
      <c r="L227" s="204">
        <v>6.2E-2</v>
      </c>
      <c r="M227" s="204">
        <v>8.3000000000000004E-2</v>
      </c>
      <c r="N227" s="200"/>
      <c r="O227" s="106"/>
    </row>
    <row r="228" spans="1:15" ht="22.5" x14ac:dyDescent="0.2">
      <c r="A228" s="202" t="s">
        <v>1592</v>
      </c>
      <c r="B228" s="202" t="s">
        <v>3303</v>
      </c>
      <c r="C228" s="203" t="s">
        <v>4009</v>
      </c>
      <c r="D228" s="204">
        <v>1.181</v>
      </c>
      <c r="E228" s="204">
        <v>1.1359999999999999</v>
      </c>
      <c r="F228" s="204"/>
      <c r="G228" s="204"/>
      <c r="H228" s="205">
        <v>11.5</v>
      </c>
      <c r="I228" s="206">
        <v>3</v>
      </c>
      <c r="J228" s="204">
        <v>0.23400000000000001</v>
      </c>
      <c r="K228" s="206">
        <v>24</v>
      </c>
      <c r="L228" s="204">
        <v>5.7000000000000002E-2</v>
      </c>
      <c r="M228" s="204">
        <v>7.4999999999999997E-2</v>
      </c>
      <c r="N228" s="200"/>
      <c r="O228" s="106"/>
    </row>
    <row r="229" spans="1:15" ht="22.5" x14ac:dyDescent="0.2">
      <c r="A229" s="202" t="s">
        <v>3117</v>
      </c>
      <c r="B229" s="202" t="s">
        <v>3303</v>
      </c>
      <c r="C229" s="203" t="s">
        <v>305</v>
      </c>
      <c r="D229" s="204">
        <v>3.7189999999999999</v>
      </c>
      <c r="E229" s="204">
        <v>3.5619999999999998</v>
      </c>
      <c r="F229" s="204"/>
      <c r="G229" s="204"/>
      <c r="H229" s="205">
        <v>21.2</v>
      </c>
      <c r="I229" s="206">
        <v>6</v>
      </c>
      <c r="J229" s="204">
        <v>0.35499999999999998</v>
      </c>
      <c r="K229" s="206">
        <v>39</v>
      </c>
      <c r="L229" s="204">
        <v>8.2000000000000003E-2</v>
      </c>
      <c r="M229" s="204">
        <v>0.112</v>
      </c>
      <c r="N229" s="200"/>
      <c r="O229" s="106"/>
    </row>
    <row r="230" spans="1:15" ht="22.5" x14ac:dyDescent="0.2">
      <c r="A230" s="202" t="s">
        <v>3118</v>
      </c>
      <c r="B230" s="202" t="s">
        <v>3303</v>
      </c>
      <c r="C230" s="203" t="s">
        <v>306</v>
      </c>
      <c r="D230" s="204">
        <v>2.0699999999999998</v>
      </c>
      <c r="E230" s="204">
        <v>1.9570000000000001</v>
      </c>
      <c r="F230" s="204"/>
      <c r="G230" s="204"/>
      <c r="H230" s="205">
        <v>11.3</v>
      </c>
      <c r="I230" s="206">
        <v>3</v>
      </c>
      <c r="J230" s="204">
        <v>0.29599999999999999</v>
      </c>
      <c r="K230" s="206">
        <v>23</v>
      </c>
      <c r="L230" s="204">
        <v>7.3999999999999996E-2</v>
      </c>
      <c r="M230" s="204">
        <v>9.6000000000000002E-2</v>
      </c>
      <c r="N230" s="200"/>
      <c r="O230" s="106"/>
    </row>
    <row r="231" spans="1:15" ht="45" x14ac:dyDescent="0.2">
      <c r="A231" s="110" t="s">
        <v>1914</v>
      </c>
      <c r="B231" s="110" t="s">
        <v>3303</v>
      </c>
      <c r="C231" s="199" t="s">
        <v>5628</v>
      </c>
      <c r="D231" s="111">
        <v>3.605</v>
      </c>
      <c r="E231" s="111">
        <v>3.5790000000000002</v>
      </c>
      <c r="F231" s="111"/>
      <c r="G231" s="111"/>
      <c r="H231" s="112">
        <v>23.8</v>
      </c>
      <c r="I231" s="119">
        <v>7</v>
      </c>
      <c r="J231" s="111">
        <v>0.36899999999999999</v>
      </c>
      <c r="K231" s="119">
        <v>42</v>
      </c>
      <c r="L231" s="111">
        <v>8.6999999999999994E-2</v>
      </c>
      <c r="M231" s="111">
        <v>0.11899999999999999</v>
      </c>
      <c r="N231" s="201"/>
      <c r="O231" s="110"/>
    </row>
    <row r="232" spans="1:15" ht="22.5" x14ac:dyDescent="0.2">
      <c r="A232" s="202" t="s">
        <v>868</v>
      </c>
      <c r="B232" s="202" t="s">
        <v>3303</v>
      </c>
      <c r="C232" s="203" t="s">
        <v>3970</v>
      </c>
      <c r="D232" s="204">
        <v>0.79800000000000004</v>
      </c>
      <c r="E232" s="204">
        <v>0.78400000000000003</v>
      </c>
      <c r="F232" s="204"/>
      <c r="G232" s="204"/>
      <c r="H232" s="205">
        <v>2.7</v>
      </c>
      <c r="I232" s="206">
        <v>1</v>
      </c>
      <c r="J232" s="204">
        <v>0.217</v>
      </c>
      <c r="K232" s="206">
        <v>7</v>
      </c>
      <c r="L232" s="204">
        <v>7.8E-2</v>
      </c>
      <c r="M232" s="204">
        <v>8.1000000000000003E-2</v>
      </c>
      <c r="N232" s="200"/>
      <c r="O232" s="106"/>
    </row>
    <row r="233" spans="1:15" ht="22.5" x14ac:dyDescent="0.2">
      <c r="A233" s="202" t="s">
        <v>869</v>
      </c>
      <c r="B233" s="202" t="s">
        <v>3303</v>
      </c>
      <c r="C233" s="203" t="s">
        <v>307</v>
      </c>
      <c r="D233" s="204">
        <v>0.68700000000000006</v>
      </c>
      <c r="E233" s="204">
        <v>0.67500000000000004</v>
      </c>
      <c r="F233" s="204"/>
      <c r="G233" s="204"/>
      <c r="H233" s="205">
        <v>2.8</v>
      </c>
      <c r="I233" s="206">
        <v>1</v>
      </c>
      <c r="J233" s="204">
        <v>0.157</v>
      </c>
      <c r="K233" s="206">
        <v>7</v>
      </c>
      <c r="L233" s="204">
        <v>7.5999999999999998E-2</v>
      </c>
      <c r="M233" s="204">
        <v>0.08</v>
      </c>
      <c r="N233" s="200"/>
      <c r="O233" s="106"/>
    </row>
    <row r="234" spans="1:15" ht="45" x14ac:dyDescent="0.2">
      <c r="A234" s="202" t="s">
        <v>2741</v>
      </c>
      <c r="B234" s="202" t="s">
        <v>3303</v>
      </c>
      <c r="C234" s="203" t="s">
        <v>5631</v>
      </c>
      <c r="D234" s="204">
        <v>1.1579999999999999</v>
      </c>
      <c r="E234" s="204">
        <v>1.125</v>
      </c>
      <c r="F234" s="204"/>
      <c r="G234" s="204"/>
      <c r="H234" s="205">
        <v>5.0999999999999996</v>
      </c>
      <c r="I234" s="206">
        <v>1</v>
      </c>
      <c r="J234" s="204">
        <v>0.433</v>
      </c>
      <c r="K234" s="206">
        <v>12</v>
      </c>
      <c r="L234" s="204">
        <v>7.2999999999999995E-2</v>
      </c>
      <c r="M234" s="204">
        <v>8.6999999999999994E-2</v>
      </c>
      <c r="N234" s="200"/>
      <c r="O234" s="106"/>
    </row>
    <row r="235" spans="1:15" ht="45" x14ac:dyDescent="0.2">
      <c r="A235" s="202" t="s">
        <v>2742</v>
      </c>
      <c r="B235" s="202" t="s">
        <v>3303</v>
      </c>
      <c r="C235" s="203" t="s">
        <v>5632</v>
      </c>
      <c r="D235" s="204">
        <v>0.61</v>
      </c>
      <c r="E235" s="204">
        <v>0.59199999999999997</v>
      </c>
      <c r="F235" s="204"/>
      <c r="G235" s="204"/>
      <c r="H235" s="205">
        <v>3.5</v>
      </c>
      <c r="I235" s="206">
        <v>1</v>
      </c>
      <c r="J235" s="204">
        <v>0.30499999999999999</v>
      </c>
      <c r="K235" s="206">
        <v>8</v>
      </c>
      <c r="L235" s="204">
        <v>7.1999999999999995E-2</v>
      </c>
      <c r="M235" s="204">
        <v>0.08</v>
      </c>
      <c r="N235" s="200"/>
      <c r="O235" s="106"/>
    </row>
    <row r="236" spans="1:15" ht="22.5" customHeight="1" x14ac:dyDescent="0.2">
      <c r="A236" s="202" t="s">
        <v>1593</v>
      </c>
      <c r="B236" s="202" t="s">
        <v>3303</v>
      </c>
      <c r="C236" s="203" t="s">
        <v>5635</v>
      </c>
      <c r="D236" s="204">
        <v>1.68</v>
      </c>
      <c r="E236" s="204">
        <v>1.67</v>
      </c>
      <c r="F236" s="204"/>
      <c r="G236" s="204"/>
      <c r="H236" s="205">
        <v>4.3</v>
      </c>
      <c r="I236" s="206">
        <v>1</v>
      </c>
      <c r="J236" s="204">
        <v>0.57599999999999996</v>
      </c>
      <c r="K236" s="206">
        <v>11</v>
      </c>
      <c r="L236" s="204">
        <v>0.107</v>
      </c>
      <c r="M236" s="204">
        <v>0.123</v>
      </c>
      <c r="N236" s="200"/>
      <c r="O236" s="106"/>
    </row>
    <row r="237" spans="1:15" x14ac:dyDescent="0.2">
      <c r="A237" s="202" t="s">
        <v>3434</v>
      </c>
      <c r="B237" s="202" t="s">
        <v>3303</v>
      </c>
      <c r="C237" s="203" t="s">
        <v>5636</v>
      </c>
      <c r="D237" s="204">
        <v>1.69</v>
      </c>
      <c r="E237" s="204">
        <v>1.67</v>
      </c>
      <c r="F237" s="204"/>
      <c r="G237" s="204"/>
      <c r="H237" s="205">
        <v>3.7</v>
      </c>
      <c r="I237" s="206">
        <v>1</v>
      </c>
      <c r="J237" s="204">
        <v>0.54400000000000004</v>
      </c>
      <c r="K237" s="206">
        <v>11</v>
      </c>
      <c r="L237" s="204">
        <v>0.20599999999999999</v>
      </c>
      <c r="M237" s="204">
        <v>0.23100000000000001</v>
      </c>
      <c r="N237" s="200"/>
      <c r="O237" s="106"/>
    </row>
    <row r="238" spans="1:15" ht="22.5" x14ac:dyDescent="0.2">
      <c r="A238" s="202" t="s">
        <v>1915</v>
      </c>
      <c r="B238" s="202" t="s">
        <v>3303</v>
      </c>
      <c r="C238" s="203" t="s">
        <v>30</v>
      </c>
      <c r="D238" s="204">
        <v>1.36</v>
      </c>
      <c r="E238" s="204">
        <v>1.2629999999999999</v>
      </c>
      <c r="F238" s="204"/>
      <c r="G238" s="204"/>
      <c r="H238" s="205">
        <v>10</v>
      </c>
      <c r="I238" s="206">
        <v>2</v>
      </c>
      <c r="J238" s="204">
        <v>0.25900000000000001</v>
      </c>
      <c r="K238" s="206">
        <v>18</v>
      </c>
      <c r="L238" s="204">
        <v>5.3999999999999999E-2</v>
      </c>
      <c r="M238" s="204">
        <v>7.0999999999999994E-2</v>
      </c>
      <c r="N238" s="200"/>
      <c r="O238" s="106"/>
    </row>
    <row r="239" spans="1:15" ht="22.5" x14ac:dyDescent="0.2">
      <c r="A239" s="202" t="s">
        <v>2495</v>
      </c>
      <c r="B239" s="202" t="s">
        <v>3303</v>
      </c>
      <c r="C239" s="203" t="s">
        <v>6546</v>
      </c>
      <c r="D239" s="204">
        <v>4.2190000000000003</v>
      </c>
      <c r="E239" s="204">
        <v>4.0030000000000001</v>
      </c>
      <c r="F239" s="204"/>
      <c r="G239" s="204"/>
      <c r="H239" s="205">
        <v>32</v>
      </c>
      <c r="I239" s="206">
        <v>10</v>
      </c>
      <c r="J239" s="204">
        <v>0.253</v>
      </c>
      <c r="K239" s="206">
        <v>50</v>
      </c>
      <c r="L239" s="204">
        <v>6.0999999999999999E-2</v>
      </c>
      <c r="M239" s="204">
        <v>8.4000000000000005E-2</v>
      </c>
      <c r="N239" s="200"/>
      <c r="O239" s="106"/>
    </row>
    <row r="240" spans="1:15" ht="33.75" x14ac:dyDescent="0.2">
      <c r="A240" s="202" t="s">
        <v>2496</v>
      </c>
      <c r="B240" s="202" t="s">
        <v>3303</v>
      </c>
      <c r="C240" s="203" t="s">
        <v>6547</v>
      </c>
      <c r="D240" s="204">
        <v>2.7690000000000001</v>
      </c>
      <c r="E240" s="204">
        <v>2.6309999999999998</v>
      </c>
      <c r="F240" s="204"/>
      <c r="G240" s="204"/>
      <c r="H240" s="205">
        <v>18.899999999999999</v>
      </c>
      <c r="I240" s="206">
        <v>5</v>
      </c>
      <c r="J240" s="204">
        <v>0.32200000000000001</v>
      </c>
      <c r="K240" s="206">
        <v>37</v>
      </c>
      <c r="L240" s="204">
        <v>7.1999999999999995E-2</v>
      </c>
      <c r="M240" s="204">
        <v>9.7000000000000003E-2</v>
      </c>
      <c r="N240" s="200"/>
      <c r="O240" s="106"/>
    </row>
    <row r="241" spans="1:15" ht="33.75" x14ac:dyDescent="0.2">
      <c r="A241" s="202" t="s">
        <v>2468</v>
      </c>
      <c r="B241" s="202" t="s">
        <v>3303</v>
      </c>
      <c r="C241" s="203" t="s">
        <v>6548</v>
      </c>
      <c r="D241" s="204">
        <v>2.0750000000000002</v>
      </c>
      <c r="E241" s="204">
        <v>1.9990000000000001</v>
      </c>
      <c r="F241" s="204"/>
      <c r="G241" s="204"/>
      <c r="H241" s="205">
        <v>18.399999999999999</v>
      </c>
      <c r="I241" s="206">
        <v>5</v>
      </c>
      <c r="J241" s="204">
        <v>0.26300000000000001</v>
      </c>
      <c r="K241" s="206">
        <v>35</v>
      </c>
      <c r="L241" s="204">
        <v>0.06</v>
      </c>
      <c r="M241" s="204">
        <v>8.1000000000000003E-2</v>
      </c>
      <c r="N241" s="200"/>
      <c r="O241" s="106"/>
    </row>
    <row r="242" spans="1:15" ht="45" x14ac:dyDescent="0.2">
      <c r="A242" s="202" t="s">
        <v>85</v>
      </c>
      <c r="B242" s="202" t="s">
        <v>3303</v>
      </c>
      <c r="C242" s="203" t="s">
        <v>6549</v>
      </c>
      <c r="D242" s="204">
        <v>1.403</v>
      </c>
      <c r="E242" s="204">
        <v>1.3740000000000001</v>
      </c>
      <c r="F242" s="204"/>
      <c r="G242" s="204"/>
      <c r="H242" s="205">
        <v>14.3</v>
      </c>
      <c r="I242" s="206">
        <v>4</v>
      </c>
      <c r="J242" s="204">
        <v>0.23899999999999999</v>
      </c>
      <c r="K242" s="206">
        <v>28</v>
      </c>
      <c r="L242" s="204">
        <v>5.8999999999999997E-2</v>
      </c>
      <c r="M242" s="204">
        <v>7.8E-2</v>
      </c>
      <c r="N242" s="200"/>
      <c r="O242" s="106"/>
    </row>
    <row r="243" spans="1:15" ht="45" x14ac:dyDescent="0.2">
      <c r="A243" s="202" t="s">
        <v>5637</v>
      </c>
      <c r="B243" s="202" t="s">
        <v>3303</v>
      </c>
      <c r="C243" s="203" t="s">
        <v>6550</v>
      </c>
      <c r="D243" s="204">
        <v>0.96599999999999997</v>
      </c>
      <c r="E243" s="204">
        <v>0.95299999999999996</v>
      </c>
      <c r="F243" s="204"/>
      <c r="G243" s="204"/>
      <c r="H243" s="205">
        <v>10</v>
      </c>
      <c r="I243" s="206">
        <v>2</v>
      </c>
      <c r="J243" s="204">
        <v>0.29299999999999998</v>
      </c>
      <c r="K243" s="206">
        <v>20</v>
      </c>
      <c r="L243" s="204">
        <v>6.2E-2</v>
      </c>
      <c r="M243" s="204">
        <v>0.08</v>
      </c>
      <c r="N243" s="200"/>
      <c r="O243" s="106"/>
    </row>
    <row r="244" spans="1:15" ht="33.75" x14ac:dyDescent="0.2">
      <c r="A244" s="202" t="s">
        <v>562</v>
      </c>
      <c r="B244" s="202" t="s">
        <v>3303</v>
      </c>
      <c r="C244" s="203" t="s">
        <v>5638</v>
      </c>
      <c r="D244" s="204">
        <v>2.9159999999999999</v>
      </c>
      <c r="E244" s="204">
        <v>2.911</v>
      </c>
      <c r="F244" s="204"/>
      <c r="G244" s="204"/>
      <c r="H244" s="205">
        <v>14.1</v>
      </c>
      <c r="I244" s="206">
        <v>4</v>
      </c>
      <c r="J244" s="204">
        <v>0.41699999999999998</v>
      </c>
      <c r="K244" s="206">
        <v>27</v>
      </c>
      <c r="L244" s="204">
        <v>0.10299999999999999</v>
      </c>
      <c r="M244" s="204">
        <v>0.13800000000000001</v>
      </c>
      <c r="N244" s="200"/>
      <c r="O244" s="106"/>
    </row>
    <row r="245" spans="1:15" ht="33.75" x14ac:dyDescent="0.2">
      <c r="A245" s="202" t="s">
        <v>563</v>
      </c>
      <c r="B245" s="202" t="s">
        <v>3303</v>
      </c>
      <c r="C245" s="203" t="s">
        <v>5639</v>
      </c>
      <c r="D245" s="204">
        <v>1.4730000000000001</v>
      </c>
      <c r="E245" s="204">
        <v>1.472</v>
      </c>
      <c r="F245" s="204"/>
      <c r="G245" s="204"/>
      <c r="H245" s="205">
        <v>5.3</v>
      </c>
      <c r="I245" s="206">
        <v>1</v>
      </c>
      <c r="J245" s="204">
        <v>0.64600000000000002</v>
      </c>
      <c r="K245" s="206">
        <v>12</v>
      </c>
      <c r="L245" s="204">
        <v>0.107</v>
      </c>
      <c r="M245" s="204">
        <v>0.128</v>
      </c>
      <c r="N245" s="200"/>
      <c r="O245" s="106"/>
    </row>
    <row r="246" spans="1:15" ht="33.75" x14ac:dyDescent="0.2">
      <c r="A246" s="110" t="s">
        <v>828</v>
      </c>
      <c r="B246" s="110" t="s">
        <v>3303</v>
      </c>
      <c r="C246" s="199" t="s">
        <v>6551</v>
      </c>
      <c r="D246" s="111">
        <v>2.4119999999999999</v>
      </c>
      <c r="E246" s="111">
        <v>2.3410000000000002</v>
      </c>
      <c r="F246" s="111"/>
      <c r="G246" s="111"/>
      <c r="H246" s="112">
        <v>22.3</v>
      </c>
      <c r="I246" s="119">
        <v>6</v>
      </c>
      <c r="J246" s="111">
        <v>0.28000000000000003</v>
      </c>
      <c r="K246" s="119">
        <v>40</v>
      </c>
      <c r="L246" s="111">
        <v>6.0999999999999999E-2</v>
      </c>
      <c r="M246" s="111">
        <v>8.4000000000000005E-2</v>
      </c>
      <c r="N246" s="201"/>
      <c r="O246" s="110"/>
    </row>
    <row r="247" spans="1:15" ht="45" x14ac:dyDescent="0.2">
      <c r="A247" s="202" t="s">
        <v>1477</v>
      </c>
      <c r="B247" s="202" t="s">
        <v>3303</v>
      </c>
      <c r="C247" s="203" t="s">
        <v>6552</v>
      </c>
      <c r="D247" s="204">
        <v>1.2190000000000001</v>
      </c>
      <c r="E247" s="204">
        <v>1.1759999999999999</v>
      </c>
      <c r="F247" s="204"/>
      <c r="G247" s="204"/>
      <c r="H247" s="205">
        <v>12.5</v>
      </c>
      <c r="I247" s="206">
        <v>3</v>
      </c>
      <c r="J247" s="204">
        <v>0.246</v>
      </c>
      <c r="K247" s="206">
        <v>26</v>
      </c>
      <c r="L247" s="204">
        <v>5.5E-2</v>
      </c>
      <c r="M247" s="204">
        <v>7.2999999999999995E-2</v>
      </c>
      <c r="N247" s="200"/>
      <c r="O247" s="106"/>
    </row>
    <row r="248" spans="1:15" ht="45" x14ac:dyDescent="0.2">
      <c r="A248" s="202" t="s">
        <v>5640</v>
      </c>
      <c r="B248" s="202" t="s">
        <v>3303</v>
      </c>
      <c r="C248" s="203" t="s">
        <v>6553</v>
      </c>
      <c r="D248" s="204">
        <v>1.129</v>
      </c>
      <c r="E248" s="204">
        <v>1.115</v>
      </c>
      <c r="F248" s="204"/>
      <c r="G248" s="204"/>
      <c r="H248" s="205">
        <v>12.5</v>
      </c>
      <c r="I248" s="206">
        <v>3</v>
      </c>
      <c r="J248" s="204">
        <v>0.25900000000000001</v>
      </c>
      <c r="K248" s="206">
        <v>25</v>
      </c>
      <c r="L248" s="204">
        <v>5.8000000000000003E-2</v>
      </c>
      <c r="M248" s="204">
        <v>7.6999999999999999E-2</v>
      </c>
      <c r="N248" s="200"/>
      <c r="O248" s="106"/>
    </row>
    <row r="249" spans="1:15" ht="22.5" x14ac:dyDescent="0.2">
      <c r="A249" s="202" t="s">
        <v>3324</v>
      </c>
      <c r="B249" s="202" t="s">
        <v>3303</v>
      </c>
      <c r="C249" s="203" t="s">
        <v>2711</v>
      </c>
      <c r="D249" s="204">
        <v>4.2910000000000004</v>
      </c>
      <c r="E249" s="204">
        <v>4.101</v>
      </c>
      <c r="F249" s="204"/>
      <c r="G249" s="204"/>
      <c r="H249" s="205">
        <v>29.4</v>
      </c>
      <c r="I249" s="206">
        <v>9</v>
      </c>
      <c r="J249" s="204">
        <v>0.30099999999999999</v>
      </c>
      <c r="K249" s="206">
        <v>47</v>
      </c>
      <c r="L249" s="204">
        <v>7.1999999999999995E-2</v>
      </c>
      <c r="M249" s="204">
        <v>9.9000000000000005E-2</v>
      </c>
      <c r="N249" s="200"/>
      <c r="O249" s="106"/>
    </row>
    <row r="250" spans="1:15" ht="33.75" x14ac:dyDescent="0.2">
      <c r="A250" s="202" t="s">
        <v>2554</v>
      </c>
      <c r="B250" s="202" t="s">
        <v>3303</v>
      </c>
      <c r="C250" s="203" t="s">
        <v>2712</v>
      </c>
      <c r="D250" s="204">
        <v>2.1970000000000001</v>
      </c>
      <c r="E250" s="204">
        <v>2.117</v>
      </c>
      <c r="F250" s="204"/>
      <c r="G250" s="204"/>
      <c r="H250" s="205">
        <v>18.600000000000001</v>
      </c>
      <c r="I250" s="206">
        <v>5</v>
      </c>
      <c r="J250" s="204">
        <v>0.29099999999999998</v>
      </c>
      <c r="K250" s="206">
        <v>36</v>
      </c>
      <c r="L250" s="204">
        <v>6.6000000000000003E-2</v>
      </c>
      <c r="M250" s="204">
        <v>8.8999999999999996E-2</v>
      </c>
      <c r="N250" s="200"/>
      <c r="O250" s="106"/>
    </row>
    <row r="251" spans="1:15" ht="22.5" x14ac:dyDescent="0.2">
      <c r="A251" s="202" t="s">
        <v>543</v>
      </c>
      <c r="B251" s="202" t="s">
        <v>3303</v>
      </c>
      <c r="C251" s="203" t="s">
        <v>661</v>
      </c>
      <c r="D251" s="204">
        <v>1.704</v>
      </c>
      <c r="E251" s="204">
        <v>1.639</v>
      </c>
      <c r="F251" s="204"/>
      <c r="G251" s="204"/>
      <c r="H251" s="205">
        <v>15.6</v>
      </c>
      <c r="I251" s="206">
        <v>4</v>
      </c>
      <c r="J251" s="204">
        <v>0.26600000000000001</v>
      </c>
      <c r="K251" s="206">
        <v>31</v>
      </c>
      <c r="L251" s="204">
        <v>0.06</v>
      </c>
      <c r="M251" s="204">
        <v>0.08</v>
      </c>
      <c r="N251" s="200"/>
      <c r="O251" s="106"/>
    </row>
    <row r="252" spans="1:15" ht="22.5" x14ac:dyDescent="0.2">
      <c r="A252" s="202" t="s">
        <v>895</v>
      </c>
      <c r="B252" s="202" t="s">
        <v>3303</v>
      </c>
      <c r="C252" s="203" t="s">
        <v>376</v>
      </c>
      <c r="D252" s="204">
        <v>0.6</v>
      </c>
      <c r="E252" s="204">
        <v>0.53500000000000003</v>
      </c>
      <c r="F252" s="204"/>
      <c r="G252" s="204"/>
      <c r="H252" s="205">
        <v>3.5</v>
      </c>
      <c r="I252" s="206">
        <v>1</v>
      </c>
      <c r="J252" s="204">
        <v>0.127</v>
      </c>
      <c r="K252" s="206">
        <v>12</v>
      </c>
      <c r="L252" s="204">
        <v>5.8999999999999997E-2</v>
      </c>
      <c r="M252" s="204">
        <v>6.6000000000000003E-2</v>
      </c>
      <c r="N252" s="200"/>
      <c r="O252" s="106"/>
    </row>
    <row r="253" spans="1:15" ht="22.5" x14ac:dyDescent="0.2">
      <c r="A253" s="202" t="s">
        <v>896</v>
      </c>
      <c r="B253" s="202" t="s">
        <v>3303</v>
      </c>
      <c r="C253" s="203" t="s">
        <v>377</v>
      </c>
      <c r="D253" s="204">
        <v>0.51</v>
      </c>
      <c r="E253" s="204">
        <v>0.45500000000000002</v>
      </c>
      <c r="F253" s="204"/>
      <c r="G253" s="204"/>
      <c r="H253" s="205">
        <v>2.2999999999999998</v>
      </c>
      <c r="I253" s="206">
        <v>1</v>
      </c>
      <c r="J253" s="204">
        <v>6.7000000000000004E-2</v>
      </c>
      <c r="K253" s="206">
        <v>5</v>
      </c>
      <c r="L253" s="204">
        <v>6.9000000000000006E-2</v>
      </c>
      <c r="M253" s="204">
        <v>6.9000000000000006E-2</v>
      </c>
      <c r="N253" s="200"/>
      <c r="O253" s="106"/>
    </row>
    <row r="254" spans="1:15" ht="22.5" x14ac:dyDescent="0.2">
      <c r="A254" s="202" t="s">
        <v>2498</v>
      </c>
      <c r="B254" s="202" t="s">
        <v>3304</v>
      </c>
      <c r="C254" s="203" t="s">
        <v>3677</v>
      </c>
      <c r="D254" s="204">
        <v>0.874</v>
      </c>
      <c r="E254" s="204">
        <v>0.874</v>
      </c>
      <c r="F254" s="204"/>
      <c r="G254" s="204"/>
      <c r="H254" s="205">
        <v>4.7</v>
      </c>
      <c r="I254" s="206">
        <v>1</v>
      </c>
      <c r="J254" s="204">
        <v>0.47699999999999998</v>
      </c>
      <c r="K254" s="206">
        <v>11</v>
      </c>
      <c r="L254" s="204">
        <v>9.7000000000000003E-2</v>
      </c>
      <c r="M254" s="204">
        <v>0.115</v>
      </c>
      <c r="N254" s="200"/>
      <c r="O254" s="106"/>
    </row>
    <row r="255" spans="1:15" ht="45" x14ac:dyDescent="0.2">
      <c r="A255" s="202" t="s">
        <v>1576</v>
      </c>
      <c r="B255" s="202" t="s">
        <v>3304</v>
      </c>
      <c r="C255" s="203" t="s">
        <v>5641</v>
      </c>
      <c r="D255" s="204">
        <v>5.0350000000000001</v>
      </c>
      <c r="E255" s="204">
        <v>4.9160000000000004</v>
      </c>
      <c r="F255" s="204"/>
      <c r="G255" s="204"/>
      <c r="H255" s="205">
        <v>15.2</v>
      </c>
      <c r="I255" s="206">
        <v>4</v>
      </c>
      <c r="J255" s="204">
        <v>0.73199999999999998</v>
      </c>
      <c r="K255" s="206">
        <v>30</v>
      </c>
      <c r="L255" s="204">
        <v>0.16900000000000001</v>
      </c>
      <c r="M255" s="204">
        <v>0.22600000000000001</v>
      </c>
      <c r="N255" s="200"/>
      <c r="O255" s="106" t="s">
        <v>310</v>
      </c>
    </row>
    <row r="256" spans="1:15" ht="45" x14ac:dyDescent="0.2">
      <c r="A256" s="202" t="s">
        <v>1577</v>
      </c>
      <c r="B256" s="202" t="s">
        <v>3304</v>
      </c>
      <c r="C256" s="203" t="s">
        <v>5642</v>
      </c>
      <c r="D256" s="204">
        <v>2.8239999999999998</v>
      </c>
      <c r="E256" s="204">
        <v>2.8220000000000001</v>
      </c>
      <c r="F256" s="204"/>
      <c r="G256" s="204"/>
      <c r="H256" s="205">
        <v>12.3</v>
      </c>
      <c r="I256" s="206">
        <v>3</v>
      </c>
      <c r="J256" s="204">
        <v>0.66200000000000003</v>
      </c>
      <c r="K256" s="206">
        <v>25</v>
      </c>
      <c r="L256" s="204">
        <v>0.151</v>
      </c>
      <c r="M256" s="204">
        <v>0.19900000000000001</v>
      </c>
      <c r="N256" s="200"/>
      <c r="O256" s="106" t="s">
        <v>310</v>
      </c>
    </row>
    <row r="257" spans="1:15" ht="33.75" x14ac:dyDescent="0.2">
      <c r="A257" s="202" t="s">
        <v>309</v>
      </c>
      <c r="B257" s="202" t="s">
        <v>3304</v>
      </c>
      <c r="C257" s="203" t="s">
        <v>5644</v>
      </c>
      <c r="D257" s="204">
        <v>2.8130000000000002</v>
      </c>
      <c r="E257" s="204">
        <v>2.8119999999999998</v>
      </c>
      <c r="F257" s="204"/>
      <c r="G257" s="204"/>
      <c r="H257" s="205">
        <v>17.5</v>
      </c>
      <c r="I257" s="206">
        <v>5</v>
      </c>
      <c r="J257" s="204">
        <v>0.42299999999999999</v>
      </c>
      <c r="K257" s="206">
        <v>33</v>
      </c>
      <c r="L257" s="204">
        <v>0.10199999999999999</v>
      </c>
      <c r="M257" s="204">
        <v>0.13700000000000001</v>
      </c>
      <c r="N257" s="200"/>
      <c r="O257" s="106"/>
    </row>
    <row r="258" spans="1:15" ht="33.75" x14ac:dyDescent="0.2">
      <c r="A258" s="110" t="s">
        <v>1579</v>
      </c>
      <c r="B258" s="110" t="s">
        <v>3304</v>
      </c>
      <c r="C258" s="199" t="s">
        <v>5645</v>
      </c>
      <c r="D258" s="111">
        <v>1.0660000000000001</v>
      </c>
      <c r="E258" s="111">
        <v>1.038</v>
      </c>
      <c r="F258" s="111"/>
      <c r="G258" s="111"/>
      <c r="H258" s="112">
        <v>2.6</v>
      </c>
      <c r="I258" s="119">
        <v>1</v>
      </c>
      <c r="J258" s="111">
        <v>0.253</v>
      </c>
      <c r="K258" s="119">
        <v>6</v>
      </c>
      <c r="L258" s="111">
        <v>0.188</v>
      </c>
      <c r="M258" s="111">
        <v>0.13600000000000001</v>
      </c>
      <c r="N258" s="201"/>
      <c r="O258" s="110"/>
    </row>
    <row r="259" spans="1:15" ht="45" customHeight="1" x14ac:dyDescent="0.2">
      <c r="A259" s="202" t="s">
        <v>3679</v>
      </c>
      <c r="B259" s="202" t="s">
        <v>3304</v>
      </c>
      <c r="C259" s="214" t="s">
        <v>6554</v>
      </c>
      <c r="D259" s="204">
        <v>1.4219999999999999</v>
      </c>
      <c r="E259" s="204">
        <v>1.421</v>
      </c>
      <c r="F259" s="204"/>
      <c r="G259" s="204"/>
      <c r="H259" s="205">
        <v>9.5</v>
      </c>
      <c r="I259" s="206">
        <v>2</v>
      </c>
      <c r="J259" s="204">
        <v>0.376</v>
      </c>
      <c r="K259" s="206">
        <v>21</v>
      </c>
      <c r="L259" s="204">
        <v>8.3000000000000004E-2</v>
      </c>
      <c r="M259" s="204">
        <v>0.108</v>
      </c>
      <c r="N259" s="200"/>
      <c r="O259" s="106"/>
    </row>
    <row r="260" spans="1:15" ht="45" x14ac:dyDescent="0.2">
      <c r="A260" s="202" t="s">
        <v>3680</v>
      </c>
      <c r="B260" s="202" t="s">
        <v>3304</v>
      </c>
      <c r="C260" s="214" t="s">
        <v>6555</v>
      </c>
      <c r="D260" s="204">
        <v>0.83</v>
      </c>
      <c r="E260" s="204">
        <v>0.83</v>
      </c>
      <c r="F260" s="204"/>
      <c r="G260" s="204"/>
      <c r="H260" s="205">
        <v>5.9</v>
      </c>
      <c r="I260" s="206">
        <v>1</v>
      </c>
      <c r="J260" s="204">
        <v>0.48599999999999999</v>
      </c>
      <c r="K260" s="206">
        <v>15</v>
      </c>
      <c r="L260" s="204">
        <v>7.2999999999999995E-2</v>
      </c>
      <c r="M260" s="204">
        <v>0.09</v>
      </c>
      <c r="N260" s="200"/>
      <c r="O260" s="106"/>
    </row>
    <row r="261" spans="1:15" ht="45" x14ac:dyDescent="0.2">
      <c r="A261" s="202" t="s">
        <v>391</v>
      </c>
      <c r="B261" s="202" t="s">
        <v>3304</v>
      </c>
      <c r="C261" s="203" t="s">
        <v>5646</v>
      </c>
      <c r="D261" s="204">
        <v>0.748</v>
      </c>
      <c r="E261" s="204">
        <v>0.747</v>
      </c>
      <c r="F261" s="204"/>
      <c r="G261" s="204"/>
      <c r="H261" s="205">
        <v>3.8</v>
      </c>
      <c r="I261" s="206">
        <v>1</v>
      </c>
      <c r="J261" s="204">
        <v>0.23300000000000001</v>
      </c>
      <c r="K261" s="206">
        <v>10</v>
      </c>
      <c r="L261" s="204">
        <v>7.9000000000000001E-2</v>
      </c>
      <c r="M261" s="204">
        <v>8.8999999999999996E-2</v>
      </c>
      <c r="N261" s="200"/>
      <c r="O261" s="106"/>
    </row>
    <row r="262" spans="1:15" ht="45" x14ac:dyDescent="0.2">
      <c r="A262" s="202" t="s">
        <v>789</v>
      </c>
      <c r="B262" s="202" t="s">
        <v>3304</v>
      </c>
      <c r="C262" s="203" t="s">
        <v>5647</v>
      </c>
      <c r="D262" s="204">
        <v>0.54500000000000004</v>
      </c>
      <c r="E262" s="204">
        <v>0.54500000000000004</v>
      </c>
      <c r="F262" s="204"/>
      <c r="G262" s="204"/>
      <c r="H262" s="205">
        <v>3.2</v>
      </c>
      <c r="I262" s="206">
        <v>1</v>
      </c>
      <c r="J262" s="204">
        <v>0.247</v>
      </c>
      <c r="K262" s="206">
        <v>8</v>
      </c>
      <c r="L262" s="204">
        <v>7.9000000000000001E-2</v>
      </c>
      <c r="M262" s="204">
        <v>8.5999999999999993E-2</v>
      </c>
      <c r="N262" s="200"/>
      <c r="O262" s="106"/>
    </row>
    <row r="263" spans="1:15" ht="33.75" x14ac:dyDescent="0.2">
      <c r="A263" s="202" t="s">
        <v>589</v>
      </c>
      <c r="B263" s="202" t="s">
        <v>3303</v>
      </c>
      <c r="C263" s="203" t="s">
        <v>3858</v>
      </c>
      <c r="D263" s="204">
        <v>2.2440000000000002</v>
      </c>
      <c r="E263" s="204">
        <v>2.222</v>
      </c>
      <c r="F263" s="204"/>
      <c r="G263" s="204"/>
      <c r="H263" s="205">
        <v>3.2</v>
      </c>
      <c r="I263" s="206">
        <v>1</v>
      </c>
      <c r="J263" s="204">
        <v>0.26400000000000001</v>
      </c>
      <c r="K263" s="206">
        <v>8</v>
      </c>
      <c r="L263" s="204">
        <v>9.2999999999999999E-2</v>
      </c>
      <c r="M263" s="204">
        <v>0.10100000000000001</v>
      </c>
      <c r="N263" s="200"/>
      <c r="O263" s="106"/>
    </row>
    <row r="264" spans="1:15" ht="33.75" x14ac:dyDescent="0.2">
      <c r="A264" s="202" t="s">
        <v>590</v>
      </c>
      <c r="B264" s="202" t="s">
        <v>3303</v>
      </c>
      <c r="C264" s="203" t="s">
        <v>332</v>
      </c>
      <c r="D264" s="204">
        <v>1.714</v>
      </c>
      <c r="E264" s="204">
        <v>1.71</v>
      </c>
      <c r="F264" s="204"/>
      <c r="G264" s="204"/>
      <c r="H264" s="205">
        <v>3.5</v>
      </c>
      <c r="I264" s="206">
        <v>1</v>
      </c>
      <c r="J264" s="204">
        <v>0.32900000000000001</v>
      </c>
      <c r="K264" s="206">
        <v>9</v>
      </c>
      <c r="L264" s="204">
        <v>0.1</v>
      </c>
      <c r="M264" s="204">
        <v>0.111</v>
      </c>
      <c r="N264" s="200"/>
      <c r="O264" s="106"/>
    </row>
    <row r="265" spans="1:15" ht="45" x14ac:dyDescent="0.2">
      <c r="A265" s="202" t="s">
        <v>2714</v>
      </c>
      <c r="B265" s="202" t="s">
        <v>3303</v>
      </c>
      <c r="C265" s="203" t="s">
        <v>333</v>
      </c>
      <c r="D265" s="204">
        <v>1.4319999999999999</v>
      </c>
      <c r="E265" s="204">
        <v>1.431</v>
      </c>
      <c r="F265" s="204"/>
      <c r="G265" s="204"/>
      <c r="H265" s="205">
        <v>3.5</v>
      </c>
      <c r="I265" s="206">
        <v>1</v>
      </c>
      <c r="J265" s="204">
        <v>0.22600000000000001</v>
      </c>
      <c r="K265" s="206">
        <v>8</v>
      </c>
      <c r="L265" s="204">
        <v>0.09</v>
      </c>
      <c r="M265" s="204">
        <v>0.1</v>
      </c>
      <c r="N265" s="200"/>
      <c r="O265" s="106"/>
    </row>
    <row r="266" spans="1:15" ht="45" x14ac:dyDescent="0.2">
      <c r="A266" s="202" t="s">
        <v>2795</v>
      </c>
      <c r="B266" s="202" t="s">
        <v>3303</v>
      </c>
      <c r="C266" s="203" t="s">
        <v>334</v>
      </c>
      <c r="D266" s="204">
        <v>1.119</v>
      </c>
      <c r="E266" s="204">
        <v>1.1180000000000001</v>
      </c>
      <c r="F266" s="204"/>
      <c r="G266" s="204"/>
      <c r="H266" s="205">
        <v>2.9</v>
      </c>
      <c r="I266" s="206">
        <v>1</v>
      </c>
      <c r="J266" s="204">
        <v>0.27500000000000002</v>
      </c>
      <c r="K266" s="206">
        <v>8</v>
      </c>
      <c r="L266" s="204">
        <v>8.4000000000000005E-2</v>
      </c>
      <c r="M266" s="204">
        <v>8.8999999999999996E-2</v>
      </c>
      <c r="N266" s="200"/>
      <c r="O266" s="106"/>
    </row>
    <row r="267" spans="1:15" ht="22.5" x14ac:dyDescent="0.2">
      <c r="A267" s="202" t="s">
        <v>592</v>
      </c>
      <c r="B267" s="202" t="s">
        <v>3303</v>
      </c>
      <c r="C267" s="203" t="s">
        <v>3422</v>
      </c>
      <c r="D267" s="204">
        <v>4.0010000000000003</v>
      </c>
      <c r="E267" s="204">
        <v>3.8759999999999999</v>
      </c>
      <c r="F267" s="204"/>
      <c r="G267" s="204"/>
      <c r="H267" s="205">
        <v>7.6</v>
      </c>
      <c r="I267" s="206">
        <v>2</v>
      </c>
      <c r="J267" s="204">
        <v>0.35699999999999998</v>
      </c>
      <c r="K267" s="206">
        <v>15</v>
      </c>
      <c r="L267" s="204">
        <v>9.9000000000000005E-2</v>
      </c>
      <c r="M267" s="204">
        <v>0.124</v>
      </c>
      <c r="N267" s="200"/>
      <c r="O267" s="106"/>
    </row>
    <row r="268" spans="1:15" ht="22.5" x14ac:dyDescent="0.2">
      <c r="A268" s="202" t="s">
        <v>392</v>
      </c>
      <c r="B268" s="202" t="s">
        <v>3303</v>
      </c>
      <c r="C268" s="203" t="s">
        <v>393</v>
      </c>
      <c r="D268" s="204">
        <v>2.4319999999999999</v>
      </c>
      <c r="E268" s="204">
        <v>2.4289999999999998</v>
      </c>
      <c r="F268" s="204"/>
      <c r="G268" s="204"/>
      <c r="H268" s="205">
        <v>13.3</v>
      </c>
      <c r="I268" s="206">
        <v>3</v>
      </c>
      <c r="J268" s="204">
        <v>0.47199999999999998</v>
      </c>
      <c r="K268" s="206">
        <v>27</v>
      </c>
      <c r="L268" s="204">
        <v>9.9000000000000005E-2</v>
      </c>
      <c r="M268" s="204">
        <v>0.13200000000000001</v>
      </c>
      <c r="N268" s="200"/>
      <c r="O268" s="106"/>
    </row>
    <row r="269" spans="1:15" ht="33.75" x14ac:dyDescent="0.2">
      <c r="A269" s="202" t="s">
        <v>394</v>
      </c>
      <c r="B269" s="202" t="s">
        <v>3303</v>
      </c>
      <c r="C269" s="203" t="s">
        <v>335</v>
      </c>
      <c r="D269" s="204">
        <v>1.163</v>
      </c>
      <c r="E269" s="204">
        <v>1.163</v>
      </c>
      <c r="F269" s="204"/>
      <c r="G269" s="204"/>
      <c r="H269" s="205">
        <v>4.5</v>
      </c>
      <c r="I269" s="206">
        <v>1</v>
      </c>
      <c r="J269" s="204">
        <v>0.432</v>
      </c>
      <c r="K269" s="206">
        <v>10</v>
      </c>
      <c r="L269" s="204">
        <v>0.107</v>
      </c>
      <c r="M269" s="204">
        <v>0.125</v>
      </c>
      <c r="N269" s="200"/>
      <c r="O269" s="106"/>
    </row>
    <row r="270" spans="1:15" ht="33.75" x14ac:dyDescent="0.2">
      <c r="A270" s="202" t="s">
        <v>2797</v>
      </c>
      <c r="B270" s="202" t="s">
        <v>3303</v>
      </c>
      <c r="C270" s="203" t="s">
        <v>6556</v>
      </c>
      <c r="D270" s="204">
        <v>1.0209999999999999</v>
      </c>
      <c r="E270" s="204">
        <v>1.0209999999999999</v>
      </c>
      <c r="F270" s="204"/>
      <c r="G270" s="204"/>
      <c r="H270" s="205">
        <v>3.2</v>
      </c>
      <c r="I270" s="206">
        <v>1</v>
      </c>
      <c r="J270" s="204">
        <v>0.32900000000000001</v>
      </c>
      <c r="K270" s="206">
        <v>9</v>
      </c>
      <c r="L270" s="204">
        <v>0.08</v>
      </c>
      <c r="M270" s="204">
        <v>8.7999999999999995E-2</v>
      </c>
      <c r="N270" s="200"/>
      <c r="O270" s="106"/>
    </row>
    <row r="271" spans="1:15" x14ac:dyDescent="0.2">
      <c r="A271" s="202" t="s">
        <v>585</v>
      </c>
      <c r="B271" s="202" t="s">
        <v>3303</v>
      </c>
      <c r="C271" s="203" t="s">
        <v>2798</v>
      </c>
      <c r="D271" s="204">
        <v>1.752</v>
      </c>
      <c r="E271" s="204">
        <v>1.7509999999999999</v>
      </c>
      <c r="F271" s="204"/>
      <c r="G271" s="204"/>
      <c r="H271" s="205">
        <v>9.6</v>
      </c>
      <c r="I271" s="206">
        <v>2</v>
      </c>
      <c r="J271" s="204">
        <v>0.40500000000000003</v>
      </c>
      <c r="K271" s="206">
        <v>21</v>
      </c>
      <c r="L271" s="204">
        <v>8.8999999999999996E-2</v>
      </c>
      <c r="M271" s="204">
        <v>0.115</v>
      </c>
      <c r="N271" s="200"/>
      <c r="O271" s="106"/>
    </row>
    <row r="272" spans="1:15" x14ac:dyDescent="0.2">
      <c r="A272" s="110" t="s">
        <v>586</v>
      </c>
      <c r="B272" s="110" t="s">
        <v>3303</v>
      </c>
      <c r="C272" s="199" t="s">
        <v>2315</v>
      </c>
      <c r="D272" s="111">
        <v>0.76600000000000001</v>
      </c>
      <c r="E272" s="111">
        <v>0.76600000000000001</v>
      </c>
      <c r="F272" s="111"/>
      <c r="G272" s="111"/>
      <c r="H272" s="112">
        <v>2.8</v>
      </c>
      <c r="I272" s="119">
        <v>1</v>
      </c>
      <c r="J272" s="111">
        <v>0.26800000000000002</v>
      </c>
      <c r="K272" s="119">
        <v>7</v>
      </c>
      <c r="L272" s="111">
        <v>8.4000000000000005E-2</v>
      </c>
      <c r="M272" s="111">
        <v>8.8999999999999996E-2</v>
      </c>
      <c r="N272" s="201"/>
      <c r="O272" s="110"/>
    </row>
    <row r="273" spans="1:15" ht="22.5" x14ac:dyDescent="0.2">
      <c r="A273" s="202" t="s">
        <v>442</v>
      </c>
      <c r="B273" s="202" t="s">
        <v>3303</v>
      </c>
      <c r="C273" s="203" t="s">
        <v>336</v>
      </c>
      <c r="D273" s="204">
        <v>2.6059999999999999</v>
      </c>
      <c r="E273" s="204">
        <v>2.5529999999999999</v>
      </c>
      <c r="F273" s="204"/>
      <c r="G273" s="204"/>
      <c r="H273" s="205">
        <v>13.8</v>
      </c>
      <c r="I273" s="206">
        <v>4</v>
      </c>
      <c r="J273" s="204">
        <v>0.41699999999999998</v>
      </c>
      <c r="K273" s="206">
        <v>29</v>
      </c>
      <c r="L273" s="204">
        <v>0.106</v>
      </c>
      <c r="M273" s="204">
        <v>0.14099999999999999</v>
      </c>
      <c r="N273" s="200"/>
      <c r="O273" s="106"/>
    </row>
    <row r="274" spans="1:15" ht="33.75" x14ac:dyDescent="0.2">
      <c r="A274" s="202" t="s">
        <v>443</v>
      </c>
      <c r="B274" s="202" t="s">
        <v>3303</v>
      </c>
      <c r="C274" s="203" t="s">
        <v>5648</v>
      </c>
      <c r="D274" s="204">
        <v>1.58</v>
      </c>
      <c r="E274" s="204">
        <v>1.512</v>
      </c>
      <c r="F274" s="204"/>
      <c r="G274" s="204"/>
      <c r="H274" s="205">
        <v>8</v>
      </c>
      <c r="I274" s="206">
        <v>2</v>
      </c>
      <c r="J274" s="204">
        <v>0.33100000000000002</v>
      </c>
      <c r="K274" s="206">
        <v>18</v>
      </c>
      <c r="L274" s="204">
        <v>8.6999999999999994E-2</v>
      </c>
      <c r="M274" s="204">
        <v>0.11</v>
      </c>
      <c r="N274" s="200"/>
      <c r="O274" s="106"/>
    </row>
    <row r="275" spans="1:15" ht="22.5" x14ac:dyDescent="0.2">
      <c r="A275" s="202" t="s">
        <v>378</v>
      </c>
      <c r="B275" s="202" t="s">
        <v>3303</v>
      </c>
      <c r="C275" s="203" t="s">
        <v>5649</v>
      </c>
      <c r="D275" s="204">
        <v>1.0649999999999999</v>
      </c>
      <c r="E275" s="204">
        <v>1.032</v>
      </c>
      <c r="F275" s="204"/>
      <c r="G275" s="204"/>
      <c r="H275" s="205">
        <v>3.5</v>
      </c>
      <c r="I275" s="206">
        <v>1</v>
      </c>
      <c r="J275" s="204">
        <v>0.156</v>
      </c>
      <c r="K275" s="206">
        <v>10</v>
      </c>
      <c r="L275" s="204">
        <v>0.13</v>
      </c>
      <c r="M275" s="204">
        <v>0.14499999999999999</v>
      </c>
      <c r="N275" s="200"/>
      <c r="O275" s="106"/>
    </row>
    <row r="276" spans="1:15" ht="22.5" x14ac:dyDescent="0.2">
      <c r="A276" s="202" t="s">
        <v>2372</v>
      </c>
      <c r="B276" s="202" t="s">
        <v>3303</v>
      </c>
      <c r="C276" s="203" t="s">
        <v>5650</v>
      </c>
      <c r="D276" s="204">
        <v>0.79100000000000004</v>
      </c>
      <c r="E276" s="204">
        <v>0.77600000000000002</v>
      </c>
      <c r="F276" s="204"/>
      <c r="G276" s="204"/>
      <c r="H276" s="205">
        <v>3.1</v>
      </c>
      <c r="I276" s="206">
        <v>1</v>
      </c>
      <c r="J276" s="204">
        <v>0.28199999999999997</v>
      </c>
      <c r="K276" s="206">
        <v>9</v>
      </c>
      <c r="L276" s="204">
        <v>0.13500000000000001</v>
      </c>
      <c r="M276" s="204">
        <v>0.14499999999999999</v>
      </c>
      <c r="N276" s="200"/>
      <c r="O276" s="106"/>
    </row>
    <row r="277" spans="1:15" ht="22.5" x14ac:dyDescent="0.2">
      <c r="A277" s="202" t="s">
        <v>2499</v>
      </c>
      <c r="B277" s="202" t="s">
        <v>3305</v>
      </c>
      <c r="C277" s="203" t="s">
        <v>444</v>
      </c>
      <c r="D277" s="204">
        <v>1.5960000000000001</v>
      </c>
      <c r="E277" s="204">
        <v>1.595</v>
      </c>
      <c r="F277" s="204"/>
      <c r="G277" s="204"/>
      <c r="H277" s="205">
        <v>11.8</v>
      </c>
      <c r="I277" s="206">
        <v>3</v>
      </c>
      <c r="J277" s="204">
        <v>0.379</v>
      </c>
      <c r="K277" s="206">
        <v>23</v>
      </c>
      <c r="L277" s="204">
        <v>0.09</v>
      </c>
      <c r="M277" s="204">
        <v>0.11799999999999999</v>
      </c>
      <c r="N277" s="200"/>
      <c r="O277" s="106"/>
    </row>
    <row r="278" spans="1:15" ht="22.5" x14ac:dyDescent="0.2">
      <c r="A278" s="202" t="s">
        <v>849</v>
      </c>
      <c r="B278" s="202" t="s">
        <v>3305</v>
      </c>
      <c r="C278" s="203" t="s">
        <v>445</v>
      </c>
      <c r="D278" s="204">
        <v>0.69299999999999995</v>
      </c>
      <c r="E278" s="204">
        <v>0.69299999999999995</v>
      </c>
      <c r="F278" s="204"/>
      <c r="G278" s="204"/>
      <c r="H278" s="205">
        <v>6.1</v>
      </c>
      <c r="I278" s="206">
        <v>1</v>
      </c>
      <c r="J278" s="204">
        <v>0.49</v>
      </c>
      <c r="K278" s="206">
        <v>13</v>
      </c>
      <c r="L278" s="204">
        <v>7.8E-2</v>
      </c>
      <c r="M278" s="204">
        <v>9.5000000000000001E-2</v>
      </c>
      <c r="N278" s="200"/>
      <c r="O278" s="106"/>
    </row>
    <row r="279" spans="1:15" ht="22.5" x14ac:dyDescent="0.2">
      <c r="A279" s="202" t="s">
        <v>447</v>
      </c>
      <c r="B279" s="202" t="s">
        <v>3305</v>
      </c>
      <c r="C279" s="203" t="s">
        <v>2300</v>
      </c>
      <c r="D279" s="204">
        <v>2.4039999999999999</v>
      </c>
      <c r="E279" s="204">
        <v>2.403</v>
      </c>
      <c r="F279" s="204"/>
      <c r="G279" s="204"/>
      <c r="H279" s="205">
        <v>25.6</v>
      </c>
      <c r="I279" s="206">
        <v>8</v>
      </c>
      <c r="J279" s="204">
        <v>0.26</v>
      </c>
      <c r="K279" s="206">
        <v>44</v>
      </c>
      <c r="L279" s="204">
        <v>6.4000000000000001E-2</v>
      </c>
      <c r="M279" s="204">
        <v>8.7999999999999995E-2</v>
      </c>
      <c r="N279" s="200"/>
      <c r="O279" s="106"/>
    </row>
    <row r="280" spans="1:15" ht="45" x14ac:dyDescent="0.2">
      <c r="A280" s="202" t="s">
        <v>3349</v>
      </c>
      <c r="B280" s="202" t="s">
        <v>3305</v>
      </c>
      <c r="C280" s="203" t="s">
        <v>6557</v>
      </c>
      <c r="D280" s="204">
        <v>2.0510000000000002</v>
      </c>
      <c r="E280" s="204">
        <v>2.0499999999999998</v>
      </c>
      <c r="F280" s="204"/>
      <c r="G280" s="204"/>
      <c r="H280" s="205">
        <v>18.600000000000001</v>
      </c>
      <c r="I280" s="206">
        <v>5</v>
      </c>
      <c r="J280" s="204">
        <v>0.33200000000000002</v>
      </c>
      <c r="K280" s="206">
        <v>35</v>
      </c>
      <c r="L280" s="204">
        <v>7.4999999999999997E-2</v>
      </c>
      <c r="M280" s="204">
        <v>0.10199999999999999</v>
      </c>
      <c r="N280" s="200"/>
      <c r="O280" s="106"/>
    </row>
    <row r="281" spans="1:15" ht="45" x14ac:dyDescent="0.2">
      <c r="A281" s="202" t="s">
        <v>337</v>
      </c>
      <c r="B281" s="202" t="s">
        <v>3305</v>
      </c>
      <c r="C281" s="203" t="s">
        <v>5653</v>
      </c>
      <c r="D281" s="204">
        <v>0.71599999999999997</v>
      </c>
      <c r="E281" s="204">
        <v>0.71599999999999997</v>
      </c>
      <c r="F281" s="204"/>
      <c r="G281" s="204"/>
      <c r="H281" s="205">
        <v>8</v>
      </c>
      <c r="I281" s="206">
        <v>2</v>
      </c>
      <c r="J281" s="204">
        <v>0.23300000000000001</v>
      </c>
      <c r="K281" s="206">
        <v>16</v>
      </c>
      <c r="L281" s="204">
        <v>6.0999999999999999E-2</v>
      </c>
      <c r="M281" s="204">
        <v>7.8E-2</v>
      </c>
      <c r="N281" s="200"/>
      <c r="O281" s="106"/>
    </row>
    <row r="282" spans="1:15" ht="45" x14ac:dyDescent="0.2">
      <c r="A282" s="202" t="s">
        <v>5652</v>
      </c>
      <c r="B282" s="202" t="s">
        <v>3305</v>
      </c>
      <c r="C282" s="203" t="s">
        <v>5654</v>
      </c>
      <c r="D282" s="204">
        <v>0.20899999999999999</v>
      </c>
      <c r="E282" s="204">
        <v>0.20799999999999999</v>
      </c>
      <c r="F282" s="204"/>
      <c r="G282" s="204"/>
      <c r="H282" s="205">
        <v>1</v>
      </c>
      <c r="I282" s="206"/>
      <c r="J282" s="204"/>
      <c r="K282" s="206"/>
      <c r="L282" s="204"/>
      <c r="M282" s="204"/>
      <c r="N282" s="200"/>
      <c r="O282" s="106"/>
    </row>
    <row r="283" spans="1:15" x14ac:dyDescent="0.2">
      <c r="A283" s="202" t="s">
        <v>3350</v>
      </c>
      <c r="B283" s="202" t="s">
        <v>3305</v>
      </c>
      <c r="C283" s="203" t="s">
        <v>379</v>
      </c>
      <c r="D283" s="204">
        <v>1.1559999999999999</v>
      </c>
      <c r="E283" s="204">
        <v>1.1539999999999999</v>
      </c>
      <c r="F283" s="204"/>
      <c r="G283" s="204"/>
      <c r="H283" s="205">
        <v>10.9</v>
      </c>
      <c r="I283" s="206">
        <v>3</v>
      </c>
      <c r="J283" s="204">
        <v>0.27800000000000002</v>
      </c>
      <c r="K283" s="206">
        <v>21</v>
      </c>
      <c r="L283" s="204">
        <v>7.0999999999999994E-2</v>
      </c>
      <c r="M283" s="204">
        <v>9.2999999999999999E-2</v>
      </c>
      <c r="N283" s="200"/>
      <c r="O283" s="106"/>
    </row>
    <row r="284" spans="1:15" x14ac:dyDescent="0.2">
      <c r="A284" s="202" t="s">
        <v>3282</v>
      </c>
      <c r="B284" s="202" t="s">
        <v>3305</v>
      </c>
      <c r="C284" s="203" t="s">
        <v>380</v>
      </c>
      <c r="D284" s="204">
        <v>0.53500000000000003</v>
      </c>
      <c r="E284" s="204">
        <v>0.53500000000000003</v>
      </c>
      <c r="F284" s="204"/>
      <c r="G284" s="204"/>
      <c r="H284" s="205">
        <v>5.5</v>
      </c>
      <c r="I284" s="206">
        <v>1</v>
      </c>
      <c r="J284" s="204">
        <v>0.30599999999999999</v>
      </c>
      <c r="K284" s="206">
        <v>11</v>
      </c>
      <c r="L284" s="204">
        <v>6.6000000000000003E-2</v>
      </c>
      <c r="M284" s="204">
        <v>7.9000000000000001E-2</v>
      </c>
      <c r="N284" s="200"/>
      <c r="O284" s="106"/>
    </row>
    <row r="285" spans="1:15" x14ac:dyDescent="0.2">
      <c r="A285" s="202" t="s">
        <v>3283</v>
      </c>
      <c r="B285" s="202" t="s">
        <v>3305</v>
      </c>
      <c r="C285" s="203" t="s">
        <v>1574</v>
      </c>
      <c r="D285" s="204">
        <v>0.82399999999999995</v>
      </c>
      <c r="E285" s="204">
        <v>0.82299999999999995</v>
      </c>
      <c r="F285" s="204"/>
      <c r="G285" s="204"/>
      <c r="H285" s="205">
        <v>9.6999999999999993</v>
      </c>
      <c r="I285" s="206">
        <v>2</v>
      </c>
      <c r="J285" s="204">
        <v>0.27</v>
      </c>
      <c r="K285" s="206">
        <v>18</v>
      </c>
      <c r="L285" s="204">
        <v>5.8999999999999997E-2</v>
      </c>
      <c r="M285" s="204">
        <v>7.5999999999999998E-2</v>
      </c>
      <c r="N285" s="200"/>
      <c r="O285" s="106"/>
    </row>
    <row r="286" spans="1:15" ht="33.75" x14ac:dyDescent="0.2">
      <c r="A286" s="202" t="s">
        <v>3284</v>
      </c>
      <c r="B286" s="202" t="s">
        <v>3305</v>
      </c>
      <c r="C286" s="203" t="s">
        <v>338</v>
      </c>
      <c r="D286" s="204">
        <v>1.5209999999999999</v>
      </c>
      <c r="E286" s="204">
        <v>1.52</v>
      </c>
      <c r="F286" s="204"/>
      <c r="G286" s="204"/>
      <c r="H286" s="205">
        <v>13.9</v>
      </c>
      <c r="I286" s="206">
        <v>4</v>
      </c>
      <c r="J286" s="204">
        <v>0.29599999999999999</v>
      </c>
      <c r="K286" s="206">
        <v>27</v>
      </c>
      <c r="L286" s="204">
        <v>7.3999999999999996E-2</v>
      </c>
      <c r="M286" s="204">
        <v>9.9000000000000005E-2</v>
      </c>
      <c r="N286" s="200"/>
      <c r="O286" s="106"/>
    </row>
    <row r="287" spans="1:15" ht="33.75" x14ac:dyDescent="0.2">
      <c r="A287" s="202" t="s">
        <v>3285</v>
      </c>
      <c r="B287" s="202" t="s">
        <v>3305</v>
      </c>
      <c r="C287" s="203" t="s">
        <v>339</v>
      </c>
      <c r="D287" s="204">
        <v>0.64800000000000002</v>
      </c>
      <c r="E287" s="204">
        <v>0.64700000000000002</v>
      </c>
      <c r="F287" s="204"/>
      <c r="G287" s="204"/>
      <c r="H287" s="205">
        <v>6.8</v>
      </c>
      <c r="I287" s="206">
        <v>1</v>
      </c>
      <c r="J287" s="204">
        <v>0.32500000000000001</v>
      </c>
      <c r="K287" s="206">
        <v>14</v>
      </c>
      <c r="L287" s="204">
        <v>6.5000000000000002E-2</v>
      </c>
      <c r="M287" s="204">
        <v>8.1000000000000003E-2</v>
      </c>
      <c r="N287" s="200"/>
      <c r="O287" s="106"/>
    </row>
    <row r="288" spans="1:15" x14ac:dyDescent="0.2">
      <c r="A288" s="202" t="s">
        <v>3287</v>
      </c>
      <c r="B288" s="202" t="s">
        <v>3305</v>
      </c>
      <c r="C288" s="203" t="s">
        <v>1472</v>
      </c>
      <c r="D288" s="204">
        <v>0.42399999999999999</v>
      </c>
      <c r="E288" s="204">
        <v>0.42399999999999999</v>
      </c>
      <c r="F288" s="204"/>
      <c r="G288" s="204"/>
      <c r="H288" s="205">
        <v>4</v>
      </c>
      <c r="I288" s="206">
        <v>1</v>
      </c>
      <c r="J288" s="204">
        <v>0.26400000000000001</v>
      </c>
      <c r="K288" s="206">
        <v>10</v>
      </c>
      <c r="L288" s="204">
        <v>7.1999999999999995E-2</v>
      </c>
      <c r="M288" s="204">
        <v>8.2000000000000003E-2</v>
      </c>
      <c r="N288" s="200"/>
      <c r="O288" s="106"/>
    </row>
    <row r="289" spans="1:15" ht="22.5" x14ac:dyDescent="0.2">
      <c r="A289" s="202" t="s">
        <v>3289</v>
      </c>
      <c r="B289" s="202" t="s">
        <v>3305</v>
      </c>
      <c r="C289" s="203" t="s">
        <v>5656</v>
      </c>
      <c r="D289" s="204">
        <v>0.75700000000000001</v>
      </c>
      <c r="E289" s="204">
        <v>0.75600000000000001</v>
      </c>
      <c r="F289" s="204"/>
      <c r="G289" s="204"/>
      <c r="H289" s="205">
        <v>7.5</v>
      </c>
      <c r="I289" s="206">
        <v>1</v>
      </c>
      <c r="J289" s="204">
        <v>0.48599999999999999</v>
      </c>
      <c r="K289" s="206">
        <v>16</v>
      </c>
      <c r="L289" s="204">
        <v>6.9000000000000006E-2</v>
      </c>
      <c r="M289" s="204">
        <v>8.5999999999999993E-2</v>
      </c>
      <c r="N289" s="200"/>
      <c r="O289" s="106"/>
    </row>
    <row r="290" spans="1:15" ht="33.75" x14ac:dyDescent="0.2">
      <c r="A290" s="110" t="s">
        <v>1473</v>
      </c>
      <c r="B290" s="110" t="s">
        <v>3305</v>
      </c>
      <c r="C290" s="199" t="s">
        <v>5657</v>
      </c>
      <c r="D290" s="111">
        <v>0.43</v>
      </c>
      <c r="E290" s="111">
        <v>0.42899999999999999</v>
      </c>
      <c r="F290" s="111"/>
      <c r="G290" s="111"/>
      <c r="H290" s="112">
        <v>3.4</v>
      </c>
      <c r="I290" s="119">
        <v>1</v>
      </c>
      <c r="J290" s="111">
        <v>0.23</v>
      </c>
      <c r="K290" s="119">
        <v>7</v>
      </c>
      <c r="L290" s="111">
        <v>8.6999999999999994E-2</v>
      </c>
      <c r="M290" s="111">
        <v>9.6000000000000002E-2</v>
      </c>
      <c r="N290" s="201"/>
      <c r="O290" s="110"/>
    </row>
    <row r="291" spans="1:15" ht="33.75" x14ac:dyDescent="0.2">
      <c r="A291" s="202" t="s">
        <v>587</v>
      </c>
      <c r="B291" s="202" t="s">
        <v>3305</v>
      </c>
      <c r="C291" s="203" t="s">
        <v>5658</v>
      </c>
      <c r="D291" s="204">
        <v>0.39</v>
      </c>
      <c r="E291" s="204">
        <v>0.39</v>
      </c>
      <c r="F291" s="204"/>
      <c r="G291" s="204"/>
      <c r="H291" s="205">
        <v>3.8</v>
      </c>
      <c r="I291" s="206">
        <v>1</v>
      </c>
      <c r="J291" s="204">
        <v>0.224</v>
      </c>
      <c r="K291" s="206">
        <v>8</v>
      </c>
      <c r="L291" s="204">
        <v>7.0000000000000007E-2</v>
      </c>
      <c r="M291" s="204">
        <v>7.9000000000000001E-2</v>
      </c>
      <c r="N291" s="200"/>
      <c r="O291" s="106"/>
    </row>
    <row r="292" spans="1:15" ht="22.5" x14ac:dyDescent="0.2">
      <c r="A292" s="202" t="s">
        <v>1919</v>
      </c>
      <c r="B292" s="202" t="s">
        <v>3305</v>
      </c>
      <c r="C292" s="203" t="s">
        <v>5660</v>
      </c>
      <c r="D292" s="204">
        <v>0.505</v>
      </c>
      <c r="E292" s="204">
        <v>0.501</v>
      </c>
      <c r="F292" s="204"/>
      <c r="G292" s="204"/>
      <c r="H292" s="205">
        <v>3.3</v>
      </c>
      <c r="I292" s="206">
        <v>1</v>
      </c>
      <c r="J292" s="204">
        <v>0.113</v>
      </c>
      <c r="K292" s="206">
        <v>8</v>
      </c>
      <c r="L292" s="204">
        <v>0.10199999999999999</v>
      </c>
      <c r="M292" s="204">
        <v>0.112</v>
      </c>
      <c r="N292" s="200"/>
      <c r="O292" s="106"/>
    </row>
    <row r="293" spans="1:15" x14ac:dyDescent="0.2">
      <c r="A293" s="202" t="s">
        <v>3290</v>
      </c>
      <c r="B293" s="202" t="s">
        <v>3305</v>
      </c>
      <c r="C293" s="203" t="s">
        <v>1583</v>
      </c>
      <c r="D293" s="204">
        <v>1.1950000000000001</v>
      </c>
      <c r="E293" s="204">
        <v>1.194</v>
      </c>
      <c r="F293" s="204"/>
      <c r="G293" s="204"/>
      <c r="H293" s="205">
        <v>11.9</v>
      </c>
      <c r="I293" s="206">
        <v>3</v>
      </c>
      <c r="J293" s="204">
        <v>0.28000000000000003</v>
      </c>
      <c r="K293" s="206">
        <v>23</v>
      </c>
      <c r="L293" s="204">
        <v>6.6000000000000003E-2</v>
      </c>
      <c r="M293" s="204">
        <v>8.6999999999999994E-2</v>
      </c>
      <c r="N293" s="200"/>
      <c r="O293" s="106"/>
    </row>
    <row r="294" spans="1:15" x14ac:dyDescent="0.2">
      <c r="A294" s="202" t="s">
        <v>3291</v>
      </c>
      <c r="B294" s="202" t="s">
        <v>3305</v>
      </c>
      <c r="C294" s="203" t="s">
        <v>1266</v>
      </c>
      <c r="D294" s="204">
        <v>0.52900000000000003</v>
      </c>
      <c r="E294" s="204">
        <v>0.52800000000000002</v>
      </c>
      <c r="F294" s="204"/>
      <c r="G294" s="204"/>
      <c r="H294" s="205">
        <v>5.4</v>
      </c>
      <c r="I294" s="206">
        <v>1</v>
      </c>
      <c r="J294" s="204">
        <v>0.29399999999999998</v>
      </c>
      <c r="K294" s="206">
        <v>12</v>
      </c>
      <c r="L294" s="204">
        <v>6.6000000000000003E-2</v>
      </c>
      <c r="M294" s="204">
        <v>0.08</v>
      </c>
      <c r="N294" s="200"/>
      <c r="O294" s="106"/>
    </row>
    <row r="295" spans="1:15" x14ac:dyDescent="0.2">
      <c r="A295" s="202" t="s">
        <v>3293</v>
      </c>
      <c r="B295" s="202" t="s">
        <v>3305</v>
      </c>
      <c r="C295" s="203" t="s">
        <v>2102</v>
      </c>
      <c r="D295" s="204">
        <v>0.58799999999999997</v>
      </c>
      <c r="E295" s="204">
        <v>0.58799999999999997</v>
      </c>
      <c r="F295" s="204"/>
      <c r="G295" s="204"/>
      <c r="H295" s="205">
        <v>4.5</v>
      </c>
      <c r="I295" s="206">
        <v>1</v>
      </c>
      <c r="J295" s="204">
        <v>0.41899999999999998</v>
      </c>
      <c r="K295" s="206">
        <v>10</v>
      </c>
      <c r="L295" s="204">
        <v>8.8999999999999996E-2</v>
      </c>
      <c r="M295" s="204">
        <v>0.104</v>
      </c>
      <c r="N295" s="200"/>
      <c r="O295" s="106"/>
    </row>
    <row r="296" spans="1:15" ht="45" x14ac:dyDescent="0.2">
      <c r="A296" s="202" t="s">
        <v>3294</v>
      </c>
      <c r="B296" s="202" t="s">
        <v>3305</v>
      </c>
      <c r="C296" s="203" t="s">
        <v>5661</v>
      </c>
      <c r="D296" s="204">
        <v>1.2290000000000001</v>
      </c>
      <c r="E296" s="204">
        <v>1.2290000000000001</v>
      </c>
      <c r="F296" s="204"/>
      <c r="G296" s="204"/>
      <c r="H296" s="205">
        <v>10</v>
      </c>
      <c r="I296" s="206">
        <v>2</v>
      </c>
      <c r="J296" s="204">
        <v>0.35699999999999998</v>
      </c>
      <c r="K296" s="206">
        <v>22</v>
      </c>
      <c r="L296" s="204">
        <v>7.4999999999999997E-2</v>
      </c>
      <c r="M296" s="204">
        <v>9.7000000000000003E-2</v>
      </c>
      <c r="N296" s="200"/>
      <c r="O296" s="106"/>
    </row>
    <row r="297" spans="1:15" ht="45" x14ac:dyDescent="0.2">
      <c r="A297" s="202" t="s">
        <v>3295</v>
      </c>
      <c r="B297" s="202" t="s">
        <v>3305</v>
      </c>
      <c r="C297" s="203" t="s">
        <v>5662</v>
      </c>
      <c r="D297" s="204">
        <v>0.37</v>
      </c>
      <c r="E297" s="204">
        <v>0.37</v>
      </c>
      <c r="F297" s="204"/>
      <c r="G297" s="204"/>
      <c r="H297" s="205">
        <v>3.5</v>
      </c>
      <c r="I297" s="206">
        <v>1</v>
      </c>
      <c r="J297" s="204">
        <v>0.20300000000000001</v>
      </c>
      <c r="K297" s="206">
        <v>8</v>
      </c>
      <c r="L297" s="204">
        <v>7.0999999999999994E-2</v>
      </c>
      <c r="M297" s="204">
        <v>7.9000000000000001E-2</v>
      </c>
      <c r="N297" s="200"/>
      <c r="O297" s="106"/>
    </row>
    <row r="298" spans="1:15" x14ac:dyDescent="0.2">
      <c r="A298" s="202" t="s">
        <v>3502</v>
      </c>
      <c r="B298" s="202" t="s">
        <v>3305</v>
      </c>
      <c r="C298" s="203" t="s">
        <v>4586</v>
      </c>
      <c r="D298" s="204">
        <v>0.39200000000000002</v>
      </c>
      <c r="E298" s="204">
        <v>0.39200000000000002</v>
      </c>
      <c r="F298" s="204"/>
      <c r="G298" s="204"/>
      <c r="H298" s="205">
        <v>3.6</v>
      </c>
      <c r="I298" s="206">
        <v>1</v>
      </c>
      <c r="J298" s="204">
        <v>0.217</v>
      </c>
      <c r="K298" s="206">
        <v>8</v>
      </c>
      <c r="L298" s="204">
        <v>7.3999999999999996E-2</v>
      </c>
      <c r="M298" s="204">
        <v>8.3000000000000004E-2</v>
      </c>
      <c r="N298" s="200"/>
      <c r="O298" s="106"/>
    </row>
    <row r="299" spans="1:15" x14ac:dyDescent="0.2">
      <c r="A299" s="202" t="s">
        <v>5663</v>
      </c>
      <c r="B299" s="202" t="s">
        <v>3305</v>
      </c>
      <c r="C299" s="203" t="s">
        <v>5664</v>
      </c>
      <c r="D299" s="204">
        <v>0.215</v>
      </c>
      <c r="E299" s="204">
        <v>0.215</v>
      </c>
      <c r="F299" s="204"/>
      <c r="G299" s="204"/>
      <c r="H299" s="205">
        <v>1</v>
      </c>
      <c r="I299" s="206"/>
      <c r="J299" s="204"/>
      <c r="K299" s="206"/>
      <c r="L299" s="204"/>
      <c r="M299" s="204"/>
      <c r="N299" s="200"/>
      <c r="O299" s="106"/>
    </row>
    <row r="300" spans="1:15" x14ac:dyDescent="0.2">
      <c r="A300" s="202" t="s">
        <v>5665</v>
      </c>
      <c r="B300" s="202" t="s">
        <v>3305</v>
      </c>
      <c r="C300" s="203" t="s">
        <v>5666</v>
      </c>
      <c r="D300" s="204">
        <v>0.44600000000000001</v>
      </c>
      <c r="E300" s="204">
        <v>0.44600000000000001</v>
      </c>
      <c r="F300" s="204"/>
      <c r="G300" s="204"/>
      <c r="H300" s="205">
        <v>3.9</v>
      </c>
      <c r="I300" s="206">
        <v>1</v>
      </c>
      <c r="J300" s="204">
        <v>0.27100000000000002</v>
      </c>
      <c r="K300" s="206">
        <v>9</v>
      </c>
      <c r="L300" s="204">
        <v>7.9000000000000001E-2</v>
      </c>
      <c r="M300" s="204">
        <v>0.09</v>
      </c>
      <c r="N300" s="200"/>
      <c r="O300" s="106"/>
    </row>
    <row r="301" spans="1:15" ht="22.5" x14ac:dyDescent="0.2">
      <c r="A301" s="202" t="s">
        <v>1516</v>
      </c>
      <c r="B301" s="202" t="s">
        <v>3305</v>
      </c>
      <c r="C301" s="203" t="s">
        <v>4587</v>
      </c>
      <c r="D301" s="204">
        <v>0.34</v>
      </c>
      <c r="E301" s="204">
        <v>0.34</v>
      </c>
      <c r="F301" s="204"/>
      <c r="G301" s="204"/>
      <c r="H301" s="205">
        <v>2.7</v>
      </c>
      <c r="I301" s="206">
        <v>1</v>
      </c>
      <c r="J301" s="204">
        <v>0.17199999999999999</v>
      </c>
      <c r="K301" s="206">
        <v>6</v>
      </c>
      <c r="L301" s="204">
        <v>8.7999999999999995E-2</v>
      </c>
      <c r="M301" s="204">
        <v>9.0999999999999998E-2</v>
      </c>
      <c r="N301" s="200"/>
      <c r="O301" s="106"/>
    </row>
    <row r="302" spans="1:15" ht="22.5" x14ac:dyDescent="0.2">
      <c r="A302" s="202" t="s">
        <v>2040</v>
      </c>
      <c r="B302" s="202" t="s">
        <v>3305</v>
      </c>
      <c r="C302" s="214" t="s">
        <v>6558</v>
      </c>
      <c r="D302" s="204">
        <v>1.901</v>
      </c>
      <c r="E302" s="204">
        <v>1.893</v>
      </c>
      <c r="F302" s="204"/>
      <c r="G302" s="204"/>
      <c r="H302" s="205">
        <v>14.2</v>
      </c>
      <c r="I302" s="206">
        <v>4</v>
      </c>
      <c r="J302" s="204">
        <v>0.35499999999999998</v>
      </c>
      <c r="K302" s="206">
        <v>28</v>
      </c>
      <c r="L302" s="204">
        <v>8.7999999999999995E-2</v>
      </c>
      <c r="M302" s="204">
        <v>0.11700000000000001</v>
      </c>
      <c r="N302" s="200"/>
      <c r="O302" s="106"/>
    </row>
    <row r="303" spans="1:15" ht="22.5" x14ac:dyDescent="0.2">
      <c r="A303" s="202" t="s">
        <v>5314</v>
      </c>
      <c r="B303" s="202" t="s">
        <v>3305</v>
      </c>
      <c r="C303" s="214" t="s">
        <v>6559</v>
      </c>
      <c r="D303" s="204">
        <v>0.91400000000000003</v>
      </c>
      <c r="E303" s="204">
        <v>0.90100000000000002</v>
      </c>
      <c r="F303" s="204"/>
      <c r="G303" s="204"/>
      <c r="H303" s="205">
        <v>4.5999999999999996</v>
      </c>
      <c r="I303" s="206">
        <v>1</v>
      </c>
      <c r="J303" s="204">
        <v>0.57899999999999996</v>
      </c>
      <c r="K303" s="206">
        <v>11</v>
      </c>
      <c r="L303" s="204">
        <v>0.183</v>
      </c>
      <c r="M303" s="204">
        <v>0.151</v>
      </c>
      <c r="N303" s="200"/>
      <c r="O303" s="106"/>
    </row>
    <row r="304" spans="1:15" ht="22.5" x14ac:dyDescent="0.2">
      <c r="A304" s="202" t="s">
        <v>2082</v>
      </c>
      <c r="B304" s="202" t="s">
        <v>3305</v>
      </c>
      <c r="C304" s="214" t="s">
        <v>6560</v>
      </c>
      <c r="D304" s="204">
        <v>0.85499999999999998</v>
      </c>
      <c r="E304" s="204">
        <v>0.85099999999999998</v>
      </c>
      <c r="F304" s="204"/>
      <c r="G304" s="204"/>
      <c r="H304" s="205">
        <v>5.4</v>
      </c>
      <c r="I304" s="206">
        <v>1</v>
      </c>
      <c r="J304" s="204">
        <v>0.55000000000000004</v>
      </c>
      <c r="K304" s="206">
        <v>13</v>
      </c>
      <c r="L304" s="204">
        <v>0.152</v>
      </c>
      <c r="M304" s="204">
        <v>0.129</v>
      </c>
      <c r="N304" s="200"/>
      <c r="O304" s="106"/>
    </row>
    <row r="305" spans="1:15" ht="22.5" x14ac:dyDescent="0.2">
      <c r="A305" s="202" t="s">
        <v>384</v>
      </c>
      <c r="B305" s="202" t="s">
        <v>3305</v>
      </c>
      <c r="C305" s="214" t="s">
        <v>6561</v>
      </c>
      <c r="D305" s="204">
        <v>0.66400000000000003</v>
      </c>
      <c r="E305" s="204">
        <v>0.66</v>
      </c>
      <c r="F305" s="204"/>
      <c r="G305" s="204"/>
      <c r="H305" s="205">
        <v>5</v>
      </c>
      <c r="I305" s="206">
        <v>1</v>
      </c>
      <c r="J305" s="204">
        <v>0.42299999999999999</v>
      </c>
      <c r="K305" s="206">
        <v>13</v>
      </c>
      <c r="L305" s="204">
        <v>8.1000000000000003E-2</v>
      </c>
      <c r="M305" s="204">
        <v>9.7000000000000003E-2</v>
      </c>
      <c r="N305" s="200"/>
      <c r="O305" s="106"/>
    </row>
    <row r="306" spans="1:15" ht="22.5" x14ac:dyDescent="0.2">
      <c r="A306" s="202" t="s">
        <v>2362</v>
      </c>
      <c r="B306" s="202" t="s">
        <v>3303</v>
      </c>
      <c r="C306" s="203" t="s">
        <v>4588</v>
      </c>
      <c r="D306" s="204">
        <v>2.37</v>
      </c>
      <c r="E306" s="204">
        <v>2.35</v>
      </c>
      <c r="F306" s="204"/>
      <c r="G306" s="204"/>
      <c r="H306" s="205">
        <v>3.5</v>
      </c>
      <c r="I306" s="206">
        <v>1</v>
      </c>
      <c r="J306" s="204">
        <v>0.23</v>
      </c>
      <c r="K306" s="206">
        <v>10</v>
      </c>
      <c r="L306" s="204">
        <v>0.09</v>
      </c>
      <c r="M306" s="204">
        <v>0.1</v>
      </c>
      <c r="N306" s="200"/>
      <c r="O306" s="106"/>
    </row>
    <row r="307" spans="1:15" x14ac:dyDescent="0.2">
      <c r="A307" s="110" t="s">
        <v>2363</v>
      </c>
      <c r="B307" s="110" t="s">
        <v>3303</v>
      </c>
      <c r="C307" s="199" t="s">
        <v>4589</v>
      </c>
      <c r="D307" s="111">
        <v>1.897</v>
      </c>
      <c r="E307" s="111">
        <v>1.89</v>
      </c>
      <c r="F307" s="111"/>
      <c r="G307" s="111"/>
      <c r="H307" s="112">
        <v>2.9</v>
      </c>
      <c r="I307" s="119">
        <v>1</v>
      </c>
      <c r="J307" s="111">
        <v>0.25900000000000001</v>
      </c>
      <c r="K307" s="119">
        <v>6</v>
      </c>
      <c r="L307" s="111">
        <v>8.4000000000000005E-2</v>
      </c>
      <c r="M307" s="111">
        <v>8.8999999999999996E-2</v>
      </c>
      <c r="N307" s="201"/>
      <c r="O307" s="110"/>
    </row>
    <row r="308" spans="1:15" s="20" customFormat="1" ht="21" customHeight="1" x14ac:dyDescent="0.2">
      <c r="A308" s="81" t="s">
        <v>2284</v>
      </c>
      <c r="B308" s="207"/>
      <c r="C308" s="208"/>
      <c r="D308" s="209"/>
      <c r="E308" s="209"/>
      <c r="F308" s="209"/>
      <c r="G308" s="209"/>
      <c r="H308" s="210"/>
      <c r="I308" s="211"/>
      <c r="J308" s="209"/>
      <c r="K308" s="211"/>
      <c r="L308" s="209"/>
      <c r="M308" s="209"/>
      <c r="N308" s="212"/>
      <c r="O308" s="213"/>
    </row>
    <row r="309" spans="1:15" ht="45" x14ac:dyDescent="0.2">
      <c r="A309" s="202" t="s">
        <v>3423</v>
      </c>
      <c r="B309" s="202" t="s">
        <v>3303</v>
      </c>
      <c r="C309" s="203" t="s">
        <v>5667</v>
      </c>
      <c r="D309" s="204">
        <v>4.133</v>
      </c>
      <c r="E309" s="204">
        <v>3.9329999999999998</v>
      </c>
      <c r="F309" s="204"/>
      <c r="G309" s="204"/>
      <c r="H309" s="205">
        <v>19</v>
      </c>
      <c r="I309" s="206">
        <v>5</v>
      </c>
      <c r="J309" s="204">
        <v>0.47299999999999998</v>
      </c>
      <c r="K309" s="206">
        <v>36</v>
      </c>
      <c r="L309" s="204">
        <v>0.105</v>
      </c>
      <c r="M309" s="204">
        <v>0.14199999999999999</v>
      </c>
      <c r="N309" s="200"/>
      <c r="O309" s="106"/>
    </row>
    <row r="310" spans="1:15" ht="45" x14ac:dyDescent="0.2">
      <c r="A310" s="202" t="s">
        <v>3497</v>
      </c>
      <c r="B310" s="202" t="s">
        <v>3303</v>
      </c>
      <c r="C310" s="203" t="s">
        <v>5668</v>
      </c>
      <c r="D310" s="204">
        <v>2.831</v>
      </c>
      <c r="E310" s="204">
        <v>2.677</v>
      </c>
      <c r="F310" s="204"/>
      <c r="G310" s="204"/>
      <c r="H310" s="205">
        <v>14.6</v>
      </c>
      <c r="I310" s="206">
        <v>4</v>
      </c>
      <c r="J310" s="204">
        <v>0.35799999999999998</v>
      </c>
      <c r="K310" s="206">
        <v>28</v>
      </c>
      <c r="L310" s="204">
        <v>8.5999999999999993E-2</v>
      </c>
      <c r="M310" s="204">
        <v>0.115</v>
      </c>
      <c r="N310" s="200"/>
      <c r="O310" s="106"/>
    </row>
    <row r="311" spans="1:15" ht="45" x14ac:dyDescent="0.2">
      <c r="A311" s="202" t="s">
        <v>5317</v>
      </c>
      <c r="B311" s="202" t="s">
        <v>3303</v>
      </c>
      <c r="C311" s="203" t="s">
        <v>6562</v>
      </c>
      <c r="D311" s="204">
        <v>3.8330000000000002</v>
      </c>
      <c r="E311" s="204">
        <v>3.6269999999999998</v>
      </c>
      <c r="F311" s="204"/>
      <c r="G311" s="204"/>
      <c r="H311" s="205">
        <v>17.2</v>
      </c>
      <c r="I311" s="206">
        <v>5</v>
      </c>
      <c r="J311" s="204">
        <v>0.39100000000000001</v>
      </c>
      <c r="K311" s="206">
        <v>31</v>
      </c>
      <c r="L311" s="204">
        <v>9.6000000000000002E-2</v>
      </c>
      <c r="M311" s="204">
        <v>0.129</v>
      </c>
      <c r="N311" s="200"/>
      <c r="O311" s="106"/>
    </row>
    <row r="312" spans="1:15" ht="45" x14ac:dyDescent="0.2">
      <c r="A312" s="202" t="s">
        <v>5669</v>
      </c>
      <c r="B312" s="202" t="s">
        <v>3303</v>
      </c>
      <c r="C312" s="203" t="s">
        <v>6563</v>
      </c>
      <c r="D312" s="204">
        <v>3.3769999999999998</v>
      </c>
      <c r="E312" s="204">
        <v>3.2210000000000001</v>
      </c>
      <c r="F312" s="204"/>
      <c r="G312" s="204"/>
      <c r="H312" s="205">
        <v>18.3</v>
      </c>
      <c r="I312" s="206">
        <v>5</v>
      </c>
      <c r="J312" s="204">
        <v>0.39500000000000002</v>
      </c>
      <c r="K312" s="206">
        <v>34</v>
      </c>
      <c r="L312" s="204">
        <v>9.0999999999999998E-2</v>
      </c>
      <c r="M312" s="204">
        <v>0.123</v>
      </c>
      <c r="N312" s="200"/>
      <c r="O312" s="106"/>
    </row>
    <row r="313" spans="1:15" ht="45" x14ac:dyDescent="0.2">
      <c r="A313" s="202" t="s">
        <v>3143</v>
      </c>
      <c r="B313" s="202" t="s">
        <v>3303</v>
      </c>
      <c r="C313" s="203" t="s">
        <v>6564</v>
      </c>
      <c r="D313" s="204">
        <v>1.4359999999999999</v>
      </c>
      <c r="E313" s="204">
        <v>1.339</v>
      </c>
      <c r="F313" s="204"/>
      <c r="G313" s="204"/>
      <c r="H313" s="205">
        <v>6.4</v>
      </c>
      <c r="I313" s="206">
        <v>1</v>
      </c>
      <c r="J313" s="204">
        <v>0.39200000000000002</v>
      </c>
      <c r="K313" s="206">
        <v>14</v>
      </c>
      <c r="L313" s="204">
        <v>8.5000000000000006E-2</v>
      </c>
      <c r="M313" s="204">
        <v>0.105</v>
      </c>
      <c r="N313" s="200"/>
      <c r="O313" s="106"/>
    </row>
    <row r="314" spans="1:15" ht="45" customHeight="1" x14ac:dyDescent="0.2">
      <c r="A314" s="202" t="s">
        <v>3154</v>
      </c>
      <c r="B314" s="202" t="s">
        <v>3303</v>
      </c>
      <c r="C314" s="203" t="s">
        <v>6565</v>
      </c>
      <c r="D314" s="204">
        <v>1.1879999999999999</v>
      </c>
      <c r="E314" s="204">
        <v>1.1140000000000001</v>
      </c>
      <c r="F314" s="204"/>
      <c r="G314" s="204"/>
      <c r="H314" s="205">
        <v>7.4</v>
      </c>
      <c r="I314" s="206">
        <v>1</v>
      </c>
      <c r="J314" s="204">
        <v>0.35299999999999998</v>
      </c>
      <c r="K314" s="206">
        <v>15</v>
      </c>
      <c r="L314" s="204">
        <v>6.6000000000000003E-2</v>
      </c>
      <c r="M314" s="204">
        <v>8.4000000000000005E-2</v>
      </c>
      <c r="N314" s="200"/>
      <c r="O314" s="106"/>
    </row>
    <row r="315" spans="1:15" ht="22.5" x14ac:dyDescent="0.2">
      <c r="A315" s="202" t="s">
        <v>3156</v>
      </c>
      <c r="B315" s="202" t="s">
        <v>3303</v>
      </c>
      <c r="C315" s="203" t="s">
        <v>4046</v>
      </c>
      <c r="D315" s="204">
        <v>0.96599999999999997</v>
      </c>
      <c r="E315" s="204">
        <v>0.88400000000000001</v>
      </c>
      <c r="F315" s="204"/>
      <c r="G315" s="204"/>
      <c r="H315" s="205">
        <v>4</v>
      </c>
      <c r="I315" s="206">
        <v>1</v>
      </c>
      <c r="J315" s="204">
        <v>0.47699999999999998</v>
      </c>
      <c r="K315" s="206">
        <v>10</v>
      </c>
      <c r="L315" s="204">
        <v>6.2E-2</v>
      </c>
      <c r="M315" s="204">
        <v>7.0999999999999994E-2</v>
      </c>
      <c r="N315" s="200"/>
      <c r="O315" s="106"/>
    </row>
    <row r="316" spans="1:15" ht="22.5" x14ac:dyDescent="0.2">
      <c r="A316" s="202" t="s">
        <v>2083</v>
      </c>
      <c r="B316" s="202" t="s">
        <v>3303</v>
      </c>
      <c r="C316" s="203" t="s">
        <v>739</v>
      </c>
      <c r="D316" s="204">
        <v>0.78500000000000003</v>
      </c>
      <c r="E316" s="204">
        <v>0.70699999999999996</v>
      </c>
      <c r="F316" s="204"/>
      <c r="G316" s="204"/>
      <c r="H316" s="205">
        <v>2.8</v>
      </c>
      <c r="I316" s="206">
        <v>1</v>
      </c>
      <c r="J316" s="204">
        <v>0.16900000000000001</v>
      </c>
      <c r="K316" s="206">
        <v>6</v>
      </c>
      <c r="L316" s="204">
        <v>6.7000000000000004E-2</v>
      </c>
      <c r="M316" s="204">
        <v>7.0000000000000007E-2</v>
      </c>
      <c r="N316" s="200"/>
      <c r="O316" s="106"/>
    </row>
    <row r="317" spans="1:15" x14ac:dyDescent="0.2">
      <c r="A317" s="202" t="s">
        <v>3144</v>
      </c>
      <c r="B317" s="202" t="s">
        <v>3303</v>
      </c>
      <c r="C317" s="203" t="s">
        <v>742</v>
      </c>
      <c r="D317" s="204">
        <v>2.77</v>
      </c>
      <c r="E317" s="204">
        <v>2.609</v>
      </c>
      <c r="F317" s="204"/>
      <c r="G317" s="204"/>
      <c r="H317" s="205">
        <v>13.7</v>
      </c>
      <c r="I317" s="206">
        <v>4</v>
      </c>
      <c r="J317" s="204">
        <v>0.34</v>
      </c>
      <c r="K317" s="206">
        <v>27</v>
      </c>
      <c r="L317" s="204">
        <v>8.6999999999999994E-2</v>
      </c>
      <c r="M317" s="204">
        <v>0.11600000000000001</v>
      </c>
      <c r="N317" s="200"/>
      <c r="O317" s="106"/>
    </row>
    <row r="318" spans="1:15" ht="22.5" x14ac:dyDescent="0.2">
      <c r="A318" s="202" t="s">
        <v>2130</v>
      </c>
      <c r="B318" s="202" t="s">
        <v>3303</v>
      </c>
      <c r="C318" s="203" t="s">
        <v>6566</v>
      </c>
      <c r="D318" s="204">
        <v>0.68600000000000005</v>
      </c>
      <c r="E318" s="204">
        <v>0.63900000000000001</v>
      </c>
      <c r="F318" s="204"/>
      <c r="G318" s="204"/>
      <c r="H318" s="205">
        <v>4.9000000000000004</v>
      </c>
      <c r="I318" s="206">
        <v>1</v>
      </c>
      <c r="J318" s="204">
        <v>0.20599999999999999</v>
      </c>
      <c r="K318" s="206">
        <v>10</v>
      </c>
      <c r="L318" s="204">
        <v>5.8999999999999997E-2</v>
      </c>
      <c r="M318" s="204">
        <v>7.0000000000000007E-2</v>
      </c>
      <c r="N318" s="200"/>
      <c r="O318" s="106"/>
    </row>
    <row r="319" spans="1:15" ht="22.5" x14ac:dyDescent="0.2">
      <c r="A319" s="202" t="s">
        <v>2041</v>
      </c>
      <c r="B319" s="202" t="s">
        <v>3303</v>
      </c>
      <c r="C319" s="203" t="s">
        <v>341</v>
      </c>
      <c r="D319" s="204">
        <v>1.7450000000000001</v>
      </c>
      <c r="E319" s="204">
        <v>1.677</v>
      </c>
      <c r="F319" s="204"/>
      <c r="G319" s="204"/>
      <c r="H319" s="205">
        <v>13</v>
      </c>
      <c r="I319" s="206">
        <v>3</v>
      </c>
      <c r="J319" s="204">
        <v>0.32600000000000001</v>
      </c>
      <c r="K319" s="206">
        <v>27</v>
      </c>
      <c r="L319" s="204">
        <v>7.0000000000000007E-2</v>
      </c>
      <c r="M319" s="204">
        <v>9.2999999999999999E-2</v>
      </c>
      <c r="N319" s="200"/>
      <c r="O319" s="106"/>
    </row>
    <row r="320" spans="1:15" ht="22.5" x14ac:dyDescent="0.2">
      <c r="A320" s="202" t="s">
        <v>3132</v>
      </c>
      <c r="B320" s="202" t="s">
        <v>3303</v>
      </c>
      <c r="C320" s="203" t="s">
        <v>6567</v>
      </c>
      <c r="D320" s="204">
        <v>1.365</v>
      </c>
      <c r="E320" s="204">
        <v>1.298</v>
      </c>
      <c r="F320" s="204"/>
      <c r="G320" s="204"/>
      <c r="H320" s="205">
        <v>7.5</v>
      </c>
      <c r="I320" s="206">
        <v>2</v>
      </c>
      <c r="J320" s="204">
        <v>0.251</v>
      </c>
      <c r="K320" s="206">
        <v>18</v>
      </c>
      <c r="L320" s="204">
        <v>7.0000000000000007E-2</v>
      </c>
      <c r="M320" s="204">
        <v>8.8999999999999996E-2</v>
      </c>
      <c r="N320" s="200"/>
      <c r="O320" s="106"/>
    </row>
    <row r="321" spans="1:15" ht="33.75" x14ac:dyDescent="0.2">
      <c r="A321" s="110" t="s">
        <v>6568</v>
      </c>
      <c r="B321" s="110" t="s">
        <v>3303</v>
      </c>
      <c r="C321" s="199" t="s">
        <v>342</v>
      </c>
      <c r="D321" s="111">
        <v>0.93200000000000005</v>
      </c>
      <c r="E321" s="111">
        <v>0.88900000000000001</v>
      </c>
      <c r="F321" s="111"/>
      <c r="G321" s="111"/>
      <c r="H321" s="112">
        <v>5.5</v>
      </c>
      <c r="I321" s="119">
        <v>1</v>
      </c>
      <c r="J321" s="111">
        <v>0.51</v>
      </c>
      <c r="K321" s="119">
        <v>15</v>
      </c>
      <c r="L321" s="111">
        <v>7.8E-2</v>
      </c>
      <c r="M321" s="111">
        <v>9.5000000000000001E-2</v>
      </c>
      <c r="N321" s="201"/>
      <c r="O321" s="110"/>
    </row>
    <row r="322" spans="1:15" ht="45" x14ac:dyDescent="0.2">
      <c r="A322" s="202" t="s">
        <v>6569</v>
      </c>
      <c r="B322" s="202" t="s">
        <v>3303</v>
      </c>
      <c r="C322" s="203" t="s">
        <v>6570</v>
      </c>
      <c r="D322" s="204">
        <v>0.97</v>
      </c>
      <c r="E322" s="204">
        <v>0.91600000000000004</v>
      </c>
      <c r="F322" s="204"/>
      <c r="G322" s="204"/>
      <c r="H322" s="205">
        <v>2.9</v>
      </c>
      <c r="I322" s="206">
        <v>1</v>
      </c>
      <c r="J322" s="204">
        <v>7.6999999999999999E-2</v>
      </c>
      <c r="K322" s="206">
        <v>6</v>
      </c>
      <c r="L322" s="204">
        <v>6.5000000000000002E-2</v>
      </c>
      <c r="M322" s="204">
        <v>6.9000000000000006E-2</v>
      </c>
      <c r="N322" s="200"/>
      <c r="O322" s="106"/>
    </row>
    <row r="323" spans="1:15" ht="45" x14ac:dyDescent="0.2">
      <c r="A323" s="202" t="s">
        <v>6571</v>
      </c>
      <c r="B323" s="202" t="s">
        <v>3303</v>
      </c>
      <c r="C323" s="203" t="s">
        <v>6572</v>
      </c>
      <c r="D323" s="204">
        <v>1.3340000000000001</v>
      </c>
      <c r="E323" s="204">
        <v>1.2729999999999999</v>
      </c>
      <c r="F323" s="204"/>
      <c r="G323" s="204"/>
      <c r="H323" s="205">
        <v>3.3</v>
      </c>
      <c r="I323" s="206">
        <v>1</v>
      </c>
      <c r="J323" s="204">
        <v>0.15</v>
      </c>
      <c r="K323" s="206">
        <v>6</v>
      </c>
      <c r="L323" s="204">
        <v>6.4000000000000001E-2</v>
      </c>
      <c r="M323" s="204">
        <v>7.0000000000000007E-2</v>
      </c>
      <c r="N323" s="200"/>
      <c r="O323" s="106"/>
    </row>
    <row r="324" spans="1:15" ht="45" x14ac:dyDescent="0.2">
      <c r="A324" s="202" t="s">
        <v>2024</v>
      </c>
      <c r="B324" s="202" t="s">
        <v>3303</v>
      </c>
      <c r="C324" s="203" t="s">
        <v>6573</v>
      </c>
      <c r="D324" s="204">
        <v>3.8</v>
      </c>
      <c r="E324" s="204">
        <v>3.573</v>
      </c>
      <c r="F324" s="204"/>
      <c r="G324" s="204"/>
      <c r="H324" s="205">
        <v>18.2</v>
      </c>
      <c r="I324" s="206">
        <v>5</v>
      </c>
      <c r="J324" s="204">
        <v>0.371</v>
      </c>
      <c r="K324" s="206">
        <v>34</v>
      </c>
      <c r="L324" s="204">
        <v>8.5999999999999993E-2</v>
      </c>
      <c r="M324" s="204">
        <v>0.11600000000000001</v>
      </c>
      <c r="N324" s="200"/>
      <c r="O324" s="106"/>
    </row>
    <row r="325" spans="1:15" ht="22.5" x14ac:dyDescent="0.2">
      <c r="A325" s="202" t="s">
        <v>740</v>
      </c>
      <c r="B325" s="202" t="s">
        <v>3303</v>
      </c>
      <c r="C325" s="203" t="s">
        <v>4047</v>
      </c>
      <c r="D325" s="204">
        <v>3.0019999999999998</v>
      </c>
      <c r="E325" s="204">
        <v>2.82</v>
      </c>
      <c r="F325" s="204"/>
      <c r="G325" s="204"/>
      <c r="H325" s="205">
        <v>13.9</v>
      </c>
      <c r="I325" s="206">
        <v>4</v>
      </c>
      <c r="J325" s="204">
        <v>0.32800000000000001</v>
      </c>
      <c r="K325" s="206">
        <v>26</v>
      </c>
      <c r="L325" s="204">
        <v>8.2000000000000003E-2</v>
      </c>
      <c r="M325" s="204">
        <v>0.11</v>
      </c>
      <c r="N325" s="200"/>
      <c r="O325" s="106"/>
    </row>
    <row r="326" spans="1:15" ht="22.5" x14ac:dyDescent="0.2">
      <c r="A326" s="202" t="s">
        <v>741</v>
      </c>
      <c r="B326" s="202" t="s">
        <v>3303</v>
      </c>
      <c r="C326" s="203" t="s">
        <v>4048</v>
      </c>
      <c r="D326" s="204">
        <v>2.44</v>
      </c>
      <c r="E326" s="204">
        <v>2.2879999999999998</v>
      </c>
      <c r="F326" s="204"/>
      <c r="G326" s="204"/>
      <c r="H326" s="205">
        <v>11.4</v>
      </c>
      <c r="I326" s="206">
        <v>3</v>
      </c>
      <c r="J326" s="204">
        <v>0.315</v>
      </c>
      <c r="K326" s="206">
        <v>22</v>
      </c>
      <c r="L326" s="204">
        <v>7.6999999999999999E-2</v>
      </c>
      <c r="M326" s="204">
        <v>0.10100000000000001</v>
      </c>
      <c r="N326" s="200"/>
      <c r="O326" s="106"/>
    </row>
    <row r="327" spans="1:15" ht="45" x14ac:dyDescent="0.2">
      <c r="A327" s="202" t="s">
        <v>4006</v>
      </c>
      <c r="B327" s="202" t="s">
        <v>3303</v>
      </c>
      <c r="C327" s="203" t="s">
        <v>5670</v>
      </c>
      <c r="D327" s="204">
        <v>3.472</v>
      </c>
      <c r="E327" s="204">
        <v>3.2890000000000001</v>
      </c>
      <c r="F327" s="204"/>
      <c r="G327" s="204"/>
      <c r="H327" s="205">
        <v>16.5</v>
      </c>
      <c r="I327" s="206">
        <v>5</v>
      </c>
      <c r="J327" s="204">
        <v>0.371</v>
      </c>
      <c r="K327" s="206">
        <v>32</v>
      </c>
      <c r="L327" s="204">
        <v>9.4E-2</v>
      </c>
      <c r="M327" s="204">
        <v>0.127</v>
      </c>
      <c r="N327" s="200"/>
      <c r="O327" s="106"/>
    </row>
    <row r="328" spans="1:15" ht="45" x14ac:dyDescent="0.2">
      <c r="A328" s="202" t="s">
        <v>1737</v>
      </c>
      <c r="B328" s="202" t="s">
        <v>3303</v>
      </c>
      <c r="C328" s="203" t="s">
        <v>5671</v>
      </c>
      <c r="D328" s="204">
        <v>2.3410000000000002</v>
      </c>
      <c r="E328" s="204">
        <v>2.202</v>
      </c>
      <c r="F328" s="204"/>
      <c r="G328" s="204"/>
      <c r="H328" s="205">
        <v>12.1</v>
      </c>
      <c r="I328" s="206">
        <v>3</v>
      </c>
      <c r="J328" s="204">
        <v>0.33600000000000002</v>
      </c>
      <c r="K328" s="206">
        <v>24</v>
      </c>
      <c r="L328" s="204">
        <v>7.8E-2</v>
      </c>
      <c r="M328" s="204">
        <v>0.10299999999999999</v>
      </c>
      <c r="N328" s="200"/>
      <c r="O328" s="106"/>
    </row>
    <row r="329" spans="1:15" ht="33.75" x14ac:dyDescent="0.2">
      <c r="A329" s="202" t="s">
        <v>572</v>
      </c>
      <c r="B329" s="202" t="s">
        <v>3303</v>
      </c>
      <c r="C329" s="203" t="s">
        <v>5672</v>
      </c>
      <c r="D329" s="204">
        <v>1.7569999999999999</v>
      </c>
      <c r="E329" s="204">
        <v>1.6419999999999999</v>
      </c>
      <c r="F329" s="204"/>
      <c r="G329" s="204"/>
      <c r="H329" s="205">
        <v>8.9</v>
      </c>
      <c r="I329" s="206">
        <v>2</v>
      </c>
      <c r="J329" s="204">
        <v>0.33100000000000002</v>
      </c>
      <c r="K329" s="206">
        <v>20</v>
      </c>
      <c r="L329" s="204">
        <v>7.8E-2</v>
      </c>
      <c r="M329" s="204">
        <v>0.1</v>
      </c>
      <c r="N329" s="200"/>
      <c r="O329" s="106"/>
    </row>
    <row r="330" spans="1:15" ht="22.5" x14ac:dyDescent="0.2">
      <c r="A330" s="202" t="s">
        <v>3365</v>
      </c>
      <c r="B330" s="202" t="s">
        <v>3303</v>
      </c>
      <c r="C330" s="203" t="s">
        <v>4591</v>
      </c>
      <c r="D330" s="204">
        <v>0.97199999999999998</v>
      </c>
      <c r="E330" s="204">
        <v>0.90200000000000002</v>
      </c>
      <c r="F330" s="204"/>
      <c r="G330" s="204"/>
      <c r="H330" s="205">
        <v>4.7</v>
      </c>
      <c r="I330" s="206">
        <v>1</v>
      </c>
      <c r="J330" s="204">
        <v>0.23599999999999999</v>
      </c>
      <c r="K330" s="206">
        <v>12</v>
      </c>
      <c r="L330" s="204">
        <v>7.0999999999999994E-2</v>
      </c>
      <c r="M330" s="204">
        <v>8.3000000000000004E-2</v>
      </c>
      <c r="N330" s="200"/>
      <c r="O330" s="106"/>
    </row>
    <row r="331" spans="1:15" ht="45" customHeight="1" x14ac:dyDescent="0.2">
      <c r="A331" s="202" t="s">
        <v>687</v>
      </c>
      <c r="B331" s="202" t="s">
        <v>3303</v>
      </c>
      <c r="C331" s="203" t="s">
        <v>343</v>
      </c>
      <c r="D331" s="204">
        <v>2.48</v>
      </c>
      <c r="E331" s="204">
        <v>2.3490000000000002</v>
      </c>
      <c r="F331" s="204"/>
      <c r="G331" s="204"/>
      <c r="H331" s="205">
        <v>13</v>
      </c>
      <c r="I331" s="206">
        <v>3</v>
      </c>
      <c r="J331" s="204">
        <v>0.38400000000000001</v>
      </c>
      <c r="K331" s="206">
        <v>27</v>
      </c>
      <c r="L331" s="204">
        <v>8.3000000000000004E-2</v>
      </c>
      <c r="M331" s="204">
        <v>0.11</v>
      </c>
      <c r="N331" s="200"/>
      <c r="O331" s="106"/>
    </row>
    <row r="332" spans="1:15" ht="45" x14ac:dyDescent="0.2">
      <c r="A332" s="110" t="s">
        <v>688</v>
      </c>
      <c r="B332" s="110" t="s">
        <v>3303</v>
      </c>
      <c r="C332" s="199" t="s">
        <v>344</v>
      </c>
      <c r="D332" s="111">
        <v>2.133</v>
      </c>
      <c r="E332" s="111">
        <v>2.0190000000000001</v>
      </c>
      <c r="F332" s="111"/>
      <c r="G332" s="111"/>
      <c r="H332" s="112">
        <v>11.1</v>
      </c>
      <c r="I332" s="119">
        <v>3</v>
      </c>
      <c r="J332" s="111">
        <v>0.32900000000000001</v>
      </c>
      <c r="K332" s="119">
        <v>23</v>
      </c>
      <c r="L332" s="111">
        <v>8.3000000000000004E-2</v>
      </c>
      <c r="M332" s="111">
        <v>0.109</v>
      </c>
      <c r="N332" s="201"/>
      <c r="O332" s="110"/>
    </row>
    <row r="333" spans="1:15" ht="45" x14ac:dyDescent="0.2">
      <c r="A333" s="202" t="s">
        <v>2297</v>
      </c>
      <c r="B333" s="202" t="s">
        <v>3303</v>
      </c>
      <c r="C333" s="203" t="s">
        <v>345</v>
      </c>
      <c r="D333" s="204">
        <v>1.171</v>
      </c>
      <c r="E333" s="204">
        <v>1.073</v>
      </c>
      <c r="F333" s="204"/>
      <c r="G333" s="204"/>
      <c r="H333" s="205">
        <v>5.0999999999999996</v>
      </c>
      <c r="I333" s="206">
        <v>1</v>
      </c>
      <c r="J333" s="204">
        <v>0.81</v>
      </c>
      <c r="K333" s="206">
        <v>11</v>
      </c>
      <c r="L333" s="204">
        <v>6.7000000000000004E-2</v>
      </c>
      <c r="M333" s="204">
        <v>0.08</v>
      </c>
      <c r="N333" s="200"/>
      <c r="O333" s="106"/>
    </row>
    <row r="334" spans="1:15" ht="45" x14ac:dyDescent="0.2">
      <c r="A334" s="202" t="s">
        <v>2022</v>
      </c>
      <c r="B334" s="202" t="s">
        <v>3303</v>
      </c>
      <c r="C334" s="203" t="s">
        <v>6574</v>
      </c>
      <c r="D334" s="204">
        <v>1.3240000000000001</v>
      </c>
      <c r="E334" s="204">
        <v>1.228</v>
      </c>
      <c r="F334" s="204"/>
      <c r="G334" s="204"/>
      <c r="H334" s="205">
        <v>6.9</v>
      </c>
      <c r="I334" s="206">
        <v>1</v>
      </c>
      <c r="J334" s="204">
        <v>0.35899999999999999</v>
      </c>
      <c r="K334" s="206">
        <v>15</v>
      </c>
      <c r="L334" s="204">
        <v>7.2999999999999995E-2</v>
      </c>
      <c r="M334" s="204">
        <v>9.0999999999999998E-2</v>
      </c>
      <c r="N334" s="200"/>
      <c r="O334" s="106"/>
    </row>
    <row r="335" spans="1:15" ht="22.5" x14ac:dyDescent="0.2">
      <c r="A335" s="202" t="s">
        <v>2743</v>
      </c>
      <c r="B335" s="202" t="s">
        <v>3303</v>
      </c>
      <c r="C335" s="203" t="s">
        <v>6575</v>
      </c>
      <c r="D335" s="204">
        <v>0.73699999999999999</v>
      </c>
      <c r="E335" s="204">
        <v>0.68200000000000005</v>
      </c>
      <c r="F335" s="204"/>
      <c r="G335" s="204"/>
      <c r="H335" s="205">
        <v>4</v>
      </c>
      <c r="I335" s="206">
        <v>1</v>
      </c>
      <c r="J335" s="204">
        <v>0.42799999999999999</v>
      </c>
      <c r="K335" s="206">
        <v>10</v>
      </c>
      <c r="L335" s="204">
        <v>6.6000000000000003E-2</v>
      </c>
      <c r="M335" s="204">
        <v>7.5999999999999998E-2</v>
      </c>
      <c r="N335" s="200"/>
      <c r="O335" s="106"/>
    </row>
    <row r="336" spans="1:15" ht="33.75" x14ac:dyDescent="0.2">
      <c r="A336" s="202" t="s">
        <v>689</v>
      </c>
      <c r="B336" s="202" t="s">
        <v>3303</v>
      </c>
      <c r="C336" s="203" t="s">
        <v>4592</v>
      </c>
      <c r="D336" s="204">
        <v>1.2889999999999999</v>
      </c>
      <c r="E336" s="204">
        <v>1.2130000000000001</v>
      </c>
      <c r="F336" s="204"/>
      <c r="G336" s="204"/>
      <c r="H336" s="205">
        <v>6.8</v>
      </c>
      <c r="I336" s="206">
        <v>1</v>
      </c>
      <c r="J336" s="204">
        <v>0.39900000000000002</v>
      </c>
      <c r="K336" s="206">
        <v>14</v>
      </c>
      <c r="L336" s="204">
        <v>8.2000000000000003E-2</v>
      </c>
      <c r="M336" s="204">
        <v>0.10199999999999999</v>
      </c>
      <c r="N336" s="200"/>
      <c r="O336" s="106"/>
    </row>
    <row r="337" spans="1:15" ht="45" x14ac:dyDescent="0.2">
      <c r="A337" s="202" t="s">
        <v>690</v>
      </c>
      <c r="B337" s="202" t="s">
        <v>3303</v>
      </c>
      <c r="C337" s="203" t="s">
        <v>346</v>
      </c>
      <c r="D337" s="204">
        <v>1.1850000000000001</v>
      </c>
      <c r="E337" s="204">
        <v>1.105</v>
      </c>
      <c r="F337" s="204"/>
      <c r="G337" s="204"/>
      <c r="H337" s="205">
        <v>5.8</v>
      </c>
      <c r="I337" s="206">
        <v>1</v>
      </c>
      <c r="J337" s="204">
        <v>0.32</v>
      </c>
      <c r="K337" s="206">
        <v>13</v>
      </c>
      <c r="L337" s="204">
        <v>7.6999999999999999E-2</v>
      </c>
      <c r="M337" s="204">
        <v>9.4E-2</v>
      </c>
      <c r="N337" s="200"/>
      <c r="O337" s="106"/>
    </row>
    <row r="338" spans="1:15" ht="33.75" x14ac:dyDescent="0.2">
      <c r="A338" s="202" t="s">
        <v>2503</v>
      </c>
      <c r="B338" s="202" t="s">
        <v>3303</v>
      </c>
      <c r="C338" s="203" t="s">
        <v>4593</v>
      </c>
      <c r="D338" s="204">
        <v>0.96199999999999997</v>
      </c>
      <c r="E338" s="204">
        <v>0.89700000000000002</v>
      </c>
      <c r="F338" s="204"/>
      <c r="G338" s="204"/>
      <c r="H338" s="205">
        <v>5.5</v>
      </c>
      <c r="I338" s="206">
        <v>1</v>
      </c>
      <c r="J338" s="204">
        <v>0.26</v>
      </c>
      <c r="K338" s="206">
        <v>11</v>
      </c>
      <c r="L338" s="204">
        <v>6.6000000000000003E-2</v>
      </c>
      <c r="M338" s="204">
        <v>0.08</v>
      </c>
      <c r="N338" s="200"/>
      <c r="O338" s="106"/>
    </row>
    <row r="339" spans="1:15" ht="33.75" x14ac:dyDescent="0.2">
      <c r="A339" s="202" t="s">
        <v>691</v>
      </c>
      <c r="B339" s="202" t="s">
        <v>3303</v>
      </c>
      <c r="C339" s="203" t="s">
        <v>4537</v>
      </c>
      <c r="D339" s="204">
        <v>0.86699999999999999</v>
      </c>
      <c r="E339" s="204">
        <v>0.80600000000000005</v>
      </c>
      <c r="F339" s="204"/>
      <c r="G339" s="204"/>
      <c r="H339" s="205">
        <v>4.4000000000000004</v>
      </c>
      <c r="I339" s="206">
        <v>1</v>
      </c>
      <c r="J339" s="204">
        <v>0.24099999999999999</v>
      </c>
      <c r="K339" s="206">
        <v>8</v>
      </c>
      <c r="L339" s="204">
        <v>7.6999999999999999E-2</v>
      </c>
      <c r="M339" s="204">
        <v>0.09</v>
      </c>
      <c r="N339" s="200"/>
      <c r="O339" s="106"/>
    </row>
    <row r="340" spans="1:15" ht="45" x14ac:dyDescent="0.2">
      <c r="A340" s="202" t="s">
        <v>1423</v>
      </c>
      <c r="B340" s="202" t="s">
        <v>3303</v>
      </c>
      <c r="C340" s="203" t="s">
        <v>347</v>
      </c>
      <c r="D340" s="204">
        <v>0.76200000000000001</v>
      </c>
      <c r="E340" s="204">
        <v>0.69899999999999995</v>
      </c>
      <c r="F340" s="204"/>
      <c r="G340" s="204"/>
      <c r="H340" s="205">
        <v>3.5</v>
      </c>
      <c r="I340" s="206">
        <v>1</v>
      </c>
      <c r="J340" s="204">
        <v>0.27300000000000002</v>
      </c>
      <c r="K340" s="206">
        <v>8</v>
      </c>
      <c r="L340" s="204">
        <v>7.0999999999999994E-2</v>
      </c>
      <c r="M340" s="204">
        <v>7.9000000000000001E-2</v>
      </c>
      <c r="N340" s="200"/>
      <c r="O340" s="106"/>
    </row>
    <row r="341" spans="1:15" ht="33.75" x14ac:dyDescent="0.2">
      <c r="A341" s="202" t="s">
        <v>2504</v>
      </c>
      <c r="B341" s="202" t="s">
        <v>3303</v>
      </c>
      <c r="C341" s="203" t="s">
        <v>3808</v>
      </c>
      <c r="D341" s="204">
        <v>0.71799999999999997</v>
      </c>
      <c r="E341" s="204">
        <v>0.66300000000000003</v>
      </c>
      <c r="F341" s="204"/>
      <c r="G341" s="204"/>
      <c r="H341" s="205">
        <v>3.5</v>
      </c>
      <c r="I341" s="206">
        <v>1</v>
      </c>
      <c r="J341" s="204">
        <v>0.16800000000000001</v>
      </c>
      <c r="K341" s="206">
        <v>7</v>
      </c>
      <c r="L341" s="204">
        <v>7.0000000000000007E-2</v>
      </c>
      <c r="M341" s="204">
        <v>7.8E-2</v>
      </c>
      <c r="N341" s="200"/>
      <c r="O341" s="106"/>
    </row>
    <row r="342" spans="1:15" x14ac:dyDescent="0.2">
      <c r="A342" s="202" t="s">
        <v>2052</v>
      </c>
      <c r="B342" s="202" t="s">
        <v>3303</v>
      </c>
      <c r="C342" s="203" t="s">
        <v>6576</v>
      </c>
      <c r="D342" s="204">
        <v>1.1000000000000001</v>
      </c>
      <c r="E342" s="204">
        <v>1.004</v>
      </c>
      <c r="F342" s="204"/>
      <c r="G342" s="204"/>
      <c r="H342" s="205">
        <v>5.3</v>
      </c>
      <c r="I342" s="206">
        <v>1</v>
      </c>
      <c r="J342" s="204">
        <v>0.23300000000000001</v>
      </c>
      <c r="K342" s="206">
        <v>11</v>
      </c>
      <c r="L342" s="204">
        <v>6.0999999999999999E-2</v>
      </c>
      <c r="M342" s="204">
        <v>7.3999999999999996E-2</v>
      </c>
      <c r="N342" s="200"/>
      <c r="O342" s="106"/>
    </row>
    <row r="343" spans="1:15" ht="22.5" x14ac:dyDescent="0.2">
      <c r="A343" s="202" t="s">
        <v>2053</v>
      </c>
      <c r="B343" s="202" t="s">
        <v>3303</v>
      </c>
      <c r="C343" s="203" t="s">
        <v>6577</v>
      </c>
      <c r="D343" s="204">
        <v>0.73499999999999999</v>
      </c>
      <c r="E343" s="204">
        <v>0.65800000000000003</v>
      </c>
      <c r="F343" s="204"/>
      <c r="G343" s="204"/>
      <c r="H343" s="205">
        <v>2.4</v>
      </c>
      <c r="I343" s="206">
        <v>1</v>
      </c>
      <c r="J343" s="204">
        <v>0.16400000000000001</v>
      </c>
      <c r="K343" s="206">
        <v>5</v>
      </c>
      <c r="L343" s="204">
        <v>7.3999999999999996E-2</v>
      </c>
      <c r="M343" s="204">
        <v>7.4999999999999997E-2</v>
      </c>
      <c r="N343" s="200"/>
      <c r="O343" s="106"/>
    </row>
    <row r="344" spans="1:15" ht="22.5" x14ac:dyDescent="0.2">
      <c r="A344" s="202" t="s">
        <v>6578</v>
      </c>
      <c r="B344" s="202" t="s">
        <v>3303</v>
      </c>
      <c r="C344" s="203" t="s">
        <v>6579</v>
      </c>
      <c r="D344" s="204">
        <v>0.54100000000000004</v>
      </c>
      <c r="E344" s="204">
        <v>0.50600000000000001</v>
      </c>
      <c r="F344" s="204"/>
      <c r="G344" s="204"/>
      <c r="H344" s="205">
        <v>2.7</v>
      </c>
      <c r="I344" s="206">
        <v>1</v>
      </c>
      <c r="J344" s="204">
        <v>0.16200000000000001</v>
      </c>
      <c r="K344" s="206">
        <v>5</v>
      </c>
      <c r="L344" s="204">
        <v>6.7000000000000004E-2</v>
      </c>
      <c r="M344" s="204">
        <v>6.9000000000000006E-2</v>
      </c>
      <c r="N344" s="200"/>
      <c r="O344" s="106"/>
    </row>
    <row r="345" spans="1:15" ht="22.5" x14ac:dyDescent="0.2">
      <c r="A345" s="202" t="s">
        <v>348</v>
      </c>
      <c r="B345" s="202" t="s">
        <v>3303</v>
      </c>
      <c r="C345" s="203" t="s">
        <v>6580</v>
      </c>
      <c r="D345" s="204">
        <v>0.67800000000000005</v>
      </c>
      <c r="E345" s="204">
        <v>0.63300000000000001</v>
      </c>
      <c r="F345" s="204"/>
      <c r="G345" s="204"/>
      <c r="H345" s="205">
        <v>3.9</v>
      </c>
      <c r="I345" s="206">
        <v>1</v>
      </c>
      <c r="J345" s="204">
        <v>0.27400000000000002</v>
      </c>
      <c r="K345" s="206">
        <v>9</v>
      </c>
      <c r="L345" s="204">
        <v>6.9000000000000006E-2</v>
      </c>
      <c r="M345" s="204">
        <v>7.9000000000000001E-2</v>
      </c>
      <c r="N345" s="200"/>
      <c r="O345" s="106"/>
    </row>
    <row r="346" spans="1:15" ht="22.5" x14ac:dyDescent="0.2">
      <c r="A346" s="202" t="s">
        <v>349</v>
      </c>
      <c r="B346" s="202" t="s">
        <v>3303</v>
      </c>
      <c r="C346" s="203" t="s">
        <v>6581</v>
      </c>
      <c r="D346" s="204">
        <v>0.39</v>
      </c>
      <c r="E346" s="204">
        <v>0.36599999999999999</v>
      </c>
      <c r="F346" s="204"/>
      <c r="G346" s="204"/>
      <c r="H346" s="205">
        <v>2.9</v>
      </c>
      <c r="I346" s="206">
        <v>1</v>
      </c>
      <c r="J346" s="204">
        <v>9.0999999999999998E-2</v>
      </c>
      <c r="K346" s="206">
        <v>6</v>
      </c>
      <c r="L346" s="204">
        <v>5.7000000000000002E-2</v>
      </c>
      <c r="M346" s="204">
        <v>0.06</v>
      </c>
      <c r="N346" s="200"/>
      <c r="O346" s="106"/>
    </row>
    <row r="347" spans="1:15" ht="33.75" x14ac:dyDescent="0.2">
      <c r="A347" s="110" t="s">
        <v>1424</v>
      </c>
      <c r="B347" s="110" t="s">
        <v>3303</v>
      </c>
      <c r="C347" s="199" t="s">
        <v>5673</v>
      </c>
      <c r="D347" s="111">
        <v>5.218</v>
      </c>
      <c r="E347" s="111">
        <v>5.1989999999999998</v>
      </c>
      <c r="F347" s="111"/>
      <c r="G347" s="111"/>
      <c r="H347" s="112">
        <v>33.1</v>
      </c>
      <c r="I347" s="119">
        <v>10</v>
      </c>
      <c r="J347" s="111">
        <v>0.45200000000000001</v>
      </c>
      <c r="K347" s="119">
        <v>51</v>
      </c>
      <c r="L347" s="111">
        <v>0.15</v>
      </c>
      <c r="M347" s="111">
        <v>0.14599999999999999</v>
      </c>
      <c r="N347" s="201"/>
      <c r="O347" s="110" t="s">
        <v>310</v>
      </c>
    </row>
    <row r="348" spans="1:15" ht="33.75" x14ac:dyDescent="0.2">
      <c r="A348" s="202" t="s">
        <v>2020</v>
      </c>
      <c r="B348" s="202" t="s">
        <v>3303</v>
      </c>
      <c r="C348" s="203" t="s">
        <v>6582</v>
      </c>
      <c r="D348" s="204">
        <v>2.3660000000000001</v>
      </c>
      <c r="E348" s="204">
        <v>2.3620000000000001</v>
      </c>
      <c r="F348" s="204"/>
      <c r="G348" s="204"/>
      <c r="H348" s="205">
        <v>17.399999999999999</v>
      </c>
      <c r="I348" s="206">
        <v>5</v>
      </c>
      <c r="J348" s="204">
        <v>0.38400000000000001</v>
      </c>
      <c r="K348" s="206">
        <v>33</v>
      </c>
      <c r="L348" s="204">
        <v>0.13200000000000001</v>
      </c>
      <c r="M348" s="204">
        <v>0.125</v>
      </c>
      <c r="N348" s="200"/>
      <c r="O348" s="106" t="s">
        <v>310</v>
      </c>
    </row>
    <row r="349" spans="1:15" ht="33.75" x14ac:dyDescent="0.2">
      <c r="A349" s="202" t="s">
        <v>5674</v>
      </c>
      <c r="B349" s="202" t="s">
        <v>3303</v>
      </c>
      <c r="C349" s="203" t="s">
        <v>5675</v>
      </c>
      <c r="D349" s="204">
        <v>1.137</v>
      </c>
      <c r="E349" s="204">
        <v>1.1359999999999999</v>
      </c>
      <c r="F349" s="204"/>
      <c r="G349" s="204"/>
      <c r="H349" s="205">
        <v>6</v>
      </c>
      <c r="I349" s="206"/>
      <c r="J349" s="204"/>
      <c r="K349" s="206">
        <v>11</v>
      </c>
      <c r="L349" s="204">
        <v>0.188</v>
      </c>
      <c r="M349" s="204">
        <v>0.161</v>
      </c>
      <c r="N349" s="200"/>
      <c r="O349" s="106" t="s">
        <v>310</v>
      </c>
    </row>
    <row r="350" spans="1:15" ht="33.75" x14ac:dyDescent="0.2">
      <c r="A350" s="202" t="s">
        <v>5676</v>
      </c>
      <c r="B350" s="202" t="s">
        <v>3303</v>
      </c>
      <c r="C350" s="203" t="s">
        <v>5677</v>
      </c>
      <c r="D350" s="204">
        <v>0.72</v>
      </c>
      <c r="E350" s="204">
        <v>0.71699999999999997</v>
      </c>
      <c r="F350" s="204"/>
      <c r="G350" s="204"/>
      <c r="H350" s="205">
        <v>3.6</v>
      </c>
      <c r="I350" s="206">
        <v>1</v>
      </c>
      <c r="J350" s="204">
        <v>0.33900000000000002</v>
      </c>
      <c r="K350" s="206">
        <v>10</v>
      </c>
      <c r="L350" s="204">
        <v>0.19</v>
      </c>
      <c r="M350" s="204">
        <v>0.14899999999999999</v>
      </c>
      <c r="N350" s="200"/>
      <c r="O350" s="106" t="s">
        <v>310</v>
      </c>
    </row>
    <row r="351" spans="1:15" ht="45" x14ac:dyDescent="0.2">
      <c r="A351" s="202" t="s">
        <v>1741</v>
      </c>
      <c r="B351" s="202" t="s">
        <v>3304</v>
      </c>
      <c r="C351" s="203" t="s">
        <v>6583</v>
      </c>
      <c r="D351" s="204">
        <v>2.3290000000000002</v>
      </c>
      <c r="E351" s="204">
        <v>2.3210000000000002</v>
      </c>
      <c r="F351" s="204"/>
      <c r="G351" s="204"/>
      <c r="H351" s="205">
        <v>16.3</v>
      </c>
      <c r="I351" s="206">
        <v>4</v>
      </c>
      <c r="J351" s="204">
        <v>0.41199999999999998</v>
      </c>
      <c r="K351" s="206">
        <v>31</v>
      </c>
      <c r="L351" s="204">
        <v>8.8999999999999996E-2</v>
      </c>
      <c r="M351" s="204">
        <v>0.11899999999999999</v>
      </c>
      <c r="N351" s="200"/>
      <c r="O351" s="106"/>
    </row>
    <row r="352" spans="1:15" ht="45" x14ac:dyDescent="0.2">
      <c r="A352" s="202" t="s">
        <v>1742</v>
      </c>
      <c r="B352" s="202" t="s">
        <v>3304</v>
      </c>
      <c r="C352" s="203" t="s">
        <v>6584</v>
      </c>
      <c r="D352" s="204">
        <v>1.607</v>
      </c>
      <c r="E352" s="204">
        <v>1.601</v>
      </c>
      <c r="F352" s="204"/>
      <c r="G352" s="204"/>
      <c r="H352" s="205">
        <v>12.2</v>
      </c>
      <c r="I352" s="206">
        <v>3</v>
      </c>
      <c r="J352" s="204">
        <v>0.34899999999999998</v>
      </c>
      <c r="K352" s="206">
        <v>25</v>
      </c>
      <c r="L352" s="204">
        <v>0.08</v>
      </c>
      <c r="M352" s="204">
        <v>0.106</v>
      </c>
      <c r="N352" s="200"/>
      <c r="O352" s="106"/>
    </row>
    <row r="353" spans="1:15" ht="56.25" x14ac:dyDescent="0.2">
      <c r="A353" s="202" t="s">
        <v>542</v>
      </c>
      <c r="B353" s="202" t="s">
        <v>3304</v>
      </c>
      <c r="C353" s="203" t="s">
        <v>5678</v>
      </c>
      <c r="D353" s="204">
        <v>0.85399999999999998</v>
      </c>
      <c r="E353" s="204">
        <v>0.85199999999999998</v>
      </c>
      <c r="F353" s="204"/>
      <c r="G353" s="204"/>
      <c r="H353" s="205">
        <v>5.8</v>
      </c>
      <c r="I353" s="206">
        <v>1</v>
      </c>
      <c r="J353" s="204">
        <v>0.46400000000000002</v>
      </c>
      <c r="K353" s="206">
        <v>14</v>
      </c>
      <c r="L353" s="204">
        <v>7.4999999999999997E-2</v>
      </c>
      <c r="M353" s="204">
        <v>9.1999999999999998E-2</v>
      </c>
      <c r="N353" s="200"/>
      <c r="O353" s="106"/>
    </row>
    <row r="354" spans="1:15" x14ac:dyDescent="0.2">
      <c r="A354" s="202" t="s">
        <v>1517</v>
      </c>
      <c r="B354" s="202" t="s">
        <v>3304</v>
      </c>
      <c r="C354" s="203" t="s">
        <v>5679</v>
      </c>
      <c r="D354" s="204">
        <v>0.71499999999999997</v>
      </c>
      <c r="E354" s="204">
        <v>0.71199999999999997</v>
      </c>
      <c r="F354" s="204"/>
      <c r="G354" s="204"/>
      <c r="H354" s="205">
        <v>5.3</v>
      </c>
      <c r="I354" s="206">
        <v>1</v>
      </c>
      <c r="J354" s="204">
        <v>0.37</v>
      </c>
      <c r="K354" s="206">
        <v>13</v>
      </c>
      <c r="L354" s="204">
        <v>7.4999999999999997E-2</v>
      </c>
      <c r="M354" s="204">
        <v>0.09</v>
      </c>
      <c r="N354" s="200"/>
      <c r="O354" s="106"/>
    </row>
    <row r="355" spans="1:15" ht="45" x14ac:dyDescent="0.2">
      <c r="A355" s="202" t="s">
        <v>3496</v>
      </c>
      <c r="B355" s="202" t="s">
        <v>3304</v>
      </c>
      <c r="C355" s="203" t="s">
        <v>355</v>
      </c>
      <c r="D355" s="204">
        <v>1.4990000000000001</v>
      </c>
      <c r="E355" s="204">
        <v>1.498</v>
      </c>
      <c r="F355" s="204"/>
      <c r="G355" s="204"/>
      <c r="H355" s="205">
        <v>13</v>
      </c>
      <c r="I355" s="206">
        <v>3</v>
      </c>
      <c r="J355" s="204">
        <v>0.34</v>
      </c>
      <c r="K355" s="206">
        <v>28</v>
      </c>
      <c r="L355" s="204">
        <v>7.2999999999999995E-2</v>
      </c>
      <c r="M355" s="204">
        <v>9.7000000000000003E-2</v>
      </c>
      <c r="N355" s="200"/>
      <c r="O355" s="106"/>
    </row>
    <row r="356" spans="1:15" ht="45" customHeight="1" x14ac:dyDescent="0.2">
      <c r="A356" s="202" t="s">
        <v>3119</v>
      </c>
      <c r="B356" s="202" t="s">
        <v>3304</v>
      </c>
      <c r="C356" s="203" t="s">
        <v>356</v>
      </c>
      <c r="D356" s="204">
        <v>1.2589999999999999</v>
      </c>
      <c r="E356" s="204">
        <v>1.256</v>
      </c>
      <c r="F356" s="204"/>
      <c r="G356" s="204"/>
      <c r="H356" s="205">
        <v>9.9</v>
      </c>
      <c r="I356" s="206">
        <v>2</v>
      </c>
      <c r="J356" s="204">
        <v>0.34399999999999997</v>
      </c>
      <c r="K356" s="206">
        <v>19</v>
      </c>
      <c r="L356" s="204">
        <v>7.2999999999999995E-2</v>
      </c>
      <c r="M356" s="204">
        <v>9.5000000000000001E-2</v>
      </c>
      <c r="N356" s="200"/>
      <c r="O356" s="106"/>
    </row>
    <row r="357" spans="1:15" ht="45" x14ac:dyDescent="0.2">
      <c r="A357" s="202" t="s">
        <v>1518</v>
      </c>
      <c r="B357" s="202" t="s">
        <v>3304</v>
      </c>
      <c r="C357" s="203" t="s">
        <v>357</v>
      </c>
      <c r="D357" s="204">
        <v>1.3420000000000001</v>
      </c>
      <c r="E357" s="204">
        <v>1.337</v>
      </c>
      <c r="F357" s="204"/>
      <c r="G357" s="204"/>
      <c r="H357" s="205">
        <v>11.1</v>
      </c>
      <c r="I357" s="206">
        <v>3</v>
      </c>
      <c r="J357" s="204">
        <v>0.28699999999999998</v>
      </c>
      <c r="K357" s="206">
        <v>24</v>
      </c>
      <c r="L357" s="204">
        <v>7.1999999999999995E-2</v>
      </c>
      <c r="M357" s="204">
        <v>9.5000000000000001E-2</v>
      </c>
      <c r="N357" s="200"/>
      <c r="O357" s="106"/>
    </row>
    <row r="358" spans="1:15" ht="33.75" x14ac:dyDescent="0.2">
      <c r="A358" s="202" t="s">
        <v>3191</v>
      </c>
      <c r="B358" s="202" t="s">
        <v>3305</v>
      </c>
      <c r="C358" s="203" t="s">
        <v>5680</v>
      </c>
      <c r="D358" s="204">
        <v>1.381</v>
      </c>
      <c r="E358" s="204">
        <v>1.377</v>
      </c>
      <c r="F358" s="204"/>
      <c r="G358" s="204"/>
      <c r="H358" s="205">
        <v>12.3</v>
      </c>
      <c r="I358" s="206">
        <v>3</v>
      </c>
      <c r="J358" s="204">
        <v>0.33200000000000002</v>
      </c>
      <c r="K358" s="206">
        <v>26</v>
      </c>
      <c r="L358" s="204">
        <v>7.4999999999999997E-2</v>
      </c>
      <c r="M358" s="204">
        <v>0.1</v>
      </c>
      <c r="N358" s="200"/>
      <c r="O358" s="106" t="s">
        <v>310</v>
      </c>
    </row>
    <row r="359" spans="1:15" ht="33.75" x14ac:dyDescent="0.2">
      <c r="A359" s="110" t="s">
        <v>3192</v>
      </c>
      <c r="B359" s="110" t="s">
        <v>3305</v>
      </c>
      <c r="C359" s="199" t="s">
        <v>5681</v>
      </c>
      <c r="D359" s="111">
        <v>0.45900000000000002</v>
      </c>
      <c r="E359" s="111">
        <v>0.45800000000000002</v>
      </c>
      <c r="F359" s="111"/>
      <c r="G359" s="111"/>
      <c r="H359" s="112">
        <v>4</v>
      </c>
      <c r="I359" s="119">
        <v>1</v>
      </c>
      <c r="J359" s="111">
        <v>0.188</v>
      </c>
      <c r="K359" s="119">
        <v>9</v>
      </c>
      <c r="L359" s="111">
        <v>7.4999999999999997E-2</v>
      </c>
      <c r="M359" s="111">
        <v>8.5999999999999993E-2</v>
      </c>
      <c r="N359" s="201"/>
      <c r="O359" s="110" t="s">
        <v>310</v>
      </c>
    </row>
    <row r="360" spans="1:15" ht="22.5" x14ac:dyDescent="0.2">
      <c r="A360" s="202" t="s">
        <v>3266</v>
      </c>
      <c r="B360" s="202" t="s">
        <v>3305</v>
      </c>
      <c r="C360" s="203" t="s">
        <v>432</v>
      </c>
      <c r="D360" s="204">
        <v>0.55200000000000005</v>
      </c>
      <c r="E360" s="204">
        <v>0.55200000000000005</v>
      </c>
      <c r="F360" s="204"/>
      <c r="G360" s="204"/>
      <c r="H360" s="205">
        <v>5.2</v>
      </c>
      <c r="I360" s="206">
        <v>1</v>
      </c>
      <c r="J360" s="204">
        <v>0.34</v>
      </c>
      <c r="K360" s="206">
        <v>12</v>
      </c>
      <c r="L360" s="204">
        <v>6.7000000000000004E-2</v>
      </c>
      <c r="M360" s="204">
        <v>0.08</v>
      </c>
      <c r="N360" s="200"/>
      <c r="O360" s="106"/>
    </row>
    <row r="361" spans="1:15" x14ac:dyDescent="0.2">
      <c r="A361" s="202" t="s">
        <v>2695</v>
      </c>
      <c r="B361" s="202" t="s">
        <v>3305</v>
      </c>
      <c r="C361" s="203" t="s">
        <v>2696</v>
      </c>
      <c r="D361" s="204">
        <v>0.501</v>
      </c>
      <c r="E361" s="204">
        <v>0.501</v>
      </c>
      <c r="F361" s="204"/>
      <c r="G361" s="204"/>
      <c r="H361" s="205">
        <v>4.5999999999999996</v>
      </c>
      <c r="I361" s="206">
        <v>1</v>
      </c>
      <c r="J361" s="204">
        <v>0.27200000000000002</v>
      </c>
      <c r="K361" s="206">
        <v>10</v>
      </c>
      <c r="L361" s="204">
        <v>7.1999999999999995E-2</v>
      </c>
      <c r="M361" s="204">
        <v>8.5000000000000006E-2</v>
      </c>
      <c r="N361" s="200"/>
      <c r="O361" s="106"/>
    </row>
    <row r="362" spans="1:15" ht="22.5" x14ac:dyDescent="0.2">
      <c r="A362" s="202" t="s">
        <v>1032</v>
      </c>
      <c r="B362" s="202" t="s">
        <v>3305</v>
      </c>
      <c r="C362" s="203" t="s">
        <v>358</v>
      </c>
      <c r="D362" s="204">
        <v>0.55600000000000005</v>
      </c>
      <c r="E362" s="204">
        <v>0.55500000000000005</v>
      </c>
      <c r="F362" s="204"/>
      <c r="G362" s="204"/>
      <c r="H362" s="205">
        <v>4.9000000000000004</v>
      </c>
      <c r="I362" s="206">
        <v>1</v>
      </c>
      <c r="J362" s="204">
        <v>0.35099999999999998</v>
      </c>
      <c r="K362" s="206">
        <v>12</v>
      </c>
      <c r="L362" s="204">
        <v>7.2999999999999995E-2</v>
      </c>
      <c r="M362" s="204">
        <v>8.6999999999999994E-2</v>
      </c>
      <c r="N362" s="200"/>
      <c r="O362" s="106"/>
    </row>
    <row r="363" spans="1:15" ht="33.75" customHeight="1" x14ac:dyDescent="0.2">
      <c r="A363" s="202" t="s">
        <v>3329</v>
      </c>
      <c r="B363" s="202" t="s">
        <v>3305</v>
      </c>
      <c r="C363" s="203" t="s">
        <v>359</v>
      </c>
      <c r="D363" s="204">
        <v>0.66500000000000004</v>
      </c>
      <c r="E363" s="204">
        <v>0.66500000000000004</v>
      </c>
      <c r="F363" s="204"/>
      <c r="G363" s="204"/>
      <c r="H363" s="205">
        <v>6.2</v>
      </c>
      <c r="I363" s="206">
        <v>1</v>
      </c>
      <c r="J363" s="204">
        <v>0.41</v>
      </c>
      <c r="K363" s="206">
        <v>14</v>
      </c>
      <c r="L363" s="204">
        <v>7.0000000000000007E-2</v>
      </c>
      <c r="M363" s="204">
        <v>8.5000000000000006E-2</v>
      </c>
      <c r="N363" s="200"/>
      <c r="O363" s="106"/>
    </row>
    <row r="364" spans="1:15" ht="45" x14ac:dyDescent="0.2">
      <c r="A364" s="202" t="s">
        <v>3330</v>
      </c>
      <c r="B364" s="202" t="s">
        <v>3305</v>
      </c>
      <c r="C364" s="203" t="s">
        <v>360</v>
      </c>
      <c r="D364" s="204">
        <v>0.46400000000000002</v>
      </c>
      <c r="E364" s="204">
        <v>0.46400000000000002</v>
      </c>
      <c r="F364" s="204"/>
      <c r="G364" s="204"/>
      <c r="H364" s="205">
        <v>4.2</v>
      </c>
      <c r="I364" s="206">
        <v>1</v>
      </c>
      <c r="J364" s="204">
        <v>0.246</v>
      </c>
      <c r="K364" s="206">
        <v>9</v>
      </c>
      <c r="L364" s="204">
        <v>6.9000000000000006E-2</v>
      </c>
      <c r="M364" s="204">
        <v>0.08</v>
      </c>
      <c r="N364" s="200"/>
      <c r="O364" s="106"/>
    </row>
    <row r="365" spans="1:15" ht="45" x14ac:dyDescent="0.2">
      <c r="A365" s="202" t="s">
        <v>2878</v>
      </c>
      <c r="B365" s="202" t="s">
        <v>3305</v>
      </c>
      <c r="C365" s="203" t="s">
        <v>138</v>
      </c>
      <c r="D365" s="204">
        <v>0.38</v>
      </c>
      <c r="E365" s="204">
        <v>0.38</v>
      </c>
      <c r="F365" s="204"/>
      <c r="G365" s="204"/>
      <c r="H365" s="205">
        <v>3.2</v>
      </c>
      <c r="I365" s="206">
        <v>1</v>
      </c>
      <c r="J365" s="204">
        <v>0.20899999999999999</v>
      </c>
      <c r="K365" s="206">
        <v>8</v>
      </c>
      <c r="L365" s="204">
        <v>7.2999999999999995E-2</v>
      </c>
      <c r="M365" s="204">
        <v>0.08</v>
      </c>
      <c r="N365" s="200"/>
      <c r="O365" s="106"/>
    </row>
    <row r="366" spans="1:15" ht="22.5" x14ac:dyDescent="0.2">
      <c r="A366" s="202" t="s">
        <v>3500</v>
      </c>
      <c r="B366" s="202" t="s">
        <v>3305</v>
      </c>
      <c r="C366" s="203" t="s">
        <v>3103</v>
      </c>
      <c r="D366" s="204">
        <v>0.67900000000000005</v>
      </c>
      <c r="E366" s="204">
        <v>0.67800000000000005</v>
      </c>
      <c r="F366" s="204"/>
      <c r="G366" s="204"/>
      <c r="H366" s="205">
        <v>6</v>
      </c>
      <c r="I366" s="206">
        <v>1</v>
      </c>
      <c r="J366" s="204">
        <v>0.41</v>
      </c>
      <c r="K366" s="206">
        <v>13</v>
      </c>
      <c r="L366" s="204">
        <v>7.0999999999999994E-2</v>
      </c>
      <c r="M366" s="204">
        <v>8.6999999999999994E-2</v>
      </c>
      <c r="N366" s="200"/>
      <c r="O366" s="106"/>
    </row>
    <row r="367" spans="1:15" x14ac:dyDescent="0.2">
      <c r="A367" s="202" t="s">
        <v>3532</v>
      </c>
      <c r="B367" s="202" t="s">
        <v>3305</v>
      </c>
      <c r="C367" s="203" t="s">
        <v>1481</v>
      </c>
      <c r="D367" s="204">
        <v>0.434</v>
      </c>
      <c r="E367" s="204">
        <v>0.432</v>
      </c>
      <c r="F367" s="204"/>
      <c r="G367" s="204"/>
      <c r="H367" s="205">
        <v>3</v>
      </c>
      <c r="I367" s="206">
        <v>1</v>
      </c>
      <c r="J367" s="204">
        <v>0.224</v>
      </c>
      <c r="K367" s="206">
        <v>8</v>
      </c>
      <c r="L367" s="204">
        <v>7.5999999999999998E-2</v>
      </c>
      <c r="M367" s="204">
        <v>8.1000000000000003E-2</v>
      </c>
      <c r="N367" s="200"/>
      <c r="O367" s="106"/>
    </row>
    <row r="368" spans="1:15" ht="33.75" x14ac:dyDescent="0.2">
      <c r="A368" s="202" t="s">
        <v>588</v>
      </c>
      <c r="B368" s="202" t="s">
        <v>3305</v>
      </c>
      <c r="C368" s="203" t="s">
        <v>139</v>
      </c>
      <c r="D368" s="204">
        <v>0.309</v>
      </c>
      <c r="E368" s="204">
        <v>0.308</v>
      </c>
      <c r="F368" s="204"/>
      <c r="G368" s="204"/>
      <c r="H368" s="205">
        <v>2.6</v>
      </c>
      <c r="I368" s="206">
        <v>1</v>
      </c>
      <c r="J368" s="204">
        <v>0.13400000000000001</v>
      </c>
      <c r="K368" s="206">
        <v>5</v>
      </c>
      <c r="L368" s="204">
        <v>7.5999999999999998E-2</v>
      </c>
      <c r="M368" s="204">
        <v>7.9000000000000001E-2</v>
      </c>
      <c r="N368" s="200"/>
      <c r="O368" s="106"/>
    </row>
    <row r="369" spans="1:15" ht="22.5" x14ac:dyDescent="0.2">
      <c r="A369" s="202" t="s">
        <v>1153</v>
      </c>
      <c r="B369" s="202" t="s">
        <v>3305</v>
      </c>
      <c r="C369" s="203" t="s">
        <v>3105</v>
      </c>
      <c r="D369" s="204">
        <v>0.73199999999999998</v>
      </c>
      <c r="E369" s="204">
        <v>0.73099999999999998</v>
      </c>
      <c r="F369" s="204"/>
      <c r="G369" s="204"/>
      <c r="H369" s="205">
        <v>6.1</v>
      </c>
      <c r="I369" s="206"/>
      <c r="J369" s="204"/>
      <c r="K369" s="206">
        <v>13</v>
      </c>
      <c r="L369" s="204">
        <v>7.2999999999999995E-2</v>
      </c>
      <c r="M369" s="204">
        <v>0.09</v>
      </c>
      <c r="N369" s="200"/>
      <c r="O369" s="106"/>
    </row>
    <row r="370" spans="1:15" x14ac:dyDescent="0.2">
      <c r="A370" s="202" t="s">
        <v>433</v>
      </c>
      <c r="B370" s="202" t="s">
        <v>3305</v>
      </c>
      <c r="C370" s="203" t="s">
        <v>434</v>
      </c>
      <c r="D370" s="204">
        <v>0.38700000000000001</v>
      </c>
      <c r="E370" s="204">
        <v>0.38600000000000001</v>
      </c>
      <c r="F370" s="204"/>
      <c r="G370" s="204"/>
      <c r="H370" s="205">
        <v>2.9</v>
      </c>
      <c r="I370" s="206">
        <v>1</v>
      </c>
      <c r="J370" s="204">
        <v>0.19500000000000001</v>
      </c>
      <c r="K370" s="206">
        <v>7</v>
      </c>
      <c r="L370" s="204">
        <v>7.2999999999999995E-2</v>
      </c>
      <c r="M370" s="204">
        <v>7.8E-2</v>
      </c>
      <c r="N370" s="200"/>
      <c r="O370" s="106"/>
    </row>
    <row r="371" spans="1:15" ht="22.5" x14ac:dyDescent="0.2">
      <c r="A371" s="202" t="s">
        <v>6585</v>
      </c>
      <c r="B371" s="202" t="s">
        <v>3305</v>
      </c>
      <c r="C371" s="203" t="s">
        <v>6586</v>
      </c>
      <c r="D371" s="204">
        <v>1.1240000000000001</v>
      </c>
      <c r="E371" s="204">
        <v>1.1240000000000001</v>
      </c>
      <c r="F371" s="204"/>
      <c r="G371" s="204"/>
      <c r="H371" s="205">
        <v>11.4</v>
      </c>
      <c r="I371" s="206"/>
      <c r="J371" s="204"/>
      <c r="K371" s="206">
        <v>18</v>
      </c>
      <c r="L371" s="204">
        <v>6.6000000000000003E-2</v>
      </c>
      <c r="M371" s="204">
        <v>8.6999999999999994E-2</v>
      </c>
      <c r="N371" s="200"/>
      <c r="O371" s="106"/>
    </row>
    <row r="372" spans="1:15" s="20" customFormat="1" ht="21" customHeight="1" x14ac:dyDescent="0.2">
      <c r="A372" s="81" t="s">
        <v>2802</v>
      </c>
      <c r="B372" s="207"/>
      <c r="C372" s="208"/>
      <c r="D372" s="209"/>
      <c r="E372" s="209"/>
      <c r="F372" s="209"/>
      <c r="G372" s="209"/>
      <c r="H372" s="210"/>
      <c r="I372" s="211"/>
      <c r="J372" s="209"/>
      <c r="K372" s="211"/>
      <c r="L372" s="209"/>
      <c r="M372" s="209"/>
      <c r="N372" s="212"/>
      <c r="O372" s="213"/>
    </row>
    <row r="373" spans="1:15" ht="22.5" x14ac:dyDescent="0.2">
      <c r="A373" s="202" t="s">
        <v>879</v>
      </c>
      <c r="B373" s="202" t="s">
        <v>3303</v>
      </c>
      <c r="C373" s="203" t="s">
        <v>2178</v>
      </c>
      <c r="D373" s="204">
        <v>2.3170000000000002</v>
      </c>
      <c r="E373" s="204">
        <v>2.1880000000000002</v>
      </c>
      <c r="F373" s="204"/>
      <c r="G373" s="204"/>
      <c r="H373" s="205">
        <v>13.5</v>
      </c>
      <c r="I373" s="206">
        <v>3</v>
      </c>
      <c r="J373" s="204">
        <v>0.36399999999999999</v>
      </c>
      <c r="K373" s="206">
        <v>27</v>
      </c>
      <c r="L373" s="204">
        <v>7.4999999999999997E-2</v>
      </c>
      <c r="M373" s="204">
        <v>0.1</v>
      </c>
      <c r="N373" s="200"/>
      <c r="O373" s="106"/>
    </row>
    <row r="374" spans="1:15" ht="33.75" x14ac:dyDescent="0.2">
      <c r="A374" s="202" t="s">
        <v>1507</v>
      </c>
      <c r="B374" s="202" t="s">
        <v>3303</v>
      </c>
      <c r="C374" s="203" t="s">
        <v>6587</v>
      </c>
      <c r="D374" s="204">
        <v>1.018</v>
      </c>
      <c r="E374" s="204">
        <v>1.0069999999999999</v>
      </c>
      <c r="F374" s="204"/>
      <c r="G374" s="204"/>
      <c r="H374" s="205">
        <v>5.2</v>
      </c>
      <c r="I374" s="206">
        <v>1</v>
      </c>
      <c r="J374" s="204">
        <v>0.31</v>
      </c>
      <c r="K374" s="206">
        <v>14</v>
      </c>
      <c r="L374" s="204">
        <v>0.128</v>
      </c>
      <c r="M374" s="204">
        <v>0.153</v>
      </c>
      <c r="N374" s="200"/>
      <c r="O374" s="106"/>
    </row>
    <row r="375" spans="1:15" ht="22.5" x14ac:dyDescent="0.2">
      <c r="A375" s="202" t="s">
        <v>2337</v>
      </c>
      <c r="B375" s="202" t="s">
        <v>3303</v>
      </c>
      <c r="C375" s="203" t="s">
        <v>3417</v>
      </c>
      <c r="D375" s="204">
        <v>1.4259999999999999</v>
      </c>
      <c r="E375" s="204">
        <v>1.3360000000000001</v>
      </c>
      <c r="F375" s="204"/>
      <c r="G375" s="204"/>
      <c r="H375" s="205">
        <v>7.7</v>
      </c>
      <c r="I375" s="206">
        <v>2</v>
      </c>
      <c r="J375" s="204">
        <v>0.27800000000000002</v>
      </c>
      <c r="K375" s="206">
        <v>18</v>
      </c>
      <c r="L375" s="204">
        <v>7.5999999999999998E-2</v>
      </c>
      <c r="M375" s="204">
        <v>9.6000000000000002E-2</v>
      </c>
      <c r="N375" s="200"/>
      <c r="O375" s="106"/>
    </row>
    <row r="376" spans="1:15" ht="22.5" x14ac:dyDescent="0.2">
      <c r="A376" s="202" t="s">
        <v>2338</v>
      </c>
      <c r="B376" s="202" t="s">
        <v>3303</v>
      </c>
      <c r="C376" s="203" t="s">
        <v>142</v>
      </c>
      <c r="D376" s="204">
        <v>1.587</v>
      </c>
      <c r="E376" s="204">
        <v>1.51</v>
      </c>
      <c r="F376" s="204"/>
      <c r="G376" s="204"/>
      <c r="H376" s="205">
        <v>9.6999999999999993</v>
      </c>
      <c r="I376" s="206">
        <v>2</v>
      </c>
      <c r="J376" s="204">
        <v>0.317</v>
      </c>
      <c r="K376" s="206">
        <v>20</v>
      </c>
      <c r="L376" s="204">
        <v>6.9000000000000006E-2</v>
      </c>
      <c r="M376" s="204">
        <v>8.8999999999999996E-2</v>
      </c>
      <c r="N376" s="200"/>
      <c r="O376" s="106"/>
    </row>
    <row r="377" spans="1:15" ht="22.5" x14ac:dyDescent="0.2">
      <c r="A377" s="202" t="s">
        <v>3467</v>
      </c>
      <c r="B377" s="202" t="s">
        <v>3303</v>
      </c>
      <c r="C377" s="203" t="s">
        <v>143</v>
      </c>
      <c r="D377" s="204">
        <v>0.72599999999999998</v>
      </c>
      <c r="E377" s="204">
        <v>0.65900000000000003</v>
      </c>
      <c r="F377" s="204"/>
      <c r="G377" s="204"/>
      <c r="H377" s="205">
        <v>3.3</v>
      </c>
      <c r="I377" s="206">
        <v>1</v>
      </c>
      <c r="J377" s="204">
        <v>0.23699999999999999</v>
      </c>
      <c r="K377" s="206">
        <v>8</v>
      </c>
      <c r="L377" s="204">
        <v>6.5000000000000002E-2</v>
      </c>
      <c r="M377" s="204">
        <v>7.0999999999999994E-2</v>
      </c>
      <c r="N377" s="200"/>
      <c r="O377" s="106"/>
    </row>
    <row r="378" spans="1:15" ht="22.5" x14ac:dyDescent="0.2">
      <c r="A378" s="110" t="s">
        <v>3110</v>
      </c>
      <c r="B378" s="110" t="s">
        <v>3304</v>
      </c>
      <c r="C378" s="199" t="s">
        <v>147</v>
      </c>
      <c r="D378" s="111">
        <v>1.0329999999999999</v>
      </c>
      <c r="E378" s="111">
        <v>1.032</v>
      </c>
      <c r="F378" s="111"/>
      <c r="G378" s="111"/>
      <c r="H378" s="112">
        <v>6.7</v>
      </c>
      <c r="I378" s="119">
        <v>1</v>
      </c>
      <c r="J378" s="111">
        <v>0.59699999999999998</v>
      </c>
      <c r="K378" s="119">
        <v>14</v>
      </c>
      <c r="L378" s="111">
        <v>9.2999999999999999E-2</v>
      </c>
      <c r="M378" s="111">
        <v>0.11600000000000001</v>
      </c>
      <c r="N378" s="201"/>
      <c r="O378" s="110"/>
    </row>
    <row r="379" spans="1:15" ht="45" x14ac:dyDescent="0.2">
      <c r="A379" s="202" t="s">
        <v>322</v>
      </c>
      <c r="B379" s="202" t="s">
        <v>3304</v>
      </c>
      <c r="C379" s="203" t="s">
        <v>31</v>
      </c>
      <c r="D379" s="204">
        <v>1.367</v>
      </c>
      <c r="E379" s="204">
        <v>1.363</v>
      </c>
      <c r="F379" s="204"/>
      <c r="G379" s="204"/>
      <c r="H379" s="205">
        <v>10.4</v>
      </c>
      <c r="I379" s="206">
        <v>2</v>
      </c>
      <c r="J379" s="204">
        <v>0.34100000000000003</v>
      </c>
      <c r="K379" s="206">
        <v>22</v>
      </c>
      <c r="L379" s="204">
        <v>6.9000000000000006E-2</v>
      </c>
      <c r="M379" s="204">
        <v>0.09</v>
      </c>
      <c r="N379" s="200"/>
      <c r="O379" s="106"/>
    </row>
    <row r="380" spans="1:15" ht="45" customHeight="1" x14ac:dyDescent="0.2">
      <c r="A380" s="202" t="s">
        <v>32</v>
      </c>
      <c r="B380" s="202" t="s">
        <v>3304</v>
      </c>
      <c r="C380" s="203" t="s">
        <v>5688</v>
      </c>
      <c r="D380" s="204">
        <v>0.72</v>
      </c>
      <c r="E380" s="204">
        <v>0.71899999999999997</v>
      </c>
      <c r="F380" s="204"/>
      <c r="G380" s="204"/>
      <c r="H380" s="205">
        <v>5.2</v>
      </c>
      <c r="I380" s="206">
        <v>1</v>
      </c>
      <c r="J380" s="204">
        <v>0.373</v>
      </c>
      <c r="K380" s="206">
        <v>12</v>
      </c>
      <c r="L380" s="204">
        <v>6.7000000000000004E-2</v>
      </c>
      <c r="M380" s="204">
        <v>0.08</v>
      </c>
      <c r="N380" s="200"/>
      <c r="O380" s="106"/>
    </row>
    <row r="381" spans="1:15" ht="22.5" x14ac:dyDescent="0.2">
      <c r="A381" s="202" t="s">
        <v>1590</v>
      </c>
      <c r="B381" s="202" t="s">
        <v>3305</v>
      </c>
      <c r="C381" s="203" t="s">
        <v>2196</v>
      </c>
      <c r="D381" s="204">
        <v>1.7490000000000001</v>
      </c>
      <c r="E381" s="204">
        <v>1.748</v>
      </c>
      <c r="F381" s="204"/>
      <c r="G381" s="204"/>
      <c r="H381" s="205">
        <v>14.6</v>
      </c>
      <c r="I381" s="206">
        <v>4</v>
      </c>
      <c r="J381" s="204">
        <v>0.33500000000000002</v>
      </c>
      <c r="K381" s="206">
        <v>29</v>
      </c>
      <c r="L381" s="204">
        <v>0.08</v>
      </c>
      <c r="M381" s="204">
        <v>0.107</v>
      </c>
      <c r="N381" s="200"/>
      <c r="O381" s="106"/>
    </row>
    <row r="382" spans="1:15" ht="33.75" x14ac:dyDescent="0.2">
      <c r="A382" s="202" t="s">
        <v>2033</v>
      </c>
      <c r="B382" s="202" t="s">
        <v>3305</v>
      </c>
      <c r="C382" s="203" t="s">
        <v>3111</v>
      </c>
      <c r="D382" s="204">
        <v>1.3180000000000001</v>
      </c>
      <c r="E382" s="204">
        <v>1.3160000000000001</v>
      </c>
      <c r="F382" s="204"/>
      <c r="G382" s="204"/>
      <c r="H382" s="205">
        <v>12.2</v>
      </c>
      <c r="I382" s="206">
        <v>3</v>
      </c>
      <c r="J382" s="204">
        <v>0.312</v>
      </c>
      <c r="K382" s="206">
        <v>24</v>
      </c>
      <c r="L382" s="204">
        <v>7.1999999999999995E-2</v>
      </c>
      <c r="M382" s="204">
        <v>9.4E-2</v>
      </c>
      <c r="N382" s="200"/>
      <c r="O382" s="106" t="s">
        <v>310</v>
      </c>
    </row>
    <row r="383" spans="1:15" ht="33.75" x14ac:dyDescent="0.2">
      <c r="A383" s="202" t="s">
        <v>2034</v>
      </c>
      <c r="B383" s="202" t="s">
        <v>3305</v>
      </c>
      <c r="C383" s="203" t="s">
        <v>34</v>
      </c>
      <c r="D383" s="204">
        <v>1.04</v>
      </c>
      <c r="E383" s="204">
        <v>1.0309999999999999</v>
      </c>
      <c r="F383" s="204"/>
      <c r="G383" s="204"/>
      <c r="H383" s="205">
        <v>4.4000000000000004</v>
      </c>
      <c r="I383" s="206">
        <v>1</v>
      </c>
      <c r="J383" s="204">
        <v>0.498</v>
      </c>
      <c r="K383" s="206">
        <v>10</v>
      </c>
      <c r="L383" s="204">
        <v>0.22600000000000001</v>
      </c>
      <c r="M383" s="204">
        <v>0.185</v>
      </c>
      <c r="N383" s="200"/>
      <c r="O383" s="106" t="s">
        <v>310</v>
      </c>
    </row>
    <row r="384" spans="1:15" ht="33.75" x14ac:dyDescent="0.2">
      <c r="A384" s="202" t="s">
        <v>35</v>
      </c>
      <c r="B384" s="202" t="s">
        <v>3305</v>
      </c>
      <c r="C384" s="203" t="s">
        <v>36</v>
      </c>
      <c r="D384" s="204">
        <v>0.58799999999999997</v>
      </c>
      <c r="E384" s="204">
        <v>0.58599999999999997</v>
      </c>
      <c r="F384" s="204"/>
      <c r="G384" s="204"/>
      <c r="H384" s="205">
        <v>5.3</v>
      </c>
      <c r="I384" s="206">
        <v>1</v>
      </c>
      <c r="J384" s="204">
        <v>0.29299999999999998</v>
      </c>
      <c r="K384" s="206">
        <v>12</v>
      </c>
      <c r="L384" s="204">
        <v>7.2999999999999995E-2</v>
      </c>
      <c r="M384" s="204">
        <v>8.7999999999999995E-2</v>
      </c>
      <c r="N384" s="200"/>
      <c r="O384" s="106" t="s">
        <v>310</v>
      </c>
    </row>
    <row r="385" spans="1:15" ht="33.75" x14ac:dyDescent="0.2">
      <c r="A385" s="202" t="s">
        <v>2036</v>
      </c>
      <c r="B385" s="202" t="s">
        <v>3305</v>
      </c>
      <c r="C385" s="203" t="s">
        <v>38</v>
      </c>
      <c r="D385" s="204">
        <v>0.67900000000000005</v>
      </c>
      <c r="E385" s="204">
        <v>0.67900000000000005</v>
      </c>
      <c r="F385" s="204"/>
      <c r="G385" s="204"/>
      <c r="H385" s="205">
        <v>7.1</v>
      </c>
      <c r="I385" s="206">
        <v>1</v>
      </c>
      <c r="J385" s="204">
        <v>0.40699999999999997</v>
      </c>
      <c r="K385" s="206">
        <v>16</v>
      </c>
      <c r="L385" s="204">
        <v>6.3E-2</v>
      </c>
      <c r="M385" s="204">
        <v>7.9000000000000001E-2</v>
      </c>
      <c r="N385" s="200"/>
      <c r="O385" s="106"/>
    </row>
    <row r="386" spans="1:15" ht="33.75" x14ac:dyDescent="0.2">
      <c r="A386" s="202" t="s">
        <v>996</v>
      </c>
      <c r="B386" s="202" t="s">
        <v>3305</v>
      </c>
      <c r="C386" s="203" t="s">
        <v>39</v>
      </c>
      <c r="D386" s="204">
        <v>0.51100000000000001</v>
      </c>
      <c r="E386" s="204">
        <v>0.51100000000000001</v>
      </c>
      <c r="F386" s="204"/>
      <c r="G386" s="204"/>
      <c r="H386" s="205">
        <v>4.9000000000000004</v>
      </c>
      <c r="I386" s="206">
        <v>1</v>
      </c>
      <c r="J386" s="204">
        <v>0.27700000000000002</v>
      </c>
      <c r="K386" s="206">
        <v>11</v>
      </c>
      <c r="L386" s="204">
        <v>6.7000000000000004E-2</v>
      </c>
      <c r="M386" s="204">
        <v>0.08</v>
      </c>
      <c r="N386" s="200"/>
      <c r="O386" s="106"/>
    </row>
    <row r="387" spans="1:15" ht="45" x14ac:dyDescent="0.2">
      <c r="A387" s="202" t="s">
        <v>2037</v>
      </c>
      <c r="B387" s="202" t="s">
        <v>3305</v>
      </c>
      <c r="C387" s="203" t="s">
        <v>3112</v>
      </c>
      <c r="D387" s="204">
        <v>1.4359999999999999</v>
      </c>
      <c r="E387" s="204">
        <v>1.4350000000000001</v>
      </c>
      <c r="F387" s="204"/>
      <c r="G387" s="204"/>
      <c r="H387" s="205">
        <v>11.1</v>
      </c>
      <c r="I387" s="206">
        <v>3</v>
      </c>
      <c r="J387" s="204">
        <v>0.34300000000000003</v>
      </c>
      <c r="K387" s="206">
        <v>24</v>
      </c>
      <c r="L387" s="204">
        <v>8.6999999999999994E-2</v>
      </c>
      <c r="M387" s="204">
        <v>0.113</v>
      </c>
      <c r="N387" s="200"/>
      <c r="O387" s="106"/>
    </row>
    <row r="388" spans="1:15" ht="45" x14ac:dyDescent="0.2">
      <c r="A388" s="202" t="s">
        <v>2038</v>
      </c>
      <c r="B388" s="202" t="s">
        <v>3305</v>
      </c>
      <c r="C388" s="203" t="s">
        <v>3113</v>
      </c>
      <c r="D388" s="204">
        <v>0.96299999999999997</v>
      </c>
      <c r="E388" s="204">
        <v>0.96099999999999997</v>
      </c>
      <c r="F388" s="204"/>
      <c r="G388" s="204"/>
      <c r="H388" s="205">
        <v>8.1999999999999993</v>
      </c>
      <c r="I388" s="206">
        <v>2</v>
      </c>
      <c r="J388" s="204">
        <v>0.3</v>
      </c>
      <c r="K388" s="206">
        <v>17</v>
      </c>
      <c r="L388" s="204">
        <v>7.6999999999999999E-2</v>
      </c>
      <c r="M388" s="204">
        <v>9.8000000000000004E-2</v>
      </c>
      <c r="N388" s="200"/>
      <c r="O388" s="106"/>
    </row>
    <row r="389" spans="1:15" ht="33.75" x14ac:dyDescent="0.2">
      <c r="A389" s="202" t="s">
        <v>1732</v>
      </c>
      <c r="B389" s="202" t="s">
        <v>3305</v>
      </c>
      <c r="C389" s="203" t="s">
        <v>2786</v>
      </c>
      <c r="D389" s="204">
        <v>0.57699999999999996</v>
      </c>
      <c r="E389" s="204">
        <v>0.57599999999999996</v>
      </c>
      <c r="F389" s="204"/>
      <c r="G389" s="204"/>
      <c r="H389" s="205">
        <v>5.5</v>
      </c>
      <c r="I389" s="206">
        <v>1</v>
      </c>
      <c r="J389" s="204">
        <v>0.29599999999999999</v>
      </c>
      <c r="K389" s="206">
        <v>12</v>
      </c>
      <c r="L389" s="204">
        <v>6.9000000000000006E-2</v>
      </c>
      <c r="M389" s="204">
        <v>8.3000000000000004E-2</v>
      </c>
      <c r="N389" s="200"/>
      <c r="O389" s="106"/>
    </row>
    <row r="390" spans="1:15" x14ac:dyDescent="0.2">
      <c r="A390" s="110" t="s">
        <v>2787</v>
      </c>
      <c r="B390" s="110" t="s">
        <v>3305</v>
      </c>
      <c r="C390" s="199" t="s">
        <v>2788</v>
      </c>
      <c r="D390" s="111">
        <v>0.51</v>
      </c>
      <c r="E390" s="111">
        <v>0.51</v>
      </c>
      <c r="F390" s="111"/>
      <c r="G390" s="111"/>
      <c r="H390" s="112">
        <v>5</v>
      </c>
      <c r="I390" s="119">
        <v>1</v>
      </c>
      <c r="J390" s="111">
        <v>0.29899999999999999</v>
      </c>
      <c r="K390" s="119">
        <v>11</v>
      </c>
      <c r="L390" s="111">
        <v>6.8000000000000005E-2</v>
      </c>
      <c r="M390" s="111">
        <v>8.1000000000000003E-2</v>
      </c>
      <c r="N390" s="201"/>
      <c r="O390" s="110"/>
    </row>
    <row r="391" spans="1:15" s="20" customFormat="1" ht="21" customHeight="1" x14ac:dyDescent="0.2">
      <c r="A391" s="81" t="s">
        <v>2776</v>
      </c>
      <c r="B391" s="207"/>
      <c r="C391" s="208"/>
      <c r="D391" s="209"/>
      <c r="E391" s="209"/>
      <c r="F391" s="209"/>
      <c r="G391" s="209"/>
      <c r="H391" s="210"/>
      <c r="I391" s="211"/>
      <c r="J391" s="209"/>
      <c r="K391" s="211"/>
      <c r="L391" s="209"/>
      <c r="M391" s="209"/>
      <c r="N391" s="212"/>
      <c r="O391" s="213"/>
    </row>
    <row r="392" spans="1:15" ht="22.5" x14ac:dyDescent="0.2">
      <c r="A392" s="202" t="s">
        <v>867</v>
      </c>
      <c r="B392" s="202" t="s">
        <v>3303</v>
      </c>
      <c r="C392" s="203" t="s">
        <v>2789</v>
      </c>
      <c r="D392" s="204">
        <v>5.0419999999999998</v>
      </c>
      <c r="E392" s="204">
        <v>4.8019999999999996</v>
      </c>
      <c r="F392" s="204"/>
      <c r="G392" s="204"/>
      <c r="H392" s="205">
        <v>30</v>
      </c>
      <c r="I392" s="206">
        <v>9</v>
      </c>
      <c r="J392" s="204">
        <v>0.30199999999999999</v>
      </c>
      <c r="K392" s="206">
        <v>48</v>
      </c>
      <c r="L392" s="204">
        <v>7.0000000000000007E-2</v>
      </c>
      <c r="M392" s="204">
        <v>9.7000000000000003E-2</v>
      </c>
      <c r="N392" s="200"/>
      <c r="O392" s="106"/>
    </row>
    <row r="393" spans="1:15" ht="22.5" x14ac:dyDescent="0.2">
      <c r="A393" s="202" t="s">
        <v>2438</v>
      </c>
      <c r="B393" s="202" t="s">
        <v>3303</v>
      </c>
      <c r="C393" s="203" t="s">
        <v>2730</v>
      </c>
      <c r="D393" s="204">
        <v>3.9649999999999999</v>
      </c>
      <c r="E393" s="204">
        <v>3.774</v>
      </c>
      <c r="F393" s="204"/>
      <c r="G393" s="204"/>
      <c r="H393" s="205">
        <v>27.7</v>
      </c>
      <c r="I393" s="206">
        <v>8</v>
      </c>
      <c r="J393" s="204">
        <v>0.318</v>
      </c>
      <c r="K393" s="206">
        <v>46</v>
      </c>
      <c r="L393" s="204">
        <v>7.1999999999999995E-2</v>
      </c>
      <c r="M393" s="204">
        <v>0.1</v>
      </c>
      <c r="N393" s="200"/>
      <c r="O393" s="106"/>
    </row>
    <row r="394" spans="1:15" ht="45" x14ac:dyDescent="0.2">
      <c r="A394" s="202" t="s">
        <v>3056</v>
      </c>
      <c r="B394" s="202" t="s">
        <v>3303</v>
      </c>
      <c r="C394" s="203" t="s">
        <v>42</v>
      </c>
      <c r="D394" s="204">
        <v>5.1289999999999996</v>
      </c>
      <c r="E394" s="204">
        <v>4.9290000000000003</v>
      </c>
      <c r="F394" s="204"/>
      <c r="G394" s="204"/>
      <c r="H394" s="205">
        <v>29.4</v>
      </c>
      <c r="I394" s="206">
        <v>9</v>
      </c>
      <c r="J394" s="204">
        <v>0.34200000000000003</v>
      </c>
      <c r="K394" s="206">
        <v>47</v>
      </c>
      <c r="L394" s="204">
        <v>8.1000000000000003E-2</v>
      </c>
      <c r="M394" s="204">
        <v>0.112</v>
      </c>
      <c r="N394" s="200"/>
      <c r="O394" s="106"/>
    </row>
    <row r="395" spans="1:15" ht="45" x14ac:dyDescent="0.2">
      <c r="A395" s="202" t="s">
        <v>3057</v>
      </c>
      <c r="B395" s="202" t="s">
        <v>3303</v>
      </c>
      <c r="C395" s="203" t="s">
        <v>43</v>
      </c>
      <c r="D395" s="204">
        <v>3.1880000000000002</v>
      </c>
      <c r="E395" s="204">
        <v>3.0430000000000001</v>
      </c>
      <c r="F395" s="204"/>
      <c r="G395" s="204"/>
      <c r="H395" s="205">
        <v>18.399999999999999</v>
      </c>
      <c r="I395" s="206">
        <v>5</v>
      </c>
      <c r="J395" s="204">
        <v>0.29899999999999999</v>
      </c>
      <c r="K395" s="206">
        <v>33</v>
      </c>
      <c r="L395" s="204">
        <v>6.8000000000000005E-2</v>
      </c>
      <c r="M395" s="204">
        <v>9.2999999999999999E-2</v>
      </c>
      <c r="N395" s="200"/>
      <c r="O395" s="106"/>
    </row>
    <row r="396" spans="1:15" ht="33.75" x14ac:dyDescent="0.2">
      <c r="A396" s="202" t="s">
        <v>3028</v>
      </c>
      <c r="B396" s="202" t="s">
        <v>3303</v>
      </c>
      <c r="C396" s="203" t="s">
        <v>6588</v>
      </c>
      <c r="D396" s="204">
        <v>3.1070000000000002</v>
      </c>
      <c r="E396" s="204">
        <v>2.96</v>
      </c>
      <c r="F396" s="204"/>
      <c r="G396" s="204"/>
      <c r="H396" s="205">
        <v>15.3</v>
      </c>
      <c r="I396" s="206">
        <v>4</v>
      </c>
      <c r="J396" s="204">
        <v>0.30199999999999999</v>
      </c>
      <c r="K396" s="206">
        <v>27</v>
      </c>
      <c r="L396" s="204">
        <v>6.9000000000000006E-2</v>
      </c>
      <c r="M396" s="204">
        <v>9.2999999999999999E-2</v>
      </c>
      <c r="N396" s="200"/>
      <c r="O396" s="106"/>
    </row>
    <row r="397" spans="1:15" ht="22.5" x14ac:dyDescent="0.2">
      <c r="A397" s="202" t="s">
        <v>2452</v>
      </c>
      <c r="B397" s="202" t="s">
        <v>3303</v>
      </c>
      <c r="C397" s="203" t="s">
        <v>2731</v>
      </c>
      <c r="D397" s="204">
        <v>3.4119999999999999</v>
      </c>
      <c r="E397" s="204">
        <v>3.3050000000000002</v>
      </c>
      <c r="F397" s="204"/>
      <c r="G397" s="204"/>
      <c r="H397" s="205">
        <v>19.399999999999999</v>
      </c>
      <c r="I397" s="206">
        <v>5</v>
      </c>
      <c r="J397" s="204">
        <v>0.41399999999999998</v>
      </c>
      <c r="K397" s="206">
        <v>36</v>
      </c>
      <c r="L397" s="204">
        <v>0.09</v>
      </c>
      <c r="M397" s="204">
        <v>0.122</v>
      </c>
      <c r="N397" s="200"/>
      <c r="O397" s="106"/>
    </row>
    <row r="398" spans="1:15" ht="12.75" customHeight="1" x14ac:dyDescent="0.2">
      <c r="A398" s="202" t="s">
        <v>2732</v>
      </c>
      <c r="B398" s="202" t="s">
        <v>3303</v>
      </c>
      <c r="C398" s="203" t="s">
        <v>5689</v>
      </c>
      <c r="D398" s="204">
        <v>2.411</v>
      </c>
      <c r="E398" s="204">
        <v>2.2959999999999998</v>
      </c>
      <c r="F398" s="204"/>
      <c r="G398" s="204"/>
      <c r="H398" s="205">
        <v>9.4</v>
      </c>
      <c r="I398" s="206">
        <v>2</v>
      </c>
      <c r="J398" s="204">
        <v>0.28999999999999998</v>
      </c>
      <c r="K398" s="206">
        <v>18</v>
      </c>
      <c r="L398" s="204">
        <v>6.4000000000000001E-2</v>
      </c>
      <c r="M398" s="204">
        <v>8.3000000000000004E-2</v>
      </c>
      <c r="N398" s="200"/>
      <c r="O398" s="106"/>
    </row>
    <row r="399" spans="1:15" ht="22.5" x14ac:dyDescent="0.2">
      <c r="A399" s="202" t="s">
        <v>5690</v>
      </c>
      <c r="B399" s="202" t="s">
        <v>3303</v>
      </c>
      <c r="C399" s="203" t="s">
        <v>5691</v>
      </c>
      <c r="D399" s="204">
        <v>2.0139999999999998</v>
      </c>
      <c r="E399" s="204">
        <v>1.8979999999999999</v>
      </c>
      <c r="F399" s="204"/>
      <c r="G399" s="204"/>
      <c r="H399" s="205">
        <v>7.9</v>
      </c>
      <c r="I399" s="206">
        <v>2</v>
      </c>
      <c r="J399" s="204">
        <v>0.24099999999999999</v>
      </c>
      <c r="K399" s="206">
        <v>16</v>
      </c>
      <c r="L399" s="204">
        <v>6.4000000000000001E-2</v>
      </c>
      <c r="M399" s="204">
        <v>8.1000000000000003E-2</v>
      </c>
      <c r="N399" s="200"/>
      <c r="O399" s="106"/>
    </row>
    <row r="400" spans="1:15" ht="33.75" x14ac:dyDescent="0.2">
      <c r="A400" s="202" t="s">
        <v>3675</v>
      </c>
      <c r="B400" s="202" t="s">
        <v>3303</v>
      </c>
      <c r="C400" s="118" t="s">
        <v>6589</v>
      </c>
      <c r="D400" s="204">
        <v>5.0609999999999999</v>
      </c>
      <c r="E400" s="204">
        <v>4.8</v>
      </c>
      <c r="F400" s="204"/>
      <c r="G400" s="204"/>
      <c r="H400" s="205">
        <v>17.2</v>
      </c>
      <c r="I400" s="206">
        <v>5</v>
      </c>
      <c r="J400" s="204">
        <v>0.35299999999999998</v>
      </c>
      <c r="K400" s="206">
        <v>32</v>
      </c>
      <c r="L400" s="204">
        <v>8.5999999999999993E-2</v>
      </c>
      <c r="M400" s="204">
        <v>0.11600000000000001</v>
      </c>
      <c r="N400" s="200"/>
      <c r="O400" s="106"/>
    </row>
    <row r="401" spans="1:15" ht="22.5" x14ac:dyDescent="0.2">
      <c r="A401" s="202" t="s">
        <v>2448</v>
      </c>
      <c r="B401" s="202" t="s">
        <v>3303</v>
      </c>
      <c r="C401" s="203" t="s">
        <v>598</v>
      </c>
      <c r="D401" s="204">
        <v>2.2530000000000001</v>
      </c>
      <c r="E401" s="204">
        <v>2.153</v>
      </c>
      <c r="F401" s="204"/>
      <c r="G401" s="204"/>
      <c r="H401" s="205">
        <v>17.600000000000001</v>
      </c>
      <c r="I401" s="206">
        <v>5</v>
      </c>
      <c r="J401" s="204">
        <v>0.27700000000000002</v>
      </c>
      <c r="K401" s="206">
        <v>34</v>
      </c>
      <c r="L401" s="204">
        <v>6.6000000000000003E-2</v>
      </c>
      <c r="M401" s="204">
        <v>8.8999999999999996E-2</v>
      </c>
      <c r="N401" s="200"/>
      <c r="O401" s="106"/>
    </row>
    <row r="402" spans="1:15" ht="45" x14ac:dyDescent="0.2">
      <c r="A402" s="202" t="s">
        <v>3197</v>
      </c>
      <c r="B402" s="202" t="s">
        <v>3303</v>
      </c>
      <c r="C402" s="203" t="s">
        <v>6590</v>
      </c>
      <c r="D402" s="204">
        <v>4.0419999999999998</v>
      </c>
      <c r="E402" s="204">
        <v>3.85</v>
      </c>
      <c r="F402" s="204"/>
      <c r="G402" s="204"/>
      <c r="H402" s="205">
        <v>21.8</v>
      </c>
      <c r="I402" s="206">
        <v>6</v>
      </c>
      <c r="J402" s="204">
        <v>0.38</v>
      </c>
      <c r="K402" s="206">
        <v>40</v>
      </c>
      <c r="L402" s="204">
        <v>8.5999999999999993E-2</v>
      </c>
      <c r="M402" s="204">
        <v>0.11700000000000001</v>
      </c>
      <c r="N402" s="200"/>
      <c r="O402" s="106"/>
    </row>
    <row r="403" spans="1:15" ht="45" x14ac:dyDescent="0.2">
      <c r="A403" s="202" t="s">
        <v>3198</v>
      </c>
      <c r="B403" s="202" t="s">
        <v>3303</v>
      </c>
      <c r="C403" s="203" t="s">
        <v>6591</v>
      </c>
      <c r="D403" s="204">
        <v>3.125</v>
      </c>
      <c r="E403" s="204">
        <v>2.9620000000000002</v>
      </c>
      <c r="F403" s="204"/>
      <c r="G403" s="204"/>
      <c r="H403" s="205">
        <v>17</v>
      </c>
      <c r="I403" s="206">
        <v>5</v>
      </c>
      <c r="J403" s="204">
        <v>0.32</v>
      </c>
      <c r="K403" s="206">
        <v>31</v>
      </c>
      <c r="L403" s="204">
        <v>7.9000000000000001E-2</v>
      </c>
      <c r="M403" s="204">
        <v>0.107</v>
      </c>
      <c r="N403" s="200"/>
      <c r="O403" s="106"/>
    </row>
    <row r="404" spans="1:15" ht="33.75" x14ac:dyDescent="0.2">
      <c r="A404" s="110" t="s">
        <v>1832</v>
      </c>
      <c r="B404" s="110" t="s">
        <v>3303</v>
      </c>
      <c r="C404" s="199" t="s">
        <v>6592</v>
      </c>
      <c r="D404" s="111">
        <v>2.21</v>
      </c>
      <c r="E404" s="111">
        <v>2.093</v>
      </c>
      <c r="F404" s="111"/>
      <c r="G404" s="111"/>
      <c r="H404" s="112">
        <v>10.9</v>
      </c>
      <c r="I404" s="119">
        <v>3</v>
      </c>
      <c r="J404" s="111">
        <v>0.32800000000000001</v>
      </c>
      <c r="K404" s="119">
        <v>24</v>
      </c>
      <c r="L404" s="111">
        <v>8.4000000000000005E-2</v>
      </c>
      <c r="M404" s="111">
        <v>0.11</v>
      </c>
      <c r="N404" s="201"/>
      <c r="O404" s="110"/>
    </row>
    <row r="405" spans="1:15" ht="45" x14ac:dyDescent="0.2">
      <c r="A405" s="202" t="s">
        <v>2875</v>
      </c>
      <c r="B405" s="202" t="s">
        <v>3303</v>
      </c>
      <c r="C405" s="203" t="s">
        <v>6593</v>
      </c>
      <c r="D405" s="204">
        <v>2.06</v>
      </c>
      <c r="E405" s="204">
        <v>1.9430000000000001</v>
      </c>
      <c r="F405" s="204"/>
      <c r="G405" s="204"/>
      <c r="H405" s="205">
        <v>10.6</v>
      </c>
      <c r="I405" s="206">
        <v>3</v>
      </c>
      <c r="J405" s="204">
        <v>0.28199999999999997</v>
      </c>
      <c r="K405" s="206">
        <v>19</v>
      </c>
      <c r="L405" s="204">
        <v>7.4999999999999997E-2</v>
      </c>
      <c r="M405" s="204">
        <v>9.7000000000000003E-2</v>
      </c>
      <c r="N405" s="200"/>
      <c r="O405" s="106"/>
    </row>
    <row r="406" spans="1:15" ht="33.75" x14ac:dyDescent="0.2">
      <c r="A406" s="202" t="s">
        <v>2876</v>
      </c>
      <c r="B406" s="202" t="s">
        <v>3303</v>
      </c>
      <c r="C406" s="203" t="s">
        <v>6594</v>
      </c>
      <c r="D406" s="204">
        <v>1.54</v>
      </c>
      <c r="E406" s="204">
        <v>1.462</v>
      </c>
      <c r="F406" s="204"/>
      <c r="G406" s="204"/>
      <c r="H406" s="205">
        <v>9.1</v>
      </c>
      <c r="I406" s="206">
        <v>2</v>
      </c>
      <c r="J406" s="204">
        <v>0.311</v>
      </c>
      <c r="K406" s="206">
        <v>17</v>
      </c>
      <c r="L406" s="204">
        <v>7.1999999999999995E-2</v>
      </c>
      <c r="M406" s="204">
        <v>9.2999999999999999E-2</v>
      </c>
      <c r="N406" s="200"/>
      <c r="O406" s="106"/>
    </row>
    <row r="407" spans="1:15" ht="45" x14ac:dyDescent="0.2">
      <c r="A407" s="202" t="s">
        <v>3533</v>
      </c>
      <c r="B407" s="202" t="s">
        <v>3303</v>
      </c>
      <c r="C407" s="203" t="s">
        <v>6595</v>
      </c>
      <c r="D407" s="204">
        <v>1.1040000000000001</v>
      </c>
      <c r="E407" s="204">
        <v>1.022</v>
      </c>
      <c r="F407" s="204"/>
      <c r="G407" s="204"/>
      <c r="H407" s="205">
        <v>4.7</v>
      </c>
      <c r="I407" s="206"/>
      <c r="J407" s="204"/>
      <c r="K407" s="206">
        <v>11</v>
      </c>
      <c r="L407" s="204">
        <v>7.0000000000000007E-2</v>
      </c>
      <c r="M407" s="204">
        <v>8.2000000000000003E-2</v>
      </c>
      <c r="N407" s="200"/>
      <c r="O407" s="106"/>
    </row>
    <row r="408" spans="1:15" ht="33.75" x14ac:dyDescent="0.2">
      <c r="A408" s="202" t="s">
        <v>4084</v>
      </c>
      <c r="B408" s="202" t="s">
        <v>3303</v>
      </c>
      <c r="C408" s="203" t="s">
        <v>6596</v>
      </c>
      <c r="D408" s="204">
        <v>0.90300000000000002</v>
      </c>
      <c r="E408" s="204">
        <v>0.83</v>
      </c>
      <c r="F408" s="204"/>
      <c r="G408" s="204"/>
      <c r="H408" s="205">
        <v>3.7</v>
      </c>
      <c r="I408" s="206">
        <v>1</v>
      </c>
      <c r="J408" s="204">
        <v>0.35899999999999999</v>
      </c>
      <c r="K408" s="206">
        <v>9</v>
      </c>
      <c r="L408" s="204">
        <v>8.2000000000000003E-2</v>
      </c>
      <c r="M408" s="204">
        <v>9.1999999999999998E-2</v>
      </c>
      <c r="N408" s="200"/>
      <c r="O408" s="106"/>
    </row>
    <row r="409" spans="1:15" ht="33.75" x14ac:dyDescent="0.2">
      <c r="A409" s="202" t="s">
        <v>6597</v>
      </c>
      <c r="B409" s="202" t="s">
        <v>3303</v>
      </c>
      <c r="C409" s="203" t="s">
        <v>6598</v>
      </c>
      <c r="D409" s="204">
        <v>0.69599999999999995</v>
      </c>
      <c r="E409" s="204">
        <v>0.64</v>
      </c>
      <c r="F409" s="204"/>
      <c r="G409" s="204"/>
      <c r="H409" s="205">
        <v>3.4</v>
      </c>
      <c r="I409" s="206">
        <v>1</v>
      </c>
      <c r="J409" s="204">
        <v>0.16400000000000001</v>
      </c>
      <c r="K409" s="206">
        <v>7</v>
      </c>
      <c r="L409" s="204">
        <v>7.3999999999999996E-2</v>
      </c>
      <c r="M409" s="204">
        <v>8.2000000000000003E-2</v>
      </c>
      <c r="N409" s="200"/>
      <c r="O409" s="106"/>
    </row>
    <row r="410" spans="1:15" ht="22.5" x14ac:dyDescent="0.2">
      <c r="A410" s="202" t="s">
        <v>3200</v>
      </c>
      <c r="B410" s="202" t="s">
        <v>3303</v>
      </c>
      <c r="C410" s="203" t="s">
        <v>6599</v>
      </c>
      <c r="D410" s="204">
        <v>5.2830000000000004</v>
      </c>
      <c r="E410" s="204">
        <v>4.9850000000000003</v>
      </c>
      <c r="F410" s="204"/>
      <c r="G410" s="204"/>
      <c r="H410" s="205">
        <v>20.100000000000001</v>
      </c>
      <c r="I410" s="206">
        <v>6</v>
      </c>
      <c r="J410" s="204">
        <v>0.32100000000000001</v>
      </c>
      <c r="K410" s="206">
        <v>35</v>
      </c>
      <c r="L410" s="204">
        <v>7.8E-2</v>
      </c>
      <c r="M410" s="204">
        <v>0.107</v>
      </c>
      <c r="N410" s="200"/>
      <c r="O410" s="106"/>
    </row>
    <row r="411" spans="1:15" ht="22.5" x14ac:dyDescent="0.2">
      <c r="A411" s="202" t="s">
        <v>3036</v>
      </c>
      <c r="B411" s="202" t="s">
        <v>3303</v>
      </c>
      <c r="C411" s="203" t="s">
        <v>6600</v>
      </c>
      <c r="D411" s="204">
        <v>4.8789999999999996</v>
      </c>
      <c r="E411" s="204">
        <v>4.5949999999999998</v>
      </c>
      <c r="F411" s="204"/>
      <c r="G411" s="204"/>
      <c r="H411" s="205">
        <v>18.100000000000001</v>
      </c>
      <c r="I411" s="206">
        <v>5</v>
      </c>
      <c r="J411" s="204">
        <v>0.36699999999999999</v>
      </c>
      <c r="K411" s="206">
        <v>33</v>
      </c>
      <c r="L411" s="204">
        <v>8.5000000000000006E-2</v>
      </c>
      <c r="M411" s="204">
        <v>0.115</v>
      </c>
      <c r="N411" s="200"/>
      <c r="O411" s="106"/>
    </row>
    <row r="412" spans="1:15" ht="45" customHeight="1" x14ac:dyDescent="0.2">
      <c r="A412" s="202" t="s">
        <v>1854</v>
      </c>
      <c r="B412" s="202" t="s">
        <v>3303</v>
      </c>
      <c r="C412" s="203" t="s">
        <v>6601</v>
      </c>
      <c r="D412" s="204">
        <v>4.5570000000000004</v>
      </c>
      <c r="E412" s="204">
        <v>4.3499999999999996</v>
      </c>
      <c r="F412" s="204"/>
      <c r="G412" s="204"/>
      <c r="H412" s="205">
        <v>19</v>
      </c>
      <c r="I412" s="206">
        <v>5</v>
      </c>
      <c r="J412" s="204">
        <v>0.41699999999999998</v>
      </c>
      <c r="K412" s="206">
        <v>36</v>
      </c>
      <c r="L412" s="204">
        <v>9.1999999999999998E-2</v>
      </c>
      <c r="M412" s="204">
        <v>0.125</v>
      </c>
      <c r="N412" s="200"/>
      <c r="O412" s="106"/>
    </row>
    <row r="413" spans="1:15" ht="45" customHeight="1" x14ac:dyDescent="0.2">
      <c r="A413" s="202" t="s">
        <v>1433</v>
      </c>
      <c r="B413" s="202" t="s">
        <v>3303</v>
      </c>
      <c r="C413" s="203" t="s">
        <v>6602</v>
      </c>
      <c r="D413" s="204">
        <v>3.5339999999999998</v>
      </c>
      <c r="E413" s="204">
        <v>3.339</v>
      </c>
      <c r="F413" s="204"/>
      <c r="G413" s="204"/>
      <c r="H413" s="205">
        <v>11.4</v>
      </c>
      <c r="I413" s="206">
        <v>3</v>
      </c>
      <c r="J413" s="204">
        <v>0.34599999999999997</v>
      </c>
      <c r="K413" s="206">
        <v>24</v>
      </c>
      <c r="L413" s="204">
        <v>8.5000000000000006E-2</v>
      </c>
      <c r="M413" s="204">
        <v>0.111</v>
      </c>
      <c r="N413" s="200"/>
      <c r="O413" s="106"/>
    </row>
    <row r="414" spans="1:15" x14ac:dyDescent="0.2">
      <c r="A414" s="202" t="s">
        <v>2054</v>
      </c>
      <c r="B414" s="202" t="s">
        <v>3303</v>
      </c>
      <c r="C414" s="203" t="s">
        <v>6603</v>
      </c>
      <c r="D414" s="204">
        <v>2.6819999999999999</v>
      </c>
      <c r="E414" s="204">
        <v>2.524</v>
      </c>
      <c r="F414" s="204"/>
      <c r="G414" s="204"/>
      <c r="H414" s="205">
        <v>9.4</v>
      </c>
      <c r="I414" s="206">
        <v>2</v>
      </c>
      <c r="J414" s="204">
        <v>0.32700000000000001</v>
      </c>
      <c r="K414" s="206">
        <v>19</v>
      </c>
      <c r="L414" s="204">
        <v>7.2999999999999995E-2</v>
      </c>
      <c r="M414" s="204">
        <v>9.4E-2</v>
      </c>
      <c r="N414" s="200"/>
      <c r="O414" s="106"/>
    </row>
    <row r="415" spans="1:15" ht="33.75" x14ac:dyDescent="0.2">
      <c r="A415" s="202" t="s">
        <v>6604</v>
      </c>
      <c r="B415" s="202" t="s">
        <v>3303</v>
      </c>
      <c r="C415" s="203" t="s">
        <v>6605</v>
      </c>
      <c r="D415" s="204">
        <v>2.4980000000000002</v>
      </c>
      <c r="E415" s="204">
        <v>2.355</v>
      </c>
      <c r="F415" s="204"/>
      <c r="G415" s="204"/>
      <c r="H415" s="205">
        <v>11.4</v>
      </c>
      <c r="I415" s="206">
        <v>3</v>
      </c>
      <c r="J415" s="204">
        <v>0.34599999999999997</v>
      </c>
      <c r="K415" s="206">
        <v>22</v>
      </c>
      <c r="L415" s="204">
        <v>8.5000000000000006E-2</v>
      </c>
      <c r="M415" s="204">
        <v>0.112</v>
      </c>
      <c r="N415" s="200"/>
      <c r="O415" s="106"/>
    </row>
    <row r="416" spans="1:15" ht="33.75" x14ac:dyDescent="0.2">
      <c r="A416" s="202" t="s">
        <v>6606</v>
      </c>
      <c r="B416" s="202" t="s">
        <v>3303</v>
      </c>
      <c r="C416" s="203" t="s">
        <v>6607</v>
      </c>
      <c r="D416" s="204">
        <v>1.9279999999999999</v>
      </c>
      <c r="E416" s="204">
        <v>1.8140000000000001</v>
      </c>
      <c r="F416" s="204"/>
      <c r="G416" s="204"/>
      <c r="H416" s="205">
        <v>7.6</v>
      </c>
      <c r="I416" s="206">
        <v>2</v>
      </c>
      <c r="J416" s="204">
        <v>0.27</v>
      </c>
      <c r="K416" s="206">
        <v>17</v>
      </c>
      <c r="L416" s="204">
        <v>7.3999999999999996E-2</v>
      </c>
      <c r="M416" s="204">
        <v>9.4E-2</v>
      </c>
      <c r="N416" s="200"/>
      <c r="O416" s="106"/>
    </row>
    <row r="417" spans="1:15" x14ac:dyDescent="0.2">
      <c r="A417" s="202" t="s">
        <v>6608</v>
      </c>
      <c r="B417" s="202" t="s">
        <v>3303</v>
      </c>
      <c r="C417" s="203" t="s">
        <v>6609</v>
      </c>
      <c r="D417" s="204">
        <v>1.4339999999999999</v>
      </c>
      <c r="E417" s="204">
        <v>1.371</v>
      </c>
      <c r="F417" s="204"/>
      <c r="G417" s="204"/>
      <c r="H417" s="205">
        <v>7.2</v>
      </c>
      <c r="I417" s="206">
        <v>1</v>
      </c>
      <c r="J417" s="204">
        <v>0.373</v>
      </c>
      <c r="K417" s="206">
        <v>16</v>
      </c>
      <c r="L417" s="204">
        <v>7.1999999999999995E-2</v>
      </c>
      <c r="M417" s="204">
        <v>9.0999999999999998E-2</v>
      </c>
      <c r="N417" s="200"/>
      <c r="O417" s="106"/>
    </row>
    <row r="418" spans="1:15" ht="33.75" x14ac:dyDescent="0.2">
      <c r="A418" s="110" t="s">
        <v>3201</v>
      </c>
      <c r="B418" s="110" t="s">
        <v>3303</v>
      </c>
      <c r="C418" s="199" t="s">
        <v>3555</v>
      </c>
      <c r="D418" s="111">
        <v>3.581</v>
      </c>
      <c r="E418" s="111">
        <v>3.4289999999999998</v>
      </c>
      <c r="F418" s="111"/>
      <c r="G418" s="111"/>
      <c r="H418" s="112">
        <v>18.600000000000001</v>
      </c>
      <c r="I418" s="119">
        <v>5</v>
      </c>
      <c r="J418" s="111">
        <v>0.38600000000000001</v>
      </c>
      <c r="K418" s="119">
        <v>36</v>
      </c>
      <c r="L418" s="111">
        <v>8.6999999999999994E-2</v>
      </c>
      <c r="M418" s="111">
        <v>0.11799999999999999</v>
      </c>
      <c r="N418" s="201"/>
      <c r="O418" s="110"/>
    </row>
    <row r="419" spans="1:15" ht="45" x14ac:dyDescent="0.2">
      <c r="A419" s="202" t="s">
        <v>3202</v>
      </c>
      <c r="B419" s="202" t="s">
        <v>3303</v>
      </c>
      <c r="C419" s="203" t="s">
        <v>6610</v>
      </c>
      <c r="D419" s="204">
        <v>1.681</v>
      </c>
      <c r="E419" s="204">
        <v>1.5469999999999999</v>
      </c>
      <c r="F419" s="204"/>
      <c r="G419" s="204"/>
      <c r="H419" s="205">
        <v>7.3</v>
      </c>
      <c r="I419" s="206">
        <v>1</v>
      </c>
      <c r="J419" s="204">
        <v>0.35199999999999998</v>
      </c>
      <c r="K419" s="206">
        <v>16</v>
      </c>
      <c r="L419" s="204">
        <v>6.8000000000000005E-2</v>
      </c>
      <c r="M419" s="204">
        <v>8.5000000000000006E-2</v>
      </c>
      <c r="N419" s="200"/>
      <c r="O419" s="106"/>
    </row>
    <row r="420" spans="1:15" ht="45" customHeight="1" x14ac:dyDescent="0.2">
      <c r="A420" s="202" t="s">
        <v>2010</v>
      </c>
      <c r="B420" s="202" t="s">
        <v>3303</v>
      </c>
      <c r="C420" s="203" t="s">
        <v>6611</v>
      </c>
      <c r="D420" s="204">
        <v>1.3260000000000001</v>
      </c>
      <c r="E420" s="204">
        <v>1.2210000000000001</v>
      </c>
      <c r="F420" s="204"/>
      <c r="G420" s="204"/>
      <c r="H420" s="205">
        <v>6</v>
      </c>
      <c r="I420" s="206">
        <v>1</v>
      </c>
      <c r="J420" s="204">
        <v>0.26800000000000002</v>
      </c>
      <c r="K420" s="206">
        <v>14</v>
      </c>
      <c r="L420" s="204">
        <v>6.2E-2</v>
      </c>
      <c r="M420" s="204">
        <v>7.5999999999999998E-2</v>
      </c>
      <c r="N420" s="200"/>
      <c r="O420" s="106"/>
    </row>
    <row r="421" spans="1:15" ht="45" x14ac:dyDescent="0.2">
      <c r="A421" s="202" t="s">
        <v>1563</v>
      </c>
      <c r="B421" s="202" t="s">
        <v>3303</v>
      </c>
      <c r="C421" s="203" t="s">
        <v>6612</v>
      </c>
      <c r="D421" s="204">
        <v>0.754</v>
      </c>
      <c r="E421" s="204">
        <v>0.69199999999999995</v>
      </c>
      <c r="F421" s="204"/>
      <c r="G421" s="204"/>
      <c r="H421" s="205">
        <v>4.5</v>
      </c>
      <c r="I421" s="206">
        <v>1</v>
      </c>
      <c r="J421" s="204">
        <v>0.16500000000000001</v>
      </c>
      <c r="K421" s="206">
        <v>9</v>
      </c>
      <c r="L421" s="204">
        <v>5.1999999999999998E-2</v>
      </c>
      <c r="M421" s="204">
        <v>0.06</v>
      </c>
      <c r="N421" s="200"/>
      <c r="O421" s="106"/>
    </row>
    <row r="422" spans="1:15" x14ac:dyDescent="0.2">
      <c r="A422" s="202" t="s">
        <v>1564</v>
      </c>
      <c r="B422" s="202" t="s">
        <v>3303</v>
      </c>
      <c r="C422" s="203" t="s">
        <v>3556</v>
      </c>
      <c r="D422" s="204">
        <v>0.67900000000000005</v>
      </c>
      <c r="E422" s="204">
        <v>0.628</v>
      </c>
      <c r="F422" s="204"/>
      <c r="G422" s="204"/>
      <c r="H422" s="205">
        <v>4.5</v>
      </c>
      <c r="I422" s="206">
        <v>1</v>
      </c>
      <c r="J422" s="204">
        <v>0.17299999999999999</v>
      </c>
      <c r="K422" s="206">
        <v>9</v>
      </c>
      <c r="L422" s="204">
        <v>5.3999999999999999E-2</v>
      </c>
      <c r="M422" s="204">
        <v>6.3E-2</v>
      </c>
      <c r="N422" s="200"/>
      <c r="O422" s="106"/>
    </row>
    <row r="423" spans="1:15" ht="22.5" x14ac:dyDescent="0.2">
      <c r="A423" s="202" t="s">
        <v>1565</v>
      </c>
      <c r="B423" s="202" t="s">
        <v>3303</v>
      </c>
      <c r="C423" s="203" t="s">
        <v>6613</v>
      </c>
      <c r="D423" s="204">
        <v>0.69699999999999995</v>
      </c>
      <c r="E423" s="204">
        <v>0.63900000000000001</v>
      </c>
      <c r="F423" s="204"/>
      <c r="G423" s="204"/>
      <c r="H423" s="205">
        <v>3.2</v>
      </c>
      <c r="I423" s="206">
        <v>1</v>
      </c>
      <c r="J423" s="204">
        <v>0.14799999999999999</v>
      </c>
      <c r="K423" s="206">
        <v>8</v>
      </c>
      <c r="L423" s="204">
        <v>6.5000000000000002E-2</v>
      </c>
      <c r="M423" s="204">
        <v>7.0999999999999994E-2</v>
      </c>
      <c r="N423" s="200"/>
      <c r="O423" s="106"/>
    </row>
    <row r="424" spans="1:15" ht="22.5" x14ac:dyDescent="0.2">
      <c r="A424" s="202" t="s">
        <v>2574</v>
      </c>
      <c r="B424" s="202" t="s">
        <v>3303</v>
      </c>
      <c r="C424" s="203" t="s">
        <v>6614</v>
      </c>
      <c r="D424" s="204">
        <v>0.49399999999999999</v>
      </c>
      <c r="E424" s="204">
        <v>0.45400000000000001</v>
      </c>
      <c r="F424" s="204"/>
      <c r="G424" s="204"/>
      <c r="H424" s="205">
        <v>3</v>
      </c>
      <c r="I424" s="206">
        <v>1</v>
      </c>
      <c r="J424" s="204">
        <v>0.156</v>
      </c>
      <c r="K424" s="206">
        <v>7</v>
      </c>
      <c r="L424" s="204">
        <v>8.1000000000000003E-2</v>
      </c>
      <c r="M424" s="204">
        <v>8.5999999999999993E-2</v>
      </c>
      <c r="N424" s="200"/>
      <c r="O424" s="106"/>
    </row>
    <row r="425" spans="1:15" x14ac:dyDescent="0.2">
      <c r="A425" s="202" t="s">
        <v>3203</v>
      </c>
      <c r="B425" s="202" t="s">
        <v>3303</v>
      </c>
      <c r="C425" s="203" t="s">
        <v>2132</v>
      </c>
      <c r="D425" s="204">
        <v>2.3039999999999998</v>
      </c>
      <c r="E425" s="204">
        <v>2.1640000000000001</v>
      </c>
      <c r="F425" s="204"/>
      <c r="G425" s="204"/>
      <c r="H425" s="205">
        <v>9.1999999999999993</v>
      </c>
      <c r="I425" s="206">
        <v>2</v>
      </c>
      <c r="J425" s="204">
        <v>0.307</v>
      </c>
      <c r="K425" s="206">
        <v>20</v>
      </c>
      <c r="L425" s="204">
        <v>7.0000000000000007E-2</v>
      </c>
      <c r="M425" s="204">
        <v>0.09</v>
      </c>
      <c r="N425" s="200"/>
      <c r="O425" s="106"/>
    </row>
    <row r="426" spans="1:15" ht="33.75" x14ac:dyDescent="0.2">
      <c r="A426" s="202" t="s">
        <v>2133</v>
      </c>
      <c r="B426" s="202" t="s">
        <v>3303</v>
      </c>
      <c r="C426" s="203" t="s">
        <v>316</v>
      </c>
      <c r="D426" s="204">
        <v>3.6019999999999999</v>
      </c>
      <c r="E426" s="204">
        <v>3.4460000000000002</v>
      </c>
      <c r="F426" s="204"/>
      <c r="G426" s="204"/>
      <c r="H426" s="205">
        <v>22.3</v>
      </c>
      <c r="I426" s="206">
        <v>6</v>
      </c>
      <c r="J426" s="204">
        <v>0.35899999999999999</v>
      </c>
      <c r="K426" s="206">
        <v>40</v>
      </c>
      <c r="L426" s="204">
        <v>7.9000000000000001E-2</v>
      </c>
      <c r="M426" s="204">
        <v>0.108</v>
      </c>
      <c r="N426" s="200"/>
      <c r="O426" s="106"/>
    </row>
    <row r="427" spans="1:15" ht="33.75" x14ac:dyDescent="0.2">
      <c r="A427" s="202" t="s">
        <v>2134</v>
      </c>
      <c r="B427" s="202" t="s">
        <v>3303</v>
      </c>
      <c r="C427" s="203" t="s">
        <v>3557</v>
      </c>
      <c r="D427" s="204">
        <v>2.0510000000000002</v>
      </c>
      <c r="E427" s="204">
        <v>1.944</v>
      </c>
      <c r="F427" s="204"/>
      <c r="G427" s="204"/>
      <c r="H427" s="205">
        <v>14.1</v>
      </c>
      <c r="I427" s="206">
        <v>4</v>
      </c>
      <c r="J427" s="204">
        <v>0.26900000000000002</v>
      </c>
      <c r="K427" s="206">
        <v>29</v>
      </c>
      <c r="L427" s="204">
        <v>6.7000000000000004E-2</v>
      </c>
      <c r="M427" s="204">
        <v>8.8999999999999996E-2</v>
      </c>
      <c r="N427" s="200"/>
      <c r="O427" s="106"/>
    </row>
    <row r="428" spans="1:15" ht="45" x14ac:dyDescent="0.2">
      <c r="A428" s="202" t="s">
        <v>2135</v>
      </c>
      <c r="B428" s="202" t="s">
        <v>3303</v>
      </c>
      <c r="C428" s="203" t="s">
        <v>3558</v>
      </c>
      <c r="D428" s="204">
        <v>1.2</v>
      </c>
      <c r="E428" s="204">
        <v>1.1240000000000001</v>
      </c>
      <c r="F428" s="204"/>
      <c r="G428" s="204"/>
      <c r="H428" s="205">
        <v>8.5</v>
      </c>
      <c r="I428" s="206">
        <v>2</v>
      </c>
      <c r="J428" s="204">
        <v>0.248</v>
      </c>
      <c r="K428" s="206">
        <v>20</v>
      </c>
      <c r="L428" s="204">
        <v>6.0999999999999999E-2</v>
      </c>
      <c r="M428" s="204">
        <v>7.8E-2</v>
      </c>
      <c r="N428" s="200"/>
      <c r="O428" s="106"/>
    </row>
    <row r="429" spans="1:15" ht="45" x14ac:dyDescent="0.2">
      <c r="A429" s="202" t="s">
        <v>2136</v>
      </c>
      <c r="B429" s="202" t="s">
        <v>3303</v>
      </c>
      <c r="C429" s="203" t="s">
        <v>5692</v>
      </c>
      <c r="D429" s="204">
        <v>2.7810000000000001</v>
      </c>
      <c r="E429" s="204">
        <v>2.6</v>
      </c>
      <c r="F429" s="204"/>
      <c r="G429" s="204"/>
      <c r="H429" s="205">
        <v>15.8</v>
      </c>
      <c r="I429" s="206">
        <v>4</v>
      </c>
      <c r="J429" s="204">
        <v>0.28100000000000003</v>
      </c>
      <c r="K429" s="206">
        <v>28</v>
      </c>
      <c r="L429" s="204">
        <v>6.2E-2</v>
      </c>
      <c r="M429" s="204">
        <v>8.4000000000000005E-2</v>
      </c>
      <c r="N429" s="200"/>
      <c r="O429" s="106"/>
    </row>
    <row r="430" spans="1:15" ht="45" customHeight="1" x14ac:dyDescent="0.2">
      <c r="A430" s="202" t="s">
        <v>2137</v>
      </c>
      <c r="B430" s="202" t="s">
        <v>3303</v>
      </c>
      <c r="C430" s="203" t="s">
        <v>5693</v>
      </c>
      <c r="D430" s="204">
        <v>2.234</v>
      </c>
      <c r="E430" s="204">
        <v>2.0880000000000001</v>
      </c>
      <c r="F430" s="204"/>
      <c r="G430" s="204"/>
      <c r="H430" s="205">
        <v>11.7</v>
      </c>
      <c r="I430" s="206">
        <v>3</v>
      </c>
      <c r="J430" s="204">
        <v>0.26800000000000002</v>
      </c>
      <c r="K430" s="206">
        <v>22</v>
      </c>
      <c r="L430" s="204">
        <v>6.4000000000000001E-2</v>
      </c>
      <c r="M430" s="204">
        <v>8.5000000000000006E-2</v>
      </c>
      <c r="N430" s="200"/>
      <c r="O430" s="106"/>
    </row>
    <row r="431" spans="1:15" ht="45" x14ac:dyDescent="0.2">
      <c r="A431" s="202" t="s">
        <v>2138</v>
      </c>
      <c r="B431" s="202" t="s">
        <v>3303</v>
      </c>
      <c r="C431" s="203" t="s">
        <v>6615</v>
      </c>
      <c r="D431" s="204">
        <v>1.5960000000000001</v>
      </c>
      <c r="E431" s="204">
        <v>1.4770000000000001</v>
      </c>
      <c r="F431" s="204"/>
      <c r="G431" s="204"/>
      <c r="H431" s="205">
        <v>7.2</v>
      </c>
      <c r="I431" s="206">
        <v>1</v>
      </c>
      <c r="J431" s="204">
        <v>0.35799999999999998</v>
      </c>
      <c r="K431" s="206">
        <v>16</v>
      </c>
      <c r="L431" s="204">
        <v>6.9000000000000006E-2</v>
      </c>
      <c r="M431" s="204">
        <v>8.6999999999999994E-2</v>
      </c>
      <c r="N431" s="200"/>
      <c r="O431" s="106"/>
    </row>
    <row r="432" spans="1:15" ht="45" x14ac:dyDescent="0.2">
      <c r="A432" s="110" t="s">
        <v>648</v>
      </c>
      <c r="B432" s="110" t="s">
        <v>3303</v>
      </c>
      <c r="C432" s="199" t="s">
        <v>387</v>
      </c>
      <c r="D432" s="111">
        <v>1.256</v>
      </c>
      <c r="E432" s="111">
        <v>1.163</v>
      </c>
      <c r="F432" s="111"/>
      <c r="G432" s="111"/>
      <c r="H432" s="112">
        <v>5.9</v>
      </c>
      <c r="I432" s="119">
        <v>1</v>
      </c>
      <c r="J432" s="111">
        <v>0.46500000000000002</v>
      </c>
      <c r="K432" s="119">
        <v>13</v>
      </c>
      <c r="L432" s="111">
        <v>6.7000000000000004E-2</v>
      </c>
      <c r="M432" s="111">
        <v>8.2000000000000003E-2</v>
      </c>
      <c r="N432" s="201"/>
      <c r="O432" s="110"/>
    </row>
    <row r="433" spans="1:15" ht="45" x14ac:dyDescent="0.2">
      <c r="A433" s="202" t="s">
        <v>3342</v>
      </c>
      <c r="B433" s="202" t="s">
        <v>3303</v>
      </c>
      <c r="C433" s="203" t="s">
        <v>388</v>
      </c>
      <c r="D433" s="204">
        <v>1.151</v>
      </c>
      <c r="E433" s="204">
        <v>1.0620000000000001</v>
      </c>
      <c r="F433" s="204"/>
      <c r="G433" s="204"/>
      <c r="H433" s="205">
        <v>5.0999999999999996</v>
      </c>
      <c r="I433" s="206">
        <v>1</v>
      </c>
      <c r="J433" s="204">
        <v>0.55900000000000005</v>
      </c>
      <c r="K433" s="206">
        <v>13</v>
      </c>
      <c r="L433" s="204">
        <v>6.8000000000000005E-2</v>
      </c>
      <c r="M433" s="204">
        <v>8.1000000000000003E-2</v>
      </c>
      <c r="N433" s="200"/>
      <c r="O433" s="106"/>
    </row>
    <row r="434" spans="1:15" ht="45" x14ac:dyDescent="0.2">
      <c r="A434" s="202" t="s">
        <v>1508</v>
      </c>
      <c r="B434" s="202" t="s">
        <v>3303</v>
      </c>
      <c r="C434" s="203" t="s">
        <v>5694</v>
      </c>
      <c r="D434" s="204">
        <v>0.91</v>
      </c>
      <c r="E434" s="204">
        <v>0.83499999999999996</v>
      </c>
      <c r="F434" s="204"/>
      <c r="G434" s="204"/>
      <c r="H434" s="205">
        <v>4.8</v>
      </c>
      <c r="I434" s="206">
        <v>1</v>
      </c>
      <c r="J434" s="204">
        <v>0.34399999999999997</v>
      </c>
      <c r="K434" s="206">
        <v>12</v>
      </c>
      <c r="L434" s="204">
        <v>6.2E-2</v>
      </c>
      <c r="M434" s="204">
        <v>7.2999999999999995E-2</v>
      </c>
      <c r="N434" s="200"/>
      <c r="O434" s="106"/>
    </row>
    <row r="435" spans="1:15" ht="45" x14ac:dyDescent="0.2">
      <c r="A435" s="202" t="s">
        <v>5695</v>
      </c>
      <c r="B435" s="202" t="s">
        <v>3303</v>
      </c>
      <c r="C435" s="203" t="s">
        <v>5696</v>
      </c>
      <c r="D435" s="204">
        <v>0.77700000000000002</v>
      </c>
      <c r="E435" s="204">
        <v>0.70799999999999996</v>
      </c>
      <c r="F435" s="204"/>
      <c r="G435" s="204"/>
      <c r="H435" s="205">
        <v>3.6</v>
      </c>
      <c r="I435" s="206">
        <v>1</v>
      </c>
      <c r="J435" s="204">
        <v>0.29399999999999998</v>
      </c>
      <c r="K435" s="206">
        <v>10</v>
      </c>
      <c r="L435" s="204">
        <v>6.9000000000000006E-2</v>
      </c>
      <c r="M435" s="204">
        <v>7.6999999999999999E-2</v>
      </c>
      <c r="N435" s="200"/>
      <c r="O435" s="106"/>
    </row>
    <row r="436" spans="1:15" ht="22.5" x14ac:dyDescent="0.2">
      <c r="A436" s="202" t="s">
        <v>6616</v>
      </c>
      <c r="B436" s="202" t="s">
        <v>3303</v>
      </c>
      <c r="C436" s="203" t="s">
        <v>6617</v>
      </c>
      <c r="D436" s="204">
        <v>0.76800000000000002</v>
      </c>
      <c r="E436" s="204">
        <v>0.69399999999999995</v>
      </c>
      <c r="F436" s="204"/>
      <c r="G436" s="204"/>
      <c r="H436" s="205">
        <v>2.7</v>
      </c>
      <c r="I436" s="206">
        <v>1</v>
      </c>
      <c r="J436" s="204">
        <v>0.11</v>
      </c>
      <c r="K436" s="206">
        <v>6</v>
      </c>
      <c r="L436" s="204">
        <v>7.1999999999999995E-2</v>
      </c>
      <c r="M436" s="204">
        <v>7.5999999999999998E-2</v>
      </c>
      <c r="N436" s="200"/>
      <c r="O436" s="106"/>
    </row>
    <row r="437" spans="1:15" ht="45" x14ac:dyDescent="0.2">
      <c r="A437" s="202" t="s">
        <v>6618</v>
      </c>
      <c r="B437" s="202" t="s">
        <v>3303</v>
      </c>
      <c r="C437" s="203" t="s">
        <v>6619</v>
      </c>
      <c r="D437" s="204">
        <v>0.52500000000000002</v>
      </c>
      <c r="E437" s="204">
        <v>0.48</v>
      </c>
      <c r="F437" s="204"/>
      <c r="G437" s="204"/>
      <c r="H437" s="205">
        <v>2.4</v>
      </c>
      <c r="I437" s="206">
        <v>1</v>
      </c>
      <c r="J437" s="204">
        <v>0.11899999999999999</v>
      </c>
      <c r="K437" s="206">
        <v>5</v>
      </c>
      <c r="L437" s="204">
        <v>6.3E-2</v>
      </c>
      <c r="M437" s="204">
        <v>6.4000000000000001E-2</v>
      </c>
      <c r="N437" s="200"/>
      <c r="O437" s="106"/>
    </row>
    <row r="438" spans="1:15" ht="45" x14ac:dyDescent="0.2">
      <c r="A438" s="202" t="s">
        <v>6620</v>
      </c>
      <c r="B438" s="202" t="s">
        <v>3303</v>
      </c>
      <c r="C438" s="203" t="s">
        <v>6621</v>
      </c>
      <c r="D438" s="204">
        <v>0.48699999999999999</v>
      </c>
      <c r="E438" s="204">
        <v>0.442</v>
      </c>
      <c r="F438" s="204"/>
      <c r="G438" s="204"/>
      <c r="H438" s="205">
        <v>2.5</v>
      </c>
      <c r="I438" s="206">
        <v>1</v>
      </c>
      <c r="J438" s="204">
        <v>8.7999999999999995E-2</v>
      </c>
      <c r="K438" s="206">
        <v>5</v>
      </c>
      <c r="L438" s="204">
        <v>0.06</v>
      </c>
      <c r="M438" s="204">
        <v>6.2E-2</v>
      </c>
      <c r="N438" s="200"/>
      <c r="O438" s="106"/>
    </row>
    <row r="439" spans="1:15" x14ac:dyDescent="0.2">
      <c r="A439" s="202" t="s">
        <v>6622</v>
      </c>
      <c r="B439" s="202" t="s">
        <v>3303</v>
      </c>
      <c r="C439" s="203" t="s">
        <v>6623</v>
      </c>
      <c r="D439" s="204">
        <v>1.383</v>
      </c>
      <c r="E439" s="204">
        <v>1.268</v>
      </c>
      <c r="F439" s="204"/>
      <c r="G439" s="204"/>
      <c r="H439" s="205">
        <v>5.4</v>
      </c>
      <c r="I439" s="206">
        <v>1</v>
      </c>
      <c r="J439" s="204">
        <v>0.32200000000000001</v>
      </c>
      <c r="K439" s="206">
        <v>13</v>
      </c>
      <c r="L439" s="204">
        <v>8.4000000000000005E-2</v>
      </c>
      <c r="M439" s="204">
        <v>0.10100000000000001</v>
      </c>
      <c r="N439" s="200"/>
      <c r="O439" s="106"/>
    </row>
    <row r="440" spans="1:15" x14ac:dyDescent="0.2">
      <c r="A440" s="202" t="s">
        <v>6624</v>
      </c>
      <c r="B440" s="202" t="s">
        <v>3303</v>
      </c>
      <c r="C440" s="203" t="s">
        <v>6625</v>
      </c>
      <c r="D440" s="204">
        <v>1.034</v>
      </c>
      <c r="E440" s="204">
        <v>0.94399999999999995</v>
      </c>
      <c r="F440" s="204"/>
      <c r="G440" s="204"/>
      <c r="H440" s="205">
        <v>5.5</v>
      </c>
      <c r="I440" s="206">
        <v>1</v>
      </c>
      <c r="J440" s="204">
        <v>0.27400000000000002</v>
      </c>
      <c r="K440" s="206">
        <v>12</v>
      </c>
      <c r="L440" s="204">
        <v>7.0000000000000007E-2</v>
      </c>
      <c r="M440" s="204">
        <v>8.4000000000000005E-2</v>
      </c>
      <c r="N440" s="200"/>
      <c r="O440" s="106"/>
    </row>
    <row r="441" spans="1:15" ht="33.75" x14ac:dyDescent="0.2">
      <c r="A441" s="202" t="s">
        <v>3037</v>
      </c>
      <c r="B441" s="202" t="s">
        <v>3303</v>
      </c>
      <c r="C441" s="203" t="s">
        <v>3033</v>
      </c>
      <c r="D441" s="204">
        <v>0.68300000000000005</v>
      </c>
      <c r="E441" s="204">
        <v>0.622</v>
      </c>
      <c r="F441" s="204"/>
      <c r="G441" s="204"/>
      <c r="H441" s="205">
        <v>2.9</v>
      </c>
      <c r="I441" s="206">
        <v>1</v>
      </c>
      <c r="J441" s="204">
        <v>0.184</v>
      </c>
      <c r="K441" s="206">
        <v>7</v>
      </c>
      <c r="L441" s="204">
        <v>7.1999999999999995E-2</v>
      </c>
      <c r="M441" s="204">
        <v>7.6999999999999999E-2</v>
      </c>
      <c r="N441" s="200"/>
      <c r="O441" s="106"/>
    </row>
    <row r="442" spans="1:15" ht="33.75" x14ac:dyDescent="0.2">
      <c r="A442" s="202" t="s">
        <v>3038</v>
      </c>
      <c r="B442" s="202" t="s">
        <v>3303</v>
      </c>
      <c r="C442" s="203" t="s">
        <v>3617</v>
      </c>
      <c r="D442" s="204">
        <v>0.46500000000000002</v>
      </c>
      <c r="E442" s="204">
        <v>0.42599999999999999</v>
      </c>
      <c r="F442" s="204"/>
      <c r="G442" s="204"/>
      <c r="H442" s="205">
        <v>2.5</v>
      </c>
      <c r="I442" s="206">
        <v>1</v>
      </c>
      <c r="J442" s="204">
        <v>0.13300000000000001</v>
      </c>
      <c r="K442" s="206">
        <v>5</v>
      </c>
      <c r="L442" s="204">
        <v>6.2E-2</v>
      </c>
      <c r="M442" s="204">
        <v>6.3E-2</v>
      </c>
      <c r="N442" s="200"/>
      <c r="O442" s="106"/>
    </row>
    <row r="443" spans="1:15" ht="45" x14ac:dyDescent="0.2">
      <c r="A443" s="202" t="s">
        <v>6626</v>
      </c>
      <c r="B443" s="202" t="s">
        <v>3303</v>
      </c>
      <c r="C443" s="203" t="s">
        <v>6627</v>
      </c>
      <c r="D443" s="204">
        <v>1.4870000000000001</v>
      </c>
      <c r="E443" s="204">
        <v>1.395</v>
      </c>
      <c r="F443" s="204"/>
      <c r="G443" s="204"/>
      <c r="H443" s="205">
        <v>5.8</v>
      </c>
      <c r="I443" s="206">
        <v>1</v>
      </c>
      <c r="J443" s="204">
        <v>0.25</v>
      </c>
      <c r="K443" s="206">
        <v>13</v>
      </c>
      <c r="L443" s="204">
        <v>0.06</v>
      </c>
      <c r="M443" s="204">
        <v>7.3999999999999996E-2</v>
      </c>
      <c r="N443" s="200"/>
      <c r="O443" s="106"/>
    </row>
    <row r="444" spans="1:15" ht="45" customHeight="1" x14ac:dyDescent="0.2">
      <c r="A444" s="202" t="s">
        <v>6628</v>
      </c>
      <c r="B444" s="202" t="s">
        <v>3303</v>
      </c>
      <c r="C444" s="203" t="s">
        <v>6629</v>
      </c>
      <c r="D444" s="204">
        <v>1.5820000000000001</v>
      </c>
      <c r="E444" s="204">
        <v>1.5089999999999999</v>
      </c>
      <c r="F444" s="204"/>
      <c r="G444" s="204"/>
      <c r="H444" s="205">
        <v>4.0999999999999996</v>
      </c>
      <c r="I444" s="206">
        <v>1</v>
      </c>
      <c r="J444" s="204">
        <v>0.17</v>
      </c>
      <c r="K444" s="206">
        <v>9</v>
      </c>
      <c r="L444" s="204">
        <v>5.8000000000000003E-2</v>
      </c>
      <c r="M444" s="204">
        <v>6.7000000000000004E-2</v>
      </c>
      <c r="N444" s="200"/>
      <c r="O444" s="106"/>
    </row>
    <row r="445" spans="1:15" ht="45" x14ac:dyDescent="0.2">
      <c r="A445" s="110" t="s">
        <v>3039</v>
      </c>
      <c r="B445" s="110" t="s">
        <v>3303</v>
      </c>
      <c r="C445" s="199" t="s">
        <v>5697</v>
      </c>
      <c r="D445" s="111">
        <v>2.1920000000000002</v>
      </c>
      <c r="E445" s="111">
        <v>2.0449999999999999</v>
      </c>
      <c r="F445" s="111"/>
      <c r="G445" s="111"/>
      <c r="H445" s="112">
        <v>13.1</v>
      </c>
      <c r="I445" s="119">
        <v>3</v>
      </c>
      <c r="J445" s="111">
        <v>0.27</v>
      </c>
      <c r="K445" s="119">
        <v>26</v>
      </c>
      <c r="L445" s="111">
        <v>5.8000000000000003E-2</v>
      </c>
      <c r="M445" s="111">
        <v>7.5999999999999998E-2</v>
      </c>
      <c r="N445" s="201"/>
      <c r="O445" s="110"/>
    </row>
    <row r="446" spans="1:15" ht="45" x14ac:dyDescent="0.2">
      <c r="A446" s="202" t="s">
        <v>3040</v>
      </c>
      <c r="B446" s="202" t="s">
        <v>3303</v>
      </c>
      <c r="C446" s="203" t="s">
        <v>5698</v>
      </c>
      <c r="D446" s="204">
        <v>1.5449999999999999</v>
      </c>
      <c r="E446" s="204">
        <v>1.4319999999999999</v>
      </c>
      <c r="F446" s="204"/>
      <c r="G446" s="204"/>
      <c r="H446" s="205">
        <v>8.3000000000000007</v>
      </c>
      <c r="I446" s="206">
        <v>2</v>
      </c>
      <c r="J446" s="204">
        <v>0.248</v>
      </c>
      <c r="K446" s="206">
        <v>19</v>
      </c>
      <c r="L446" s="204">
        <v>6.2E-2</v>
      </c>
      <c r="M446" s="204">
        <v>0.08</v>
      </c>
      <c r="N446" s="200"/>
      <c r="O446" s="106"/>
    </row>
    <row r="447" spans="1:15" ht="22.5" x14ac:dyDescent="0.2">
      <c r="A447" s="202" t="s">
        <v>3041</v>
      </c>
      <c r="B447" s="202" t="s">
        <v>3303</v>
      </c>
      <c r="C447" s="203" t="s">
        <v>5699</v>
      </c>
      <c r="D447" s="204">
        <v>1.0269999999999999</v>
      </c>
      <c r="E447" s="204">
        <v>0.95</v>
      </c>
      <c r="F447" s="204"/>
      <c r="G447" s="204"/>
      <c r="H447" s="205">
        <v>6.2</v>
      </c>
      <c r="I447" s="206">
        <v>1</v>
      </c>
      <c r="J447" s="204">
        <v>0.55300000000000005</v>
      </c>
      <c r="K447" s="206">
        <v>15</v>
      </c>
      <c r="L447" s="204">
        <v>0.06</v>
      </c>
      <c r="M447" s="204">
        <v>7.2999999999999995E-2</v>
      </c>
      <c r="N447" s="200"/>
      <c r="O447" s="106"/>
    </row>
    <row r="448" spans="1:15" ht="45" x14ac:dyDescent="0.2">
      <c r="A448" s="202" t="s">
        <v>3277</v>
      </c>
      <c r="B448" s="202" t="s">
        <v>3303</v>
      </c>
      <c r="C448" s="203" t="s">
        <v>6630</v>
      </c>
      <c r="D448" s="204">
        <v>0.91300000000000003</v>
      </c>
      <c r="E448" s="204">
        <v>0.83899999999999997</v>
      </c>
      <c r="F448" s="204"/>
      <c r="G448" s="204"/>
      <c r="H448" s="205">
        <v>3.8</v>
      </c>
      <c r="I448" s="206">
        <v>1</v>
      </c>
      <c r="J448" s="204">
        <v>0.372</v>
      </c>
      <c r="K448" s="206">
        <v>9</v>
      </c>
      <c r="L448" s="204">
        <v>6.4000000000000001E-2</v>
      </c>
      <c r="M448" s="204">
        <v>7.1999999999999995E-2</v>
      </c>
      <c r="N448" s="200"/>
      <c r="O448" s="106"/>
    </row>
    <row r="449" spans="1:15" ht="33.75" x14ac:dyDescent="0.2">
      <c r="A449" s="202" t="s">
        <v>2905</v>
      </c>
      <c r="B449" s="202" t="s">
        <v>3303</v>
      </c>
      <c r="C449" s="203" t="s">
        <v>6631</v>
      </c>
      <c r="D449" s="204">
        <v>0.76900000000000002</v>
      </c>
      <c r="E449" s="204">
        <v>0.69699999999999995</v>
      </c>
      <c r="F449" s="204"/>
      <c r="G449" s="204"/>
      <c r="H449" s="205">
        <v>3.5</v>
      </c>
      <c r="I449" s="206">
        <v>1</v>
      </c>
      <c r="J449" s="204">
        <v>0.30499999999999999</v>
      </c>
      <c r="K449" s="206">
        <v>9</v>
      </c>
      <c r="L449" s="204">
        <v>6.4000000000000001E-2</v>
      </c>
      <c r="M449" s="204">
        <v>7.0999999999999994E-2</v>
      </c>
      <c r="N449" s="200"/>
      <c r="O449" s="106"/>
    </row>
    <row r="450" spans="1:15" x14ac:dyDescent="0.2">
      <c r="A450" s="202" t="s">
        <v>2232</v>
      </c>
      <c r="B450" s="202" t="s">
        <v>3303</v>
      </c>
      <c r="C450" s="203" t="s">
        <v>3444</v>
      </c>
      <c r="D450" s="204">
        <v>0.76600000000000001</v>
      </c>
      <c r="E450" s="204">
        <v>0.69699999999999995</v>
      </c>
      <c r="F450" s="204"/>
      <c r="G450" s="204"/>
      <c r="H450" s="205">
        <v>3.2</v>
      </c>
      <c r="I450" s="206">
        <v>1</v>
      </c>
      <c r="J450" s="204">
        <v>0.249</v>
      </c>
      <c r="K450" s="206">
        <v>6</v>
      </c>
      <c r="L450" s="204">
        <v>8.1000000000000003E-2</v>
      </c>
      <c r="M450" s="204">
        <v>8.7999999999999995E-2</v>
      </c>
      <c r="N450" s="200"/>
      <c r="O450" s="106"/>
    </row>
    <row r="451" spans="1:15" ht="45" x14ac:dyDescent="0.2">
      <c r="A451" s="202" t="s">
        <v>3618</v>
      </c>
      <c r="B451" s="202" t="s">
        <v>3303</v>
      </c>
      <c r="C451" s="203" t="s">
        <v>5700</v>
      </c>
      <c r="D451" s="204">
        <v>0.73599999999999999</v>
      </c>
      <c r="E451" s="204">
        <v>0.66800000000000004</v>
      </c>
      <c r="F451" s="204"/>
      <c r="G451" s="204"/>
      <c r="H451" s="205">
        <v>3</v>
      </c>
      <c r="I451" s="206">
        <v>1</v>
      </c>
      <c r="J451" s="204">
        <v>0.20100000000000001</v>
      </c>
      <c r="K451" s="206">
        <v>7</v>
      </c>
      <c r="L451" s="204">
        <v>6.7000000000000004E-2</v>
      </c>
      <c r="M451" s="204">
        <v>7.1999999999999995E-2</v>
      </c>
      <c r="N451" s="200"/>
      <c r="O451" s="106"/>
    </row>
    <row r="452" spans="1:15" ht="45" x14ac:dyDescent="0.2">
      <c r="A452" s="202" t="s">
        <v>5701</v>
      </c>
      <c r="B452" s="202" t="s">
        <v>3303</v>
      </c>
      <c r="C452" s="203" t="s">
        <v>5702</v>
      </c>
      <c r="D452" s="204">
        <v>0.53200000000000003</v>
      </c>
      <c r="E452" s="204">
        <v>0.496</v>
      </c>
      <c r="F452" s="204"/>
      <c r="G452" s="204"/>
      <c r="H452" s="205">
        <v>2.8</v>
      </c>
      <c r="I452" s="206">
        <v>1</v>
      </c>
      <c r="J452" s="204">
        <v>0.157</v>
      </c>
      <c r="K452" s="206">
        <v>5</v>
      </c>
      <c r="L452" s="204">
        <v>5.8999999999999997E-2</v>
      </c>
      <c r="M452" s="204">
        <v>6.2E-2</v>
      </c>
      <c r="N452" s="200"/>
      <c r="O452" s="106"/>
    </row>
    <row r="453" spans="1:15" ht="45" x14ac:dyDescent="0.2">
      <c r="A453" s="202" t="s">
        <v>1255</v>
      </c>
      <c r="B453" s="202" t="s">
        <v>3303</v>
      </c>
      <c r="C453" s="203" t="s">
        <v>4049</v>
      </c>
      <c r="D453" s="204">
        <v>0.74299999999999999</v>
      </c>
      <c r="E453" s="204">
        <v>0.68799999999999994</v>
      </c>
      <c r="F453" s="204"/>
      <c r="G453" s="204"/>
      <c r="H453" s="205">
        <v>2.7</v>
      </c>
      <c r="I453" s="206">
        <v>1</v>
      </c>
      <c r="J453" s="204">
        <v>0.13700000000000001</v>
      </c>
      <c r="K453" s="206">
        <v>5</v>
      </c>
      <c r="L453" s="204">
        <v>7.0000000000000007E-2</v>
      </c>
      <c r="M453" s="204">
        <v>7.3999999999999996E-2</v>
      </c>
      <c r="N453" s="200"/>
      <c r="O453" s="106"/>
    </row>
    <row r="454" spans="1:15" ht="45" x14ac:dyDescent="0.2">
      <c r="A454" s="202" t="s">
        <v>1595</v>
      </c>
      <c r="B454" s="202" t="s">
        <v>3303</v>
      </c>
      <c r="C454" s="203" t="s">
        <v>4051</v>
      </c>
      <c r="D454" s="204">
        <v>2.66</v>
      </c>
      <c r="E454" s="204">
        <v>2.5059999999999998</v>
      </c>
      <c r="F454" s="204"/>
      <c r="G454" s="204"/>
      <c r="H454" s="205">
        <v>20.3</v>
      </c>
      <c r="I454" s="206">
        <v>6</v>
      </c>
      <c r="J454" s="204">
        <v>0.25</v>
      </c>
      <c r="K454" s="206">
        <v>37</v>
      </c>
      <c r="L454" s="204">
        <v>0.06</v>
      </c>
      <c r="M454" s="204">
        <v>8.2000000000000003E-2</v>
      </c>
      <c r="N454" s="200"/>
      <c r="O454" s="106"/>
    </row>
    <row r="455" spans="1:15" ht="33.75" x14ac:dyDescent="0.2">
      <c r="A455" s="202" t="s">
        <v>1596</v>
      </c>
      <c r="B455" s="202" t="s">
        <v>3303</v>
      </c>
      <c r="C455" s="203" t="s">
        <v>4052</v>
      </c>
      <c r="D455" s="204">
        <v>0.68899999999999995</v>
      </c>
      <c r="E455" s="204">
        <v>0.61799999999999999</v>
      </c>
      <c r="F455" s="204"/>
      <c r="G455" s="204"/>
      <c r="H455" s="205">
        <v>2.8</v>
      </c>
      <c r="I455" s="206">
        <v>1</v>
      </c>
      <c r="J455" s="204">
        <v>0.18</v>
      </c>
      <c r="K455" s="206">
        <v>7</v>
      </c>
      <c r="L455" s="204">
        <v>7.0999999999999994E-2</v>
      </c>
      <c r="M455" s="204">
        <v>7.3999999999999996E-2</v>
      </c>
      <c r="N455" s="200"/>
      <c r="O455" s="106"/>
    </row>
    <row r="456" spans="1:15" ht="33.75" x14ac:dyDescent="0.2">
      <c r="A456" s="202" t="s">
        <v>1597</v>
      </c>
      <c r="B456" s="202" t="s">
        <v>3303</v>
      </c>
      <c r="C456" s="203" t="s">
        <v>4053</v>
      </c>
      <c r="D456" s="204">
        <v>0.59399999999999997</v>
      </c>
      <c r="E456" s="204">
        <v>0.53500000000000003</v>
      </c>
      <c r="F456" s="204"/>
      <c r="G456" s="204"/>
      <c r="H456" s="205">
        <v>2.6</v>
      </c>
      <c r="I456" s="206">
        <v>1</v>
      </c>
      <c r="J456" s="204">
        <v>0.17100000000000001</v>
      </c>
      <c r="K456" s="206">
        <v>6</v>
      </c>
      <c r="L456" s="204">
        <v>7.1999999999999995E-2</v>
      </c>
      <c r="M456" s="204">
        <v>7.4999999999999997E-2</v>
      </c>
      <c r="N456" s="200"/>
      <c r="O456" s="106"/>
    </row>
    <row r="457" spans="1:15" ht="22.5" x14ac:dyDescent="0.2">
      <c r="A457" s="110" t="s">
        <v>882</v>
      </c>
      <c r="B457" s="110" t="s">
        <v>3303</v>
      </c>
      <c r="C457" s="199" t="s">
        <v>6632</v>
      </c>
      <c r="D457" s="111">
        <v>0.55100000000000005</v>
      </c>
      <c r="E457" s="111">
        <v>0.497</v>
      </c>
      <c r="F457" s="111"/>
      <c r="G457" s="111"/>
      <c r="H457" s="112">
        <v>2.2999999999999998</v>
      </c>
      <c r="I457" s="119">
        <v>1</v>
      </c>
      <c r="J457" s="111">
        <v>0.17199999999999999</v>
      </c>
      <c r="K457" s="119">
        <v>5</v>
      </c>
      <c r="L457" s="111">
        <v>7.9000000000000001E-2</v>
      </c>
      <c r="M457" s="111">
        <v>7.9000000000000001E-2</v>
      </c>
      <c r="N457" s="201"/>
      <c r="O457" s="110"/>
    </row>
    <row r="458" spans="1:15" ht="45" x14ac:dyDescent="0.2">
      <c r="A458" s="202" t="s">
        <v>650</v>
      </c>
      <c r="B458" s="202" t="s">
        <v>3303</v>
      </c>
      <c r="C458" s="203" t="s">
        <v>5704</v>
      </c>
      <c r="D458" s="204">
        <v>2.9830000000000001</v>
      </c>
      <c r="E458" s="204">
        <v>2.8460000000000001</v>
      </c>
      <c r="F458" s="204"/>
      <c r="G458" s="204"/>
      <c r="H458" s="205">
        <v>16.899999999999999</v>
      </c>
      <c r="I458" s="206">
        <v>5</v>
      </c>
      <c r="J458" s="204">
        <v>0.33500000000000002</v>
      </c>
      <c r="K458" s="206">
        <v>33</v>
      </c>
      <c r="L458" s="204">
        <v>8.3000000000000004E-2</v>
      </c>
      <c r="M458" s="204">
        <v>0.112</v>
      </c>
      <c r="N458" s="200"/>
      <c r="O458" s="106"/>
    </row>
    <row r="459" spans="1:15" ht="33.75" x14ac:dyDescent="0.2">
      <c r="A459" s="202" t="s">
        <v>1925</v>
      </c>
      <c r="B459" s="202" t="s">
        <v>3303</v>
      </c>
      <c r="C459" s="203" t="s">
        <v>5705</v>
      </c>
      <c r="D459" s="204">
        <v>1.4019999999999999</v>
      </c>
      <c r="E459" s="204">
        <v>1.3120000000000001</v>
      </c>
      <c r="F459" s="204"/>
      <c r="G459" s="204"/>
      <c r="H459" s="205">
        <v>8.6999999999999993</v>
      </c>
      <c r="I459" s="206">
        <v>2</v>
      </c>
      <c r="J459" s="204">
        <v>0.28399999999999997</v>
      </c>
      <c r="K459" s="206">
        <v>20</v>
      </c>
      <c r="L459" s="204">
        <v>6.8000000000000005E-2</v>
      </c>
      <c r="M459" s="204">
        <v>8.6999999999999994E-2</v>
      </c>
      <c r="N459" s="200"/>
      <c r="O459" s="106"/>
    </row>
    <row r="460" spans="1:15" ht="33.75" x14ac:dyDescent="0.2">
      <c r="A460" s="202" t="s">
        <v>2827</v>
      </c>
      <c r="B460" s="202" t="s">
        <v>3303</v>
      </c>
      <c r="C460" s="203" t="s">
        <v>6633</v>
      </c>
      <c r="D460" s="204">
        <v>0.82499999999999996</v>
      </c>
      <c r="E460" s="204">
        <v>0.753</v>
      </c>
      <c r="F460" s="204"/>
      <c r="G460" s="204"/>
      <c r="H460" s="205">
        <v>3.7</v>
      </c>
      <c r="I460" s="206">
        <v>1</v>
      </c>
      <c r="J460" s="204">
        <v>0.34399999999999997</v>
      </c>
      <c r="K460" s="206">
        <v>9</v>
      </c>
      <c r="L460" s="204">
        <v>7.1999999999999995E-2</v>
      </c>
      <c r="M460" s="204">
        <v>8.1000000000000003E-2</v>
      </c>
      <c r="N460" s="200"/>
      <c r="O460" s="106"/>
    </row>
    <row r="461" spans="1:15" x14ac:dyDescent="0.2">
      <c r="A461" s="202" t="s">
        <v>6634</v>
      </c>
      <c r="B461" s="202" t="s">
        <v>3303</v>
      </c>
      <c r="C461" s="203" t="s">
        <v>6635</v>
      </c>
      <c r="D461" s="204">
        <v>0.63500000000000001</v>
      </c>
      <c r="E461" s="204">
        <v>0.57599999999999996</v>
      </c>
      <c r="F461" s="204"/>
      <c r="G461" s="204"/>
      <c r="H461" s="205">
        <v>2.9</v>
      </c>
      <c r="I461" s="206">
        <v>1</v>
      </c>
      <c r="J461" s="204">
        <v>0.184</v>
      </c>
      <c r="K461" s="206">
        <v>6</v>
      </c>
      <c r="L461" s="204">
        <v>7.3999999999999996E-2</v>
      </c>
      <c r="M461" s="204">
        <v>7.8E-2</v>
      </c>
      <c r="N461" s="200"/>
      <c r="O461" s="106"/>
    </row>
    <row r="462" spans="1:15" ht="22.5" x14ac:dyDescent="0.2">
      <c r="A462" s="202" t="s">
        <v>885</v>
      </c>
      <c r="B462" s="202" t="s">
        <v>3303</v>
      </c>
      <c r="C462" s="203" t="s">
        <v>6636</v>
      </c>
      <c r="D462" s="204">
        <v>1.1439999999999999</v>
      </c>
      <c r="E462" s="204">
        <v>1.1000000000000001</v>
      </c>
      <c r="F462" s="204"/>
      <c r="G462" s="204"/>
      <c r="H462" s="205">
        <v>7.9</v>
      </c>
      <c r="I462" s="206">
        <v>2</v>
      </c>
      <c r="J462" s="204">
        <v>0.27600000000000002</v>
      </c>
      <c r="K462" s="206">
        <v>20</v>
      </c>
      <c r="L462" s="204">
        <v>7.2999999999999995E-2</v>
      </c>
      <c r="M462" s="204">
        <v>9.2999999999999999E-2</v>
      </c>
      <c r="N462" s="200"/>
      <c r="O462" s="106"/>
    </row>
    <row r="463" spans="1:15" ht="22.5" x14ac:dyDescent="0.2">
      <c r="A463" s="202" t="s">
        <v>3281</v>
      </c>
      <c r="B463" s="202" t="s">
        <v>3303</v>
      </c>
      <c r="C463" s="203" t="s">
        <v>6637</v>
      </c>
      <c r="D463" s="204">
        <v>0.74099999999999999</v>
      </c>
      <c r="E463" s="204">
        <v>0.68700000000000006</v>
      </c>
      <c r="F463" s="204"/>
      <c r="G463" s="204"/>
      <c r="H463" s="205">
        <v>4.0999999999999996</v>
      </c>
      <c r="I463" s="206">
        <v>1</v>
      </c>
      <c r="J463" s="204">
        <v>0.314</v>
      </c>
      <c r="K463" s="206">
        <v>12</v>
      </c>
      <c r="L463" s="204">
        <v>6.9000000000000006E-2</v>
      </c>
      <c r="M463" s="204">
        <v>0.08</v>
      </c>
      <c r="N463" s="200"/>
      <c r="O463" s="106"/>
    </row>
    <row r="464" spans="1:15" ht="33.75" x14ac:dyDescent="0.2">
      <c r="A464" s="202" t="s">
        <v>2224</v>
      </c>
      <c r="B464" s="202" t="s">
        <v>3303</v>
      </c>
      <c r="C464" s="203" t="s">
        <v>2225</v>
      </c>
      <c r="D464" s="204">
        <v>1.155</v>
      </c>
      <c r="E464" s="204">
        <v>1.0469999999999999</v>
      </c>
      <c r="F464" s="204"/>
      <c r="G464" s="204"/>
      <c r="H464" s="205">
        <v>3.9</v>
      </c>
      <c r="I464" s="206">
        <v>1</v>
      </c>
      <c r="J464" s="204">
        <v>0.47</v>
      </c>
      <c r="K464" s="206">
        <v>10</v>
      </c>
      <c r="L464" s="204">
        <v>7.1999999999999995E-2</v>
      </c>
      <c r="M464" s="204">
        <v>8.1000000000000003E-2</v>
      </c>
      <c r="N464" s="200"/>
      <c r="O464" s="106"/>
    </row>
    <row r="465" spans="1:15" ht="45" x14ac:dyDescent="0.2">
      <c r="A465" s="202" t="s">
        <v>2226</v>
      </c>
      <c r="B465" s="202" t="s">
        <v>3303</v>
      </c>
      <c r="C465" s="203" t="s">
        <v>6638</v>
      </c>
      <c r="D465" s="204">
        <v>0.746</v>
      </c>
      <c r="E465" s="204">
        <v>0.68100000000000005</v>
      </c>
      <c r="F465" s="204"/>
      <c r="G465" s="204"/>
      <c r="H465" s="205">
        <v>2.9</v>
      </c>
      <c r="I465" s="206">
        <v>1</v>
      </c>
      <c r="J465" s="204">
        <v>0.13100000000000001</v>
      </c>
      <c r="K465" s="206">
        <v>6</v>
      </c>
      <c r="L465" s="204">
        <v>6.4000000000000001E-2</v>
      </c>
      <c r="M465" s="204">
        <v>6.7000000000000004E-2</v>
      </c>
      <c r="N465" s="200"/>
      <c r="O465" s="106"/>
    </row>
    <row r="466" spans="1:15" ht="22.5" x14ac:dyDescent="0.2">
      <c r="A466" s="202" t="s">
        <v>6639</v>
      </c>
      <c r="B466" s="202" t="s">
        <v>3303</v>
      </c>
      <c r="C466" s="203" t="s">
        <v>6640</v>
      </c>
      <c r="D466" s="204">
        <v>0.68200000000000005</v>
      </c>
      <c r="E466" s="204">
        <v>0.61899999999999999</v>
      </c>
      <c r="F466" s="204"/>
      <c r="G466" s="204"/>
      <c r="H466" s="205">
        <v>2.9</v>
      </c>
      <c r="I466" s="206">
        <v>1</v>
      </c>
      <c r="J466" s="204">
        <v>0.11799999999999999</v>
      </c>
      <c r="K466" s="206">
        <v>5</v>
      </c>
      <c r="L466" s="204">
        <v>5.7000000000000002E-2</v>
      </c>
      <c r="M466" s="204">
        <v>6.0999999999999999E-2</v>
      </c>
      <c r="N466" s="200"/>
      <c r="O466" s="106"/>
    </row>
    <row r="467" spans="1:15" x14ac:dyDescent="0.2">
      <c r="A467" s="202" t="s">
        <v>6641</v>
      </c>
      <c r="B467" s="202" t="s">
        <v>3303</v>
      </c>
      <c r="C467" s="214" t="s">
        <v>6642</v>
      </c>
      <c r="D467" s="204">
        <v>1.1279999999999999</v>
      </c>
      <c r="E467" s="204">
        <v>1.036</v>
      </c>
      <c r="F467" s="204"/>
      <c r="G467" s="204"/>
      <c r="H467" s="205">
        <v>4.2</v>
      </c>
      <c r="I467" s="206">
        <v>1</v>
      </c>
      <c r="J467" s="204">
        <v>0.42</v>
      </c>
      <c r="K467" s="206">
        <v>11</v>
      </c>
      <c r="L467" s="204">
        <v>7.0000000000000007E-2</v>
      </c>
      <c r="M467" s="204">
        <v>8.1000000000000003E-2</v>
      </c>
      <c r="N467" s="200"/>
      <c r="O467" s="106"/>
    </row>
    <row r="468" spans="1:15" x14ac:dyDescent="0.2">
      <c r="A468" s="202" t="s">
        <v>6643</v>
      </c>
      <c r="B468" s="202" t="s">
        <v>3303</v>
      </c>
      <c r="C468" s="203" t="s">
        <v>6644</v>
      </c>
      <c r="D468" s="204">
        <v>0.97799999999999998</v>
      </c>
      <c r="E468" s="204">
        <v>0.88800000000000001</v>
      </c>
      <c r="F468" s="204"/>
      <c r="G468" s="204"/>
      <c r="H468" s="205">
        <v>2.8</v>
      </c>
      <c r="I468" s="206">
        <v>1</v>
      </c>
      <c r="J468" s="204">
        <v>0.27400000000000002</v>
      </c>
      <c r="K468" s="206">
        <v>6</v>
      </c>
      <c r="L468" s="204">
        <v>7.1999999999999995E-2</v>
      </c>
      <c r="M468" s="204">
        <v>7.5999999999999998E-2</v>
      </c>
      <c r="N468" s="200"/>
      <c r="O468" s="106"/>
    </row>
    <row r="469" spans="1:15" x14ac:dyDescent="0.2">
      <c r="A469" s="202" t="s">
        <v>6645</v>
      </c>
      <c r="B469" s="202" t="s">
        <v>3303</v>
      </c>
      <c r="C469" s="203" t="s">
        <v>6646</v>
      </c>
      <c r="D469" s="204">
        <v>0.77500000000000002</v>
      </c>
      <c r="E469" s="204">
        <v>0.71699999999999997</v>
      </c>
      <c r="F469" s="204"/>
      <c r="G469" s="204"/>
      <c r="H469" s="205">
        <v>2.9</v>
      </c>
      <c r="I469" s="206">
        <v>1</v>
      </c>
      <c r="J469" s="204">
        <v>0.20599999999999999</v>
      </c>
      <c r="K469" s="206">
        <v>6</v>
      </c>
      <c r="L469" s="204">
        <v>6.6000000000000003E-2</v>
      </c>
      <c r="M469" s="204">
        <v>7.0999999999999994E-2</v>
      </c>
      <c r="N469" s="200"/>
      <c r="O469" s="106"/>
    </row>
    <row r="470" spans="1:15" x14ac:dyDescent="0.2">
      <c r="A470" s="202" t="s">
        <v>6647</v>
      </c>
      <c r="B470" s="202" t="s">
        <v>3303</v>
      </c>
      <c r="C470" s="203" t="s">
        <v>6648</v>
      </c>
      <c r="D470" s="204">
        <v>0.753</v>
      </c>
      <c r="E470" s="204">
        <v>0.68799999999999994</v>
      </c>
      <c r="F470" s="204"/>
      <c r="G470" s="204"/>
      <c r="H470" s="205">
        <v>3.2</v>
      </c>
      <c r="I470" s="206">
        <v>1</v>
      </c>
      <c r="J470" s="204">
        <v>0.23100000000000001</v>
      </c>
      <c r="K470" s="206">
        <v>8</v>
      </c>
      <c r="L470" s="204">
        <v>7.0999999999999994E-2</v>
      </c>
      <c r="M470" s="204">
        <v>7.5999999999999998E-2</v>
      </c>
      <c r="N470" s="200"/>
      <c r="O470" s="106"/>
    </row>
    <row r="471" spans="1:15" ht="33.75" x14ac:dyDescent="0.2">
      <c r="A471" s="202" t="s">
        <v>1588</v>
      </c>
      <c r="B471" s="202" t="s">
        <v>3303</v>
      </c>
      <c r="C471" s="203" t="s">
        <v>83</v>
      </c>
      <c r="D471" s="204">
        <v>1.956</v>
      </c>
      <c r="E471" s="204">
        <v>1.8009999999999999</v>
      </c>
      <c r="F471" s="204"/>
      <c r="G471" s="204"/>
      <c r="H471" s="205">
        <v>9</v>
      </c>
      <c r="I471" s="206">
        <v>2</v>
      </c>
      <c r="J471" s="204">
        <v>0.28299999999999997</v>
      </c>
      <c r="K471" s="206">
        <v>18</v>
      </c>
      <c r="L471" s="204">
        <v>6.6000000000000003E-2</v>
      </c>
      <c r="M471" s="204">
        <v>8.5000000000000006E-2</v>
      </c>
      <c r="N471" s="200"/>
      <c r="O471" s="106"/>
    </row>
    <row r="472" spans="1:15" ht="45" x14ac:dyDescent="0.2">
      <c r="A472" s="110" t="s">
        <v>2312</v>
      </c>
      <c r="B472" s="110" t="s">
        <v>3303</v>
      </c>
      <c r="C472" s="118" t="s">
        <v>6649</v>
      </c>
      <c r="D472" s="111">
        <v>1.1870000000000001</v>
      </c>
      <c r="E472" s="111">
        <v>1.0860000000000001</v>
      </c>
      <c r="F472" s="111"/>
      <c r="G472" s="111"/>
      <c r="H472" s="112">
        <v>4.8</v>
      </c>
      <c r="I472" s="119">
        <v>1</v>
      </c>
      <c r="J472" s="111">
        <v>0.48799999999999999</v>
      </c>
      <c r="K472" s="119">
        <v>12</v>
      </c>
      <c r="L472" s="111">
        <v>6.9000000000000006E-2</v>
      </c>
      <c r="M472" s="111">
        <v>8.2000000000000003E-2</v>
      </c>
      <c r="N472" s="201"/>
      <c r="O472" s="110"/>
    </row>
    <row r="473" spans="1:15" ht="45" x14ac:dyDescent="0.2">
      <c r="A473" s="202" t="s">
        <v>6650</v>
      </c>
      <c r="B473" s="202" t="s">
        <v>3303</v>
      </c>
      <c r="C473" s="118" t="s">
        <v>6651</v>
      </c>
      <c r="D473" s="204">
        <v>1.0229999999999999</v>
      </c>
      <c r="E473" s="204">
        <v>0.93200000000000005</v>
      </c>
      <c r="F473" s="204"/>
      <c r="G473" s="204"/>
      <c r="H473" s="205">
        <v>3.8</v>
      </c>
      <c r="I473" s="206">
        <v>1</v>
      </c>
      <c r="J473" s="204">
        <v>0.23499999999999999</v>
      </c>
      <c r="K473" s="206">
        <v>8</v>
      </c>
      <c r="L473" s="204">
        <v>7.0000000000000007E-2</v>
      </c>
      <c r="M473" s="204">
        <v>0.08</v>
      </c>
      <c r="N473" s="200"/>
      <c r="O473" s="106"/>
    </row>
    <row r="474" spans="1:15" ht="45" x14ac:dyDescent="0.2">
      <c r="A474" s="202" t="s">
        <v>3335</v>
      </c>
      <c r="B474" s="202" t="s">
        <v>3303</v>
      </c>
      <c r="C474" s="203" t="s">
        <v>3623</v>
      </c>
      <c r="D474" s="204">
        <v>1.3779999999999999</v>
      </c>
      <c r="E474" s="204">
        <v>1.256</v>
      </c>
      <c r="F474" s="204"/>
      <c r="G474" s="204"/>
      <c r="H474" s="205">
        <v>5.9</v>
      </c>
      <c r="I474" s="206">
        <v>1</v>
      </c>
      <c r="J474" s="204">
        <v>0.27400000000000002</v>
      </c>
      <c r="K474" s="206">
        <v>15</v>
      </c>
      <c r="L474" s="204">
        <v>6.5000000000000002E-2</v>
      </c>
      <c r="M474" s="204">
        <v>0.08</v>
      </c>
      <c r="N474" s="200"/>
      <c r="O474" s="106"/>
    </row>
    <row r="475" spans="1:15" ht="45" customHeight="1" x14ac:dyDescent="0.2">
      <c r="A475" s="202" t="s">
        <v>3336</v>
      </c>
      <c r="B475" s="202" t="s">
        <v>3303</v>
      </c>
      <c r="C475" s="203" t="s">
        <v>6652</v>
      </c>
      <c r="D475" s="204">
        <v>0.83599999999999997</v>
      </c>
      <c r="E475" s="204">
        <v>0.749</v>
      </c>
      <c r="F475" s="204"/>
      <c r="G475" s="204"/>
      <c r="H475" s="205">
        <v>2.9</v>
      </c>
      <c r="I475" s="206">
        <v>1</v>
      </c>
      <c r="J475" s="204">
        <v>0.23</v>
      </c>
      <c r="K475" s="206">
        <v>7</v>
      </c>
      <c r="L475" s="204">
        <v>7.2999999999999995E-2</v>
      </c>
      <c r="M475" s="204">
        <v>7.8E-2</v>
      </c>
      <c r="N475" s="200"/>
      <c r="O475" s="106"/>
    </row>
    <row r="476" spans="1:15" x14ac:dyDescent="0.2">
      <c r="A476" s="202" t="s">
        <v>3337</v>
      </c>
      <c r="B476" s="202" t="s">
        <v>3303</v>
      </c>
      <c r="C476" s="203" t="s">
        <v>421</v>
      </c>
      <c r="D476" s="204">
        <v>0.754</v>
      </c>
      <c r="E476" s="204">
        <v>0.68100000000000005</v>
      </c>
      <c r="F476" s="204"/>
      <c r="G476" s="204"/>
      <c r="H476" s="205">
        <v>2.8</v>
      </c>
      <c r="I476" s="206">
        <v>1</v>
      </c>
      <c r="J476" s="204">
        <v>0.16</v>
      </c>
      <c r="K476" s="206">
        <v>5</v>
      </c>
      <c r="L476" s="204">
        <v>0.13500000000000001</v>
      </c>
      <c r="M476" s="204">
        <v>9.9000000000000005E-2</v>
      </c>
      <c r="N476" s="200"/>
      <c r="O476" s="106"/>
    </row>
    <row r="477" spans="1:15" ht="22.5" x14ac:dyDescent="0.2">
      <c r="A477" s="202" t="s">
        <v>1474</v>
      </c>
      <c r="B477" s="202" t="s">
        <v>3303</v>
      </c>
      <c r="C477" s="116" t="s">
        <v>6653</v>
      </c>
      <c r="D477" s="204">
        <v>0.68400000000000005</v>
      </c>
      <c r="E477" s="204">
        <v>0.61399999999999999</v>
      </c>
      <c r="F477" s="204"/>
      <c r="G477" s="204"/>
      <c r="H477" s="205">
        <v>2.6</v>
      </c>
      <c r="I477" s="206">
        <v>1</v>
      </c>
      <c r="J477" s="204">
        <v>0.14000000000000001</v>
      </c>
      <c r="K477" s="206">
        <v>6</v>
      </c>
      <c r="L477" s="204">
        <v>7.4999999999999997E-2</v>
      </c>
      <c r="M477" s="204">
        <v>7.8E-2</v>
      </c>
      <c r="N477" s="200"/>
      <c r="O477" s="106"/>
    </row>
    <row r="478" spans="1:15" ht="45" customHeight="1" x14ac:dyDescent="0.2">
      <c r="A478" s="202" t="s">
        <v>2828</v>
      </c>
      <c r="B478" s="202" t="s">
        <v>3303</v>
      </c>
      <c r="C478" s="118" t="s">
        <v>6654</v>
      </c>
      <c r="D478" s="204">
        <v>0.57799999999999996</v>
      </c>
      <c r="E478" s="204">
        <v>0.52200000000000002</v>
      </c>
      <c r="F478" s="204"/>
      <c r="G478" s="204"/>
      <c r="H478" s="205">
        <v>2.2000000000000002</v>
      </c>
      <c r="I478" s="206">
        <v>1</v>
      </c>
      <c r="J478" s="204">
        <v>0.14099999999999999</v>
      </c>
      <c r="K478" s="206">
        <v>5</v>
      </c>
      <c r="L478" s="204">
        <v>8.3000000000000004E-2</v>
      </c>
      <c r="M478" s="204">
        <v>8.2000000000000003E-2</v>
      </c>
      <c r="N478" s="200"/>
      <c r="O478" s="106"/>
    </row>
    <row r="479" spans="1:15" ht="22.5" x14ac:dyDescent="0.2">
      <c r="A479" s="202" t="s">
        <v>666</v>
      </c>
      <c r="B479" s="202" t="s">
        <v>3303</v>
      </c>
      <c r="C479" s="203" t="s">
        <v>4323</v>
      </c>
      <c r="D479" s="204">
        <v>2.9590000000000001</v>
      </c>
      <c r="E479" s="204">
        <v>2.84</v>
      </c>
      <c r="F479" s="204"/>
      <c r="G479" s="204"/>
      <c r="H479" s="205">
        <v>12.6</v>
      </c>
      <c r="I479" s="206">
        <v>3</v>
      </c>
      <c r="J479" s="204">
        <v>0.28499999999999998</v>
      </c>
      <c r="K479" s="206">
        <v>22</v>
      </c>
      <c r="L479" s="204">
        <v>6.3E-2</v>
      </c>
      <c r="M479" s="204">
        <v>8.4000000000000005E-2</v>
      </c>
      <c r="N479" s="200"/>
      <c r="O479" s="106"/>
    </row>
    <row r="480" spans="1:15" ht="22.5" x14ac:dyDescent="0.2">
      <c r="A480" s="202" t="s">
        <v>668</v>
      </c>
      <c r="B480" s="202" t="s">
        <v>3303</v>
      </c>
      <c r="C480" s="203" t="s">
        <v>5706</v>
      </c>
      <c r="D480" s="204">
        <v>3.258</v>
      </c>
      <c r="E480" s="204">
        <v>3.2509999999999999</v>
      </c>
      <c r="F480" s="204"/>
      <c r="G480" s="204"/>
      <c r="H480" s="205">
        <v>21.6</v>
      </c>
      <c r="I480" s="206">
        <v>6</v>
      </c>
      <c r="J480" s="204">
        <v>0.45300000000000001</v>
      </c>
      <c r="K480" s="206">
        <v>39</v>
      </c>
      <c r="L480" s="204">
        <v>0.14699999999999999</v>
      </c>
      <c r="M480" s="204"/>
      <c r="N480" s="200" t="s">
        <v>310</v>
      </c>
      <c r="O480" s="106" t="s">
        <v>310</v>
      </c>
    </row>
    <row r="481" spans="1:15" ht="22.5" customHeight="1" x14ac:dyDescent="0.2">
      <c r="A481" s="202" t="s">
        <v>422</v>
      </c>
      <c r="B481" s="202" t="s">
        <v>3304</v>
      </c>
      <c r="C481" s="203" t="s">
        <v>423</v>
      </c>
      <c r="D481" s="204">
        <v>1.294</v>
      </c>
      <c r="E481" s="204">
        <v>1.294</v>
      </c>
      <c r="F481" s="204"/>
      <c r="G481" s="204"/>
      <c r="H481" s="205">
        <v>17.100000000000001</v>
      </c>
      <c r="I481" s="206"/>
      <c r="J481" s="204"/>
      <c r="K481" s="206">
        <v>21</v>
      </c>
      <c r="L481" s="204">
        <v>5.8999999999999997E-2</v>
      </c>
      <c r="M481" s="204">
        <v>7.0000000000000007E-2</v>
      </c>
      <c r="N481" s="200"/>
      <c r="O481" s="106" t="s">
        <v>310</v>
      </c>
    </row>
    <row r="482" spans="1:15" ht="22.5" x14ac:dyDescent="0.2">
      <c r="A482" s="202" t="s">
        <v>424</v>
      </c>
      <c r="B482" s="202" t="s">
        <v>3304</v>
      </c>
      <c r="C482" s="203" t="s">
        <v>425</v>
      </c>
      <c r="D482" s="204">
        <v>0.83399999999999996</v>
      </c>
      <c r="E482" s="204">
        <v>0.83399999999999996</v>
      </c>
      <c r="F482" s="204"/>
      <c r="G482" s="204"/>
      <c r="H482" s="205">
        <v>8.9</v>
      </c>
      <c r="I482" s="206"/>
      <c r="J482" s="204"/>
      <c r="K482" s="206">
        <v>15</v>
      </c>
      <c r="L482" s="204">
        <v>5.8999999999999997E-2</v>
      </c>
      <c r="M482" s="204">
        <v>8.3000000000000004E-2</v>
      </c>
      <c r="N482" s="200"/>
      <c r="O482" s="106" t="s">
        <v>310</v>
      </c>
    </row>
    <row r="483" spans="1:15" ht="33.75" customHeight="1" x14ac:dyDescent="0.2">
      <c r="A483" s="202" t="s">
        <v>1475</v>
      </c>
      <c r="B483" s="202" t="s">
        <v>3303</v>
      </c>
      <c r="C483" s="203" t="s">
        <v>1905</v>
      </c>
      <c r="D483" s="204">
        <v>4.8259999999999996</v>
      </c>
      <c r="E483" s="204">
        <v>4.641</v>
      </c>
      <c r="F483" s="204"/>
      <c r="G483" s="204"/>
      <c r="H483" s="205">
        <v>23.6</v>
      </c>
      <c r="I483" s="206">
        <v>7</v>
      </c>
      <c r="J483" s="204">
        <v>0.33900000000000002</v>
      </c>
      <c r="K483" s="206">
        <v>42</v>
      </c>
      <c r="L483" s="204">
        <v>0.08</v>
      </c>
      <c r="M483" s="204">
        <v>0.11</v>
      </c>
      <c r="N483" s="200"/>
      <c r="O483" s="106"/>
    </row>
    <row r="484" spans="1:15" ht="33.75" customHeight="1" x14ac:dyDescent="0.2">
      <c r="A484" s="202" t="s">
        <v>1476</v>
      </c>
      <c r="B484" s="202" t="s">
        <v>3303</v>
      </c>
      <c r="C484" s="203" t="s">
        <v>1906</v>
      </c>
      <c r="D484" s="204">
        <v>2.5099999999999998</v>
      </c>
      <c r="E484" s="204">
        <v>2.4060000000000001</v>
      </c>
      <c r="F484" s="204"/>
      <c r="G484" s="204"/>
      <c r="H484" s="205">
        <v>10.9</v>
      </c>
      <c r="I484" s="206">
        <v>3</v>
      </c>
      <c r="J484" s="204">
        <v>0.215</v>
      </c>
      <c r="K484" s="206">
        <v>18</v>
      </c>
      <c r="L484" s="204">
        <v>5.6000000000000001E-2</v>
      </c>
      <c r="M484" s="204">
        <v>7.2999999999999995E-2</v>
      </c>
      <c r="N484" s="200"/>
      <c r="O484" s="106"/>
    </row>
    <row r="485" spans="1:15" ht="22.5" x14ac:dyDescent="0.2">
      <c r="A485" s="202" t="s">
        <v>1923</v>
      </c>
      <c r="B485" s="202" t="s">
        <v>3303</v>
      </c>
      <c r="C485" s="116" t="s">
        <v>6655</v>
      </c>
      <c r="D485" s="204">
        <v>3.2250000000000001</v>
      </c>
      <c r="E485" s="204">
        <v>3.0859999999999999</v>
      </c>
      <c r="F485" s="204"/>
      <c r="G485" s="204"/>
      <c r="H485" s="205">
        <v>16.5</v>
      </c>
      <c r="I485" s="206">
        <v>5</v>
      </c>
      <c r="J485" s="204">
        <v>0.33300000000000002</v>
      </c>
      <c r="K485" s="206">
        <v>32</v>
      </c>
      <c r="L485" s="204">
        <v>8.5000000000000006E-2</v>
      </c>
      <c r="M485" s="204">
        <v>0.114</v>
      </c>
      <c r="N485" s="200"/>
      <c r="O485" s="106"/>
    </row>
    <row r="486" spans="1:15" ht="33.75" customHeight="1" x14ac:dyDescent="0.2">
      <c r="A486" s="202" t="s">
        <v>1924</v>
      </c>
      <c r="B486" s="202" t="s">
        <v>3303</v>
      </c>
      <c r="C486" s="116" t="s">
        <v>6656</v>
      </c>
      <c r="D486" s="204">
        <v>2.141</v>
      </c>
      <c r="E486" s="204">
        <v>2.0270000000000001</v>
      </c>
      <c r="F486" s="204"/>
      <c r="G486" s="204"/>
      <c r="H486" s="205">
        <v>12</v>
      </c>
      <c r="I486" s="206">
        <v>3</v>
      </c>
      <c r="J486" s="204">
        <v>0.26600000000000001</v>
      </c>
      <c r="K486" s="206">
        <v>22</v>
      </c>
      <c r="L486" s="204">
        <v>6.2E-2</v>
      </c>
      <c r="M486" s="204">
        <v>8.2000000000000003E-2</v>
      </c>
      <c r="N486" s="200"/>
      <c r="O486" s="106"/>
    </row>
    <row r="487" spans="1:15" ht="33.75" customHeight="1" x14ac:dyDescent="0.2">
      <c r="A487" s="110" t="s">
        <v>1710</v>
      </c>
      <c r="B487" s="110" t="s">
        <v>3303</v>
      </c>
      <c r="C487" s="118" t="s">
        <v>6657</v>
      </c>
      <c r="D487" s="111">
        <v>1.7490000000000001</v>
      </c>
      <c r="E487" s="111">
        <v>1.677</v>
      </c>
      <c r="F487" s="111"/>
      <c r="G487" s="111"/>
      <c r="H487" s="112">
        <v>10.199999999999999</v>
      </c>
      <c r="I487" s="119">
        <v>2</v>
      </c>
      <c r="J487" s="111">
        <v>0.27</v>
      </c>
      <c r="K487" s="119">
        <v>16</v>
      </c>
      <c r="L487" s="111">
        <v>5.6000000000000001E-2</v>
      </c>
      <c r="M487" s="111">
        <v>7.1999999999999995E-2</v>
      </c>
      <c r="N487" s="201"/>
      <c r="O487" s="110"/>
    </row>
    <row r="488" spans="1:15" ht="22.5" x14ac:dyDescent="0.2">
      <c r="A488" s="110" t="s">
        <v>6658</v>
      </c>
      <c r="B488" s="110" t="s">
        <v>3303</v>
      </c>
      <c r="C488" s="118" t="s">
        <v>6659</v>
      </c>
      <c r="D488" s="111">
        <v>1.518</v>
      </c>
      <c r="E488" s="111">
        <v>1.45</v>
      </c>
      <c r="F488" s="111"/>
      <c r="G488" s="111"/>
      <c r="H488" s="112">
        <v>8.5</v>
      </c>
      <c r="I488" s="119">
        <v>2</v>
      </c>
      <c r="J488" s="111">
        <v>0.23</v>
      </c>
      <c r="K488" s="119">
        <v>15</v>
      </c>
      <c r="L488" s="111">
        <v>5.7000000000000002E-2</v>
      </c>
      <c r="M488" s="111">
        <v>7.1999999999999995E-2</v>
      </c>
      <c r="N488" s="201"/>
      <c r="O488" s="110"/>
    </row>
    <row r="489" spans="1:15" ht="22.5" x14ac:dyDescent="0.2">
      <c r="A489" s="202" t="s">
        <v>1711</v>
      </c>
      <c r="B489" s="202" t="s">
        <v>3303</v>
      </c>
      <c r="C489" s="203" t="s">
        <v>1712</v>
      </c>
      <c r="D489" s="204">
        <v>2.6150000000000002</v>
      </c>
      <c r="E489" s="204">
        <v>2.4849999999999999</v>
      </c>
      <c r="F489" s="204"/>
      <c r="G489" s="204"/>
      <c r="H489" s="205">
        <v>4.2</v>
      </c>
      <c r="I489" s="206">
        <v>1</v>
      </c>
      <c r="J489" s="204">
        <v>0.247</v>
      </c>
      <c r="K489" s="206">
        <v>9</v>
      </c>
      <c r="L489" s="204">
        <v>8.3000000000000004E-2</v>
      </c>
      <c r="M489" s="204">
        <v>9.6000000000000002E-2</v>
      </c>
      <c r="N489" s="200"/>
      <c r="O489" s="106"/>
    </row>
    <row r="490" spans="1:15" ht="22.5" x14ac:dyDescent="0.2">
      <c r="A490" s="202" t="s">
        <v>1713</v>
      </c>
      <c r="B490" s="202" t="s">
        <v>3303</v>
      </c>
      <c r="C490" s="203" t="s">
        <v>1714</v>
      </c>
      <c r="D490" s="204">
        <v>1.8320000000000001</v>
      </c>
      <c r="E490" s="204">
        <v>1.7250000000000001</v>
      </c>
      <c r="F490" s="204"/>
      <c r="G490" s="204"/>
      <c r="H490" s="205">
        <v>4.5999999999999996</v>
      </c>
      <c r="I490" s="206">
        <v>1</v>
      </c>
      <c r="J490" s="204">
        <v>0.23799999999999999</v>
      </c>
      <c r="K490" s="206">
        <v>9</v>
      </c>
      <c r="L490" s="204">
        <v>7.1999999999999995E-2</v>
      </c>
      <c r="M490" s="204">
        <v>8.5000000000000006E-2</v>
      </c>
      <c r="N490" s="200"/>
      <c r="O490" s="106"/>
    </row>
    <row r="491" spans="1:15" ht="22.5" x14ac:dyDescent="0.2">
      <c r="A491" s="202" t="s">
        <v>1715</v>
      </c>
      <c r="B491" s="202" t="s">
        <v>3303</v>
      </c>
      <c r="C491" s="203" t="s">
        <v>2227</v>
      </c>
      <c r="D491" s="204">
        <v>4.4489999999999998</v>
      </c>
      <c r="E491" s="204">
        <v>4.2640000000000002</v>
      </c>
      <c r="F491" s="204"/>
      <c r="G491" s="204"/>
      <c r="H491" s="205">
        <v>21.4</v>
      </c>
      <c r="I491" s="206">
        <v>6</v>
      </c>
      <c r="J491" s="204">
        <v>0.40100000000000002</v>
      </c>
      <c r="K491" s="206">
        <v>38</v>
      </c>
      <c r="L491" s="204">
        <v>9.1999999999999998E-2</v>
      </c>
      <c r="M491" s="204">
        <v>0.125</v>
      </c>
      <c r="N491" s="200"/>
      <c r="O491" s="106"/>
    </row>
    <row r="492" spans="1:15" ht="33.75" x14ac:dyDescent="0.2">
      <c r="A492" s="202" t="s">
        <v>1716</v>
      </c>
      <c r="B492" s="202" t="s">
        <v>3303</v>
      </c>
      <c r="C492" s="116" t="s">
        <v>6660</v>
      </c>
      <c r="D492" s="204">
        <v>3.1680000000000001</v>
      </c>
      <c r="E492" s="204">
        <v>3.016</v>
      </c>
      <c r="F492" s="204"/>
      <c r="G492" s="204"/>
      <c r="H492" s="205">
        <v>16.600000000000001</v>
      </c>
      <c r="I492" s="206">
        <v>5</v>
      </c>
      <c r="J492" s="204">
        <v>0.29399999999999998</v>
      </c>
      <c r="K492" s="206">
        <v>28</v>
      </c>
      <c r="L492" s="204">
        <v>7.3999999999999996E-2</v>
      </c>
      <c r="M492" s="204">
        <v>0.1</v>
      </c>
      <c r="N492" s="200"/>
      <c r="O492" s="106"/>
    </row>
    <row r="493" spans="1:15" ht="33.75" x14ac:dyDescent="0.2">
      <c r="A493" s="202" t="s">
        <v>6661</v>
      </c>
      <c r="B493" s="202" t="s">
        <v>3303</v>
      </c>
      <c r="C493" s="118" t="s">
        <v>6662</v>
      </c>
      <c r="D493" s="204">
        <v>2.4409999999999998</v>
      </c>
      <c r="E493" s="204">
        <v>2.3140000000000001</v>
      </c>
      <c r="F493" s="204"/>
      <c r="G493" s="204"/>
      <c r="H493" s="205">
        <v>12.6</v>
      </c>
      <c r="I493" s="206">
        <v>3</v>
      </c>
      <c r="J493" s="204">
        <v>0.308</v>
      </c>
      <c r="K493" s="206">
        <v>22</v>
      </c>
      <c r="L493" s="204">
        <v>6.8000000000000005E-2</v>
      </c>
      <c r="M493" s="204">
        <v>0.09</v>
      </c>
      <c r="N493" s="200"/>
      <c r="O493" s="106"/>
    </row>
    <row r="494" spans="1:15" ht="45" x14ac:dyDescent="0.2">
      <c r="A494" s="202" t="s">
        <v>1717</v>
      </c>
      <c r="B494" s="202" t="s">
        <v>3303</v>
      </c>
      <c r="C494" s="203" t="s">
        <v>4324</v>
      </c>
      <c r="D494" s="204">
        <v>2.0329999999999999</v>
      </c>
      <c r="E494" s="204">
        <v>1.9259999999999999</v>
      </c>
      <c r="F494" s="204"/>
      <c r="G494" s="204"/>
      <c r="H494" s="205">
        <v>11.4</v>
      </c>
      <c r="I494" s="206">
        <v>3</v>
      </c>
      <c r="J494" s="204">
        <v>0.25700000000000001</v>
      </c>
      <c r="K494" s="206">
        <v>21</v>
      </c>
      <c r="L494" s="204">
        <v>6.3E-2</v>
      </c>
      <c r="M494" s="204">
        <v>8.3000000000000004E-2</v>
      </c>
      <c r="N494" s="200"/>
      <c r="O494" s="106"/>
    </row>
    <row r="495" spans="1:15" ht="45" x14ac:dyDescent="0.2">
      <c r="A495" s="202" t="s">
        <v>1718</v>
      </c>
      <c r="B495" s="202" t="s">
        <v>3303</v>
      </c>
      <c r="C495" s="116" t="s">
        <v>6663</v>
      </c>
      <c r="D495" s="204">
        <v>1.903</v>
      </c>
      <c r="E495" s="204">
        <v>1.8120000000000001</v>
      </c>
      <c r="F495" s="204"/>
      <c r="G495" s="204"/>
      <c r="H495" s="205">
        <v>10.8</v>
      </c>
      <c r="I495" s="206">
        <v>3</v>
      </c>
      <c r="J495" s="204">
        <v>0.26800000000000002</v>
      </c>
      <c r="K495" s="206">
        <v>18</v>
      </c>
      <c r="L495" s="204">
        <v>6.9000000000000006E-2</v>
      </c>
      <c r="M495" s="204">
        <v>9.0999999999999998E-2</v>
      </c>
      <c r="N495" s="200"/>
      <c r="O495" s="106"/>
    </row>
    <row r="496" spans="1:15" ht="45" customHeight="1" x14ac:dyDescent="0.2">
      <c r="A496" s="202" t="s">
        <v>5707</v>
      </c>
      <c r="B496" s="202" t="s">
        <v>3303</v>
      </c>
      <c r="C496" s="116" t="s">
        <v>6664</v>
      </c>
      <c r="D496" s="204">
        <v>1.61</v>
      </c>
      <c r="E496" s="204">
        <v>1.544</v>
      </c>
      <c r="F496" s="204"/>
      <c r="G496" s="204"/>
      <c r="H496" s="205">
        <v>10.7</v>
      </c>
      <c r="I496" s="206">
        <v>3</v>
      </c>
      <c r="J496" s="204">
        <v>0.20799999999999999</v>
      </c>
      <c r="K496" s="206">
        <v>16</v>
      </c>
      <c r="L496" s="204">
        <v>5.3999999999999999E-2</v>
      </c>
      <c r="M496" s="204">
        <v>7.0999999999999994E-2</v>
      </c>
      <c r="N496" s="200"/>
      <c r="O496" s="106"/>
    </row>
    <row r="497" spans="1:15" ht="33.75" x14ac:dyDescent="0.2">
      <c r="A497" s="202" t="s">
        <v>6665</v>
      </c>
      <c r="B497" s="202" t="s">
        <v>3303</v>
      </c>
      <c r="C497" s="118" t="s">
        <v>6666</v>
      </c>
      <c r="D497" s="204">
        <v>2.2130000000000001</v>
      </c>
      <c r="E497" s="204">
        <v>2.056</v>
      </c>
      <c r="F497" s="204"/>
      <c r="G497" s="204"/>
      <c r="H497" s="205">
        <v>14.3</v>
      </c>
      <c r="I497" s="206">
        <v>4</v>
      </c>
      <c r="J497" s="204">
        <v>0.252</v>
      </c>
      <c r="K497" s="206">
        <v>30</v>
      </c>
      <c r="L497" s="204">
        <v>6.2E-2</v>
      </c>
      <c r="M497" s="204">
        <v>8.2000000000000003E-2</v>
      </c>
      <c r="N497" s="200"/>
      <c r="O497" s="106"/>
    </row>
    <row r="498" spans="1:15" ht="33.75" x14ac:dyDescent="0.2">
      <c r="A498" s="202" t="s">
        <v>6667</v>
      </c>
      <c r="B498" s="202" t="s">
        <v>3303</v>
      </c>
      <c r="C498" s="214" t="s">
        <v>6668</v>
      </c>
      <c r="D498" s="204">
        <v>1.391</v>
      </c>
      <c r="E498" s="204">
        <v>1.2929999999999999</v>
      </c>
      <c r="F498" s="204"/>
      <c r="G498" s="204"/>
      <c r="H498" s="205">
        <v>10.5</v>
      </c>
      <c r="I498" s="206">
        <v>2</v>
      </c>
      <c r="J498" s="204">
        <v>0.27600000000000002</v>
      </c>
      <c r="K498" s="206">
        <v>20</v>
      </c>
      <c r="L498" s="204">
        <v>5.5E-2</v>
      </c>
      <c r="M498" s="204">
        <v>7.1999999999999995E-2</v>
      </c>
      <c r="N498" s="200"/>
      <c r="O498" s="106"/>
    </row>
    <row r="499" spans="1:15" ht="33.75" x14ac:dyDescent="0.2">
      <c r="A499" s="202" t="s">
        <v>6669</v>
      </c>
      <c r="B499" s="202" t="s">
        <v>3303</v>
      </c>
      <c r="C499" s="214" t="s">
        <v>6670</v>
      </c>
      <c r="D499" s="204">
        <v>0.75800000000000001</v>
      </c>
      <c r="E499" s="204">
        <v>0.71499999999999997</v>
      </c>
      <c r="F499" s="204"/>
      <c r="G499" s="204"/>
      <c r="H499" s="205">
        <v>5.3</v>
      </c>
      <c r="I499" s="206">
        <v>1</v>
      </c>
      <c r="J499" s="204">
        <v>0.23499999999999999</v>
      </c>
      <c r="K499" s="206">
        <v>13</v>
      </c>
      <c r="L499" s="204">
        <v>6.2E-2</v>
      </c>
      <c r="M499" s="204">
        <v>7.4999999999999997E-2</v>
      </c>
      <c r="N499" s="200"/>
      <c r="O499" s="106"/>
    </row>
    <row r="500" spans="1:15" ht="33.75" x14ac:dyDescent="0.2">
      <c r="A500" s="202" t="s">
        <v>5708</v>
      </c>
      <c r="B500" s="202" t="s">
        <v>3303</v>
      </c>
      <c r="C500" s="203" t="s">
        <v>5709</v>
      </c>
      <c r="D500" s="204">
        <v>1.661</v>
      </c>
      <c r="E500" s="204">
        <v>1.6579999999999999</v>
      </c>
      <c r="F500" s="204"/>
      <c r="G500" s="204"/>
      <c r="H500" s="205">
        <v>10.6</v>
      </c>
      <c r="I500" s="206">
        <v>3</v>
      </c>
      <c r="J500" s="204">
        <v>0.40799999999999997</v>
      </c>
      <c r="K500" s="206">
        <v>23</v>
      </c>
      <c r="L500" s="204">
        <v>0.108</v>
      </c>
      <c r="M500" s="204">
        <v>0.14099999999999999</v>
      </c>
      <c r="N500" s="200"/>
      <c r="O500" s="106" t="s">
        <v>310</v>
      </c>
    </row>
    <row r="501" spans="1:15" ht="33.75" x14ac:dyDescent="0.2">
      <c r="A501" s="110" t="s">
        <v>5710</v>
      </c>
      <c r="B501" s="110" t="s">
        <v>3303</v>
      </c>
      <c r="C501" s="199" t="s">
        <v>5711</v>
      </c>
      <c r="D501" s="111">
        <v>1.0920000000000001</v>
      </c>
      <c r="E501" s="111">
        <v>1.0900000000000001</v>
      </c>
      <c r="F501" s="111"/>
      <c r="G501" s="111"/>
      <c r="H501" s="112">
        <v>6.5</v>
      </c>
      <c r="I501" s="119">
        <v>1</v>
      </c>
      <c r="J501" s="111">
        <v>0.53600000000000003</v>
      </c>
      <c r="K501" s="119">
        <v>16</v>
      </c>
      <c r="L501" s="111">
        <v>0.16500000000000001</v>
      </c>
      <c r="M501" s="111">
        <v>0.14299999999999999</v>
      </c>
      <c r="N501" s="201"/>
      <c r="O501" s="110" t="s">
        <v>310</v>
      </c>
    </row>
    <row r="502" spans="1:15" ht="45" x14ac:dyDescent="0.2">
      <c r="A502" s="110" t="s">
        <v>3237</v>
      </c>
      <c r="B502" s="110" t="s">
        <v>3303</v>
      </c>
      <c r="C502" s="199" t="s">
        <v>6671</v>
      </c>
      <c r="D502" s="111">
        <v>0.65200000000000002</v>
      </c>
      <c r="E502" s="111">
        <v>0.58899999999999997</v>
      </c>
      <c r="F502" s="111"/>
      <c r="G502" s="111"/>
      <c r="H502" s="112">
        <v>2.5</v>
      </c>
      <c r="I502" s="119">
        <v>1</v>
      </c>
      <c r="J502" s="111">
        <v>0.14899999999999999</v>
      </c>
      <c r="K502" s="119">
        <v>6</v>
      </c>
      <c r="L502" s="111">
        <v>0.08</v>
      </c>
      <c r="M502" s="111">
        <v>8.2000000000000003E-2</v>
      </c>
      <c r="N502" s="201"/>
      <c r="O502" s="110"/>
    </row>
    <row r="503" spans="1:15" ht="22.5" x14ac:dyDescent="0.2">
      <c r="A503" s="202" t="s">
        <v>1237</v>
      </c>
      <c r="B503" s="202" t="s">
        <v>3305</v>
      </c>
      <c r="C503" s="203" t="s">
        <v>4328</v>
      </c>
      <c r="D503" s="204">
        <v>0.63300000000000001</v>
      </c>
      <c r="E503" s="204">
        <v>0.63100000000000001</v>
      </c>
      <c r="F503" s="204"/>
      <c r="G503" s="204"/>
      <c r="H503" s="205">
        <v>6.4</v>
      </c>
      <c r="I503" s="206">
        <v>1</v>
      </c>
      <c r="J503" s="204">
        <v>0.372</v>
      </c>
      <c r="K503" s="206">
        <v>15</v>
      </c>
      <c r="L503" s="204">
        <v>6.7000000000000004E-2</v>
      </c>
      <c r="M503" s="204">
        <v>8.3000000000000004E-2</v>
      </c>
      <c r="N503" s="200"/>
      <c r="O503" s="106"/>
    </row>
    <row r="504" spans="1:15" ht="22.5" x14ac:dyDescent="0.2">
      <c r="A504" s="202" t="s">
        <v>2079</v>
      </c>
      <c r="B504" s="202" t="s">
        <v>3305</v>
      </c>
      <c r="C504" s="203" t="s">
        <v>4331</v>
      </c>
      <c r="D504" s="204">
        <v>0.68799999999999994</v>
      </c>
      <c r="E504" s="204">
        <v>0.68500000000000005</v>
      </c>
      <c r="F504" s="204"/>
      <c r="G504" s="204"/>
      <c r="H504" s="205">
        <v>5.5</v>
      </c>
      <c r="I504" s="206">
        <v>1</v>
      </c>
      <c r="J504" s="204">
        <v>0.39</v>
      </c>
      <c r="K504" s="206">
        <v>13</v>
      </c>
      <c r="L504" s="204">
        <v>8.5000000000000006E-2</v>
      </c>
      <c r="M504" s="204">
        <v>0.10299999999999999</v>
      </c>
      <c r="N504" s="200"/>
      <c r="O504" s="106" t="s">
        <v>310</v>
      </c>
    </row>
    <row r="505" spans="1:15" ht="56.25" customHeight="1" x14ac:dyDescent="0.2">
      <c r="A505" s="202" t="s">
        <v>5717</v>
      </c>
      <c r="B505" s="202" t="s">
        <v>3305</v>
      </c>
      <c r="C505" s="203" t="s">
        <v>6672</v>
      </c>
      <c r="D505" s="204">
        <v>0.83699999999999997</v>
      </c>
      <c r="E505" s="204">
        <v>0.83699999999999997</v>
      </c>
      <c r="F505" s="204"/>
      <c r="G505" s="204"/>
      <c r="H505" s="205">
        <v>7.6</v>
      </c>
      <c r="I505" s="206">
        <v>2</v>
      </c>
      <c r="J505" s="204">
        <v>0.27200000000000002</v>
      </c>
      <c r="K505" s="206">
        <v>16</v>
      </c>
      <c r="L505" s="204">
        <v>7.4999999999999997E-2</v>
      </c>
      <c r="M505" s="204">
        <v>9.5000000000000001E-2</v>
      </c>
      <c r="N505" s="200"/>
      <c r="O505" s="106"/>
    </row>
    <row r="506" spans="1:15" ht="33.75" x14ac:dyDescent="0.2">
      <c r="A506" s="202" t="s">
        <v>5718</v>
      </c>
      <c r="B506" s="202" t="s">
        <v>3305</v>
      </c>
      <c r="C506" s="203" t="s">
        <v>5719</v>
      </c>
      <c r="D506" s="204">
        <v>0.77300000000000002</v>
      </c>
      <c r="E506" s="204">
        <v>0.77300000000000002</v>
      </c>
      <c r="F506" s="204"/>
      <c r="G506" s="204"/>
      <c r="H506" s="205">
        <v>8.1</v>
      </c>
      <c r="I506" s="206">
        <v>2</v>
      </c>
      <c r="J506" s="204">
        <v>0.254</v>
      </c>
      <c r="K506" s="206">
        <v>16</v>
      </c>
      <c r="L506" s="204">
        <v>6.6000000000000003E-2</v>
      </c>
      <c r="M506" s="204">
        <v>8.4000000000000005E-2</v>
      </c>
      <c r="N506" s="200"/>
      <c r="O506" s="106"/>
    </row>
    <row r="507" spans="1:15" ht="45" x14ac:dyDescent="0.2">
      <c r="A507" s="202" t="s">
        <v>5720</v>
      </c>
      <c r="B507" s="202" t="s">
        <v>3305</v>
      </c>
      <c r="C507" s="203" t="s">
        <v>6673</v>
      </c>
      <c r="D507" s="204">
        <v>0.53900000000000003</v>
      </c>
      <c r="E507" s="204">
        <v>0.53900000000000003</v>
      </c>
      <c r="F507" s="204"/>
      <c r="G507" s="204"/>
      <c r="H507" s="205">
        <v>5.0999999999999996</v>
      </c>
      <c r="I507" s="206">
        <v>1</v>
      </c>
      <c r="J507" s="204">
        <v>0.26200000000000001</v>
      </c>
      <c r="K507" s="206">
        <v>13</v>
      </c>
      <c r="L507" s="204">
        <v>0.104</v>
      </c>
      <c r="M507" s="204">
        <v>8.6999999999999994E-2</v>
      </c>
      <c r="N507" s="200"/>
      <c r="O507" s="106"/>
    </row>
    <row r="508" spans="1:15" ht="22.5" x14ac:dyDescent="0.2">
      <c r="A508" s="202" t="s">
        <v>5721</v>
      </c>
      <c r="B508" s="202" t="s">
        <v>3305</v>
      </c>
      <c r="C508" s="203" t="s">
        <v>5722</v>
      </c>
      <c r="D508" s="204">
        <v>0.19900000000000001</v>
      </c>
      <c r="E508" s="204">
        <v>0.19900000000000001</v>
      </c>
      <c r="F508" s="204"/>
      <c r="G508" s="204"/>
      <c r="H508" s="205">
        <v>1</v>
      </c>
      <c r="I508" s="206"/>
      <c r="J508" s="204"/>
      <c r="K508" s="206"/>
      <c r="L508" s="204"/>
      <c r="M508" s="204"/>
      <c r="N508" s="200"/>
      <c r="O508" s="106"/>
    </row>
    <row r="509" spans="1:15" ht="45" x14ac:dyDescent="0.2">
      <c r="A509" s="202" t="s">
        <v>3672</v>
      </c>
      <c r="B509" s="202" t="s">
        <v>3305</v>
      </c>
      <c r="C509" s="203" t="s">
        <v>426</v>
      </c>
      <c r="D509" s="204">
        <v>1.403</v>
      </c>
      <c r="E509" s="204">
        <v>1.4019999999999999</v>
      </c>
      <c r="F509" s="204"/>
      <c r="G509" s="204"/>
      <c r="H509" s="205">
        <v>12.8</v>
      </c>
      <c r="I509" s="206">
        <v>3</v>
      </c>
      <c r="J509" s="204">
        <v>0.34399999999999997</v>
      </c>
      <c r="K509" s="206">
        <v>27</v>
      </c>
      <c r="L509" s="204">
        <v>7.4999999999999997E-2</v>
      </c>
      <c r="M509" s="204">
        <v>0.1</v>
      </c>
      <c r="N509" s="200"/>
      <c r="O509" s="106"/>
    </row>
    <row r="510" spans="1:15" ht="45" x14ac:dyDescent="0.2">
      <c r="A510" s="202" t="s">
        <v>3673</v>
      </c>
      <c r="B510" s="202" t="s">
        <v>3305</v>
      </c>
      <c r="C510" s="203" t="s">
        <v>6674</v>
      </c>
      <c r="D510" s="204">
        <v>0.95899999999999996</v>
      </c>
      <c r="E510" s="204">
        <v>0.95799999999999996</v>
      </c>
      <c r="F510" s="204"/>
      <c r="G510" s="204"/>
      <c r="H510" s="205">
        <v>9.6999999999999993</v>
      </c>
      <c r="I510" s="206">
        <v>2</v>
      </c>
      <c r="J510" s="204">
        <v>0.313</v>
      </c>
      <c r="K510" s="206">
        <v>20</v>
      </c>
      <c r="L510" s="204">
        <v>6.8000000000000005E-2</v>
      </c>
      <c r="M510" s="204">
        <v>8.7999999999999995E-2</v>
      </c>
      <c r="N510" s="200"/>
      <c r="O510" s="106"/>
    </row>
    <row r="511" spans="1:15" ht="45" x14ac:dyDescent="0.2">
      <c r="A511" s="202" t="s">
        <v>1738</v>
      </c>
      <c r="B511" s="202" t="s">
        <v>3305</v>
      </c>
      <c r="C511" s="203" t="s">
        <v>6492</v>
      </c>
      <c r="D511" s="204">
        <v>0.437</v>
      </c>
      <c r="E511" s="204">
        <v>0.437</v>
      </c>
      <c r="F511" s="204"/>
      <c r="G511" s="204"/>
      <c r="H511" s="205">
        <v>5.4</v>
      </c>
      <c r="I511" s="206">
        <v>1</v>
      </c>
      <c r="J511" s="204">
        <v>0.22600000000000001</v>
      </c>
      <c r="K511" s="206">
        <v>10</v>
      </c>
      <c r="L511" s="204">
        <v>5.3999999999999999E-2</v>
      </c>
      <c r="M511" s="204">
        <v>6.5000000000000002E-2</v>
      </c>
      <c r="N511" s="200"/>
      <c r="O511" s="106"/>
    </row>
    <row r="512" spans="1:15" ht="22.5" x14ac:dyDescent="0.2">
      <c r="A512" s="202" t="s">
        <v>601</v>
      </c>
      <c r="B512" s="202" t="s">
        <v>3305</v>
      </c>
      <c r="C512" s="203" t="s">
        <v>3620</v>
      </c>
      <c r="D512" s="204">
        <v>0.20100000000000001</v>
      </c>
      <c r="E512" s="204">
        <v>0.2</v>
      </c>
      <c r="F512" s="204"/>
      <c r="G512" s="204"/>
      <c r="H512" s="205">
        <v>1</v>
      </c>
      <c r="I512" s="206"/>
      <c r="J512" s="204"/>
      <c r="K512" s="206"/>
      <c r="L512" s="204"/>
      <c r="M512" s="204"/>
      <c r="N512" s="200"/>
      <c r="O512" s="106"/>
    </row>
    <row r="513" spans="1:15" ht="33.75" customHeight="1" x14ac:dyDescent="0.2">
      <c r="A513" s="202" t="s">
        <v>2673</v>
      </c>
      <c r="B513" s="202" t="s">
        <v>3305</v>
      </c>
      <c r="C513" s="203" t="s">
        <v>427</v>
      </c>
      <c r="D513" s="204">
        <v>0.67400000000000004</v>
      </c>
      <c r="E513" s="204">
        <v>0.67400000000000004</v>
      </c>
      <c r="F513" s="204"/>
      <c r="G513" s="204"/>
      <c r="H513" s="205">
        <v>7.6</v>
      </c>
      <c r="I513" s="206">
        <v>2</v>
      </c>
      <c r="J513" s="204">
        <v>0.221</v>
      </c>
      <c r="K513" s="206">
        <v>16</v>
      </c>
      <c r="L513" s="204">
        <v>6.0999999999999999E-2</v>
      </c>
      <c r="M513" s="204">
        <v>7.6999999999999999E-2</v>
      </c>
      <c r="N513" s="200"/>
      <c r="O513" s="106"/>
    </row>
    <row r="514" spans="1:15" ht="22.5" x14ac:dyDescent="0.2">
      <c r="A514" s="110" t="s">
        <v>2674</v>
      </c>
      <c r="B514" s="110" t="s">
        <v>3305</v>
      </c>
      <c r="C514" s="199" t="s">
        <v>428</v>
      </c>
      <c r="D514" s="111">
        <v>0.48499999999999999</v>
      </c>
      <c r="E514" s="111">
        <v>0.48399999999999999</v>
      </c>
      <c r="F514" s="111"/>
      <c r="G514" s="111"/>
      <c r="H514" s="112">
        <v>5.0999999999999996</v>
      </c>
      <c r="I514" s="119">
        <v>1</v>
      </c>
      <c r="J514" s="111">
        <v>0.33500000000000002</v>
      </c>
      <c r="K514" s="119">
        <v>13</v>
      </c>
      <c r="L514" s="111">
        <v>6.5000000000000002E-2</v>
      </c>
      <c r="M514" s="111">
        <v>7.6999999999999999E-2</v>
      </c>
      <c r="N514" s="201"/>
      <c r="O514" s="110"/>
    </row>
    <row r="515" spans="1:15" ht="33.75" x14ac:dyDescent="0.2">
      <c r="A515" s="202" t="s">
        <v>2676</v>
      </c>
      <c r="B515" s="202" t="s">
        <v>3305</v>
      </c>
      <c r="C515" s="203" t="s">
        <v>3622</v>
      </c>
      <c r="D515" s="204">
        <v>0.47399999999999998</v>
      </c>
      <c r="E515" s="204">
        <v>0.47</v>
      </c>
      <c r="F515" s="204"/>
      <c r="G515" s="204"/>
      <c r="H515" s="205">
        <v>4.5</v>
      </c>
      <c r="I515" s="206">
        <v>1</v>
      </c>
      <c r="J515" s="204">
        <v>0.27500000000000002</v>
      </c>
      <c r="K515" s="206">
        <v>10</v>
      </c>
      <c r="L515" s="204">
        <v>6.9000000000000006E-2</v>
      </c>
      <c r="M515" s="204">
        <v>8.1000000000000003E-2</v>
      </c>
      <c r="N515" s="200"/>
      <c r="O515" s="106"/>
    </row>
    <row r="516" spans="1:15" ht="33.75" x14ac:dyDescent="0.2">
      <c r="A516" s="110" t="s">
        <v>602</v>
      </c>
      <c r="B516" s="110" t="s">
        <v>3305</v>
      </c>
      <c r="C516" s="199" t="s">
        <v>4332</v>
      </c>
      <c r="D516" s="111">
        <v>1.129</v>
      </c>
      <c r="E516" s="111">
        <v>1.1259999999999999</v>
      </c>
      <c r="F516" s="111"/>
      <c r="G516" s="111"/>
      <c r="H516" s="112">
        <v>10.1</v>
      </c>
      <c r="I516" s="119">
        <v>2</v>
      </c>
      <c r="J516" s="111">
        <v>0.36399999999999999</v>
      </c>
      <c r="K516" s="119">
        <v>21</v>
      </c>
      <c r="L516" s="111">
        <v>7.5999999999999998E-2</v>
      </c>
      <c r="M516" s="111">
        <v>9.8000000000000004E-2</v>
      </c>
      <c r="N516" s="201"/>
      <c r="O516" s="110"/>
    </row>
    <row r="517" spans="1:15" x14ac:dyDescent="0.2">
      <c r="A517" s="202" t="s">
        <v>2550</v>
      </c>
      <c r="B517" s="202" t="s">
        <v>3305</v>
      </c>
      <c r="C517" s="203" t="s">
        <v>2551</v>
      </c>
      <c r="D517" s="204">
        <v>0.66400000000000003</v>
      </c>
      <c r="E517" s="204">
        <v>0.66100000000000003</v>
      </c>
      <c r="F517" s="204"/>
      <c r="G517" s="204"/>
      <c r="H517" s="205">
        <v>6.9</v>
      </c>
      <c r="I517" s="206">
        <v>1</v>
      </c>
      <c r="J517" s="204">
        <v>0.44900000000000001</v>
      </c>
      <c r="K517" s="206">
        <v>16</v>
      </c>
      <c r="L517" s="204">
        <v>6.5000000000000002E-2</v>
      </c>
      <c r="M517" s="204">
        <v>8.1000000000000003E-2</v>
      </c>
      <c r="N517" s="200"/>
      <c r="O517" s="106"/>
    </row>
    <row r="518" spans="1:15" ht="22.5" x14ac:dyDescent="0.2">
      <c r="A518" s="202" t="s">
        <v>3654</v>
      </c>
      <c r="B518" s="202" t="s">
        <v>3305</v>
      </c>
      <c r="C518" s="203" t="s">
        <v>3254</v>
      </c>
      <c r="D518" s="204">
        <v>0.55700000000000005</v>
      </c>
      <c r="E518" s="204">
        <v>0.55600000000000005</v>
      </c>
      <c r="F518" s="204"/>
      <c r="G518" s="204"/>
      <c r="H518" s="205">
        <v>5.5</v>
      </c>
      <c r="I518" s="206">
        <v>1</v>
      </c>
      <c r="J518" s="204">
        <v>0.34899999999999998</v>
      </c>
      <c r="K518" s="206">
        <v>13</v>
      </c>
      <c r="L518" s="204">
        <v>6.9000000000000006E-2</v>
      </c>
      <c r="M518" s="204">
        <v>8.3000000000000004E-2</v>
      </c>
      <c r="N518" s="200"/>
      <c r="O518" s="106"/>
    </row>
    <row r="519" spans="1:15" ht="22.5" x14ac:dyDescent="0.2">
      <c r="A519" s="202" t="s">
        <v>3655</v>
      </c>
      <c r="B519" s="202" t="s">
        <v>3305</v>
      </c>
      <c r="C519" s="203" t="s">
        <v>3626</v>
      </c>
      <c r="D519" s="204">
        <v>0.42699999999999999</v>
      </c>
      <c r="E519" s="204">
        <v>0.40300000000000002</v>
      </c>
      <c r="F519" s="204"/>
      <c r="G519" s="204"/>
      <c r="H519" s="205">
        <v>2.2000000000000002</v>
      </c>
      <c r="I519" s="206">
        <v>1</v>
      </c>
      <c r="J519" s="204">
        <v>9.6000000000000002E-2</v>
      </c>
      <c r="K519" s="206">
        <v>4</v>
      </c>
      <c r="L519" s="204">
        <v>9.7000000000000003E-2</v>
      </c>
      <c r="M519" s="204">
        <v>9.6000000000000002E-2</v>
      </c>
      <c r="N519" s="200"/>
      <c r="O519" s="106"/>
    </row>
    <row r="520" spans="1:15" ht="22.5" x14ac:dyDescent="0.2">
      <c r="A520" s="202" t="s">
        <v>1903</v>
      </c>
      <c r="B520" s="202" t="s">
        <v>3305</v>
      </c>
      <c r="C520" s="203" t="s">
        <v>3627</v>
      </c>
      <c r="D520" s="204">
        <v>0.41099999999999998</v>
      </c>
      <c r="E520" s="204">
        <v>0.40899999999999997</v>
      </c>
      <c r="F520" s="204"/>
      <c r="G520" s="204"/>
      <c r="H520" s="205">
        <v>3.6</v>
      </c>
      <c r="I520" s="206">
        <v>1</v>
      </c>
      <c r="J520" s="204">
        <v>0.17899999999999999</v>
      </c>
      <c r="K520" s="206">
        <v>8</v>
      </c>
      <c r="L520" s="204">
        <v>7.6999999999999999E-2</v>
      </c>
      <c r="M520" s="204">
        <v>8.5999999999999993E-2</v>
      </c>
      <c r="N520" s="200"/>
      <c r="O520" s="106"/>
    </row>
    <row r="521" spans="1:15" ht="22.5" x14ac:dyDescent="0.2">
      <c r="A521" s="202" t="s">
        <v>3656</v>
      </c>
      <c r="B521" s="202" t="s">
        <v>3305</v>
      </c>
      <c r="C521" s="203" t="s">
        <v>1146</v>
      </c>
      <c r="D521" s="204">
        <v>0.83</v>
      </c>
      <c r="E521" s="204">
        <v>0.83</v>
      </c>
      <c r="F521" s="204"/>
      <c r="G521" s="204"/>
      <c r="H521" s="205">
        <v>8.1</v>
      </c>
      <c r="I521" s="206">
        <v>2</v>
      </c>
      <c r="J521" s="204">
        <v>0.27100000000000002</v>
      </c>
      <c r="K521" s="206">
        <v>17</v>
      </c>
      <c r="L521" s="204">
        <v>7.0000000000000007E-2</v>
      </c>
      <c r="M521" s="204">
        <v>8.8999999999999996E-2</v>
      </c>
      <c r="N521" s="200"/>
      <c r="O521" s="106"/>
    </row>
    <row r="522" spans="1:15" ht="33.75" x14ac:dyDescent="0.2">
      <c r="A522" s="202" t="s">
        <v>3657</v>
      </c>
      <c r="B522" s="202" t="s">
        <v>3305</v>
      </c>
      <c r="C522" s="203" t="s">
        <v>2081</v>
      </c>
      <c r="D522" s="204">
        <v>0.45900000000000002</v>
      </c>
      <c r="E522" s="204">
        <v>0.45800000000000002</v>
      </c>
      <c r="F522" s="204"/>
      <c r="G522" s="204"/>
      <c r="H522" s="205">
        <v>4.5999999999999996</v>
      </c>
      <c r="I522" s="206">
        <v>1</v>
      </c>
      <c r="J522" s="204">
        <v>0.26700000000000002</v>
      </c>
      <c r="K522" s="206">
        <v>10</v>
      </c>
      <c r="L522" s="204">
        <v>6.9000000000000006E-2</v>
      </c>
      <c r="M522" s="204">
        <v>8.1000000000000003E-2</v>
      </c>
      <c r="N522" s="200"/>
      <c r="O522" s="106"/>
    </row>
    <row r="523" spans="1:15" ht="33.75" x14ac:dyDescent="0.2">
      <c r="A523" s="202" t="s">
        <v>3658</v>
      </c>
      <c r="B523" s="202" t="s">
        <v>3305</v>
      </c>
      <c r="C523" s="203" t="s">
        <v>429</v>
      </c>
      <c r="D523" s="204">
        <v>0.82799999999999996</v>
      </c>
      <c r="E523" s="204">
        <v>0.81499999999999995</v>
      </c>
      <c r="F523" s="204"/>
      <c r="G523" s="204"/>
      <c r="H523" s="205">
        <v>7.1</v>
      </c>
      <c r="I523" s="206">
        <v>1</v>
      </c>
      <c r="J523" s="204">
        <v>0.42299999999999999</v>
      </c>
      <c r="K523" s="206">
        <v>18</v>
      </c>
      <c r="L523" s="204">
        <v>7.4999999999999997E-2</v>
      </c>
      <c r="M523" s="204">
        <v>9.4E-2</v>
      </c>
      <c r="N523" s="200"/>
      <c r="O523" s="106"/>
    </row>
    <row r="524" spans="1:15" ht="33.75" x14ac:dyDescent="0.2">
      <c r="A524" s="202" t="s">
        <v>3659</v>
      </c>
      <c r="B524" s="202" t="s">
        <v>3305</v>
      </c>
      <c r="C524" s="203" t="s">
        <v>430</v>
      </c>
      <c r="D524" s="204">
        <v>0.52900000000000003</v>
      </c>
      <c r="E524" s="204">
        <v>0.52200000000000002</v>
      </c>
      <c r="F524" s="204"/>
      <c r="G524" s="204"/>
      <c r="H524" s="205">
        <v>4.3</v>
      </c>
      <c r="I524" s="206">
        <v>1</v>
      </c>
      <c r="J524" s="204">
        <v>0.26200000000000001</v>
      </c>
      <c r="K524" s="206">
        <v>10</v>
      </c>
      <c r="L524" s="204">
        <v>7.9000000000000001E-2</v>
      </c>
      <c r="M524" s="204">
        <v>9.0999999999999998E-2</v>
      </c>
      <c r="N524" s="200"/>
      <c r="O524" s="106"/>
    </row>
    <row r="525" spans="1:15" ht="22.5" x14ac:dyDescent="0.2">
      <c r="A525" s="202" t="s">
        <v>2808</v>
      </c>
      <c r="B525" s="202" t="s">
        <v>3305</v>
      </c>
      <c r="C525" s="203" t="s">
        <v>1147</v>
      </c>
      <c r="D525" s="204">
        <v>0.49099999999999999</v>
      </c>
      <c r="E525" s="204">
        <v>0.48899999999999999</v>
      </c>
      <c r="F525" s="204"/>
      <c r="G525" s="204"/>
      <c r="H525" s="205">
        <v>4.8</v>
      </c>
      <c r="I525" s="206">
        <v>1</v>
      </c>
      <c r="J525" s="204">
        <v>0.26300000000000001</v>
      </c>
      <c r="K525" s="206">
        <v>11</v>
      </c>
      <c r="L525" s="204">
        <v>6.9000000000000006E-2</v>
      </c>
      <c r="M525" s="204">
        <v>8.2000000000000003E-2</v>
      </c>
      <c r="N525" s="200"/>
      <c r="O525" s="106"/>
    </row>
    <row r="526" spans="1:15" ht="22.5" x14ac:dyDescent="0.2">
      <c r="A526" s="202" t="s">
        <v>2809</v>
      </c>
      <c r="B526" s="202" t="s">
        <v>3305</v>
      </c>
      <c r="C526" s="203" t="s">
        <v>3628</v>
      </c>
      <c r="D526" s="204">
        <v>0.39400000000000002</v>
      </c>
      <c r="E526" s="204">
        <v>0.39</v>
      </c>
      <c r="F526" s="204"/>
      <c r="G526" s="204"/>
      <c r="H526" s="205">
        <v>3.1</v>
      </c>
      <c r="I526" s="206">
        <v>1</v>
      </c>
      <c r="J526" s="204">
        <v>0.19500000000000001</v>
      </c>
      <c r="K526" s="206">
        <v>7</v>
      </c>
      <c r="L526" s="204">
        <v>8.3000000000000004E-2</v>
      </c>
      <c r="M526" s="204">
        <v>0.09</v>
      </c>
      <c r="N526" s="200"/>
      <c r="O526" s="106"/>
    </row>
    <row r="527" spans="1:15" x14ac:dyDescent="0.2">
      <c r="A527" s="202" t="s">
        <v>1338</v>
      </c>
      <c r="B527" s="202" t="s">
        <v>3305</v>
      </c>
      <c r="C527" s="203" t="s">
        <v>1148</v>
      </c>
      <c r="D527" s="204">
        <v>0.74</v>
      </c>
      <c r="E527" s="204">
        <v>0.74</v>
      </c>
      <c r="F527" s="204"/>
      <c r="G527" s="204"/>
      <c r="H527" s="205">
        <v>9.6</v>
      </c>
      <c r="I527" s="206">
        <v>2</v>
      </c>
      <c r="J527" s="204">
        <v>0.24299999999999999</v>
      </c>
      <c r="K527" s="206">
        <v>18</v>
      </c>
      <c r="L527" s="204">
        <v>5.2999999999999999E-2</v>
      </c>
      <c r="M527" s="204">
        <v>6.9000000000000006E-2</v>
      </c>
      <c r="N527" s="200"/>
      <c r="O527" s="106"/>
    </row>
    <row r="528" spans="1:15" ht="22.5" x14ac:dyDescent="0.2">
      <c r="A528" s="202" t="s">
        <v>3484</v>
      </c>
      <c r="B528" s="202" t="s">
        <v>3303</v>
      </c>
      <c r="C528" s="203" t="s">
        <v>3485</v>
      </c>
      <c r="D528" s="204">
        <v>6.63</v>
      </c>
      <c r="E528" s="204">
        <v>6.2119999999999997</v>
      </c>
      <c r="F528" s="204"/>
      <c r="G528" s="204"/>
      <c r="H528" s="205">
        <v>40.5</v>
      </c>
      <c r="I528" s="206">
        <v>12</v>
      </c>
      <c r="J528" s="204">
        <v>0.30199999999999999</v>
      </c>
      <c r="K528" s="206">
        <v>58</v>
      </c>
      <c r="L528" s="204">
        <v>9.7000000000000003E-2</v>
      </c>
      <c r="M528" s="204">
        <v>9.5000000000000001E-2</v>
      </c>
      <c r="N528" s="200"/>
      <c r="O528" s="106"/>
    </row>
    <row r="529" spans="1:15" s="20" customFormat="1" ht="21" customHeight="1" x14ac:dyDescent="0.2">
      <c r="A529" s="81" t="s">
        <v>2170</v>
      </c>
      <c r="B529" s="207"/>
      <c r="C529" s="208"/>
      <c r="D529" s="209"/>
      <c r="E529" s="209"/>
      <c r="F529" s="209"/>
      <c r="G529" s="209"/>
      <c r="H529" s="210"/>
      <c r="I529" s="211"/>
      <c r="J529" s="209"/>
      <c r="K529" s="211"/>
      <c r="L529" s="209"/>
      <c r="M529" s="215"/>
      <c r="N529" s="216"/>
      <c r="O529" s="213"/>
    </row>
    <row r="530" spans="1:15" ht="22.5" x14ac:dyDescent="0.2">
      <c r="A530" s="202" t="s">
        <v>3660</v>
      </c>
      <c r="B530" s="202" t="s">
        <v>3303</v>
      </c>
      <c r="C530" s="203" t="s">
        <v>1329</v>
      </c>
      <c r="D530" s="204">
        <v>2.944</v>
      </c>
      <c r="E530" s="204">
        <v>2.6720000000000002</v>
      </c>
      <c r="F530" s="204"/>
      <c r="G530" s="204"/>
      <c r="H530" s="205">
        <v>7.5</v>
      </c>
      <c r="I530" s="206">
        <v>1</v>
      </c>
      <c r="J530" s="204">
        <v>0.52100000000000002</v>
      </c>
      <c r="K530" s="206">
        <v>14</v>
      </c>
      <c r="L530" s="204">
        <v>9.8000000000000004E-2</v>
      </c>
      <c r="M530" s="204">
        <v>0.123</v>
      </c>
      <c r="N530" s="200"/>
      <c r="O530" s="106"/>
    </row>
    <row r="531" spans="1:15" ht="45" x14ac:dyDescent="0.2">
      <c r="A531" s="110" t="s">
        <v>4011</v>
      </c>
      <c r="B531" s="110" t="s">
        <v>3303</v>
      </c>
      <c r="C531" s="199" t="s">
        <v>3630</v>
      </c>
      <c r="D531" s="111">
        <v>2.887</v>
      </c>
      <c r="E531" s="111">
        <v>2.738</v>
      </c>
      <c r="F531" s="111"/>
      <c r="G531" s="111"/>
      <c r="H531" s="112">
        <v>19.399999999999999</v>
      </c>
      <c r="I531" s="119">
        <v>5</v>
      </c>
      <c r="J531" s="111">
        <v>0.33200000000000002</v>
      </c>
      <c r="K531" s="119">
        <v>37</v>
      </c>
      <c r="L531" s="111">
        <v>7.1999999999999995E-2</v>
      </c>
      <c r="M531" s="111">
        <v>9.8000000000000004E-2</v>
      </c>
      <c r="N531" s="201"/>
      <c r="O531" s="110"/>
    </row>
    <row r="532" spans="1:15" ht="45" x14ac:dyDescent="0.2">
      <c r="A532" s="202" t="s">
        <v>2680</v>
      </c>
      <c r="B532" s="202" t="s">
        <v>3303</v>
      </c>
      <c r="C532" s="203" t="s">
        <v>1330</v>
      </c>
      <c r="D532" s="204">
        <v>1.641</v>
      </c>
      <c r="E532" s="204">
        <v>1.5569999999999999</v>
      </c>
      <c r="F532" s="204"/>
      <c r="G532" s="204"/>
      <c r="H532" s="205">
        <v>13.8</v>
      </c>
      <c r="I532" s="206">
        <v>4</v>
      </c>
      <c r="J532" s="204">
        <v>0.23100000000000001</v>
      </c>
      <c r="K532" s="206">
        <v>30</v>
      </c>
      <c r="L532" s="204">
        <v>5.8999999999999997E-2</v>
      </c>
      <c r="M532" s="204">
        <v>7.8E-2</v>
      </c>
      <c r="N532" s="200"/>
      <c r="O532" s="106"/>
    </row>
    <row r="533" spans="1:15" ht="22.5" x14ac:dyDescent="0.2">
      <c r="A533" s="202" t="s">
        <v>3224</v>
      </c>
      <c r="B533" s="202" t="s">
        <v>3303</v>
      </c>
      <c r="C533" s="203" t="s">
        <v>3225</v>
      </c>
      <c r="D533" s="204">
        <v>0.90800000000000003</v>
      </c>
      <c r="E533" s="204">
        <v>0.878</v>
      </c>
      <c r="F533" s="204"/>
      <c r="G533" s="204"/>
      <c r="H533" s="205">
        <v>8.1999999999999993</v>
      </c>
      <c r="I533" s="206">
        <v>2</v>
      </c>
      <c r="J533" s="204">
        <v>0.24299999999999999</v>
      </c>
      <c r="K533" s="206">
        <v>19</v>
      </c>
      <c r="L533" s="204">
        <v>6.2E-2</v>
      </c>
      <c r="M533" s="204">
        <v>7.9000000000000001E-2</v>
      </c>
      <c r="N533" s="200"/>
      <c r="O533" s="106"/>
    </row>
    <row r="534" spans="1:15" ht="22.5" x14ac:dyDescent="0.2">
      <c r="A534" s="110" t="s">
        <v>1325</v>
      </c>
      <c r="B534" s="110" t="s">
        <v>3303</v>
      </c>
      <c r="C534" s="199" t="s">
        <v>1326</v>
      </c>
      <c r="D534" s="111">
        <v>0.55700000000000005</v>
      </c>
      <c r="E534" s="111">
        <v>0.54</v>
      </c>
      <c r="F534" s="111"/>
      <c r="G534" s="111"/>
      <c r="H534" s="112">
        <v>4</v>
      </c>
      <c r="I534" s="119">
        <v>1</v>
      </c>
      <c r="J534" s="111">
        <v>0.19600000000000001</v>
      </c>
      <c r="K534" s="119">
        <v>9</v>
      </c>
      <c r="L534" s="111">
        <v>7.1999999999999995E-2</v>
      </c>
      <c r="M534" s="111">
        <v>8.2000000000000003E-2</v>
      </c>
      <c r="N534" s="201"/>
      <c r="O534" s="110"/>
    </row>
    <row r="535" spans="1:15" ht="22.5" x14ac:dyDescent="0.2">
      <c r="A535" s="202" t="s">
        <v>3247</v>
      </c>
      <c r="B535" s="202" t="s">
        <v>3303</v>
      </c>
      <c r="C535" s="203" t="s">
        <v>2507</v>
      </c>
      <c r="D535" s="204">
        <v>1.5640000000000001</v>
      </c>
      <c r="E535" s="204">
        <v>1.456</v>
      </c>
      <c r="F535" s="204"/>
      <c r="G535" s="204"/>
      <c r="H535" s="205">
        <v>5.5</v>
      </c>
      <c r="I535" s="206">
        <v>1</v>
      </c>
      <c r="J535" s="204">
        <v>0.375</v>
      </c>
      <c r="K535" s="206">
        <v>11</v>
      </c>
      <c r="L535" s="204">
        <v>9.5000000000000001E-2</v>
      </c>
      <c r="M535" s="204">
        <v>0.115</v>
      </c>
      <c r="N535" s="200"/>
      <c r="O535" s="106"/>
    </row>
    <row r="536" spans="1:15" ht="45" x14ac:dyDescent="0.2">
      <c r="A536" s="202" t="s">
        <v>2681</v>
      </c>
      <c r="B536" s="202" t="s">
        <v>3303</v>
      </c>
      <c r="C536" s="203" t="s">
        <v>6675</v>
      </c>
      <c r="D536" s="204">
        <v>1.4079999999999999</v>
      </c>
      <c r="E536" s="204">
        <v>1.3080000000000001</v>
      </c>
      <c r="F536" s="204"/>
      <c r="G536" s="204"/>
      <c r="H536" s="205">
        <v>4.2</v>
      </c>
      <c r="I536" s="206">
        <v>1</v>
      </c>
      <c r="J536" s="204">
        <v>0.41399999999999998</v>
      </c>
      <c r="K536" s="206">
        <v>10</v>
      </c>
      <c r="L536" s="204">
        <v>0.13800000000000001</v>
      </c>
      <c r="M536" s="204">
        <v>0.16</v>
      </c>
      <c r="N536" s="200"/>
      <c r="O536" s="106"/>
    </row>
    <row r="537" spans="1:15" ht="33.75" x14ac:dyDescent="0.2">
      <c r="A537" s="202" t="s">
        <v>2682</v>
      </c>
      <c r="B537" s="202" t="s">
        <v>3303</v>
      </c>
      <c r="C537" s="203" t="s">
        <v>6676</v>
      </c>
      <c r="D537" s="204">
        <v>1.07</v>
      </c>
      <c r="E537" s="204">
        <v>0.998</v>
      </c>
      <c r="F537" s="204"/>
      <c r="G537" s="204"/>
      <c r="H537" s="205">
        <v>3.8</v>
      </c>
      <c r="I537" s="206">
        <v>1</v>
      </c>
      <c r="J537" s="204">
        <v>0.25700000000000001</v>
      </c>
      <c r="K537" s="206">
        <v>8</v>
      </c>
      <c r="L537" s="204">
        <v>0.123</v>
      </c>
      <c r="M537" s="204">
        <v>0.13900000000000001</v>
      </c>
      <c r="N537" s="200"/>
      <c r="O537" s="106"/>
    </row>
    <row r="538" spans="1:15" ht="45" x14ac:dyDescent="0.2">
      <c r="A538" s="202" t="s">
        <v>2031</v>
      </c>
      <c r="B538" s="202" t="s">
        <v>3303</v>
      </c>
      <c r="C538" s="203" t="s">
        <v>3631</v>
      </c>
      <c r="D538" s="204">
        <v>1.71</v>
      </c>
      <c r="E538" s="204">
        <v>1.587</v>
      </c>
      <c r="F538" s="204"/>
      <c r="G538" s="204"/>
      <c r="H538" s="205">
        <v>8.6999999999999993</v>
      </c>
      <c r="I538" s="206">
        <v>2</v>
      </c>
      <c r="J538" s="204">
        <v>0.311</v>
      </c>
      <c r="K538" s="206">
        <v>19</v>
      </c>
      <c r="L538" s="204">
        <v>7.4999999999999997E-2</v>
      </c>
      <c r="M538" s="204">
        <v>9.6000000000000002E-2</v>
      </c>
      <c r="N538" s="200"/>
      <c r="O538" s="106"/>
    </row>
    <row r="539" spans="1:15" ht="33.75" x14ac:dyDescent="0.2">
      <c r="A539" s="202" t="s">
        <v>2032</v>
      </c>
      <c r="B539" s="202" t="s">
        <v>3303</v>
      </c>
      <c r="C539" s="203" t="s">
        <v>1281</v>
      </c>
      <c r="D539" s="204">
        <v>2.5409999999999999</v>
      </c>
      <c r="E539" s="204">
        <v>2.44</v>
      </c>
      <c r="F539" s="204"/>
      <c r="G539" s="204"/>
      <c r="H539" s="205">
        <v>19.2</v>
      </c>
      <c r="I539" s="206">
        <v>5</v>
      </c>
      <c r="J539" s="204">
        <v>0.32600000000000001</v>
      </c>
      <c r="K539" s="206">
        <v>37</v>
      </c>
      <c r="L539" s="204">
        <v>7.0999999999999994E-2</v>
      </c>
      <c r="M539" s="204">
        <v>9.7000000000000003E-2</v>
      </c>
      <c r="N539" s="200"/>
      <c r="O539" s="106"/>
    </row>
    <row r="540" spans="1:15" ht="45" customHeight="1" x14ac:dyDescent="0.2">
      <c r="A540" s="202" t="s">
        <v>1943</v>
      </c>
      <c r="B540" s="202" t="s">
        <v>3303</v>
      </c>
      <c r="C540" s="203" t="s">
        <v>1282</v>
      </c>
      <c r="D540" s="204">
        <v>1.0469999999999999</v>
      </c>
      <c r="E540" s="204">
        <v>0.998</v>
      </c>
      <c r="F540" s="204"/>
      <c r="G540" s="204"/>
      <c r="H540" s="205">
        <v>6.8</v>
      </c>
      <c r="I540" s="206">
        <v>1</v>
      </c>
      <c r="J540" s="204">
        <v>0.35399999999999998</v>
      </c>
      <c r="K540" s="206">
        <v>18</v>
      </c>
      <c r="L540" s="204">
        <v>7.1999999999999995E-2</v>
      </c>
      <c r="M540" s="204">
        <v>0.09</v>
      </c>
      <c r="N540" s="200"/>
      <c r="O540" s="106"/>
    </row>
    <row r="541" spans="1:15" x14ac:dyDescent="0.2">
      <c r="A541" s="202" t="s">
        <v>652</v>
      </c>
      <c r="B541" s="202" t="s">
        <v>3303</v>
      </c>
      <c r="C541" s="203" t="s">
        <v>3632</v>
      </c>
      <c r="D541" s="204">
        <v>0.58099999999999996</v>
      </c>
      <c r="E541" s="204">
        <v>0.53400000000000003</v>
      </c>
      <c r="F541" s="204"/>
      <c r="G541" s="204"/>
      <c r="H541" s="205">
        <v>3.1</v>
      </c>
      <c r="I541" s="206">
        <v>1</v>
      </c>
      <c r="J541" s="204">
        <v>0.24099999999999999</v>
      </c>
      <c r="K541" s="206">
        <v>7</v>
      </c>
      <c r="L541" s="204">
        <v>7.9000000000000001E-2</v>
      </c>
      <c r="M541" s="204">
        <v>8.5000000000000006E-2</v>
      </c>
      <c r="N541" s="200"/>
      <c r="O541" s="106"/>
    </row>
    <row r="542" spans="1:15" x14ac:dyDescent="0.2">
      <c r="A542" s="202" t="s">
        <v>653</v>
      </c>
      <c r="B542" s="202" t="s">
        <v>3303</v>
      </c>
      <c r="C542" s="203" t="s">
        <v>3633</v>
      </c>
      <c r="D542" s="204">
        <v>0.40699999999999997</v>
      </c>
      <c r="E542" s="204">
        <v>0.39100000000000001</v>
      </c>
      <c r="F542" s="204"/>
      <c r="G542" s="204"/>
      <c r="H542" s="205">
        <v>2.9</v>
      </c>
      <c r="I542" s="206">
        <v>1</v>
      </c>
      <c r="J542" s="204">
        <v>0.13</v>
      </c>
      <c r="K542" s="206">
        <v>6</v>
      </c>
      <c r="L542" s="204">
        <v>5.7000000000000002E-2</v>
      </c>
      <c r="M542" s="204">
        <v>6.0999999999999999E-2</v>
      </c>
      <c r="N542" s="200"/>
      <c r="O542" s="106"/>
    </row>
    <row r="543" spans="1:15" ht="33.75" x14ac:dyDescent="0.2">
      <c r="A543" s="202" t="s">
        <v>2280</v>
      </c>
      <c r="B543" s="202" t="s">
        <v>3303</v>
      </c>
      <c r="C543" s="203" t="s">
        <v>6677</v>
      </c>
      <c r="D543" s="204">
        <v>0.77700000000000002</v>
      </c>
      <c r="E543" s="204">
        <v>0.74199999999999999</v>
      </c>
      <c r="F543" s="204"/>
      <c r="G543" s="204"/>
      <c r="H543" s="205">
        <v>4.8</v>
      </c>
      <c r="I543" s="206">
        <v>1</v>
      </c>
      <c r="J543" s="204">
        <v>0.23799999999999999</v>
      </c>
      <c r="K543" s="206">
        <v>12</v>
      </c>
      <c r="L543" s="204">
        <v>7.0000000000000007E-2</v>
      </c>
      <c r="M543" s="204">
        <v>8.2000000000000003E-2</v>
      </c>
      <c r="N543" s="200"/>
      <c r="O543" s="106"/>
    </row>
    <row r="544" spans="1:15" ht="33.75" x14ac:dyDescent="0.2">
      <c r="A544" s="202" t="s">
        <v>2281</v>
      </c>
      <c r="B544" s="202" t="s">
        <v>3303</v>
      </c>
      <c r="C544" s="203" t="s">
        <v>6678</v>
      </c>
      <c r="D544" s="204">
        <v>0.57199999999999995</v>
      </c>
      <c r="E544" s="204">
        <v>0.54100000000000004</v>
      </c>
      <c r="F544" s="204"/>
      <c r="G544" s="204"/>
      <c r="H544" s="205">
        <v>3.7</v>
      </c>
      <c r="I544" s="206">
        <v>1</v>
      </c>
      <c r="J544" s="204">
        <v>0.156</v>
      </c>
      <c r="K544" s="206">
        <v>8</v>
      </c>
      <c r="L544" s="204">
        <v>6.6000000000000003E-2</v>
      </c>
      <c r="M544" s="204">
        <v>7.3999999999999996E-2</v>
      </c>
      <c r="N544" s="200"/>
      <c r="O544" s="106"/>
    </row>
    <row r="545" spans="1:15" ht="33.75" x14ac:dyDescent="0.2">
      <c r="A545" s="202" t="s">
        <v>1944</v>
      </c>
      <c r="B545" s="202" t="s">
        <v>3303</v>
      </c>
      <c r="C545" s="203" t="s">
        <v>3634</v>
      </c>
      <c r="D545" s="204">
        <v>1.0449999999999999</v>
      </c>
      <c r="E545" s="204">
        <v>1.02</v>
      </c>
      <c r="F545" s="204"/>
      <c r="G545" s="204"/>
      <c r="H545" s="205">
        <v>9.4</v>
      </c>
      <c r="I545" s="206">
        <v>2</v>
      </c>
      <c r="J545" s="204">
        <v>0.29199999999999998</v>
      </c>
      <c r="K545" s="206">
        <v>20</v>
      </c>
      <c r="L545" s="204">
        <v>6.5000000000000002E-2</v>
      </c>
      <c r="M545" s="204">
        <v>8.4000000000000005E-2</v>
      </c>
      <c r="N545" s="200"/>
      <c r="O545" s="106"/>
    </row>
    <row r="546" spans="1:15" ht="45" x14ac:dyDescent="0.2">
      <c r="A546" s="110" t="s">
        <v>1945</v>
      </c>
      <c r="B546" s="110" t="s">
        <v>3303</v>
      </c>
      <c r="C546" s="199" t="s">
        <v>3635</v>
      </c>
      <c r="D546" s="111">
        <v>0.73599999999999999</v>
      </c>
      <c r="E546" s="111">
        <v>0.68700000000000006</v>
      </c>
      <c r="F546" s="111"/>
      <c r="G546" s="111"/>
      <c r="H546" s="112">
        <v>4.4000000000000004</v>
      </c>
      <c r="I546" s="119">
        <v>1</v>
      </c>
      <c r="J546" s="111">
        <v>0.311</v>
      </c>
      <c r="K546" s="119">
        <v>12</v>
      </c>
      <c r="L546" s="111">
        <v>7.0999999999999994E-2</v>
      </c>
      <c r="M546" s="111">
        <v>8.3000000000000004E-2</v>
      </c>
      <c r="N546" s="201"/>
      <c r="O546" s="110"/>
    </row>
    <row r="547" spans="1:15" ht="45" x14ac:dyDescent="0.2">
      <c r="A547" s="110" t="s">
        <v>3130</v>
      </c>
      <c r="B547" s="110" t="s">
        <v>3303</v>
      </c>
      <c r="C547" s="199" t="s">
        <v>6679</v>
      </c>
      <c r="D547" s="111">
        <v>0.51800000000000002</v>
      </c>
      <c r="E547" s="111">
        <v>0.49399999999999999</v>
      </c>
      <c r="F547" s="111"/>
      <c r="G547" s="111"/>
      <c r="H547" s="112">
        <v>3.4</v>
      </c>
      <c r="I547" s="119">
        <v>1</v>
      </c>
      <c r="J547" s="111">
        <v>0.14699999999999999</v>
      </c>
      <c r="K547" s="119">
        <v>8</v>
      </c>
      <c r="L547" s="111">
        <v>6.9000000000000006E-2</v>
      </c>
      <c r="M547" s="111">
        <v>7.5999999999999998E-2</v>
      </c>
      <c r="N547" s="201"/>
      <c r="O547" s="110"/>
    </row>
    <row r="548" spans="1:15" ht="45" x14ac:dyDescent="0.2">
      <c r="A548" s="202" t="s">
        <v>5723</v>
      </c>
      <c r="B548" s="202" t="s">
        <v>3303</v>
      </c>
      <c r="C548" s="203" t="s">
        <v>6680</v>
      </c>
      <c r="D548" s="204">
        <v>0.47599999999999998</v>
      </c>
      <c r="E548" s="204">
        <v>0.45500000000000002</v>
      </c>
      <c r="F548" s="204"/>
      <c r="G548" s="204"/>
      <c r="H548" s="205">
        <v>3.3</v>
      </c>
      <c r="I548" s="206">
        <v>1</v>
      </c>
      <c r="J548" s="204">
        <v>0.13600000000000001</v>
      </c>
      <c r="K548" s="206">
        <v>7</v>
      </c>
      <c r="L548" s="204">
        <v>6.8000000000000005E-2</v>
      </c>
      <c r="M548" s="204">
        <v>7.4999999999999997E-2</v>
      </c>
      <c r="N548" s="200"/>
      <c r="O548" s="106"/>
    </row>
    <row r="549" spans="1:15" ht="12.75" customHeight="1" x14ac:dyDescent="0.2">
      <c r="A549" s="202" t="s">
        <v>17</v>
      </c>
      <c r="B549" s="202" t="s">
        <v>3303</v>
      </c>
      <c r="C549" s="203" t="s">
        <v>18</v>
      </c>
      <c r="D549" s="204">
        <v>4.2880000000000003</v>
      </c>
      <c r="E549" s="204">
        <v>3.883</v>
      </c>
      <c r="F549" s="204"/>
      <c r="G549" s="204"/>
      <c r="H549" s="205">
        <v>11.2</v>
      </c>
      <c r="I549" s="206">
        <v>3</v>
      </c>
      <c r="J549" s="204">
        <v>0.38400000000000001</v>
      </c>
      <c r="K549" s="206">
        <v>19</v>
      </c>
      <c r="L549" s="204">
        <v>9.6000000000000002E-2</v>
      </c>
      <c r="M549" s="204">
        <v>0.126</v>
      </c>
      <c r="N549" s="200"/>
      <c r="O549" s="106"/>
    </row>
    <row r="550" spans="1:15" ht="45" x14ac:dyDescent="0.2">
      <c r="A550" s="202" t="s">
        <v>2282</v>
      </c>
      <c r="B550" s="202" t="s">
        <v>3303</v>
      </c>
      <c r="C550" s="203" t="s">
        <v>19</v>
      </c>
      <c r="D550" s="204">
        <v>2.024</v>
      </c>
      <c r="E550" s="204">
        <v>1.8759999999999999</v>
      </c>
      <c r="F550" s="204"/>
      <c r="G550" s="204"/>
      <c r="H550" s="205">
        <v>7</v>
      </c>
      <c r="I550" s="206">
        <v>1</v>
      </c>
      <c r="J550" s="204">
        <v>0.41499999999999998</v>
      </c>
      <c r="K550" s="206">
        <v>14</v>
      </c>
      <c r="L550" s="204">
        <v>8.3000000000000004E-2</v>
      </c>
      <c r="M550" s="204">
        <v>0.104</v>
      </c>
      <c r="N550" s="200"/>
      <c r="O550" s="106"/>
    </row>
    <row r="551" spans="1:15" ht="22.5" x14ac:dyDescent="0.2">
      <c r="A551" s="202" t="s">
        <v>1181</v>
      </c>
      <c r="B551" s="202" t="s">
        <v>3303</v>
      </c>
      <c r="C551" s="203" t="s">
        <v>20</v>
      </c>
      <c r="D551" s="204">
        <v>0.89200000000000002</v>
      </c>
      <c r="E551" s="204">
        <v>0.82199999999999995</v>
      </c>
      <c r="F551" s="204"/>
      <c r="G551" s="204"/>
      <c r="H551" s="205">
        <v>4.2</v>
      </c>
      <c r="I551" s="206">
        <v>1</v>
      </c>
      <c r="J551" s="204">
        <v>0.254</v>
      </c>
      <c r="K551" s="206">
        <v>9</v>
      </c>
      <c r="L551" s="204">
        <v>8.5000000000000006E-2</v>
      </c>
      <c r="M551" s="204">
        <v>9.8000000000000004E-2</v>
      </c>
      <c r="N551" s="200"/>
      <c r="O551" s="106"/>
    </row>
    <row r="552" spans="1:15" x14ac:dyDescent="0.2">
      <c r="A552" s="202" t="s">
        <v>3636</v>
      </c>
      <c r="B552" s="202" t="s">
        <v>3303</v>
      </c>
      <c r="C552" s="203" t="s">
        <v>3637</v>
      </c>
      <c r="D552" s="204">
        <v>1.583</v>
      </c>
      <c r="E552" s="204">
        <v>1.474</v>
      </c>
      <c r="F552" s="204"/>
      <c r="G552" s="204"/>
      <c r="H552" s="205">
        <v>6.5</v>
      </c>
      <c r="I552" s="206">
        <v>1</v>
      </c>
      <c r="J552" s="204">
        <v>0.47199999999999998</v>
      </c>
      <c r="K552" s="206">
        <v>14</v>
      </c>
      <c r="L552" s="204">
        <v>0.10199999999999999</v>
      </c>
      <c r="M552" s="204">
        <v>0.127</v>
      </c>
      <c r="N552" s="200"/>
      <c r="O552" s="106"/>
    </row>
    <row r="553" spans="1:15" ht="22.5" x14ac:dyDescent="0.2">
      <c r="A553" s="202" t="s">
        <v>3638</v>
      </c>
      <c r="B553" s="202" t="s">
        <v>3303</v>
      </c>
      <c r="C553" s="203" t="s">
        <v>3639</v>
      </c>
      <c r="D553" s="204">
        <v>1.665</v>
      </c>
      <c r="E553" s="204">
        <v>1.5760000000000001</v>
      </c>
      <c r="F553" s="204"/>
      <c r="G553" s="204"/>
      <c r="H553" s="205">
        <v>4.7</v>
      </c>
      <c r="I553" s="206">
        <v>1</v>
      </c>
      <c r="J553" s="204">
        <v>0.41499999999999998</v>
      </c>
      <c r="K553" s="206">
        <v>9</v>
      </c>
      <c r="L553" s="204">
        <v>0.20899999999999999</v>
      </c>
      <c r="M553" s="204">
        <v>0.17299999999999999</v>
      </c>
      <c r="N553" s="200"/>
      <c r="O553" s="106"/>
    </row>
    <row r="554" spans="1:15" ht="22.5" x14ac:dyDescent="0.2">
      <c r="A554" s="202" t="s">
        <v>2072</v>
      </c>
      <c r="B554" s="202" t="s">
        <v>3303</v>
      </c>
      <c r="C554" s="203" t="s">
        <v>5724</v>
      </c>
      <c r="D554" s="204">
        <v>3.7530000000000001</v>
      </c>
      <c r="E554" s="204">
        <v>3.7410000000000001</v>
      </c>
      <c r="F554" s="204"/>
      <c r="G554" s="204"/>
      <c r="H554" s="205">
        <v>26.2</v>
      </c>
      <c r="I554" s="206">
        <v>8</v>
      </c>
      <c r="J554" s="204">
        <v>0.40699999999999997</v>
      </c>
      <c r="K554" s="206">
        <v>44</v>
      </c>
      <c r="L554" s="204">
        <v>0.14499999999999999</v>
      </c>
      <c r="M554" s="204">
        <v>0.13500000000000001</v>
      </c>
      <c r="N554" s="200"/>
      <c r="O554" s="106" t="s">
        <v>310</v>
      </c>
    </row>
    <row r="555" spans="1:15" ht="33.75" x14ac:dyDescent="0.2">
      <c r="A555" s="202" t="s">
        <v>5725</v>
      </c>
      <c r="B555" s="202" t="s">
        <v>3303</v>
      </c>
      <c r="C555" s="203" t="s">
        <v>5726</v>
      </c>
      <c r="D555" s="204">
        <v>1.962</v>
      </c>
      <c r="E555" s="204">
        <v>1.9590000000000001</v>
      </c>
      <c r="F555" s="204"/>
      <c r="G555" s="204"/>
      <c r="H555" s="205">
        <v>13.6</v>
      </c>
      <c r="I555" s="206">
        <v>4</v>
      </c>
      <c r="J555" s="204">
        <v>0.38500000000000001</v>
      </c>
      <c r="K555" s="206">
        <v>27</v>
      </c>
      <c r="L555" s="204">
        <v>0.14299999999999999</v>
      </c>
      <c r="M555" s="204">
        <v>0.13200000000000001</v>
      </c>
      <c r="N555" s="200"/>
      <c r="O555" s="106" t="s">
        <v>310</v>
      </c>
    </row>
    <row r="556" spans="1:15" ht="33.75" x14ac:dyDescent="0.2">
      <c r="A556" s="202" t="s">
        <v>5727</v>
      </c>
      <c r="B556" s="202" t="s">
        <v>3303</v>
      </c>
      <c r="C556" s="203" t="s">
        <v>5728</v>
      </c>
      <c r="D556" s="204">
        <v>1.0649999999999999</v>
      </c>
      <c r="E556" s="204">
        <v>1.0620000000000001</v>
      </c>
      <c r="F556" s="204"/>
      <c r="G556" s="204"/>
      <c r="H556" s="205">
        <v>7.5</v>
      </c>
      <c r="I556" s="206">
        <v>2</v>
      </c>
      <c r="J556" s="204">
        <v>0.34499999999999997</v>
      </c>
      <c r="K556" s="206">
        <v>19</v>
      </c>
      <c r="L556" s="204">
        <v>0.13800000000000001</v>
      </c>
      <c r="M556" s="204">
        <v>0.122</v>
      </c>
      <c r="N556" s="200"/>
      <c r="O556" s="106" t="s">
        <v>310</v>
      </c>
    </row>
    <row r="557" spans="1:15" ht="22.5" x14ac:dyDescent="0.2">
      <c r="A557" s="202" t="s">
        <v>2073</v>
      </c>
      <c r="B557" s="202" t="s">
        <v>3303</v>
      </c>
      <c r="C557" s="203" t="s">
        <v>1182</v>
      </c>
      <c r="D557" s="204">
        <v>1.04</v>
      </c>
      <c r="E557" s="204">
        <v>0.98499999999999999</v>
      </c>
      <c r="F557" s="204"/>
      <c r="G557" s="204"/>
      <c r="H557" s="205">
        <v>6.8</v>
      </c>
      <c r="I557" s="206">
        <v>1</v>
      </c>
      <c r="J557" s="204">
        <v>0.34300000000000003</v>
      </c>
      <c r="K557" s="206">
        <v>18</v>
      </c>
      <c r="L557" s="204">
        <v>7.0999999999999994E-2</v>
      </c>
      <c r="M557" s="204">
        <v>8.7999999999999995E-2</v>
      </c>
      <c r="N557" s="200"/>
      <c r="O557" s="106"/>
    </row>
    <row r="558" spans="1:15" ht="45" customHeight="1" x14ac:dyDescent="0.2">
      <c r="A558" s="202" t="s">
        <v>5729</v>
      </c>
      <c r="B558" s="202" t="s">
        <v>3303</v>
      </c>
      <c r="C558" s="203" t="s">
        <v>5730</v>
      </c>
      <c r="D558" s="204">
        <v>0.64400000000000002</v>
      </c>
      <c r="E558" s="204">
        <v>0.61099999999999999</v>
      </c>
      <c r="F558" s="204"/>
      <c r="G558" s="204"/>
      <c r="H558" s="205">
        <v>4.2</v>
      </c>
      <c r="I558" s="206">
        <v>1</v>
      </c>
      <c r="J558" s="204">
        <v>0.32200000000000001</v>
      </c>
      <c r="K558" s="206">
        <v>11</v>
      </c>
      <c r="L558" s="204">
        <v>6.5000000000000002E-2</v>
      </c>
      <c r="M558" s="204">
        <v>7.4999999999999997E-2</v>
      </c>
      <c r="N558" s="200"/>
      <c r="O558" s="106"/>
    </row>
    <row r="559" spans="1:15" ht="33.75" x14ac:dyDescent="0.2">
      <c r="A559" s="202" t="s">
        <v>2335</v>
      </c>
      <c r="B559" s="202" t="s">
        <v>3303</v>
      </c>
      <c r="C559" s="203" t="s">
        <v>3226</v>
      </c>
      <c r="D559" s="204">
        <v>1.1779999999999999</v>
      </c>
      <c r="E559" s="204">
        <v>1.095</v>
      </c>
      <c r="F559" s="204"/>
      <c r="G559" s="204"/>
      <c r="H559" s="205">
        <v>5</v>
      </c>
      <c r="I559" s="206">
        <v>1</v>
      </c>
      <c r="J559" s="204">
        <v>0.46500000000000002</v>
      </c>
      <c r="K559" s="206">
        <v>11</v>
      </c>
      <c r="L559" s="204">
        <v>9.4E-2</v>
      </c>
      <c r="M559" s="204">
        <v>0.112</v>
      </c>
      <c r="N559" s="200"/>
      <c r="O559" s="106"/>
    </row>
    <row r="560" spans="1:15" ht="33.75" x14ac:dyDescent="0.2">
      <c r="A560" s="202" t="s">
        <v>654</v>
      </c>
      <c r="B560" s="202" t="s">
        <v>3303</v>
      </c>
      <c r="C560" s="203" t="s">
        <v>3227</v>
      </c>
      <c r="D560" s="204">
        <v>1.1950000000000001</v>
      </c>
      <c r="E560" s="204">
        <v>1.095</v>
      </c>
      <c r="F560" s="204"/>
      <c r="G560" s="204"/>
      <c r="H560" s="205">
        <v>4</v>
      </c>
      <c r="I560" s="206">
        <v>1</v>
      </c>
      <c r="J560" s="204">
        <v>0.314</v>
      </c>
      <c r="K560" s="206">
        <v>9</v>
      </c>
      <c r="L560" s="204">
        <v>7.0000000000000007E-2</v>
      </c>
      <c r="M560" s="204">
        <v>7.9000000000000001E-2</v>
      </c>
      <c r="N560" s="200"/>
      <c r="O560" s="106"/>
    </row>
    <row r="561" spans="1:15" ht="33.75" x14ac:dyDescent="0.2">
      <c r="A561" s="110" t="s">
        <v>655</v>
      </c>
      <c r="B561" s="110" t="s">
        <v>3303</v>
      </c>
      <c r="C561" s="199" t="s">
        <v>3228</v>
      </c>
      <c r="D561" s="111">
        <v>1.0249999999999999</v>
      </c>
      <c r="E561" s="111">
        <v>0.93100000000000005</v>
      </c>
      <c r="F561" s="111"/>
      <c r="G561" s="111"/>
      <c r="H561" s="112">
        <v>3.6</v>
      </c>
      <c r="I561" s="119">
        <v>1</v>
      </c>
      <c r="J561" s="111">
        <v>0.375</v>
      </c>
      <c r="K561" s="119">
        <v>8</v>
      </c>
      <c r="L561" s="111">
        <v>8.4000000000000005E-2</v>
      </c>
      <c r="M561" s="111">
        <v>9.4E-2</v>
      </c>
      <c r="N561" s="201"/>
      <c r="O561" s="110"/>
    </row>
    <row r="562" spans="1:15" ht="22.5" x14ac:dyDescent="0.2">
      <c r="A562" s="202" t="s">
        <v>656</v>
      </c>
      <c r="B562" s="202" t="s">
        <v>3303</v>
      </c>
      <c r="C562" s="203" t="s">
        <v>657</v>
      </c>
      <c r="D562" s="204">
        <v>0.83699999999999997</v>
      </c>
      <c r="E562" s="204">
        <v>0.75900000000000001</v>
      </c>
      <c r="F562" s="204"/>
      <c r="G562" s="204"/>
      <c r="H562" s="205">
        <v>3.4</v>
      </c>
      <c r="I562" s="206">
        <v>1</v>
      </c>
      <c r="J562" s="204">
        <v>0.26</v>
      </c>
      <c r="K562" s="206">
        <v>7</v>
      </c>
      <c r="L562" s="204">
        <v>7.5999999999999998E-2</v>
      </c>
      <c r="M562" s="204">
        <v>8.4000000000000005E-2</v>
      </c>
      <c r="N562" s="200"/>
      <c r="O562" s="106"/>
    </row>
    <row r="563" spans="1:15" ht="22.5" x14ac:dyDescent="0.2">
      <c r="A563" s="202" t="s">
        <v>658</v>
      </c>
      <c r="B563" s="202" t="s">
        <v>3303</v>
      </c>
      <c r="C563" s="203" t="s">
        <v>659</v>
      </c>
      <c r="D563" s="204">
        <v>0.65500000000000003</v>
      </c>
      <c r="E563" s="204">
        <v>0.60299999999999998</v>
      </c>
      <c r="F563" s="204"/>
      <c r="G563" s="204"/>
      <c r="H563" s="205">
        <v>2.9</v>
      </c>
      <c r="I563" s="206">
        <v>1</v>
      </c>
      <c r="J563" s="204">
        <v>0.18099999999999999</v>
      </c>
      <c r="K563" s="206">
        <v>6</v>
      </c>
      <c r="L563" s="204">
        <v>9.0999999999999998E-2</v>
      </c>
      <c r="M563" s="204">
        <v>9.6000000000000002E-2</v>
      </c>
      <c r="N563" s="200"/>
      <c r="O563" s="106"/>
    </row>
    <row r="564" spans="1:15" ht="22.5" x14ac:dyDescent="0.2">
      <c r="A564" s="110" t="s">
        <v>3466</v>
      </c>
      <c r="B564" s="110" t="s">
        <v>3303</v>
      </c>
      <c r="C564" s="199" t="s">
        <v>1149</v>
      </c>
      <c r="D564" s="111">
        <v>0.78800000000000003</v>
      </c>
      <c r="E564" s="111">
        <v>0.72899999999999998</v>
      </c>
      <c r="F564" s="111"/>
      <c r="G564" s="111"/>
      <c r="H564" s="112">
        <v>3</v>
      </c>
      <c r="I564" s="119">
        <v>1</v>
      </c>
      <c r="J564" s="111">
        <v>0.191</v>
      </c>
      <c r="K564" s="119">
        <v>6</v>
      </c>
      <c r="L564" s="111">
        <v>0.107</v>
      </c>
      <c r="M564" s="111">
        <v>0.115</v>
      </c>
      <c r="N564" s="201"/>
      <c r="O564" s="110"/>
    </row>
    <row r="565" spans="1:15" ht="45" x14ac:dyDescent="0.2">
      <c r="A565" s="202" t="s">
        <v>3131</v>
      </c>
      <c r="B565" s="202" t="s">
        <v>3305</v>
      </c>
      <c r="C565" s="203" t="s">
        <v>5731</v>
      </c>
      <c r="D565" s="204">
        <v>1.3069999999999999</v>
      </c>
      <c r="E565" s="204">
        <v>1.3049999999999999</v>
      </c>
      <c r="F565" s="204"/>
      <c r="G565" s="204"/>
      <c r="H565" s="205">
        <v>11.6</v>
      </c>
      <c r="I565" s="206">
        <v>3</v>
      </c>
      <c r="J565" s="204">
        <v>0.32</v>
      </c>
      <c r="K565" s="206">
        <v>24</v>
      </c>
      <c r="L565" s="204">
        <v>0.11</v>
      </c>
      <c r="M565" s="204">
        <v>0.10100000000000001</v>
      </c>
      <c r="N565" s="200"/>
      <c r="O565" s="106"/>
    </row>
    <row r="566" spans="1:15" ht="22.5" x14ac:dyDescent="0.2">
      <c r="A566" s="202" t="s">
        <v>1346</v>
      </c>
      <c r="B566" s="202" t="s">
        <v>3305</v>
      </c>
      <c r="C566" s="203" t="s">
        <v>3136</v>
      </c>
      <c r="D566" s="204">
        <v>0.84899999999999998</v>
      </c>
      <c r="E566" s="204">
        <v>0.84899999999999998</v>
      </c>
      <c r="F566" s="204"/>
      <c r="G566" s="204"/>
      <c r="H566" s="205">
        <v>9.6999999999999993</v>
      </c>
      <c r="I566" s="206">
        <v>2</v>
      </c>
      <c r="J566" s="204">
        <v>0.28000000000000003</v>
      </c>
      <c r="K566" s="206">
        <v>18</v>
      </c>
      <c r="L566" s="204">
        <v>0.06</v>
      </c>
      <c r="M566" s="204">
        <v>7.8E-2</v>
      </c>
      <c r="N566" s="200"/>
      <c r="O566" s="106"/>
    </row>
    <row r="567" spans="1:15" ht="33.75" x14ac:dyDescent="0.2">
      <c r="A567" s="202" t="s">
        <v>1347</v>
      </c>
      <c r="B567" s="202" t="s">
        <v>3305</v>
      </c>
      <c r="C567" s="203" t="s">
        <v>3137</v>
      </c>
      <c r="D567" s="204">
        <v>0.58799999999999997</v>
      </c>
      <c r="E567" s="204">
        <v>0.58699999999999997</v>
      </c>
      <c r="F567" s="204"/>
      <c r="G567" s="204"/>
      <c r="H567" s="205">
        <v>6</v>
      </c>
      <c r="I567" s="206"/>
      <c r="J567" s="204"/>
      <c r="K567" s="206">
        <v>13</v>
      </c>
      <c r="L567" s="204">
        <v>6.7000000000000004E-2</v>
      </c>
      <c r="M567" s="204">
        <v>8.2000000000000003E-2</v>
      </c>
      <c r="N567" s="200"/>
      <c r="O567" s="106"/>
    </row>
    <row r="568" spans="1:15" ht="22.5" x14ac:dyDescent="0.2">
      <c r="A568" s="202" t="s">
        <v>2500</v>
      </c>
      <c r="B568" s="202" t="s">
        <v>3305</v>
      </c>
      <c r="C568" s="203" t="s">
        <v>3138</v>
      </c>
      <c r="D568" s="204">
        <v>1.3340000000000001</v>
      </c>
      <c r="E568" s="204">
        <v>1.3320000000000001</v>
      </c>
      <c r="F568" s="204"/>
      <c r="G568" s="204"/>
      <c r="H568" s="205">
        <v>11.7</v>
      </c>
      <c r="I568" s="206">
        <v>3</v>
      </c>
      <c r="J568" s="204">
        <v>0.32300000000000001</v>
      </c>
      <c r="K568" s="206">
        <v>24</v>
      </c>
      <c r="L568" s="204">
        <v>7.6999999999999999E-2</v>
      </c>
      <c r="M568" s="204">
        <v>0.10199999999999999</v>
      </c>
      <c r="N568" s="200"/>
      <c r="O568" s="106" t="s">
        <v>310</v>
      </c>
    </row>
    <row r="569" spans="1:15" ht="22.5" x14ac:dyDescent="0.2">
      <c r="A569" s="202" t="s">
        <v>3734</v>
      </c>
      <c r="B569" s="202" t="s">
        <v>3305</v>
      </c>
      <c r="C569" s="203" t="s">
        <v>389</v>
      </c>
      <c r="D569" s="204">
        <v>0.622</v>
      </c>
      <c r="E569" s="204">
        <v>0.621</v>
      </c>
      <c r="F569" s="204"/>
      <c r="G569" s="204"/>
      <c r="H569" s="205">
        <v>5.5</v>
      </c>
      <c r="I569" s="206">
        <v>1</v>
      </c>
      <c r="J569" s="204">
        <v>0.41199999999999998</v>
      </c>
      <c r="K569" s="206">
        <v>13</v>
      </c>
      <c r="L569" s="204">
        <v>7.8E-2</v>
      </c>
      <c r="M569" s="204">
        <v>9.4E-2</v>
      </c>
      <c r="N569" s="200"/>
      <c r="O569" s="106" t="s">
        <v>310</v>
      </c>
    </row>
    <row r="570" spans="1:15" ht="22.5" x14ac:dyDescent="0.2">
      <c r="A570" s="202" t="s">
        <v>3735</v>
      </c>
      <c r="B570" s="202" t="s">
        <v>3305</v>
      </c>
      <c r="C570" s="203" t="s">
        <v>2092</v>
      </c>
      <c r="D570" s="204">
        <v>1.6120000000000001</v>
      </c>
      <c r="E570" s="204">
        <v>1.609</v>
      </c>
      <c r="F570" s="204"/>
      <c r="G570" s="204"/>
      <c r="H570" s="205">
        <v>14.8</v>
      </c>
      <c r="I570" s="206">
        <v>4</v>
      </c>
      <c r="J570" s="204">
        <v>0.314</v>
      </c>
      <c r="K570" s="206">
        <v>29</v>
      </c>
      <c r="L570" s="204">
        <v>7.3999999999999996E-2</v>
      </c>
      <c r="M570" s="204">
        <v>9.9000000000000005E-2</v>
      </c>
      <c r="N570" s="200"/>
      <c r="O570" s="106"/>
    </row>
    <row r="571" spans="1:15" ht="22.5" x14ac:dyDescent="0.2">
      <c r="A571" s="202" t="s">
        <v>3736</v>
      </c>
      <c r="B571" s="202" t="s">
        <v>3305</v>
      </c>
      <c r="C571" s="203" t="s">
        <v>2093</v>
      </c>
      <c r="D571" s="204">
        <v>0.52800000000000002</v>
      </c>
      <c r="E571" s="204">
        <v>0.52500000000000002</v>
      </c>
      <c r="F571" s="204"/>
      <c r="G571" s="204"/>
      <c r="H571" s="205">
        <v>5.9</v>
      </c>
      <c r="I571" s="206">
        <v>1</v>
      </c>
      <c r="J571" s="204">
        <v>0.26400000000000001</v>
      </c>
      <c r="K571" s="206">
        <v>13</v>
      </c>
      <c r="L571" s="204">
        <v>0.06</v>
      </c>
      <c r="M571" s="204">
        <v>7.2999999999999995E-2</v>
      </c>
      <c r="N571" s="200"/>
      <c r="O571" s="106"/>
    </row>
    <row r="572" spans="1:15" x14ac:dyDescent="0.2">
      <c r="A572" s="202" t="s">
        <v>6681</v>
      </c>
      <c r="B572" s="202" t="s">
        <v>3305</v>
      </c>
      <c r="C572" s="203" t="s">
        <v>6682</v>
      </c>
      <c r="D572" s="204">
        <v>0.41499999999999998</v>
      </c>
      <c r="E572" s="204">
        <v>0.41099999999999998</v>
      </c>
      <c r="F572" s="204"/>
      <c r="G572" s="204"/>
      <c r="H572" s="205">
        <v>3.9</v>
      </c>
      <c r="I572" s="206">
        <v>1</v>
      </c>
      <c r="J572" s="204">
        <v>0.20499999999999999</v>
      </c>
      <c r="K572" s="206">
        <v>9</v>
      </c>
      <c r="L572" s="204">
        <v>7.0999999999999994E-2</v>
      </c>
      <c r="M572" s="204">
        <v>0.08</v>
      </c>
      <c r="N572" s="200"/>
      <c r="O572" s="106"/>
    </row>
    <row r="573" spans="1:15" x14ac:dyDescent="0.2">
      <c r="A573" s="202" t="s">
        <v>6683</v>
      </c>
      <c r="B573" s="202" t="s">
        <v>3305</v>
      </c>
      <c r="C573" s="203" t="s">
        <v>6684</v>
      </c>
      <c r="D573" s="204">
        <v>0.32</v>
      </c>
      <c r="E573" s="204">
        <v>0.31900000000000001</v>
      </c>
      <c r="F573" s="204"/>
      <c r="G573" s="204"/>
      <c r="H573" s="205">
        <v>2.6</v>
      </c>
      <c r="I573" s="206">
        <v>1</v>
      </c>
      <c r="J573" s="204">
        <v>0.115</v>
      </c>
      <c r="K573" s="206">
        <v>5</v>
      </c>
      <c r="L573" s="204">
        <v>8.4000000000000005E-2</v>
      </c>
      <c r="M573" s="204">
        <v>8.6999999999999994E-2</v>
      </c>
      <c r="N573" s="200"/>
      <c r="O573" s="106"/>
    </row>
    <row r="574" spans="1:15" ht="22.5" x14ac:dyDescent="0.2">
      <c r="A574" s="202" t="s">
        <v>1504</v>
      </c>
      <c r="B574" s="202" t="s">
        <v>3305</v>
      </c>
      <c r="C574" s="203" t="s">
        <v>3139</v>
      </c>
      <c r="D574" s="204">
        <v>0.439</v>
      </c>
      <c r="E574" s="204">
        <v>0.435</v>
      </c>
      <c r="F574" s="204"/>
      <c r="G574" s="204"/>
      <c r="H574" s="205">
        <v>4.2</v>
      </c>
      <c r="I574" s="206">
        <v>1</v>
      </c>
      <c r="J574" s="204">
        <v>0.13900000000000001</v>
      </c>
      <c r="K574" s="206">
        <v>9</v>
      </c>
      <c r="L574" s="204">
        <v>6.9000000000000006E-2</v>
      </c>
      <c r="M574" s="204">
        <v>7.9000000000000001E-2</v>
      </c>
      <c r="N574" s="200"/>
      <c r="O574" s="106"/>
    </row>
    <row r="575" spans="1:15" ht="22.5" x14ac:dyDescent="0.2">
      <c r="A575" s="202" t="s">
        <v>1169</v>
      </c>
      <c r="B575" s="202" t="s">
        <v>3305</v>
      </c>
      <c r="C575" s="203" t="s">
        <v>5732</v>
      </c>
      <c r="D575" s="204">
        <v>0.20699999999999999</v>
      </c>
      <c r="E575" s="204">
        <v>0.20599999999999999</v>
      </c>
      <c r="F575" s="204"/>
      <c r="G575" s="204"/>
      <c r="H575" s="205">
        <v>1</v>
      </c>
      <c r="I575" s="206"/>
      <c r="J575" s="204"/>
      <c r="K575" s="206"/>
      <c r="L575" s="204"/>
      <c r="M575" s="204"/>
      <c r="N575" s="200"/>
      <c r="O575" s="106" t="s">
        <v>310</v>
      </c>
    </row>
    <row r="576" spans="1:15" ht="22.5" x14ac:dyDescent="0.2">
      <c r="A576" s="202" t="s">
        <v>1489</v>
      </c>
      <c r="B576" s="202" t="s">
        <v>3305</v>
      </c>
      <c r="C576" s="203" t="s">
        <v>5733</v>
      </c>
      <c r="D576" s="204">
        <v>0.184</v>
      </c>
      <c r="E576" s="204">
        <v>0.18099999999999999</v>
      </c>
      <c r="F576" s="204"/>
      <c r="G576" s="204"/>
      <c r="H576" s="205">
        <v>1</v>
      </c>
      <c r="I576" s="206"/>
      <c r="J576" s="204"/>
      <c r="K576" s="206"/>
      <c r="L576" s="204"/>
      <c r="M576" s="204"/>
      <c r="N576" s="200"/>
      <c r="O576" s="106"/>
    </row>
    <row r="577" spans="1:15" s="20" customFormat="1" ht="21" customHeight="1" x14ac:dyDescent="0.2">
      <c r="A577" s="81" t="s">
        <v>1283</v>
      </c>
      <c r="B577" s="207"/>
      <c r="C577" s="208"/>
      <c r="D577" s="209"/>
      <c r="E577" s="209"/>
      <c r="F577" s="209"/>
      <c r="G577" s="209"/>
      <c r="H577" s="210"/>
      <c r="I577" s="211"/>
      <c r="J577" s="209"/>
      <c r="K577" s="211"/>
      <c r="L577" s="209"/>
      <c r="M577" s="215"/>
      <c r="N577" s="216"/>
      <c r="O577" s="213"/>
    </row>
    <row r="578" spans="1:15" ht="45" x14ac:dyDescent="0.2">
      <c r="A578" s="202" t="s">
        <v>1285</v>
      </c>
      <c r="B578" s="202" t="s">
        <v>3303</v>
      </c>
      <c r="C578" s="203" t="s">
        <v>5735</v>
      </c>
      <c r="D578" s="204">
        <v>1.028</v>
      </c>
      <c r="E578" s="204">
        <v>0.92600000000000005</v>
      </c>
      <c r="F578" s="204"/>
      <c r="G578" s="204"/>
      <c r="H578" s="205">
        <v>3.4</v>
      </c>
      <c r="I578" s="206">
        <v>1</v>
      </c>
      <c r="J578" s="204">
        <v>0.20699999999999999</v>
      </c>
      <c r="K578" s="206">
        <v>8</v>
      </c>
      <c r="L578" s="204">
        <v>8.5000000000000006E-2</v>
      </c>
      <c r="M578" s="204">
        <v>9.4E-2</v>
      </c>
      <c r="N578" s="200"/>
      <c r="O578" s="106"/>
    </row>
    <row r="579" spans="1:15" ht="45" x14ac:dyDescent="0.2">
      <c r="A579" s="110" t="s">
        <v>2326</v>
      </c>
      <c r="B579" s="110" t="s">
        <v>3303</v>
      </c>
      <c r="C579" s="199" t="s">
        <v>5736</v>
      </c>
      <c r="D579" s="111">
        <v>0.94299999999999995</v>
      </c>
      <c r="E579" s="111">
        <v>0.84299999999999997</v>
      </c>
      <c r="F579" s="111"/>
      <c r="G579" s="111"/>
      <c r="H579" s="112">
        <v>3.4</v>
      </c>
      <c r="I579" s="119">
        <v>1</v>
      </c>
      <c r="J579" s="111">
        <v>0.18</v>
      </c>
      <c r="K579" s="119">
        <v>7</v>
      </c>
      <c r="L579" s="111">
        <v>7.3999999999999996E-2</v>
      </c>
      <c r="M579" s="111">
        <v>8.2000000000000003E-2</v>
      </c>
      <c r="N579" s="201"/>
      <c r="O579" s="110"/>
    </row>
    <row r="580" spans="1:15" ht="33.75" x14ac:dyDescent="0.2">
      <c r="A580" s="202" t="s">
        <v>2327</v>
      </c>
      <c r="B580" s="202" t="s">
        <v>3303</v>
      </c>
      <c r="C580" s="203" t="s">
        <v>5737</v>
      </c>
      <c r="D580" s="204">
        <v>0.77600000000000002</v>
      </c>
      <c r="E580" s="204">
        <v>0.69499999999999995</v>
      </c>
      <c r="F580" s="204"/>
      <c r="G580" s="204"/>
      <c r="H580" s="205">
        <v>3</v>
      </c>
      <c r="I580" s="206">
        <v>1</v>
      </c>
      <c r="J580" s="204">
        <v>0.11600000000000001</v>
      </c>
      <c r="K580" s="206">
        <v>6</v>
      </c>
      <c r="L580" s="204">
        <v>7.2999999999999995E-2</v>
      </c>
      <c r="M580" s="204">
        <v>7.9000000000000001E-2</v>
      </c>
      <c r="N580" s="200"/>
      <c r="O580" s="106"/>
    </row>
    <row r="581" spans="1:15" x14ac:dyDescent="0.2">
      <c r="A581" s="110" t="s">
        <v>2670</v>
      </c>
      <c r="B581" s="110" t="s">
        <v>3303</v>
      </c>
      <c r="C581" s="199" t="s">
        <v>1495</v>
      </c>
      <c r="D581" s="111">
        <v>1.222</v>
      </c>
      <c r="E581" s="111">
        <v>1.103</v>
      </c>
      <c r="F581" s="111"/>
      <c r="G581" s="111"/>
      <c r="H581" s="112">
        <v>4.9000000000000004</v>
      </c>
      <c r="I581" s="119">
        <v>1</v>
      </c>
      <c r="J581" s="111">
        <v>0.23100000000000001</v>
      </c>
      <c r="K581" s="119">
        <v>11</v>
      </c>
      <c r="L581" s="111">
        <v>6.6000000000000003E-2</v>
      </c>
      <c r="M581" s="111">
        <v>7.9000000000000001E-2</v>
      </c>
      <c r="N581" s="201"/>
      <c r="O581" s="110"/>
    </row>
    <row r="582" spans="1:15" ht="33.75" x14ac:dyDescent="0.2">
      <c r="A582" s="202" t="s">
        <v>1492</v>
      </c>
      <c r="B582" s="202" t="s">
        <v>3303</v>
      </c>
      <c r="C582" s="116" t="s">
        <v>6685</v>
      </c>
      <c r="D582" s="204">
        <v>1.343</v>
      </c>
      <c r="E582" s="204">
        <v>1.264</v>
      </c>
      <c r="F582" s="204"/>
      <c r="G582" s="204"/>
      <c r="H582" s="205">
        <v>7.9</v>
      </c>
      <c r="I582" s="206">
        <v>2</v>
      </c>
      <c r="J582" s="204">
        <v>0.27300000000000002</v>
      </c>
      <c r="K582" s="206">
        <v>19</v>
      </c>
      <c r="L582" s="204">
        <v>7.1999999999999995E-2</v>
      </c>
      <c r="M582" s="204">
        <v>9.1999999999999998E-2</v>
      </c>
      <c r="N582" s="200"/>
      <c r="O582" s="106"/>
    </row>
    <row r="583" spans="1:15" ht="22.5" x14ac:dyDescent="0.2">
      <c r="A583" s="202" t="s">
        <v>6686</v>
      </c>
      <c r="B583" s="202" t="s">
        <v>3303</v>
      </c>
      <c r="C583" s="118" t="s">
        <v>6687</v>
      </c>
      <c r="D583" s="204">
        <v>0.86799999999999999</v>
      </c>
      <c r="E583" s="204">
        <v>0.79300000000000004</v>
      </c>
      <c r="F583" s="204"/>
      <c r="G583" s="204"/>
      <c r="H583" s="205">
        <v>4.0999999999999996</v>
      </c>
      <c r="I583" s="206">
        <v>1</v>
      </c>
      <c r="J583" s="204">
        <v>0.38400000000000001</v>
      </c>
      <c r="K583" s="206">
        <v>10</v>
      </c>
      <c r="L583" s="204">
        <v>6.7000000000000004E-2</v>
      </c>
      <c r="M583" s="204">
        <v>7.5999999999999998E-2</v>
      </c>
      <c r="N583" s="200"/>
      <c r="O583" s="106"/>
    </row>
    <row r="584" spans="1:15" ht="22.5" x14ac:dyDescent="0.2">
      <c r="A584" s="202" t="s">
        <v>1804</v>
      </c>
      <c r="B584" s="202" t="s">
        <v>3303</v>
      </c>
      <c r="C584" s="203" t="s">
        <v>5738</v>
      </c>
      <c r="D584" s="204">
        <v>1.613</v>
      </c>
      <c r="E584" s="204">
        <v>1.478</v>
      </c>
      <c r="F584" s="204"/>
      <c r="G584" s="204"/>
      <c r="H584" s="205">
        <v>6.2</v>
      </c>
      <c r="I584" s="206">
        <v>1</v>
      </c>
      <c r="J584" s="204">
        <v>0.36799999999999999</v>
      </c>
      <c r="K584" s="206">
        <v>14</v>
      </c>
      <c r="L584" s="204">
        <v>8.3000000000000004E-2</v>
      </c>
      <c r="M584" s="204">
        <v>0.10199999999999999</v>
      </c>
      <c r="N584" s="200"/>
      <c r="O584" s="106"/>
    </row>
    <row r="585" spans="1:15" ht="33.75" x14ac:dyDescent="0.2">
      <c r="A585" s="202" t="s">
        <v>2549</v>
      </c>
      <c r="B585" s="202" t="s">
        <v>3303</v>
      </c>
      <c r="C585" s="203" t="s">
        <v>3383</v>
      </c>
      <c r="D585" s="204">
        <v>1.085</v>
      </c>
      <c r="E585" s="204">
        <v>1.085</v>
      </c>
      <c r="F585" s="204"/>
      <c r="G585" s="204"/>
      <c r="H585" s="205">
        <v>3.2</v>
      </c>
      <c r="I585" s="206"/>
      <c r="J585" s="204"/>
      <c r="K585" s="206">
        <v>6</v>
      </c>
      <c r="L585" s="204">
        <v>0.35</v>
      </c>
      <c r="M585" s="204">
        <v>0.26600000000000001</v>
      </c>
      <c r="N585" s="200"/>
      <c r="O585" s="106" t="s">
        <v>310</v>
      </c>
    </row>
    <row r="586" spans="1:15" ht="33.75" x14ac:dyDescent="0.2">
      <c r="A586" s="202" t="s">
        <v>441</v>
      </c>
      <c r="B586" s="202" t="s">
        <v>3303</v>
      </c>
      <c r="C586" s="203" t="s">
        <v>6688</v>
      </c>
      <c r="D586" s="204">
        <v>0.97899999999999998</v>
      </c>
      <c r="E586" s="204">
        <v>0.97599999999999998</v>
      </c>
      <c r="F586" s="204"/>
      <c r="G586" s="204"/>
      <c r="H586" s="205">
        <v>6</v>
      </c>
      <c r="I586" s="206"/>
      <c r="J586" s="204"/>
      <c r="K586" s="206">
        <v>16</v>
      </c>
      <c r="L586" s="204">
        <v>0.159</v>
      </c>
      <c r="M586" s="204">
        <v>0.13700000000000001</v>
      </c>
      <c r="N586" s="200"/>
      <c r="O586" s="106" t="s">
        <v>310</v>
      </c>
    </row>
    <row r="587" spans="1:15" ht="33.75" customHeight="1" x14ac:dyDescent="0.2">
      <c r="A587" s="202" t="s">
        <v>3486</v>
      </c>
      <c r="B587" s="202" t="s">
        <v>3303</v>
      </c>
      <c r="C587" s="203" t="s">
        <v>23</v>
      </c>
      <c r="D587" s="204">
        <v>0.86099999999999999</v>
      </c>
      <c r="E587" s="204">
        <v>0.86099999999999999</v>
      </c>
      <c r="F587" s="204"/>
      <c r="G587" s="204"/>
      <c r="H587" s="205">
        <v>3.6</v>
      </c>
      <c r="I587" s="206"/>
      <c r="J587" s="204"/>
      <c r="K587" s="206">
        <v>6</v>
      </c>
      <c r="L587" s="204">
        <v>0.24</v>
      </c>
      <c r="M587" s="204">
        <v>0.188</v>
      </c>
      <c r="N587" s="200"/>
      <c r="O587" s="106" t="s">
        <v>310</v>
      </c>
    </row>
    <row r="588" spans="1:15" ht="33.75" x14ac:dyDescent="0.2">
      <c r="A588" s="202" t="s">
        <v>3487</v>
      </c>
      <c r="B588" s="202" t="s">
        <v>3303</v>
      </c>
      <c r="C588" s="203" t="s">
        <v>24</v>
      </c>
      <c r="D588" s="204">
        <v>0.84399999999999997</v>
      </c>
      <c r="E588" s="204">
        <v>0.84399999999999997</v>
      </c>
      <c r="F588" s="204"/>
      <c r="G588" s="204"/>
      <c r="H588" s="205">
        <v>6.5</v>
      </c>
      <c r="I588" s="206">
        <v>1</v>
      </c>
      <c r="J588" s="204">
        <v>0.42</v>
      </c>
      <c r="K588" s="206">
        <v>14</v>
      </c>
      <c r="L588" s="204">
        <v>0.13</v>
      </c>
      <c r="M588" s="204">
        <v>0.112</v>
      </c>
      <c r="N588" s="200"/>
      <c r="O588" s="106" t="s">
        <v>310</v>
      </c>
    </row>
    <row r="589" spans="1:15" ht="33.75" x14ac:dyDescent="0.2">
      <c r="A589" s="202" t="s">
        <v>25</v>
      </c>
      <c r="B589" s="202" t="s">
        <v>3303</v>
      </c>
      <c r="C589" s="203" t="s">
        <v>3384</v>
      </c>
      <c r="D589" s="204">
        <v>0.58099999999999996</v>
      </c>
      <c r="E589" s="204">
        <v>0.58099999999999996</v>
      </c>
      <c r="F589" s="204"/>
      <c r="G589" s="204"/>
      <c r="H589" s="205">
        <v>3.5</v>
      </c>
      <c r="I589" s="206"/>
      <c r="J589" s="204"/>
      <c r="K589" s="206">
        <v>8</v>
      </c>
      <c r="L589" s="204">
        <v>0.16500000000000001</v>
      </c>
      <c r="M589" s="204">
        <v>0.128</v>
      </c>
      <c r="N589" s="200"/>
      <c r="O589" s="106" t="s">
        <v>310</v>
      </c>
    </row>
    <row r="590" spans="1:15" ht="45" customHeight="1" x14ac:dyDescent="0.2">
      <c r="A590" s="202" t="s">
        <v>1909</v>
      </c>
      <c r="B590" s="202" t="s">
        <v>3305</v>
      </c>
      <c r="C590" s="203" t="s">
        <v>5742</v>
      </c>
      <c r="D590" s="204">
        <v>1.488</v>
      </c>
      <c r="E590" s="204">
        <v>1.4870000000000001</v>
      </c>
      <c r="F590" s="204"/>
      <c r="G590" s="204"/>
      <c r="H590" s="205">
        <v>12.4</v>
      </c>
      <c r="I590" s="206">
        <v>3</v>
      </c>
      <c r="J590" s="204">
        <v>0.36199999999999999</v>
      </c>
      <c r="K590" s="206">
        <v>25</v>
      </c>
      <c r="L590" s="204">
        <v>8.2000000000000003E-2</v>
      </c>
      <c r="M590" s="204">
        <v>0.108</v>
      </c>
      <c r="N590" s="200"/>
      <c r="O590" s="106"/>
    </row>
    <row r="591" spans="1:15" ht="45" x14ac:dyDescent="0.2">
      <c r="A591" s="202" t="s">
        <v>1910</v>
      </c>
      <c r="B591" s="202" t="s">
        <v>3305</v>
      </c>
      <c r="C591" s="203" t="s">
        <v>5743</v>
      </c>
      <c r="D591" s="204">
        <v>0.57399999999999995</v>
      </c>
      <c r="E591" s="204">
        <v>0.57299999999999995</v>
      </c>
      <c r="F591" s="204"/>
      <c r="G591" s="204"/>
      <c r="H591" s="205">
        <v>4.7</v>
      </c>
      <c r="I591" s="206">
        <v>1</v>
      </c>
      <c r="J591" s="204">
        <v>0.38</v>
      </c>
      <c r="K591" s="206">
        <v>11</v>
      </c>
      <c r="L591" s="204">
        <v>8.4000000000000005E-2</v>
      </c>
      <c r="M591" s="204">
        <v>9.9000000000000005E-2</v>
      </c>
      <c r="N591" s="200"/>
      <c r="O591" s="106"/>
    </row>
    <row r="592" spans="1:15" ht="22.5" x14ac:dyDescent="0.2">
      <c r="A592" s="202" t="s">
        <v>1258</v>
      </c>
      <c r="B592" s="202" t="s">
        <v>3305</v>
      </c>
      <c r="C592" s="203" t="s">
        <v>5744</v>
      </c>
      <c r="D592" s="204">
        <v>0.80100000000000005</v>
      </c>
      <c r="E592" s="204">
        <v>0.80100000000000005</v>
      </c>
      <c r="F592" s="204"/>
      <c r="G592" s="204"/>
      <c r="H592" s="205">
        <v>8.1</v>
      </c>
      <c r="I592" s="206">
        <v>2</v>
      </c>
      <c r="J592" s="204">
        <v>0.26200000000000001</v>
      </c>
      <c r="K592" s="206">
        <v>16</v>
      </c>
      <c r="L592" s="204">
        <v>6.8000000000000005E-2</v>
      </c>
      <c r="M592" s="204">
        <v>8.5999999999999993E-2</v>
      </c>
      <c r="N592" s="200"/>
      <c r="O592" s="106"/>
    </row>
    <row r="593" spans="1:15" ht="22.5" x14ac:dyDescent="0.2">
      <c r="A593" s="202" t="s">
        <v>26</v>
      </c>
      <c r="B593" s="202" t="s">
        <v>3305</v>
      </c>
      <c r="C593" s="203" t="s">
        <v>5745</v>
      </c>
      <c r="D593" s="204">
        <v>0.57399999999999995</v>
      </c>
      <c r="E593" s="204">
        <v>0.57399999999999995</v>
      </c>
      <c r="F593" s="204"/>
      <c r="G593" s="204"/>
      <c r="H593" s="205">
        <v>6.2</v>
      </c>
      <c r="I593" s="206">
        <v>1</v>
      </c>
      <c r="J593" s="204">
        <v>0.41</v>
      </c>
      <c r="K593" s="206">
        <v>13</v>
      </c>
      <c r="L593" s="204">
        <v>6.3E-2</v>
      </c>
      <c r="M593" s="204">
        <v>7.8E-2</v>
      </c>
      <c r="N593" s="200"/>
      <c r="O593" s="106"/>
    </row>
    <row r="594" spans="1:15" ht="45" x14ac:dyDescent="0.2">
      <c r="A594" s="110" t="s">
        <v>3206</v>
      </c>
      <c r="B594" s="110" t="s">
        <v>3305</v>
      </c>
      <c r="C594" s="199" t="s">
        <v>5746</v>
      </c>
      <c r="D594" s="111">
        <v>0.96199999999999997</v>
      </c>
      <c r="E594" s="111">
        <v>0.96199999999999997</v>
      </c>
      <c r="F594" s="111"/>
      <c r="G594" s="111"/>
      <c r="H594" s="112">
        <v>8.6999999999999993</v>
      </c>
      <c r="I594" s="119">
        <v>2</v>
      </c>
      <c r="J594" s="111">
        <v>0.309</v>
      </c>
      <c r="K594" s="119">
        <v>18</v>
      </c>
      <c r="L594" s="111">
        <v>7.4999999999999997E-2</v>
      </c>
      <c r="M594" s="111">
        <v>9.6000000000000002E-2</v>
      </c>
      <c r="N594" s="201"/>
      <c r="O594" s="110"/>
    </row>
    <row r="595" spans="1:15" ht="56.25" x14ac:dyDescent="0.2">
      <c r="A595" s="110" t="s">
        <v>3207</v>
      </c>
      <c r="B595" s="110" t="s">
        <v>3305</v>
      </c>
      <c r="C595" s="199" t="s">
        <v>5747</v>
      </c>
      <c r="D595" s="111">
        <v>0.59</v>
      </c>
      <c r="E595" s="111">
        <v>0.59</v>
      </c>
      <c r="F595" s="111"/>
      <c r="G595" s="111"/>
      <c r="H595" s="112">
        <v>5.8</v>
      </c>
      <c r="I595" s="119">
        <v>1</v>
      </c>
      <c r="J595" s="111">
        <v>0.36699999999999999</v>
      </c>
      <c r="K595" s="119">
        <v>12</v>
      </c>
      <c r="L595" s="111">
        <v>6.8000000000000005E-2</v>
      </c>
      <c r="M595" s="111">
        <v>8.3000000000000004E-2</v>
      </c>
      <c r="N595" s="201"/>
      <c r="O595" s="110"/>
    </row>
    <row r="596" spans="1:15" ht="33.75" x14ac:dyDescent="0.2">
      <c r="A596" s="202" t="s">
        <v>1912</v>
      </c>
      <c r="B596" s="202" t="s">
        <v>3305</v>
      </c>
      <c r="C596" s="203" t="s">
        <v>5749</v>
      </c>
      <c r="D596" s="204">
        <v>0.70799999999999996</v>
      </c>
      <c r="E596" s="204">
        <v>0.70499999999999996</v>
      </c>
      <c r="F596" s="204"/>
      <c r="G596" s="204"/>
      <c r="H596" s="205">
        <v>5.8</v>
      </c>
      <c r="I596" s="206"/>
      <c r="J596" s="204"/>
      <c r="K596" s="206">
        <v>14</v>
      </c>
      <c r="L596" s="204">
        <v>8.1000000000000003E-2</v>
      </c>
      <c r="M596" s="204">
        <v>9.9000000000000005E-2</v>
      </c>
      <c r="N596" s="200"/>
      <c r="O596" s="106"/>
    </row>
    <row r="597" spans="1:15" ht="22.5" x14ac:dyDescent="0.2">
      <c r="A597" s="202" t="s">
        <v>1974</v>
      </c>
      <c r="B597" s="202" t="s">
        <v>3305</v>
      </c>
      <c r="C597" s="203" t="s">
        <v>27</v>
      </c>
      <c r="D597" s="204">
        <v>0.26300000000000001</v>
      </c>
      <c r="E597" s="204">
        <v>0.25900000000000001</v>
      </c>
      <c r="F597" s="204"/>
      <c r="G597" s="204"/>
      <c r="H597" s="205">
        <v>1</v>
      </c>
      <c r="I597" s="206"/>
      <c r="J597" s="204"/>
      <c r="K597" s="206"/>
      <c r="L597" s="204"/>
      <c r="M597" s="204"/>
      <c r="N597" s="200"/>
      <c r="O597" s="106"/>
    </row>
    <row r="598" spans="1:15" ht="22.5" x14ac:dyDescent="0.2">
      <c r="A598" s="202" t="s">
        <v>28</v>
      </c>
      <c r="B598" s="202" t="s">
        <v>3305</v>
      </c>
      <c r="C598" s="203" t="s">
        <v>29</v>
      </c>
      <c r="D598" s="204">
        <v>0.19800000000000001</v>
      </c>
      <c r="E598" s="204">
        <v>0.19800000000000001</v>
      </c>
      <c r="F598" s="204"/>
      <c r="G598" s="204"/>
      <c r="H598" s="205">
        <v>1</v>
      </c>
      <c r="I598" s="206"/>
      <c r="J598" s="204"/>
      <c r="K598" s="206"/>
      <c r="L598" s="204"/>
      <c r="M598" s="204"/>
      <c r="N598" s="200"/>
      <c r="O598" s="106"/>
    </row>
    <row r="599" spans="1:15" ht="33.75" x14ac:dyDescent="0.2">
      <c r="A599" s="202" t="s">
        <v>1913</v>
      </c>
      <c r="B599" s="202" t="s">
        <v>3305</v>
      </c>
      <c r="C599" s="203" t="s">
        <v>3818</v>
      </c>
      <c r="D599" s="204">
        <v>0.84799999999999998</v>
      </c>
      <c r="E599" s="204">
        <v>0.84799999999999998</v>
      </c>
      <c r="F599" s="204"/>
      <c r="G599" s="204"/>
      <c r="H599" s="205">
        <v>7.1</v>
      </c>
      <c r="I599" s="206">
        <v>1</v>
      </c>
      <c r="J599" s="204">
        <v>0.501</v>
      </c>
      <c r="K599" s="206">
        <v>16</v>
      </c>
      <c r="L599" s="204">
        <v>8.2000000000000003E-2</v>
      </c>
      <c r="M599" s="204">
        <v>0.10199999999999999</v>
      </c>
      <c r="N599" s="200"/>
      <c r="O599" s="106" t="s">
        <v>310</v>
      </c>
    </row>
    <row r="600" spans="1:15" ht="33.75" x14ac:dyDescent="0.2">
      <c r="A600" s="202" t="s">
        <v>3235</v>
      </c>
      <c r="B600" s="202" t="s">
        <v>3305</v>
      </c>
      <c r="C600" s="203" t="s">
        <v>3819</v>
      </c>
      <c r="D600" s="204">
        <v>0.53300000000000003</v>
      </c>
      <c r="E600" s="204">
        <v>0.53200000000000003</v>
      </c>
      <c r="F600" s="204"/>
      <c r="G600" s="204"/>
      <c r="H600" s="205">
        <v>4.7</v>
      </c>
      <c r="I600" s="206">
        <v>1</v>
      </c>
      <c r="J600" s="204">
        <v>0.30399999999999999</v>
      </c>
      <c r="K600" s="206">
        <v>12</v>
      </c>
      <c r="L600" s="204">
        <v>7.5999999999999998E-2</v>
      </c>
      <c r="M600" s="204">
        <v>0.09</v>
      </c>
      <c r="N600" s="200"/>
      <c r="O600" s="106" t="s">
        <v>310</v>
      </c>
    </row>
    <row r="601" spans="1:15" s="20" customFormat="1" ht="21" customHeight="1" x14ac:dyDescent="0.2">
      <c r="A601" s="81" t="s">
        <v>2705</v>
      </c>
      <c r="B601" s="207"/>
      <c r="C601" s="208"/>
      <c r="D601" s="209"/>
      <c r="E601" s="209"/>
      <c r="F601" s="209"/>
      <c r="G601" s="209"/>
      <c r="H601" s="210"/>
      <c r="I601" s="211"/>
      <c r="J601" s="209"/>
      <c r="K601" s="211"/>
      <c r="L601" s="209"/>
      <c r="M601" s="215"/>
      <c r="N601" s="216"/>
      <c r="O601" s="213"/>
    </row>
    <row r="602" spans="1:15" ht="33.75" x14ac:dyDescent="0.2">
      <c r="A602" s="202" t="s">
        <v>2342</v>
      </c>
      <c r="B602" s="202" t="s">
        <v>3303</v>
      </c>
      <c r="C602" s="214" t="s">
        <v>6689</v>
      </c>
      <c r="D602" s="204">
        <v>4.2069999999999999</v>
      </c>
      <c r="E602" s="204">
        <v>3.9710000000000001</v>
      </c>
      <c r="F602" s="204"/>
      <c r="G602" s="204"/>
      <c r="H602" s="205">
        <v>20.100000000000001</v>
      </c>
      <c r="I602" s="206">
        <v>6</v>
      </c>
      <c r="J602" s="204">
        <v>0.379</v>
      </c>
      <c r="K602" s="206">
        <v>35</v>
      </c>
      <c r="L602" s="204">
        <v>0.18</v>
      </c>
      <c r="M602" s="204">
        <v>0.126</v>
      </c>
      <c r="N602" s="200"/>
      <c r="O602" s="106"/>
    </row>
    <row r="603" spans="1:15" ht="33.75" x14ac:dyDescent="0.2">
      <c r="A603" s="202" t="s">
        <v>4014</v>
      </c>
      <c r="B603" s="202" t="s">
        <v>3303</v>
      </c>
      <c r="C603" s="203" t="s">
        <v>6690</v>
      </c>
      <c r="D603" s="204">
        <v>1.8680000000000001</v>
      </c>
      <c r="E603" s="204">
        <v>1.7010000000000001</v>
      </c>
      <c r="F603" s="204"/>
      <c r="G603" s="204"/>
      <c r="H603" s="205">
        <v>6.8</v>
      </c>
      <c r="I603" s="206">
        <v>1</v>
      </c>
      <c r="J603" s="204">
        <v>0.46</v>
      </c>
      <c r="K603" s="206">
        <v>15</v>
      </c>
      <c r="L603" s="204">
        <v>0.13600000000000001</v>
      </c>
      <c r="M603" s="204">
        <v>0.11799999999999999</v>
      </c>
      <c r="N603" s="200"/>
      <c r="O603" s="106"/>
    </row>
    <row r="604" spans="1:15" ht="45" x14ac:dyDescent="0.2">
      <c r="A604" s="202" t="s">
        <v>4015</v>
      </c>
      <c r="B604" s="202" t="s">
        <v>3303</v>
      </c>
      <c r="C604" s="203" t="s">
        <v>6691</v>
      </c>
      <c r="D604" s="204">
        <v>1.859</v>
      </c>
      <c r="E604" s="204">
        <v>1.7230000000000001</v>
      </c>
      <c r="F604" s="204"/>
      <c r="G604" s="204"/>
      <c r="H604" s="205">
        <v>9.3000000000000007</v>
      </c>
      <c r="I604" s="206">
        <v>2</v>
      </c>
      <c r="J604" s="204">
        <v>0.29699999999999999</v>
      </c>
      <c r="K604" s="206">
        <v>19</v>
      </c>
      <c r="L604" s="204">
        <v>6.7000000000000004E-2</v>
      </c>
      <c r="M604" s="204">
        <v>8.5999999999999993E-2</v>
      </c>
      <c r="N604" s="200"/>
      <c r="O604" s="106"/>
    </row>
    <row r="605" spans="1:15" ht="33.75" x14ac:dyDescent="0.2">
      <c r="A605" s="202" t="s">
        <v>6692</v>
      </c>
      <c r="B605" s="202" t="s">
        <v>3303</v>
      </c>
      <c r="C605" s="203" t="s">
        <v>6693</v>
      </c>
      <c r="D605" s="204">
        <v>1.3109999999999999</v>
      </c>
      <c r="E605" s="204">
        <v>1.208</v>
      </c>
      <c r="F605" s="204"/>
      <c r="G605" s="204"/>
      <c r="H605" s="205">
        <v>5.8</v>
      </c>
      <c r="I605" s="206">
        <v>1</v>
      </c>
      <c r="J605" s="204">
        <v>0.25700000000000001</v>
      </c>
      <c r="K605" s="206">
        <v>12</v>
      </c>
      <c r="L605" s="204">
        <v>6.2E-2</v>
      </c>
      <c r="M605" s="204">
        <v>7.5999999999999998E-2</v>
      </c>
      <c r="N605" s="200"/>
      <c r="O605" s="106"/>
    </row>
    <row r="606" spans="1:15" x14ac:dyDescent="0.2">
      <c r="A606" s="202" t="s">
        <v>2918</v>
      </c>
      <c r="B606" s="202" t="s">
        <v>3303</v>
      </c>
      <c r="C606" s="203" t="s">
        <v>292</v>
      </c>
      <c r="D606" s="204">
        <v>1.9119999999999999</v>
      </c>
      <c r="E606" s="204">
        <v>1.8360000000000001</v>
      </c>
      <c r="F606" s="204"/>
      <c r="G606" s="204"/>
      <c r="H606" s="205">
        <v>12.5</v>
      </c>
      <c r="I606" s="206">
        <v>3</v>
      </c>
      <c r="J606" s="204">
        <v>0.36299999999999999</v>
      </c>
      <c r="K606" s="206">
        <v>26</v>
      </c>
      <c r="L606" s="204">
        <v>8.1000000000000003E-2</v>
      </c>
      <c r="M606" s="204">
        <v>0.108</v>
      </c>
      <c r="N606" s="200"/>
      <c r="O606" s="106"/>
    </row>
    <row r="607" spans="1:15" ht="22.5" x14ac:dyDescent="0.2">
      <c r="A607" s="202" t="s">
        <v>2234</v>
      </c>
      <c r="B607" s="202" t="s">
        <v>3303</v>
      </c>
      <c r="C607" s="203" t="s">
        <v>6694</v>
      </c>
      <c r="D607" s="204">
        <v>0.77800000000000002</v>
      </c>
      <c r="E607" s="204">
        <v>0.72699999999999998</v>
      </c>
      <c r="F607" s="204"/>
      <c r="G607" s="204"/>
      <c r="H607" s="205">
        <v>4.7</v>
      </c>
      <c r="I607" s="206">
        <v>1</v>
      </c>
      <c r="J607" s="204">
        <v>0.31900000000000001</v>
      </c>
      <c r="K607" s="206">
        <v>11</v>
      </c>
      <c r="L607" s="204">
        <v>6.9000000000000006E-2</v>
      </c>
      <c r="M607" s="204">
        <v>8.2000000000000003E-2</v>
      </c>
      <c r="N607" s="200"/>
      <c r="O607" s="106"/>
    </row>
    <row r="608" spans="1:15" ht="22.5" x14ac:dyDescent="0.2">
      <c r="A608" s="202" t="s">
        <v>5752</v>
      </c>
      <c r="B608" s="202" t="s">
        <v>3303</v>
      </c>
      <c r="C608" s="203" t="s">
        <v>6695</v>
      </c>
      <c r="D608" s="204">
        <v>0.66900000000000004</v>
      </c>
      <c r="E608" s="204">
        <v>0.626</v>
      </c>
      <c r="F608" s="204"/>
      <c r="G608" s="204"/>
      <c r="H608" s="205">
        <v>3.1</v>
      </c>
      <c r="I608" s="206">
        <v>1</v>
      </c>
      <c r="J608" s="204">
        <v>0.10299999999999999</v>
      </c>
      <c r="K608" s="206">
        <v>6</v>
      </c>
      <c r="L608" s="204">
        <v>6.9000000000000006E-2</v>
      </c>
      <c r="M608" s="204">
        <v>7.4999999999999997E-2</v>
      </c>
      <c r="N608" s="200"/>
      <c r="O608" s="106"/>
    </row>
    <row r="609" spans="1:15" ht="22.5" x14ac:dyDescent="0.2">
      <c r="A609" s="110" t="s">
        <v>6696</v>
      </c>
      <c r="B609" s="110" t="s">
        <v>3303</v>
      </c>
      <c r="C609" s="199" t="s">
        <v>6697</v>
      </c>
      <c r="D609" s="111">
        <v>0.55800000000000005</v>
      </c>
      <c r="E609" s="111">
        <v>0.52600000000000002</v>
      </c>
      <c r="F609" s="111"/>
      <c r="G609" s="111"/>
      <c r="H609" s="112">
        <v>2.9</v>
      </c>
      <c r="I609" s="119">
        <v>1</v>
      </c>
      <c r="J609" s="111">
        <v>0.13</v>
      </c>
      <c r="K609" s="119">
        <v>6</v>
      </c>
      <c r="L609" s="111">
        <v>8.6999999999999994E-2</v>
      </c>
      <c r="M609" s="111">
        <v>9.2999999999999999E-2</v>
      </c>
      <c r="N609" s="201"/>
      <c r="O609" s="110"/>
    </row>
    <row r="610" spans="1:15" ht="45" customHeight="1" x14ac:dyDescent="0.2">
      <c r="A610" s="202" t="s">
        <v>6698</v>
      </c>
      <c r="B610" s="202" t="s">
        <v>3303</v>
      </c>
      <c r="C610" s="214" t="s">
        <v>6699</v>
      </c>
      <c r="D610" s="204">
        <v>3.1709999999999998</v>
      </c>
      <c r="E610" s="204">
        <v>2.9940000000000002</v>
      </c>
      <c r="F610" s="204"/>
      <c r="G610" s="204"/>
      <c r="H610" s="205">
        <v>15.4</v>
      </c>
      <c r="I610" s="206">
        <v>4</v>
      </c>
      <c r="J610" s="204">
        <v>0.41099999999999998</v>
      </c>
      <c r="K610" s="206">
        <v>30</v>
      </c>
      <c r="L610" s="204">
        <v>9.2999999999999999E-2</v>
      </c>
      <c r="M610" s="204">
        <v>0.125</v>
      </c>
      <c r="N610" s="200"/>
      <c r="O610" s="106"/>
    </row>
    <row r="611" spans="1:15" x14ac:dyDescent="0.2">
      <c r="A611" s="202" t="s">
        <v>2794</v>
      </c>
      <c r="B611" s="202" t="s">
        <v>3303</v>
      </c>
      <c r="C611" s="203" t="s">
        <v>3820</v>
      </c>
      <c r="D611" s="204">
        <v>1.2410000000000001</v>
      </c>
      <c r="E611" s="204">
        <v>1.137</v>
      </c>
      <c r="F611" s="204"/>
      <c r="G611" s="204"/>
      <c r="H611" s="205">
        <v>5.3</v>
      </c>
      <c r="I611" s="206">
        <v>1</v>
      </c>
      <c r="J611" s="204">
        <v>0.31900000000000001</v>
      </c>
      <c r="K611" s="206">
        <v>12</v>
      </c>
      <c r="L611" s="204">
        <v>0.12</v>
      </c>
      <c r="M611" s="204">
        <v>0.10100000000000001</v>
      </c>
      <c r="N611" s="200"/>
      <c r="O611" s="106"/>
    </row>
    <row r="612" spans="1:15" x14ac:dyDescent="0.2">
      <c r="A612" s="110" t="s">
        <v>533</v>
      </c>
      <c r="B612" s="110" t="s">
        <v>3303</v>
      </c>
      <c r="C612" s="199" t="s">
        <v>3821</v>
      </c>
      <c r="D612" s="111">
        <v>1.1599999999999999</v>
      </c>
      <c r="E612" s="111">
        <v>1.0589999999999999</v>
      </c>
      <c r="F612" s="111"/>
      <c r="G612" s="111"/>
      <c r="H612" s="112">
        <v>5.5</v>
      </c>
      <c r="I612" s="119">
        <v>1</v>
      </c>
      <c r="J612" s="111">
        <v>0.27</v>
      </c>
      <c r="K612" s="119">
        <v>13</v>
      </c>
      <c r="L612" s="111">
        <v>6.9000000000000006E-2</v>
      </c>
      <c r="M612" s="111">
        <v>8.3000000000000004E-2</v>
      </c>
      <c r="N612" s="201"/>
      <c r="O612" s="110"/>
    </row>
    <row r="613" spans="1:15" ht="45" x14ac:dyDescent="0.2">
      <c r="A613" s="202" t="s">
        <v>1980</v>
      </c>
      <c r="B613" s="202" t="s">
        <v>3303</v>
      </c>
      <c r="C613" s="203" t="s">
        <v>6700</v>
      </c>
      <c r="D613" s="204">
        <v>2.2109999999999999</v>
      </c>
      <c r="E613" s="204">
        <v>2.14</v>
      </c>
      <c r="F613" s="204"/>
      <c r="G613" s="204"/>
      <c r="H613" s="205">
        <v>14.2</v>
      </c>
      <c r="I613" s="206">
        <v>4</v>
      </c>
      <c r="J613" s="204">
        <v>0.34699999999999998</v>
      </c>
      <c r="K613" s="206">
        <v>29</v>
      </c>
      <c r="L613" s="204">
        <v>8.5999999999999993E-2</v>
      </c>
      <c r="M613" s="204">
        <v>0.114</v>
      </c>
      <c r="N613" s="200"/>
      <c r="O613" s="106"/>
    </row>
    <row r="614" spans="1:15" ht="45" x14ac:dyDescent="0.2">
      <c r="A614" s="202" t="s">
        <v>1981</v>
      </c>
      <c r="B614" s="202" t="s">
        <v>3303</v>
      </c>
      <c r="C614" s="203" t="s">
        <v>638</v>
      </c>
      <c r="D614" s="204">
        <v>0.84399999999999997</v>
      </c>
      <c r="E614" s="204">
        <v>0.78200000000000003</v>
      </c>
      <c r="F614" s="204"/>
      <c r="G614" s="204"/>
      <c r="H614" s="205">
        <v>4.8</v>
      </c>
      <c r="I614" s="206">
        <v>1</v>
      </c>
      <c r="J614" s="204">
        <v>0.25800000000000001</v>
      </c>
      <c r="K614" s="206">
        <v>11</v>
      </c>
      <c r="L614" s="204">
        <v>6.8000000000000005E-2</v>
      </c>
      <c r="M614" s="204">
        <v>0.08</v>
      </c>
      <c r="N614" s="200"/>
      <c r="O614" s="106"/>
    </row>
    <row r="615" spans="1:15" ht="45" x14ac:dyDescent="0.2">
      <c r="A615" s="202" t="s">
        <v>3216</v>
      </c>
      <c r="B615" s="202" t="s">
        <v>3303</v>
      </c>
      <c r="C615" s="203" t="s">
        <v>4516</v>
      </c>
      <c r="D615" s="204">
        <v>4.9980000000000002</v>
      </c>
      <c r="E615" s="204">
        <v>4.7069999999999999</v>
      </c>
      <c r="F615" s="204"/>
      <c r="G615" s="204"/>
      <c r="H615" s="205">
        <v>22.8</v>
      </c>
      <c r="I615" s="206">
        <v>7</v>
      </c>
      <c r="J615" s="204">
        <v>0.38400000000000001</v>
      </c>
      <c r="K615" s="206">
        <v>38</v>
      </c>
      <c r="L615" s="204">
        <v>9.4E-2</v>
      </c>
      <c r="M615" s="204">
        <v>0.129</v>
      </c>
      <c r="N615" s="200"/>
      <c r="O615" s="106"/>
    </row>
    <row r="616" spans="1:15" ht="22.5" x14ac:dyDescent="0.2">
      <c r="A616" s="202" t="s">
        <v>294</v>
      </c>
      <c r="B616" s="202" t="s">
        <v>3303</v>
      </c>
      <c r="C616" s="203" t="s">
        <v>5753</v>
      </c>
      <c r="D616" s="204">
        <v>3.94</v>
      </c>
      <c r="E616" s="204">
        <v>3.9220000000000002</v>
      </c>
      <c r="F616" s="204"/>
      <c r="G616" s="204"/>
      <c r="H616" s="205">
        <v>25.5</v>
      </c>
      <c r="I616" s="206">
        <v>8</v>
      </c>
      <c r="J616" s="204">
        <v>0.41799999999999998</v>
      </c>
      <c r="K616" s="206">
        <v>44</v>
      </c>
      <c r="L616" s="204">
        <v>0.14799999999999999</v>
      </c>
      <c r="M616" s="204">
        <v>0.14199999999999999</v>
      </c>
      <c r="N616" s="200"/>
      <c r="O616" s="106" t="s">
        <v>310</v>
      </c>
    </row>
    <row r="617" spans="1:15" ht="22.5" x14ac:dyDescent="0.2">
      <c r="A617" s="202" t="s">
        <v>295</v>
      </c>
      <c r="B617" s="202" t="s">
        <v>3303</v>
      </c>
      <c r="C617" s="203" t="s">
        <v>5754</v>
      </c>
      <c r="D617" s="204">
        <v>1.3080000000000001</v>
      </c>
      <c r="E617" s="204">
        <v>1.3009999999999999</v>
      </c>
      <c r="F617" s="204"/>
      <c r="G617" s="204"/>
      <c r="H617" s="205">
        <v>8.9</v>
      </c>
      <c r="I617" s="206">
        <v>2</v>
      </c>
      <c r="J617" s="204">
        <v>0.41699999999999998</v>
      </c>
      <c r="K617" s="206">
        <v>21</v>
      </c>
      <c r="L617" s="204">
        <v>0.14099999999999999</v>
      </c>
      <c r="M617" s="204">
        <v>0.127</v>
      </c>
      <c r="N617" s="200"/>
      <c r="O617" s="106" t="s">
        <v>310</v>
      </c>
    </row>
    <row r="618" spans="1:15" ht="22.5" x14ac:dyDescent="0.2">
      <c r="A618" s="202" t="s">
        <v>1805</v>
      </c>
      <c r="B618" s="202" t="s">
        <v>3303</v>
      </c>
      <c r="C618" s="203" t="s">
        <v>4517</v>
      </c>
      <c r="D618" s="204">
        <v>2.2349999999999999</v>
      </c>
      <c r="E618" s="204">
        <v>2.08</v>
      </c>
      <c r="F618" s="204"/>
      <c r="G618" s="204"/>
      <c r="H618" s="205">
        <v>10.9</v>
      </c>
      <c r="I618" s="206">
        <v>3</v>
      </c>
      <c r="J618" s="204">
        <v>0.30499999999999999</v>
      </c>
      <c r="K618" s="206">
        <v>20</v>
      </c>
      <c r="L618" s="204">
        <v>7.8E-2</v>
      </c>
      <c r="M618" s="204">
        <v>0.10199999999999999</v>
      </c>
      <c r="N618" s="200"/>
      <c r="O618" s="106"/>
    </row>
    <row r="619" spans="1:15" ht="22.5" x14ac:dyDescent="0.2">
      <c r="A619" s="202" t="s">
        <v>1806</v>
      </c>
      <c r="B619" s="202" t="s">
        <v>3303</v>
      </c>
      <c r="C619" s="203" t="s">
        <v>296</v>
      </c>
      <c r="D619" s="204">
        <v>1.83</v>
      </c>
      <c r="E619" s="204">
        <v>1.6910000000000001</v>
      </c>
      <c r="F619" s="204"/>
      <c r="G619" s="204"/>
      <c r="H619" s="205">
        <v>8.9</v>
      </c>
      <c r="I619" s="206">
        <v>2</v>
      </c>
      <c r="J619" s="204">
        <v>0.30199999999999999</v>
      </c>
      <c r="K619" s="206">
        <v>14</v>
      </c>
      <c r="L619" s="204">
        <v>7.0999999999999994E-2</v>
      </c>
      <c r="M619" s="204">
        <v>9.1999999999999998E-2</v>
      </c>
      <c r="N619" s="200"/>
      <c r="O619" s="106"/>
    </row>
    <row r="620" spans="1:15" ht="33.75" x14ac:dyDescent="0.2">
      <c r="A620" s="202" t="s">
        <v>297</v>
      </c>
      <c r="B620" s="202" t="s">
        <v>3303</v>
      </c>
      <c r="C620" s="203" t="s">
        <v>298</v>
      </c>
      <c r="D620" s="204">
        <v>0.76100000000000001</v>
      </c>
      <c r="E620" s="204">
        <v>0.7</v>
      </c>
      <c r="F620" s="204"/>
      <c r="G620" s="204"/>
      <c r="H620" s="205">
        <v>4.2</v>
      </c>
      <c r="I620" s="206">
        <v>1</v>
      </c>
      <c r="J620" s="204">
        <v>0.21</v>
      </c>
      <c r="K620" s="206">
        <v>8</v>
      </c>
      <c r="L620" s="204">
        <v>7.0000000000000007E-2</v>
      </c>
      <c r="M620" s="204">
        <v>8.1000000000000003E-2</v>
      </c>
      <c r="N620" s="200"/>
      <c r="O620" s="106"/>
    </row>
    <row r="621" spans="1:15" ht="33.75" x14ac:dyDescent="0.2">
      <c r="A621" s="202" t="s">
        <v>6701</v>
      </c>
      <c r="B621" s="202" t="s">
        <v>3303</v>
      </c>
      <c r="C621" s="203" t="s">
        <v>6702</v>
      </c>
      <c r="D621" s="204">
        <v>0.96399999999999997</v>
      </c>
      <c r="E621" s="204">
        <v>0.90400000000000003</v>
      </c>
      <c r="F621" s="204"/>
      <c r="G621" s="204"/>
      <c r="H621" s="205">
        <v>3.4</v>
      </c>
      <c r="I621" s="206">
        <v>1</v>
      </c>
      <c r="J621" s="204">
        <v>0.17899999999999999</v>
      </c>
      <c r="K621" s="206">
        <v>7</v>
      </c>
      <c r="L621" s="204">
        <v>7.3999999999999996E-2</v>
      </c>
      <c r="M621" s="204">
        <v>8.1000000000000003E-2</v>
      </c>
      <c r="N621" s="200"/>
      <c r="O621" s="106"/>
    </row>
    <row r="622" spans="1:15" ht="45" x14ac:dyDescent="0.2">
      <c r="A622" s="202" t="s">
        <v>6703</v>
      </c>
      <c r="B622" s="202" t="s">
        <v>3303</v>
      </c>
      <c r="C622" s="203" t="s">
        <v>6704</v>
      </c>
      <c r="D622" s="204">
        <v>1.5009999999999999</v>
      </c>
      <c r="E622" s="204">
        <v>1.4259999999999999</v>
      </c>
      <c r="F622" s="204"/>
      <c r="G622" s="204"/>
      <c r="H622" s="205">
        <v>3.7</v>
      </c>
      <c r="I622" s="206">
        <v>1</v>
      </c>
      <c r="J622" s="204">
        <v>0.17899999999999999</v>
      </c>
      <c r="K622" s="206">
        <v>7</v>
      </c>
      <c r="L622" s="204">
        <v>6.8000000000000005E-2</v>
      </c>
      <c r="M622" s="204">
        <v>7.5999999999999998E-2</v>
      </c>
      <c r="N622" s="200"/>
      <c r="O622" s="106"/>
    </row>
    <row r="623" spans="1:15" ht="45" x14ac:dyDescent="0.2">
      <c r="A623" s="110" t="s">
        <v>6705</v>
      </c>
      <c r="B623" s="110" t="s">
        <v>3303</v>
      </c>
      <c r="C623" s="199" t="s">
        <v>6706</v>
      </c>
      <c r="D623" s="111">
        <v>0.89200000000000002</v>
      </c>
      <c r="E623" s="111">
        <v>0.85299999999999998</v>
      </c>
      <c r="F623" s="111"/>
      <c r="G623" s="111"/>
      <c r="H623" s="112">
        <v>2.9</v>
      </c>
      <c r="I623" s="119">
        <v>1</v>
      </c>
      <c r="J623" s="111">
        <v>0.16900000000000001</v>
      </c>
      <c r="K623" s="119">
        <v>6</v>
      </c>
      <c r="L623" s="111">
        <v>8.2000000000000003E-2</v>
      </c>
      <c r="M623" s="111">
        <v>8.6999999999999994E-2</v>
      </c>
      <c r="N623" s="201"/>
      <c r="O623" s="110"/>
    </row>
    <row r="624" spans="1:15" ht="22.5" x14ac:dyDescent="0.2">
      <c r="A624" s="110" t="s">
        <v>534</v>
      </c>
      <c r="B624" s="110" t="s">
        <v>3303</v>
      </c>
      <c r="C624" s="199" t="s">
        <v>4518</v>
      </c>
      <c r="D624" s="111">
        <v>0.71899999999999997</v>
      </c>
      <c r="E624" s="111">
        <v>0.66</v>
      </c>
      <c r="F624" s="111"/>
      <c r="G624" s="111"/>
      <c r="H624" s="112">
        <v>3.5</v>
      </c>
      <c r="I624" s="119">
        <v>1</v>
      </c>
      <c r="J624" s="111">
        <v>0.28999999999999998</v>
      </c>
      <c r="K624" s="119">
        <v>8</v>
      </c>
      <c r="L624" s="111">
        <v>0.121</v>
      </c>
      <c r="M624" s="111">
        <v>9.4E-2</v>
      </c>
      <c r="N624" s="201"/>
      <c r="O624" s="110"/>
    </row>
    <row r="625" spans="1:15" ht="22.5" x14ac:dyDescent="0.2">
      <c r="A625" s="202" t="s">
        <v>535</v>
      </c>
      <c r="B625" s="202" t="s">
        <v>3303</v>
      </c>
      <c r="C625" s="203" t="s">
        <v>4519</v>
      </c>
      <c r="D625" s="204">
        <v>0.53400000000000003</v>
      </c>
      <c r="E625" s="204">
        <v>0.501</v>
      </c>
      <c r="F625" s="204"/>
      <c r="G625" s="204"/>
      <c r="H625" s="205">
        <v>3.4</v>
      </c>
      <c r="I625" s="206">
        <v>1</v>
      </c>
      <c r="J625" s="204">
        <v>0.128</v>
      </c>
      <c r="K625" s="206">
        <v>7</v>
      </c>
      <c r="L625" s="204">
        <v>7.0999999999999994E-2</v>
      </c>
      <c r="M625" s="204">
        <v>7.8E-2</v>
      </c>
      <c r="N625" s="200"/>
      <c r="O625" s="106"/>
    </row>
    <row r="626" spans="1:15" ht="22.5" x14ac:dyDescent="0.2">
      <c r="A626" s="110" t="s">
        <v>3338</v>
      </c>
      <c r="B626" s="110" t="s">
        <v>3303</v>
      </c>
      <c r="C626" s="199" t="s">
        <v>2127</v>
      </c>
      <c r="D626" s="111">
        <v>2.286</v>
      </c>
      <c r="E626" s="111">
        <v>2.2000000000000002</v>
      </c>
      <c r="F626" s="111"/>
      <c r="G626" s="111"/>
      <c r="H626" s="112">
        <v>15</v>
      </c>
      <c r="I626" s="119">
        <v>4</v>
      </c>
      <c r="J626" s="111">
        <v>0.34300000000000003</v>
      </c>
      <c r="K626" s="119">
        <v>30</v>
      </c>
      <c r="L626" s="111">
        <v>0.08</v>
      </c>
      <c r="M626" s="111">
        <v>0.107</v>
      </c>
      <c r="N626" s="201"/>
      <c r="O626" s="110"/>
    </row>
    <row r="627" spans="1:15" ht="45" x14ac:dyDescent="0.2">
      <c r="A627" s="202" t="s">
        <v>3339</v>
      </c>
      <c r="B627" s="202" t="s">
        <v>3303</v>
      </c>
      <c r="C627" s="214" t="s">
        <v>6707</v>
      </c>
      <c r="D627" s="204">
        <v>1.1279999999999999</v>
      </c>
      <c r="E627" s="204">
        <v>1.0469999999999999</v>
      </c>
      <c r="F627" s="204"/>
      <c r="G627" s="204"/>
      <c r="H627" s="205">
        <v>6.1</v>
      </c>
      <c r="I627" s="206">
        <v>1</v>
      </c>
      <c r="J627" s="204">
        <v>0.66900000000000004</v>
      </c>
      <c r="K627" s="206">
        <v>13</v>
      </c>
      <c r="L627" s="204">
        <v>7.0000000000000007E-2</v>
      </c>
      <c r="M627" s="204">
        <v>8.5999999999999993E-2</v>
      </c>
      <c r="N627" s="200"/>
      <c r="O627" s="106"/>
    </row>
    <row r="628" spans="1:15" ht="33.75" x14ac:dyDescent="0.2">
      <c r="A628" s="202" t="s">
        <v>1578</v>
      </c>
      <c r="B628" s="202" t="s">
        <v>3303</v>
      </c>
      <c r="C628" s="203" t="s">
        <v>2128</v>
      </c>
      <c r="D628" s="204">
        <v>0.93500000000000005</v>
      </c>
      <c r="E628" s="204">
        <v>0.876</v>
      </c>
      <c r="F628" s="204"/>
      <c r="G628" s="204"/>
      <c r="H628" s="205">
        <v>3.8</v>
      </c>
      <c r="I628" s="206">
        <v>1</v>
      </c>
      <c r="J628" s="204">
        <v>0.30199999999999999</v>
      </c>
      <c r="K628" s="206">
        <v>9</v>
      </c>
      <c r="L628" s="204">
        <v>0.112</v>
      </c>
      <c r="M628" s="204">
        <v>0.126</v>
      </c>
      <c r="N628" s="200"/>
      <c r="O628" s="106"/>
    </row>
    <row r="629" spans="1:15" ht="33.75" x14ac:dyDescent="0.2">
      <c r="A629" s="202" t="s">
        <v>536</v>
      </c>
      <c r="B629" s="202" t="s">
        <v>3303</v>
      </c>
      <c r="C629" s="203" t="s">
        <v>6708</v>
      </c>
      <c r="D629" s="204">
        <v>1.617</v>
      </c>
      <c r="E629" s="204">
        <v>1.556</v>
      </c>
      <c r="F629" s="204"/>
      <c r="G629" s="204"/>
      <c r="H629" s="205">
        <v>12.4</v>
      </c>
      <c r="I629" s="206">
        <v>3</v>
      </c>
      <c r="J629" s="204">
        <v>0.31</v>
      </c>
      <c r="K629" s="206">
        <v>24</v>
      </c>
      <c r="L629" s="204">
        <v>7.0000000000000007E-2</v>
      </c>
      <c r="M629" s="204">
        <v>9.2999999999999999E-2</v>
      </c>
      <c r="N629" s="200"/>
      <c r="O629" s="106"/>
    </row>
    <row r="630" spans="1:15" ht="45" x14ac:dyDescent="0.2">
      <c r="A630" s="202" t="s">
        <v>537</v>
      </c>
      <c r="B630" s="202" t="s">
        <v>3303</v>
      </c>
      <c r="C630" s="203" t="s">
        <v>6709</v>
      </c>
      <c r="D630" s="204">
        <v>0.627</v>
      </c>
      <c r="E630" s="204">
        <v>0.58699999999999997</v>
      </c>
      <c r="F630" s="204"/>
      <c r="G630" s="204"/>
      <c r="H630" s="205">
        <v>3.2</v>
      </c>
      <c r="I630" s="206">
        <v>1</v>
      </c>
      <c r="J630" s="204">
        <v>0.14699999999999999</v>
      </c>
      <c r="K630" s="206">
        <v>7</v>
      </c>
      <c r="L630" s="204">
        <v>6.5000000000000002E-2</v>
      </c>
      <c r="M630" s="204">
        <v>7.0999999999999994E-2</v>
      </c>
      <c r="N630" s="200"/>
      <c r="O630" s="106"/>
    </row>
    <row r="631" spans="1:15" ht="45" x14ac:dyDescent="0.2">
      <c r="A631" s="202" t="s">
        <v>538</v>
      </c>
      <c r="B631" s="202" t="s">
        <v>3303</v>
      </c>
      <c r="C631" s="203" t="s">
        <v>6710</v>
      </c>
      <c r="D631" s="204">
        <v>0.51200000000000001</v>
      </c>
      <c r="E631" s="204">
        <v>0.47499999999999998</v>
      </c>
      <c r="F631" s="204"/>
      <c r="G631" s="204"/>
      <c r="H631" s="205">
        <v>3.5</v>
      </c>
      <c r="I631" s="206">
        <v>1</v>
      </c>
      <c r="J631" s="204">
        <v>0.15</v>
      </c>
      <c r="K631" s="206">
        <v>7</v>
      </c>
      <c r="L631" s="204">
        <v>5.8000000000000003E-2</v>
      </c>
      <c r="M631" s="204">
        <v>6.5000000000000002E-2</v>
      </c>
      <c r="N631" s="200"/>
      <c r="O631" s="106"/>
    </row>
    <row r="632" spans="1:15" x14ac:dyDescent="0.2">
      <c r="A632" s="202" t="s">
        <v>1272</v>
      </c>
      <c r="B632" s="202" t="s">
        <v>3303</v>
      </c>
      <c r="C632" s="203" t="s">
        <v>1273</v>
      </c>
      <c r="D632" s="204">
        <v>4.2809999999999997</v>
      </c>
      <c r="E632" s="204">
        <v>4.0149999999999997</v>
      </c>
      <c r="F632" s="204"/>
      <c r="G632" s="204"/>
      <c r="H632" s="205">
        <v>18.3</v>
      </c>
      <c r="I632" s="206">
        <v>5</v>
      </c>
      <c r="J632" s="204">
        <v>0.41499999999999998</v>
      </c>
      <c r="K632" s="206">
        <v>32</v>
      </c>
      <c r="L632" s="204">
        <v>9.5000000000000001E-2</v>
      </c>
      <c r="M632" s="204">
        <v>0.129</v>
      </c>
      <c r="N632" s="200"/>
      <c r="O632" s="106"/>
    </row>
    <row r="633" spans="1:15" x14ac:dyDescent="0.2">
      <c r="A633" s="202" t="s">
        <v>2237</v>
      </c>
      <c r="B633" s="202" t="s">
        <v>3304</v>
      </c>
      <c r="C633" s="203" t="s">
        <v>2543</v>
      </c>
      <c r="D633" s="204">
        <v>0.59499999999999997</v>
      </c>
      <c r="E633" s="204">
        <v>0.55500000000000005</v>
      </c>
      <c r="F633" s="204"/>
      <c r="G633" s="204"/>
      <c r="H633" s="205">
        <v>3.5</v>
      </c>
      <c r="I633" s="206">
        <v>1</v>
      </c>
      <c r="J633" s="204">
        <v>0.16200000000000001</v>
      </c>
      <c r="K633" s="206">
        <v>8</v>
      </c>
      <c r="L633" s="204">
        <v>7.3999999999999996E-2</v>
      </c>
      <c r="M633" s="204">
        <v>8.2000000000000003E-2</v>
      </c>
      <c r="N633" s="200"/>
      <c r="O633" s="106"/>
    </row>
    <row r="634" spans="1:15" ht="22.5" x14ac:dyDescent="0.2">
      <c r="A634" s="202" t="s">
        <v>2882</v>
      </c>
      <c r="B634" s="202" t="s">
        <v>3304</v>
      </c>
      <c r="C634" s="203" t="s">
        <v>4989</v>
      </c>
      <c r="D634" s="204">
        <v>0.73699999999999999</v>
      </c>
      <c r="E634" s="204">
        <v>0.70799999999999996</v>
      </c>
      <c r="F634" s="204"/>
      <c r="G634" s="204"/>
      <c r="H634" s="205">
        <v>3.2</v>
      </c>
      <c r="I634" s="206">
        <v>1</v>
      </c>
      <c r="J634" s="204">
        <v>0.26</v>
      </c>
      <c r="K634" s="206">
        <v>7</v>
      </c>
      <c r="L634" s="204">
        <v>0.12</v>
      </c>
      <c r="M634" s="204">
        <v>0.13</v>
      </c>
      <c r="N634" s="200"/>
      <c r="O634" s="106"/>
    </row>
    <row r="635" spans="1:15" ht="22.5" x14ac:dyDescent="0.2">
      <c r="A635" s="202" t="s">
        <v>2883</v>
      </c>
      <c r="B635" s="202" t="s">
        <v>3304</v>
      </c>
      <c r="C635" s="203" t="s">
        <v>4990</v>
      </c>
      <c r="D635" s="204">
        <v>0.56299999999999994</v>
      </c>
      <c r="E635" s="204">
        <v>0.55300000000000005</v>
      </c>
      <c r="F635" s="204"/>
      <c r="G635" s="204"/>
      <c r="H635" s="205">
        <v>2.5</v>
      </c>
      <c r="I635" s="206">
        <v>1</v>
      </c>
      <c r="J635" s="204">
        <v>0.246</v>
      </c>
      <c r="K635" s="206">
        <v>5</v>
      </c>
      <c r="L635" s="204">
        <v>0.13800000000000001</v>
      </c>
      <c r="M635" s="204">
        <v>0.14099999999999999</v>
      </c>
      <c r="N635" s="200"/>
      <c r="O635" s="106"/>
    </row>
    <row r="636" spans="1:15" ht="22.5" x14ac:dyDescent="0.2">
      <c r="A636" s="202" t="s">
        <v>3711</v>
      </c>
      <c r="B636" s="202" t="s">
        <v>3305</v>
      </c>
      <c r="C636" s="203" t="s">
        <v>5755</v>
      </c>
      <c r="D636" s="204">
        <v>2.1509999999999998</v>
      </c>
      <c r="E636" s="204">
        <v>2.1429999999999998</v>
      </c>
      <c r="F636" s="204"/>
      <c r="G636" s="204"/>
      <c r="H636" s="205">
        <v>13.8</v>
      </c>
      <c r="I636" s="206">
        <v>4</v>
      </c>
      <c r="J636" s="204">
        <v>0.41599999999999998</v>
      </c>
      <c r="K636" s="206">
        <v>27</v>
      </c>
      <c r="L636" s="204">
        <v>0.105</v>
      </c>
      <c r="M636" s="204">
        <v>0.14000000000000001</v>
      </c>
      <c r="N636" s="200"/>
      <c r="O636" s="106" t="s">
        <v>310</v>
      </c>
    </row>
    <row r="637" spans="1:15" ht="33.75" x14ac:dyDescent="0.2">
      <c r="A637" s="202" t="s">
        <v>3712</v>
      </c>
      <c r="B637" s="202" t="s">
        <v>3305</v>
      </c>
      <c r="C637" s="203" t="s">
        <v>5756</v>
      </c>
      <c r="D637" s="204">
        <v>1.4079999999999999</v>
      </c>
      <c r="E637" s="204">
        <v>1.4039999999999999</v>
      </c>
      <c r="F637" s="204"/>
      <c r="G637" s="204"/>
      <c r="H637" s="205">
        <v>11.2</v>
      </c>
      <c r="I637" s="206">
        <v>3</v>
      </c>
      <c r="J637" s="204">
        <v>0.33800000000000002</v>
      </c>
      <c r="K637" s="206">
        <v>24</v>
      </c>
      <c r="L637" s="204">
        <v>8.5000000000000006E-2</v>
      </c>
      <c r="M637" s="204">
        <v>0.111</v>
      </c>
      <c r="N637" s="200"/>
      <c r="O637" s="106" t="s">
        <v>310</v>
      </c>
    </row>
    <row r="638" spans="1:15" ht="33.75" customHeight="1" x14ac:dyDescent="0.2">
      <c r="A638" s="202" t="s">
        <v>2096</v>
      </c>
      <c r="B638" s="202" t="s">
        <v>3305</v>
      </c>
      <c r="C638" s="203" t="s">
        <v>5757</v>
      </c>
      <c r="D638" s="204">
        <v>0.76200000000000001</v>
      </c>
      <c r="E638" s="204">
        <v>0.76100000000000001</v>
      </c>
      <c r="F638" s="204"/>
      <c r="G638" s="204"/>
      <c r="H638" s="205">
        <v>7.5</v>
      </c>
      <c r="I638" s="206">
        <v>2</v>
      </c>
      <c r="J638" s="204">
        <v>0.245</v>
      </c>
      <c r="K638" s="206">
        <v>15</v>
      </c>
      <c r="L638" s="204">
        <v>6.9000000000000006E-2</v>
      </c>
      <c r="M638" s="204">
        <v>8.6999999999999994E-2</v>
      </c>
      <c r="N638" s="200"/>
      <c r="O638" s="106" t="s">
        <v>310</v>
      </c>
    </row>
    <row r="639" spans="1:15" x14ac:dyDescent="0.2">
      <c r="A639" s="110" t="s">
        <v>3713</v>
      </c>
      <c r="B639" s="110" t="s">
        <v>3305</v>
      </c>
      <c r="C639" s="199" t="s">
        <v>529</v>
      </c>
      <c r="D639" s="111">
        <v>1.462</v>
      </c>
      <c r="E639" s="111">
        <v>1.4570000000000001</v>
      </c>
      <c r="F639" s="111"/>
      <c r="G639" s="111"/>
      <c r="H639" s="112">
        <v>12.6</v>
      </c>
      <c r="I639" s="119">
        <v>3</v>
      </c>
      <c r="J639" s="111">
        <v>0.35099999999999998</v>
      </c>
      <c r="K639" s="119">
        <v>26</v>
      </c>
      <c r="L639" s="111">
        <v>7.8E-2</v>
      </c>
      <c r="M639" s="111">
        <v>0.10299999999999999</v>
      </c>
      <c r="N639" s="201"/>
      <c r="O639" s="110" t="s">
        <v>310</v>
      </c>
    </row>
    <row r="640" spans="1:15" ht="22.5" x14ac:dyDescent="0.2">
      <c r="A640" s="110" t="s">
        <v>3714</v>
      </c>
      <c r="B640" s="110" t="s">
        <v>3305</v>
      </c>
      <c r="C640" s="199" t="s">
        <v>4991</v>
      </c>
      <c r="D640" s="111">
        <v>0.84</v>
      </c>
      <c r="E640" s="111">
        <v>0.83</v>
      </c>
      <c r="F640" s="111"/>
      <c r="G640" s="111"/>
      <c r="H640" s="112">
        <v>3.7</v>
      </c>
      <c r="I640" s="119">
        <v>1</v>
      </c>
      <c r="J640" s="111">
        <v>0.505</v>
      </c>
      <c r="K640" s="119">
        <v>9</v>
      </c>
      <c r="L640" s="111">
        <v>0.216</v>
      </c>
      <c r="M640" s="111">
        <v>0.17</v>
      </c>
      <c r="N640" s="201"/>
      <c r="O640" s="110" t="s">
        <v>310</v>
      </c>
    </row>
    <row r="641" spans="1:15" ht="22.5" x14ac:dyDescent="0.2">
      <c r="A641" s="110" t="s">
        <v>3650</v>
      </c>
      <c r="B641" s="110" t="s">
        <v>3305</v>
      </c>
      <c r="C641" s="199" t="s">
        <v>4992</v>
      </c>
      <c r="D641" s="111">
        <v>0.51100000000000001</v>
      </c>
      <c r="E641" s="111">
        <v>0.50900000000000001</v>
      </c>
      <c r="F641" s="111"/>
      <c r="G641" s="111"/>
      <c r="H641" s="112">
        <v>4.5</v>
      </c>
      <c r="I641" s="119">
        <v>1</v>
      </c>
      <c r="J641" s="111">
        <v>0.26800000000000002</v>
      </c>
      <c r="K641" s="119">
        <v>11</v>
      </c>
      <c r="L641" s="111">
        <v>7.5999999999999998E-2</v>
      </c>
      <c r="M641" s="111">
        <v>8.8999999999999996E-2</v>
      </c>
      <c r="N641" s="201"/>
      <c r="O641" s="110" t="s">
        <v>310</v>
      </c>
    </row>
    <row r="642" spans="1:15" ht="45" x14ac:dyDescent="0.2">
      <c r="A642" s="202" t="s">
        <v>664</v>
      </c>
      <c r="B642" s="202" t="s">
        <v>3305</v>
      </c>
      <c r="C642" s="203" t="s">
        <v>5760</v>
      </c>
      <c r="D642" s="204">
        <v>1.212</v>
      </c>
      <c r="E642" s="204">
        <v>1.2090000000000001</v>
      </c>
      <c r="F642" s="204"/>
      <c r="G642" s="204"/>
      <c r="H642" s="205">
        <v>11.4</v>
      </c>
      <c r="I642" s="206">
        <v>3</v>
      </c>
      <c r="J642" s="204">
        <v>0.29299999999999998</v>
      </c>
      <c r="K642" s="206">
        <v>22</v>
      </c>
      <c r="L642" s="204">
        <v>7.1999999999999995E-2</v>
      </c>
      <c r="M642" s="204">
        <v>9.5000000000000001E-2</v>
      </c>
      <c r="N642" s="200"/>
      <c r="O642" s="106"/>
    </row>
    <row r="643" spans="1:15" ht="45" x14ac:dyDescent="0.2">
      <c r="A643" s="202" t="s">
        <v>3489</v>
      </c>
      <c r="B643" s="202" t="s">
        <v>3305</v>
      </c>
      <c r="C643" s="203" t="s">
        <v>5761</v>
      </c>
      <c r="D643" s="204">
        <v>0.63900000000000001</v>
      </c>
      <c r="E643" s="204">
        <v>0.63800000000000001</v>
      </c>
      <c r="F643" s="204"/>
      <c r="G643" s="204"/>
      <c r="H643" s="205">
        <v>5.7</v>
      </c>
      <c r="I643" s="206">
        <v>1</v>
      </c>
      <c r="J643" s="204">
        <v>0.42199999999999999</v>
      </c>
      <c r="K643" s="206">
        <v>12</v>
      </c>
      <c r="L643" s="204">
        <v>7.6999999999999999E-2</v>
      </c>
      <c r="M643" s="204">
        <v>9.4E-2</v>
      </c>
      <c r="N643" s="200"/>
      <c r="O643" s="106"/>
    </row>
    <row r="644" spans="1:15" ht="45" x14ac:dyDescent="0.2">
      <c r="A644" s="202" t="s">
        <v>3490</v>
      </c>
      <c r="B644" s="202" t="s">
        <v>3305</v>
      </c>
      <c r="C644" s="203" t="s">
        <v>5762</v>
      </c>
      <c r="D644" s="204">
        <v>0.55800000000000005</v>
      </c>
      <c r="E644" s="204">
        <v>0.55800000000000005</v>
      </c>
      <c r="F644" s="204"/>
      <c r="G644" s="204"/>
      <c r="H644" s="205">
        <v>4.5999999999999996</v>
      </c>
      <c r="I644" s="206">
        <v>1</v>
      </c>
      <c r="J644" s="204">
        <v>0.27500000000000002</v>
      </c>
      <c r="K644" s="206">
        <v>9</v>
      </c>
      <c r="L644" s="204">
        <v>8.4000000000000005E-2</v>
      </c>
      <c r="M644" s="204">
        <v>9.8000000000000004E-2</v>
      </c>
      <c r="N644" s="200"/>
      <c r="O644" s="106"/>
    </row>
    <row r="645" spans="1:15" ht="45" x14ac:dyDescent="0.2">
      <c r="A645" s="202" t="s">
        <v>3491</v>
      </c>
      <c r="B645" s="202" t="s">
        <v>3305</v>
      </c>
      <c r="C645" s="203" t="s">
        <v>5763</v>
      </c>
      <c r="D645" s="204">
        <v>0.35099999999999998</v>
      </c>
      <c r="E645" s="204">
        <v>0.35099999999999998</v>
      </c>
      <c r="F645" s="204"/>
      <c r="G645" s="204"/>
      <c r="H645" s="205">
        <v>4</v>
      </c>
      <c r="I645" s="206">
        <v>1</v>
      </c>
      <c r="J645" s="204">
        <v>0.17299999999999999</v>
      </c>
      <c r="K645" s="206">
        <v>8</v>
      </c>
      <c r="L645" s="204">
        <v>6.0999999999999999E-2</v>
      </c>
      <c r="M645" s="204">
        <v>7.0000000000000007E-2</v>
      </c>
      <c r="N645" s="200"/>
      <c r="O645" s="106"/>
    </row>
    <row r="646" spans="1:15" ht="45" x14ac:dyDescent="0.2">
      <c r="A646" s="202" t="s">
        <v>2097</v>
      </c>
      <c r="B646" s="202" t="s">
        <v>3305</v>
      </c>
      <c r="C646" s="203" t="s">
        <v>6711</v>
      </c>
      <c r="D646" s="204">
        <v>0.56399999999999995</v>
      </c>
      <c r="E646" s="204">
        <v>0.53300000000000003</v>
      </c>
      <c r="F646" s="204"/>
      <c r="G646" s="204"/>
      <c r="H646" s="205">
        <v>2.7</v>
      </c>
      <c r="I646" s="206">
        <v>1</v>
      </c>
      <c r="J646" s="204">
        <v>0.156</v>
      </c>
      <c r="K646" s="206">
        <v>6</v>
      </c>
      <c r="L646" s="204">
        <v>0.106</v>
      </c>
      <c r="M646" s="204">
        <v>0.11</v>
      </c>
      <c r="N646" s="200"/>
      <c r="O646" s="106"/>
    </row>
    <row r="647" spans="1:15" ht="45" x14ac:dyDescent="0.2">
      <c r="A647" s="202" t="s">
        <v>2098</v>
      </c>
      <c r="B647" s="202" t="s">
        <v>3305</v>
      </c>
      <c r="C647" s="203" t="s">
        <v>6712</v>
      </c>
      <c r="D647" s="204">
        <v>0.40100000000000002</v>
      </c>
      <c r="E647" s="204">
        <v>0.38</v>
      </c>
      <c r="F647" s="204"/>
      <c r="G647" s="204"/>
      <c r="H647" s="205">
        <v>3.2</v>
      </c>
      <c r="I647" s="206">
        <v>1</v>
      </c>
      <c r="J647" s="204">
        <v>0.14599999999999999</v>
      </c>
      <c r="K647" s="206">
        <v>7</v>
      </c>
      <c r="L647" s="204">
        <v>5.8999999999999997E-2</v>
      </c>
      <c r="M647" s="204">
        <v>6.4000000000000001E-2</v>
      </c>
      <c r="N647" s="200"/>
      <c r="O647" s="106"/>
    </row>
    <row r="648" spans="1:15" ht="33.75" x14ac:dyDescent="0.2">
      <c r="A648" s="202" t="s">
        <v>124</v>
      </c>
      <c r="B648" s="202" t="s">
        <v>3305</v>
      </c>
      <c r="C648" s="203" t="s">
        <v>6713</v>
      </c>
      <c r="D648" s="204">
        <v>0.34899999999999998</v>
      </c>
      <c r="E648" s="204">
        <v>0.34799999999999998</v>
      </c>
      <c r="F648" s="204"/>
      <c r="G648" s="204"/>
      <c r="H648" s="205">
        <v>2.5</v>
      </c>
      <c r="I648" s="206">
        <v>1</v>
      </c>
      <c r="J648" s="204">
        <v>0.127</v>
      </c>
      <c r="K648" s="206">
        <v>5</v>
      </c>
      <c r="L648" s="204">
        <v>9.5000000000000001E-2</v>
      </c>
      <c r="M648" s="204">
        <v>9.7000000000000003E-2</v>
      </c>
      <c r="N648" s="200"/>
      <c r="O648" s="106"/>
    </row>
    <row r="649" spans="1:15" ht="33.75" x14ac:dyDescent="0.2">
      <c r="A649" s="202" t="s">
        <v>6714</v>
      </c>
      <c r="B649" s="202" t="s">
        <v>3305</v>
      </c>
      <c r="C649" s="203" t="s">
        <v>6715</v>
      </c>
      <c r="D649" s="204">
        <v>0.26100000000000001</v>
      </c>
      <c r="E649" s="204">
        <v>0.26100000000000001</v>
      </c>
      <c r="F649" s="204"/>
      <c r="G649" s="204"/>
      <c r="H649" s="205">
        <v>2.4</v>
      </c>
      <c r="I649" s="206">
        <v>1</v>
      </c>
      <c r="J649" s="204">
        <v>0.11799999999999999</v>
      </c>
      <c r="K649" s="206">
        <v>5</v>
      </c>
      <c r="L649" s="204">
        <v>7.3999999999999996E-2</v>
      </c>
      <c r="M649" s="204">
        <v>7.4999999999999997E-2</v>
      </c>
      <c r="N649" s="200"/>
      <c r="O649" s="106"/>
    </row>
    <row r="650" spans="1:15" ht="22.5" x14ac:dyDescent="0.2">
      <c r="A650" s="202" t="s">
        <v>531</v>
      </c>
      <c r="B650" s="202" t="s">
        <v>3305</v>
      </c>
      <c r="C650" s="203" t="s">
        <v>5765</v>
      </c>
      <c r="D650" s="204">
        <v>0.45700000000000002</v>
      </c>
      <c r="E650" s="204">
        <v>0.45200000000000001</v>
      </c>
      <c r="F650" s="204"/>
      <c r="G650" s="204"/>
      <c r="H650" s="205">
        <v>3.9</v>
      </c>
      <c r="I650" s="206">
        <v>1</v>
      </c>
      <c r="J650" s="204">
        <v>0.253</v>
      </c>
      <c r="K650" s="206">
        <v>10</v>
      </c>
      <c r="L650" s="204">
        <v>7.5999999999999998E-2</v>
      </c>
      <c r="M650" s="204">
        <v>8.5999999999999993E-2</v>
      </c>
      <c r="N650" s="200"/>
      <c r="O650" s="106"/>
    </row>
    <row r="651" spans="1:15" ht="22.5" x14ac:dyDescent="0.2">
      <c r="A651" s="202" t="s">
        <v>2545</v>
      </c>
      <c r="B651" s="202" t="s">
        <v>3305</v>
      </c>
      <c r="C651" s="203" t="s">
        <v>5536</v>
      </c>
      <c r="D651" s="204">
        <v>0.61599999999999999</v>
      </c>
      <c r="E651" s="204">
        <v>0.61099999999999999</v>
      </c>
      <c r="F651" s="204"/>
      <c r="G651" s="204"/>
      <c r="H651" s="205">
        <v>5.4</v>
      </c>
      <c r="I651" s="206"/>
      <c r="J651" s="204"/>
      <c r="K651" s="206">
        <v>13</v>
      </c>
      <c r="L651" s="204">
        <v>7.2999999999999995E-2</v>
      </c>
      <c r="M651" s="204">
        <v>8.7999999999999995E-2</v>
      </c>
      <c r="N651" s="200"/>
      <c r="O651" s="106"/>
    </row>
    <row r="652" spans="1:15" ht="22.5" x14ac:dyDescent="0.2">
      <c r="A652" s="202" t="s">
        <v>2366</v>
      </c>
      <c r="B652" s="202" t="s">
        <v>3305</v>
      </c>
      <c r="C652" s="203" t="s">
        <v>3853</v>
      </c>
      <c r="D652" s="204">
        <v>0.222</v>
      </c>
      <c r="E652" s="204">
        <v>0.22</v>
      </c>
      <c r="F652" s="204"/>
      <c r="G652" s="204"/>
      <c r="H652" s="205">
        <v>1</v>
      </c>
      <c r="I652" s="206"/>
      <c r="J652" s="204"/>
      <c r="K652" s="206"/>
      <c r="L652" s="204"/>
      <c r="M652" s="204"/>
      <c r="N652" s="200"/>
      <c r="O652" s="106"/>
    </row>
    <row r="653" spans="1:15" ht="22.5" x14ac:dyDescent="0.2">
      <c r="A653" s="110" t="s">
        <v>1276</v>
      </c>
      <c r="B653" s="110" t="s">
        <v>3305</v>
      </c>
      <c r="C653" s="199" t="s">
        <v>3855</v>
      </c>
      <c r="D653" s="111">
        <v>0.65100000000000002</v>
      </c>
      <c r="E653" s="111">
        <v>0.64700000000000002</v>
      </c>
      <c r="F653" s="111"/>
      <c r="G653" s="111"/>
      <c r="H653" s="112">
        <v>5.2</v>
      </c>
      <c r="I653" s="119">
        <v>1</v>
      </c>
      <c r="J653" s="111">
        <v>0.39400000000000002</v>
      </c>
      <c r="K653" s="119">
        <v>11</v>
      </c>
      <c r="L653" s="111">
        <v>8.3000000000000004E-2</v>
      </c>
      <c r="M653" s="111">
        <v>0.1</v>
      </c>
      <c r="N653" s="201"/>
      <c r="O653" s="110"/>
    </row>
    <row r="654" spans="1:15" s="20" customFormat="1" ht="21" customHeight="1" x14ac:dyDescent="0.2">
      <c r="A654" s="81" t="s">
        <v>2884</v>
      </c>
      <c r="B654" s="207"/>
      <c r="C654" s="208"/>
      <c r="D654" s="209"/>
      <c r="E654" s="209"/>
      <c r="F654" s="209"/>
      <c r="G654" s="209"/>
      <c r="H654" s="210"/>
      <c r="I654" s="211"/>
      <c r="J654" s="209"/>
      <c r="K654" s="211"/>
      <c r="L654" s="209"/>
      <c r="M654" s="215"/>
      <c r="N654" s="216"/>
      <c r="O654" s="213"/>
    </row>
    <row r="655" spans="1:15" ht="22.5" x14ac:dyDescent="0.2">
      <c r="A655" s="202" t="s">
        <v>3186</v>
      </c>
      <c r="B655" s="202" t="s">
        <v>3303</v>
      </c>
      <c r="C655" s="203" t="s">
        <v>3187</v>
      </c>
      <c r="D655" s="204">
        <v>3.6960000000000002</v>
      </c>
      <c r="E655" s="204">
        <v>3.4950000000000001</v>
      </c>
      <c r="F655" s="204"/>
      <c r="G655" s="204"/>
      <c r="H655" s="205">
        <v>15.6</v>
      </c>
      <c r="I655" s="206">
        <v>4</v>
      </c>
      <c r="J655" s="204">
        <v>0.42699999999999999</v>
      </c>
      <c r="K655" s="206">
        <v>30</v>
      </c>
      <c r="L655" s="204">
        <v>9.6000000000000002E-2</v>
      </c>
      <c r="M655" s="204">
        <v>0.129</v>
      </c>
      <c r="N655" s="200"/>
      <c r="O655" s="106"/>
    </row>
    <row r="656" spans="1:15" ht="33.75" x14ac:dyDescent="0.2">
      <c r="A656" s="202" t="s">
        <v>3188</v>
      </c>
      <c r="B656" s="202" t="s">
        <v>3303</v>
      </c>
      <c r="C656" s="203" t="s">
        <v>2216</v>
      </c>
      <c r="D656" s="204">
        <v>2.14</v>
      </c>
      <c r="E656" s="204">
        <v>1.9890000000000001</v>
      </c>
      <c r="F656" s="204"/>
      <c r="G656" s="204"/>
      <c r="H656" s="205">
        <v>10.8</v>
      </c>
      <c r="I656" s="206">
        <v>3</v>
      </c>
      <c r="J656" s="204">
        <v>0.28799999999999998</v>
      </c>
      <c r="K656" s="206">
        <v>18</v>
      </c>
      <c r="L656" s="204">
        <v>7.4999999999999997E-2</v>
      </c>
      <c r="M656" s="204">
        <v>9.8000000000000004E-2</v>
      </c>
      <c r="N656" s="200"/>
      <c r="O656" s="106"/>
    </row>
    <row r="657" spans="1:15" ht="22.5" x14ac:dyDescent="0.2">
      <c r="A657" s="202" t="s">
        <v>2885</v>
      </c>
      <c r="B657" s="202" t="s">
        <v>3303</v>
      </c>
      <c r="C657" s="203" t="s">
        <v>6716</v>
      </c>
      <c r="D657" s="204">
        <v>1.694</v>
      </c>
      <c r="E657" s="204">
        <v>1.613</v>
      </c>
      <c r="F657" s="204"/>
      <c r="G657" s="204"/>
      <c r="H657" s="205">
        <v>12.5</v>
      </c>
      <c r="I657" s="206">
        <v>3</v>
      </c>
      <c r="J657" s="204">
        <v>0.30499999999999999</v>
      </c>
      <c r="K657" s="206">
        <v>26</v>
      </c>
      <c r="L657" s="204">
        <v>6.9000000000000006E-2</v>
      </c>
      <c r="M657" s="204">
        <v>9.0999999999999998E-2</v>
      </c>
      <c r="N657" s="200"/>
      <c r="O657" s="106"/>
    </row>
    <row r="658" spans="1:15" ht="22.5" x14ac:dyDescent="0.2">
      <c r="A658" s="202" t="s">
        <v>2886</v>
      </c>
      <c r="B658" s="202" t="s">
        <v>3303</v>
      </c>
      <c r="C658" s="203" t="s">
        <v>6717</v>
      </c>
      <c r="D658" s="204">
        <v>0.69199999999999995</v>
      </c>
      <c r="E658" s="204">
        <v>0.64100000000000001</v>
      </c>
      <c r="F658" s="204"/>
      <c r="G658" s="204"/>
      <c r="H658" s="205">
        <v>5.0999999999999996</v>
      </c>
      <c r="I658" s="206">
        <v>1</v>
      </c>
      <c r="J658" s="204">
        <v>0.19700000000000001</v>
      </c>
      <c r="K658" s="206">
        <v>10</v>
      </c>
      <c r="L658" s="204">
        <v>5.3999999999999999E-2</v>
      </c>
      <c r="M658" s="204">
        <v>6.5000000000000002E-2</v>
      </c>
      <c r="N658" s="200"/>
      <c r="O658" s="106"/>
    </row>
    <row r="659" spans="1:15" x14ac:dyDescent="0.2">
      <c r="A659" s="202" t="s">
        <v>2217</v>
      </c>
      <c r="B659" s="202" t="s">
        <v>3303</v>
      </c>
      <c r="C659" s="203" t="s">
        <v>6718</v>
      </c>
      <c r="D659" s="204">
        <v>1.35</v>
      </c>
      <c r="E659" s="204">
        <v>1.2310000000000001</v>
      </c>
      <c r="F659" s="204"/>
      <c r="G659" s="204"/>
      <c r="H659" s="205">
        <v>5.7</v>
      </c>
      <c r="I659" s="206">
        <v>1</v>
      </c>
      <c r="J659" s="204">
        <v>0.33800000000000002</v>
      </c>
      <c r="K659" s="206">
        <v>12</v>
      </c>
      <c r="L659" s="204">
        <v>0.11799999999999999</v>
      </c>
      <c r="M659" s="204">
        <v>0.1</v>
      </c>
      <c r="N659" s="200"/>
      <c r="O659" s="106"/>
    </row>
    <row r="660" spans="1:15" x14ac:dyDescent="0.2">
      <c r="A660" s="202" t="s">
        <v>2218</v>
      </c>
      <c r="B660" s="202" t="s">
        <v>3303</v>
      </c>
      <c r="C660" s="203" t="s">
        <v>6719</v>
      </c>
      <c r="D660" s="204">
        <v>1.157</v>
      </c>
      <c r="E660" s="204">
        <v>1.0620000000000001</v>
      </c>
      <c r="F660" s="204"/>
      <c r="G660" s="204"/>
      <c r="H660" s="205">
        <v>5.5</v>
      </c>
      <c r="I660" s="206">
        <v>1</v>
      </c>
      <c r="J660" s="204">
        <v>0.30399999999999999</v>
      </c>
      <c r="K660" s="206">
        <v>12</v>
      </c>
      <c r="L660" s="204">
        <v>0.111</v>
      </c>
      <c r="M660" s="204">
        <v>9.4E-2</v>
      </c>
      <c r="N660" s="200"/>
      <c r="O660" s="106"/>
    </row>
    <row r="661" spans="1:15" ht="22.5" x14ac:dyDescent="0.2">
      <c r="A661" s="202" t="s">
        <v>2684</v>
      </c>
      <c r="B661" s="202" t="s">
        <v>3303</v>
      </c>
      <c r="C661" s="203" t="s">
        <v>6720</v>
      </c>
      <c r="D661" s="204">
        <v>0.97699999999999998</v>
      </c>
      <c r="E661" s="204">
        <v>0.89600000000000002</v>
      </c>
      <c r="F661" s="204"/>
      <c r="G661" s="204"/>
      <c r="H661" s="205">
        <v>5</v>
      </c>
      <c r="I661" s="206">
        <v>1</v>
      </c>
      <c r="J661" s="204">
        <v>0.49099999999999999</v>
      </c>
      <c r="K661" s="206">
        <v>11</v>
      </c>
      <c r="L661" s="204">
        <v>6.4000000000000001E-2</v>
      </c>
      <c r="M661" s="204">
        <v>7.5999999999999998E-2</v>
      </c>
      <c r="N661" s="200"/>
      <c r="O661" s="106"/>
    </row>
    <row r="662" spans="1:15" ht="22.5" customHeight="1" x14ac:dyDescent="0.2">
      <c r="A662" s="202" t="s">
        <v>2894</v>
      </c>
      <c r="B662" s="202" t="s">
        <v>3303</v>
      </c>
      <c r="C662" s="203" t="s">
        <v>6721</v>
      </c>
      <c r="D662" s="204">
        <v>2.0270000000000001</v>
      </c>
      <c r="E662" s="204">
        <v>1.895</v>
      </c>
      <c r="F662" s="204"/>
      <c r="G662" s="204"/>
      <c r="H662" s="205">
        <v>11.3</v>
      </c>
      <c r="I662" s="206">
        <v>3</v>
      </c>
      <c r="J662" s="204">
        <v>0.28499999999999998</v>
      </c>
      <c r="K662" s="206">
        <v>22</v>
      </c>
      <c r="L662" s="204">
        <v>7.0000000000000007E-2</v>
      </c>
      <c r="M662" s="204">
        <v>9.1999999999999998E-2</v>
      </c>
      <c r="N662" s="200"/>
      <c r="O662" s="106"/>
    </row>
    <row r="663" spans="1:15" ht="45" customHeight="1" x14ac:dyDescent="0.2">
      <c r="A663" s="202" t="s">
        <v>2895</v>
      </c>
      <c r="B663" s="202" t="s">
        <v>3303</v>
      </c>
      <c r="C663" s="203" t="s">
        <v>6722</v>
      </c>
      <c r="D663" s="204">
        <v>0.84799999999999998</v>
      </c>
      <c r="E663" s="204">
        <v>0.78100000000000003</v>
      </c>
      <c r="F663" s="204"/>
      <c r="G663" s="204"/>
      <c r="H663" s="205">
        <v>3.7</v>
      </c>
      <c r="I663" s="206">
        <v>1</v>
      </c>
      <c r="J663" s="204">
        <v>0.21199999999999999</v>
      </c>
      <c r="K663" s="206">
        <v>9</v>
      </c>
      <c r="L663" s="204">
        <v>8.6999999999999994E-2</v>
      </c>
      <c r="M663" s="204">
        <v>9.8000000000000004E-2</v>
      </c>
      <c r="N663" s="200"/>
      <c r="O663" s="106"/>
    </row>
    <row r="664" spans="1:15" ht="45" x14ac:dyDescent="0.2">
      <c r="A664" s="202" t="s">
        <v>545</v>
      </c>
      <c r="B664" s="202" t="s">
        <v>3303</v>
      </c>
      <c r="C664" s="203" t="s">
        <v>6723</v>
      </c>
      <c r="D664" s="204">
        <v>0.74199999999999999</v>
      </c>
      <c r="E664" s="204">
        <v>0.66300000000000003</v>
      </c>
      <c r="F664" s="204"/>
      <c r="G664" s="204"/>
      <c r="H664" s="205">
        <v>2.4</v>
      </c>
      <c r="I664" s="206">
        <v>1</v>
      </c>
      <c r="J664" s="204">
        <v>0.20699999999999999</v>
      </c>
      <c r="K664" s="206">
        <v>5</v>
      </c>
      <c r="L664" s="204">
        <v>9.4E-2</v>
      </c>
      <c r="M664" s="204">
        <v>9.5000000000000001E-2</v>
      </c>
      <c r="N664" s="200"/>
      <c r="O664" s="106"/>
    </row>
    <row r="665" spans="1:15" ht="45" x14ac:dyDescent="0.2">
      <c r="A665" s="202" t="s">
        <v>1260</v>
      </c>
      <c r="B665" s="202" t="s">
        <v>3303</v>
      </c>
      <c r="C665" s="203" t="s">
        <v>6724</v>
      </c>
      <c r="D665" s="204">
        <v>0.46500000000000002</v>
      </c>
      <c r="E665" s="204">
        <v>0.42399999999999999</v>
      </c>
      <c r="F665" s="204"/>
      <c r="G665" s="204"/>
      <c r="H665" s="205">
        <v>2.9</v>
      </c>
      <c r="I665" s="206">
        <v>1</v>
      </c>
      <c r="J665" s="204">
        <v>0.104</v>
      </c>
      <c r="K665" s="206">
        <v>6</v>
      </c>
      <c r="L665" s="204">
        <v>5.6000000000000001E-2</v>
      </c>
      <c r="M665" s="204">
        <v>0.06</v>
      </c>
      <c r="N665" s="200"/>
      <c r="O665" s="106"/>
    </row>
    <row r="666" spans="1:15" ht="22.5" x14ac:dyDescent="0.2">
      <c r="A666" s="202" t="s">
        <v>2896</v>
      </c>
      <c r="B666" s="202" t="s">
        <v>3303</v>
      </c>
      <c r="C666" s="203" t="s">
        <v>3651</v>
      </c>
      <c r="D666" s="204">
        <v>0.56799999999999995</v>
      </c>
      <c r="E666" s="204">
        <v>0.52400000000000002</v>
      </c>
      <c r="F666" s="204"/>
      <c r="G666" s="204"/>
      <c r="H666" s="205">
        <v>3.1</v>
      </c>
      <c r="I666" s="206">
        <v>1</v>
      </c>
      <c r="J666" s="204">
        <v>0.16600000000000001</v>
      </c>
      <c r="K666" s="206">
        <v>6</v>
      </c>
      <c r="L666" s="204">
        <v>7.2999999999999995E-2</v>
      </c>
      <c r="M666" s="204">
        <v>7.9000000000000001E-2</v>
      </c>
      <c r="N666" s="200"/>
      <c r="O666" s="106"/>
    </row>
    <row r="667" spans="1:15" ht="22.5" x14ac:dyDescent="0.2">
      <c r="A667" s="202" t="s">
        <v>546</v>
      </c>
      <c r="B667" s="202" t="s">
        <v>3303</v>
      </c>
      <c r="C667" s="203" t="s">
        <v>5767</v>
      </c>
      <c r="D667" s="204">
        <v>0.68799999999999994</v>
      </c>
      <c r="E667" s="204">
        <v>0.65100000000000002</v>
      </c>
      <c r="F667" s="204"/>
      <c r="G667" s="204"/>
      <c r="H667" s="205">
        <v>4</v>
      </c>
      <c r="I667" s="206">
        <v>1</v>
      </c>
      <c r="J667" s="204">
        <v>0.35699999999999998</v>
      </c>
      <c r="K667" s="206">
        <v>8</v>
      </c>
      <c r="L667" s="204">
        <v>8.2000000000000003E-2</v>
      </c>
      <c r="M667" s="204">
        <v>9.4E-2</v>
      </c>
      <c r="N667" s="200"/>
      <c r="O667" s="106"/>
    </row>
    <row r="668" spans="1:15" ht="22.5" x14ac:dyDescent="0.2">
      <c r="A668" s="202" t="s">
        <v>547</v>
      </c>
      <c r="B668" s="202" t="s">
        <v>3303</v>
      </c>
      <c r="C668" s="203" t="s">
        <v>3856</v>
      </c>
      <c r="D668" s="204">
        <v>1.8879999999999999</v>
      </c>
      <c r="E668" s="204">
        <v>1.8140000000000001</v>
      </c>
      <c r="F668" s="204"/>
      <c r="G668" s="204"/>
      <c r="H668" s="205">
        <v>2.2999999999999998</v>
      </c>
      <c r="I668" s="206">
        <v>1</v>
      </c>
      <c r="J668" s="204">
        <v>0.113</v>
      </c>
      <c r="K668" s="206">
        <v>4</v>
      </c>
      <c r="L668" s="204">
        <v>0.17399999999999999</v>
      </c>
      <c r="M668" s="204">
        <v>0.17499999999999999</v>
      </c>
      <c r="N668" s="200"/>
      <c r="O668" s="106" t="s">
        <v>310</v>
      </c>
    </row>
    <row r="669" spans="1:15" ht="33.75" x14ac:dyDescent="0.2">
      <c r="A669" s="202" t="s">
        <v>548</v>
      </c>
      <c r="B669" s="202" t="s">
        <v>3303</v>
      </c>
      <c r="C669" s="203" t="s">
        <v>2219</v>
      </c>
      <c r="D669" s="204">
        <v>1.573</v>
      </c>
      <c r="E669" s="204">
        <v>1.476</v>
      </c>
      <c r="F669" s="204"/>
      <c r="G669" s="204"/>
      <c r="H669" s="205">
        <v>10.4</v>
      </c>
      <c r="I669" s="206">
        <v>2</v>
      </c>
      <c r="J669" s="204">
        <v>0.32900000000000001</v>
      </c>
      <c r="K669" s="206">
        <v>18</v>
      </c>
      <c r="L669" s="204">
        <v>6.7000000000000004E-2</v>
      </c>
      <c r="M669" s="204">
        <v>8.6999999999999994E-2</v>
      </c>
      <c r="N669" s="200"/>
      <c r="O669" s="106"/>
    </row>
    <row r="670" spans="1:15" ht="22.5" x14ac:dyDescent="0.2">
      <c r="A670" s="202" t="s">
        <v>1733</v>
      </c>
      <c r="B670" s="202" t="s">
        <v>3303</v>
      </c>
      <c r="C670" s="203" t="s">
        <v>1734</v>
      </c>
      <c r="D670" s="204">
        <v>0.98099999999999998</v>
      </c>
      <c r="E670" s="204">
        <v>0.91600000000000004</v>
      </c>
      <c r="F670" s="204"/>
      <c r="G670" s="204"/>
      <c r="H670" s="205">
        <v>5.6</v>
      </c>
      <c r="I670" s="206">
        <v>1</v>
      </c>
      <c r="J670" s="204">
        <v>0.41199999999999998</v>
      </c>
      <c r="K670" s="206">
        <v>12</v>
      </c>
      <c r="L670" s="204">
        <v>7.0000000000000007E-2</v>
      </c>
      <c r="M670" s="204">
        <v>8.5000000000000006E-2</v>
      </c>
      <c r="N670" s="200"/>
      <c r="O670" s="106"/>
    </row>
    <row r="671" spans="1:15" ht="33.75" x14ac:dyDescent="0.2">
      <c r="A671" s="110" t="s">
        <v>2685</v>
      </c>
      <c r="B671" s="110" t="s">
        <v>3303</v>
      </c>
      <c r="C671" s="199" t="s">
        <v>5768</v>
      </c>
      <c r="D671" s="111">
        <v>3.5379999999999998</v>
      </c>
      <c r="E671" s="111">
        <v>3.53</v>
      </c>
      <c r="F671" s="111"/>
      <c r="G671" s="111"/>
      <c r="H671" s="112">
        <v>25.1</v>
      </c>
      <c r="I671" s="119">
        <v>7</v>
      </c>
      <c r="J671" s="111">
        <v>0.435</v>
      </c>
      <c r="K671" s="119">
        <v>43</v>
      </c>
      <c r="L671" s="111">
        <v>0.13900000000000001</v>
      </c>
      <c r="M671" s="111">
        <v>0.13300000000000001</v>
      </c>
      <c r="N671" s="201"/>
      <c r="O671" s="110" t="s">
        <v>310</v>
      </c>
    </row>
    <row r="672" spans="1:15" ht="33.75" x14ac:dyDescent="0.2">
      <c r="A672" s="202" t="s">
        <v>3133</v>
      </c>
      <c r="B672" s="202" t="s">
        <v>3303</v>
      </c>
      <c r="C672" s="203" t="s">
        <v>5769</v>
      </c>
      <c r="D672" s="204">
        <v>1.0069999999999999</v>
      </c>
      <c r="E672" s="204">
        <v>0.98299999999999998</v>
      </c>
      <c r="F672" s="204"/>
      <c r="G672" s="204"/>
      <c r="H672" s="205">
        <v>3.8</v>
      </c>
      <c r="I672" s="206">
        <v>1</v>
      </c>
      <c r="J672" s="204">
        <v>0.48399999999999999</v>
      </c>
      <c r="K672" s="206">
        <v>11</v>
      </c>
      <c r="L672" s="204">
        <v>0.20699999999999999</v>
      </c>
      <c r="M672" s="204">
        <v>0.16400000000000001</v>
      </c>
      <c r="N672" s="200"/>
      <c r="O672" s="106" t="s">
        <v>310</v>
      </c>
    </row>
    <row r="673" spans="1:15" ht="12.75" customHeight="1" x14ac:dyDescent="0.2">
      <c r="A673" s="202" t="s">
        <v>2084</v>
      </c>
      <c r="B673" s="202" t="s">
        <v>3303</v>
      </c>
      <c r="C673" s="203" t="s">
        <v>1261</v>
      </c>
      <c r="D673" s="204">
        <v>0.96</v>
      </c>
      <c r="E673" s="204">
        <v>0.88500000000000001</v>
      </c>
      <c r="F673" s="204"/>
      <c r="G673" s="204"/>
      <c r="H673" s="205">
        <v>5.4</v>
      </c>
      <c r="I673" s="206">
        <v>1</v>
      </c>
      <c r="J673" s="204">
        <v>0.23899999999999999</v>
      </c>
      <c r="K673" s="206">
        <v>11</v>
      </c>
      <c r="L673" s="204">
        <v>6.2E-2</v>
      </c>
      <c r="M673" s="204">
        <v>7.4999999999999997E-2</v>
      </c>
      <c r="N673" s="200"/>
      <c r="O673" s="106"/>
    </row>
    <row r="674" spans="1:15" ht="22.5" x14ac:dyDescent="0.2">
      <c r="A674" s="202" t="s">
        <v>2897</v>
      </c>
      <c r="B674" s="202" t="s">
        <v>3305</v>
      </c>
      <c r="C674" s="203" t="s">
        <v>4813</v>
      </c>
      <c r="D674" s="204">
        <v>1.524</v>
      </c>
      <c r="E674" s="204">
        <v>1.518</v>
      </c>
      <c r="F674" s="204"/>
      <c r="G674" s="204"/>
      <c r="H674" s="205">
        <v>12.9</v>
      </c>
      <c r="I674" s="206">
        <v>3</v>
      </c>
      <c r="J674" s="204">
        <v>0.36599999999999999</v>
      </c>
      <c r="K674" s="206">
        <v>27</v>
      </c>
      <c r="L674" s="204">
        <v>7.9000000000000001E-2</v>
      </c>
      <c r="M674" s="204">
        <v>0.105</v>
      </c>
      <c r="N674" s="200"/>
      <c r="O674" s="106" t="s">
        <v>310</v>
      </c>
    </row>
    <row r="675" spans="1:15" ht="33.75" x14ac:dyDescent="0.2">
      <c r="A675" s="202" t="s">
        <v>2898</v>
      </c>
      <c r="B675" s="202" t="s">
        <v>3305</v>
      </c>
      <c r="C675" s="203" t="s">
        <v>4814</v>
      </c>
      <c r="D675" s="204">
        <v>0.64400000000000002</v>
      </c>
      <c r="E675" s="204">
        <v>0.64100000000000001</v>
      </c>
      <c r="F675" s="204"/>
      <c r="G675" s="204"/>
      <c r="H675" s="205">
        <v>5.5</v>
      </c>
      <c r="I675" s="206">
        <v>1</v>
      </c>
      <c r="J675" s="204">
        <v>0.315</v>
      </c>
      <c r="K675" s="206">
        <v>10</v>
      </c>
      <c r="L675" s="204">
        <v>0.08</v>
      </c>
      <c r="M675" s="204">
        <v>9.6000000000000002E-2</v>
      </c>
      <c r="N675" s="200"/>
      <c r="O675" s="106" t="s">
        <v>310</v>
      </c>
    </row>
    <row r="676" spans="1:15" ht="33.75" x14ac:dyDescent="0.2">
      <c r="A676" s="202" t="s">
        <v>1735</v>
      </c>
      <c r="B676" s="202" t="s">
        <v>3305</v>
      </c>
      <c r="C676" s="203" t="s">
        <v>4815</v>
      </c>
      <c r="D676" s="204">
        <v>0.55100000000000005</v>
      </c>
      <c r="E676" s="204">
        <v>0.54300000000000004</v>
      </c>
      <c r="F676" s="204"/>
      <c r="G676" s="204"/>
      <c r="H676" s="205">
        <v>4.4000000000000004</v>
      </c>
      <c r="I676" s="206">
        <v>1</v>
      </c>
      <c r="J676" s="204">
        <v>0.33</v>
      </c>
      <c r="K676" s="206">
        <v>12</v>
      </c>
      <c r="L676" s="204">
        <v>7.9000000000000001E-2</v>
      </c>
      <c r="M676" s="204">
        <v>9.1999999999999998E-2</v>
      </c>
      <c r="N676" s="200"/>
      <c r="O676" s="106" t="s">
        <v>310</v>
      </c>
    </row>
    <row r="677" spans="1:15" x14ac:dyDescent="0.2">
      <c r="A677" s="202" t="s">
        <v>2347</v>
      </c>
      <c r="B677" s="202" t="s">
        <v>3305</v>
      </c>
      <c r="C677" s="203" t="s">
        <v>2348</v>
      </c>
      <c r="D677" s="204">
        <v>0.44700000000000001</v>
      </c>
      <c r="E677" s="204">
        <v>0.436</v>
      </c>
      <c r="F677" s="204"/>
      <c r="G677" s="204"/>
      <c r="H677" s="205">
        <v>3.7</v>
      </c>
      <c r="I677" s="206">
        <v>1</v>
      </c>
      <c r="J677" s="204">
        <v>0.16500000000000001</v>
      </c>
      <c r="K677" s="206">
        <v>9</v>
      </c>
      <c r="L677" s="204">
        <v>7.1999999999999995E-2</v>
      </c>
      <c r="M677" s="204">
        <v>8.1000000000000003E-2</v>
      </c>
      <c r="N677" s="200"/>
      <c r="O677" s="106"/>
    </row>
    <row r="678" spans="1:15" x14ac:dyDescent="0.2">
      <c r="A678" s="202" t="s">
        <v>2349</v>
      </c>
      <c r="B678" s="202" t="s">
        <v>3305</v>
      </c>
      <c r="C678" s="203" t="s">
        <v>2350</v>
      </c>
      <c r="D678" s="204">
        <v>0.46200000000000002</v>
      </c>
      <c r="E678" s="204">
        <v>0.45700000000000002</v>
      </c>
      <c r="F678" s="204"/>
      <c r="G678" s="204"/>
      <c r="H678" s="205">
        <v>5</v>
      </c>
      <c r="I678" s="206">
        <v>1</v>
      </c>
      <c r="J678" s="204">
        <v>0.20899999999999999</v>
      </c>
      <c r="K678" s="206">
        <v>10</v>
      </c>
      <c r="L678" s="204">
        <v>0.06</v>
      </c>
      <c r="M678" s="204">
        <v>7.1999999999999995E-2</v>
      </c>
      <c r="N678" s="200"/>
      <c r="O678" s="106"/>
    </row>
    <row r="679" spans="1:15" ht="22.5" x14ac:dyDescent="0.2">
      <c r="A679" s="202" t="s">
        <v>2472</v>
      </c>
      <c r="B679" s="202" t="s">
        <v>3305</v>
      </c>
      <c r="C679" s="203" t="s">
        <v>781</v>
      </c>
      <c r="D679" s="204">
        <v>0.41099999999999998</v>
      </c>
      <c r="E679" s="204">
        <v>0.40400000000000003</v>
      </c>
      <c r="F679" s="204"/>
      <c r="G679" s="204"/>
      <c r="H679" s="205">
        <v>3.5</v>
      </c>
      <c r="I679" s="206">
        <v>1</v>
      </c>
      <c r="J679" s="204">
        <v>0.18099999999999999</v>
      </c>
      <c r="K679" s="206">
        <v>7</v>
      </c>
      <c r="L679" s="204">
        <v>7.2999999999999995E-2</v>
      </c>
      <c r="M679" s="204">
        <v>8.1000000000000003E-2</v>
      </c>
      <c r="N679" s="200"/>
      <c r="O679" s="106"/>
    </row>
    <row r="680" spans="1:15" s="20" customFormat="1" ht="21" customHeight="1" x14ac:dyDescent="0.2">
      <c r="A680" s="81" t="s">
        <v>2478</v>
      </c>
      <c r="B680" s="207"/>
      <c r="C680" s="208"/>
      <c r="D680" s="209"/>
      <c r="E680" s="209"/>
      <c r="F680" s="209"/>
      <c r="G680" s="209"/>
      <c r="H680" s="210"/>
      <c r="I680" s="211"/>
      <c r="J680" s="209"/>
      <c r="K680" s="211"/>
      <c r="L680" s="209"/>
      <c r="M680" s="215"/>
      <c r="N680" s="216"/>
      <c r="O680" s="213"/>
    </row>
    <row r="681" spans="1:15" ht="45" x14ac:dyDescent="0.2">
      <c r="A681" s="202" t="s">
        <v>3271</v>
      </c>
      <c r="B681" s="202" t="s">
        <v>3303</v>
      </c>
      <c r="C681" s="203" t="s">
        <v>6725</v>
      </c>
      <c r="D681" s="204">
        <v>4.2750000000000004</v>
      </c>
      <c r="E681" s="204">
        <v>4.0289999999999999</v>
      </c>
      <c r="F681" s="204"/>
      <c r="G681" s="204"/>
      <c r="H681" s="205">
        <v>16.8</v>
      </c>
      <c r="I681" s="206">
        <v>5</v>
      </c>
      <c r="J681" s="204">
        <v>0.44900000000000001</v>
      </c>
      <c r="K681" s="206">
        <v>32</v>
      </c>
      <c r="L681" s="204">
        <v>0.112</v>
      </c>
      <c r="M681" s="204">
        <v>0.151</v>
      </c>
      <c r="N681" s="200"/>
      <c r="O681" s="106"/>
    </row>
    <row r="682" spans="1:15" ht="33.75" x14ac:dyDescent="0.2">
      <c r="A682" s="202" t="s">
        <v>2221</v>
      </c>
      <c r="B682" s="202" t="s">
        <v>3303</v>
      </c>
      <c r="C682" s="203" t="s">
        <v>6726</v>
      </c>
      <c r="D682" s="204">
        <v>3.15</v>
      </c>
      <c r="E682" s="204">
        <v>2.9329999999999998</v>
      </c>
      <c r="F682" s="204"/>
      <c r="G682" s="204"/>
      <c r="H682" s="205">
        <v>12.4</v>
      </c>
      <c r="I682" s="206">
        <v>3</v>
      </c>
      <c r="J682" s="204">
        <v>0.44</v>
      </c>
      <c r="K682" s="206">
        <v>22</v>
      </c>
      <c r="L682" s="204">
        <v>9.9000000000000005E-2</v>
      </c>
      <c r="M682" s="204">
        <v>0.13100000000000001</v>
      </c>
      <c r="N682" s="200"/>
      <c r="O682" s="106"/>
    </row>
    <row r="683" spans="1:15" ht="33.75" x14ac:dyDescent="0.2">
      <c r="A683" s="202" t="s">
        <v>1279</v>
      </c>
      <c r="B683" s="202" t="s">
        <v>3303</v>
      </c>
      <c r="C683" s="203" t="s">
        <v>6727</v>
      </c>
      <c r="D683" s="204">
        <v>2.39</v>
      </c>
      <c r="E683" s="204">
        <v>2.2120000000000002</v>
      </c>
      <c r="F683" s="204"/>
      <c r="G683" s="204"/>
      <c r="H683" s="205">
        <v>8.6</v>
      </c>
      <c r="I683" s="206">
        <v>2</v>
      </c>
      <c r="J683" s="204">
        <v>0.40699999999999997</v>
      </c>
      <c r="K683" s="206">
        <v>17</v>
      </c>
      <c r="L683" s="204">
        <v>0.1</v>
      </c>
      <c r="M683" s="204">
        <v>0.128</v>
      </c>
      <c r="N683" s="200"/>
      <c r="O683" s="106"/>
    </row>
    <row r="684" spans="1:15" ht="45" x14ac:dyDescent="0.2">
      <c r="A684" s="202" t="s">
        <v>2473</v>
      </c>
      <c r="B684" s="202" t="s">
        <v>3303</v>
      </c>
      <c r="C684" s="203" t="s">
        <v>125</v>
      </c>
      <c r="D684" s="204">
        <v>3.6840000000000002</v>
      </c>
      <c r="E684" s="204">
        <v>3.512</v>
      </c>
      <c r="F684" s="204"/>
      <c r="G684" s="204"/>
      <c r="H684" s="205">
        <v>20</v>
      </c>
      <c r="I684" s="206">
        <v>6</v>
      </c>
      <c r="J684" s="204">
        <v>0.372</v>
      </c>
      <c r="K684" s="206">
        <v>38</v>
      </c>
      <c r="L684" s="204">
        <v>9.0999999999999998E-2</v>
      </c>
      <c r="M684" s="204">
        <v>0.124</v>
      </c>
      <c r="N684" s="200"/>
      <c r="O684" s="106"/>
    </row>
    <row r="685" spans="1:15" ht="45" x14ac:dyDescent="0.2">
      <c r="A685" s="110" t="s">
        <v>2435</v>
      </c>
      <c r="B685" s="110" t="s">
        <v>3303</v>
      </c>
      <c r="C685" s="199" t="s">
        <v>126</v>
      </c>
      <c r="D685" s="111">
        <v>2.0230000000000001</v>
      </c>
      <c r="E685" s="111">
        <v>1.893</v>
      </c>
      <c r="F685" s="111"/>
      <c r="G685" s="111"/>
      <c r="H685" s="112">
        <v>9.9</v>
      </c>
      <c r="I685" s="119">
        <v>2</v>
      </c>
      <c r="J685" s="111">
        <v>0.40899999999999997</v>
      </c>
      <c r="K685" s="119">
        <v>20</v>
      </c>
      <c r="L685" s="111">
        <v>8.6999999999999994E-2</v>
      </c>
      <c r="M685" s="111">
        <v>0.112</v>
      </c>
      <c r="N685" s="201"/>
      <c r="O685" s="110"/>
    </row>
    <row r="686" spans="1:15" ht="45" x14ac:dyDescent="0.2">
      <c r="A686" s="202" t="s">
        <v>3501</v>
      </c>
      <c r="B686" s="202" t="s">
        <v>3303</v>
      </c>
      <c r="C686" s="203" t="s">
        <v>127</v>
      </c>
      <c r="D686" s="204">
        <v>1.264</v>
      </c>
      <c r="E686" s="204">
        <v>1.1639999999999999</v>
      </c>
      <c r="F686" s="204"/>
      <c r="G686" s="204"/>
      <c r="H686" s="205">
        <v>5.5</v>
      </c>
      <c r="I686" s="206">
        <v>1</v>
      </c>
      <c r="J686" s="204">
        <v>0.63200000000000001</v>
      </c>
      <c r="K686" s="206">
        <v>12</v>
      </c>
      <c r="L686" s="204">
        <v>8.2000000000000003E-2</v>
      </c>
      <c r="M686" s="204">
        <v>9.9000000000000005E-2</v>
      </c>
      <c r="N686" s="200"/>
      <c r="O686" s="106"/>
    </row>
    <row r="687" spans="1:15" ht="22.5" customHeight="1" x14ac:dyDescent="0.2">
      <c r="A687" s="202" t="s">
        <v>3973</v>
      </c>
      <c r="B687" s="202" t="s">
        <v>3303</v>
      </c>
      <c r="C687" s="203" t="s">
        <v>128</v>
      </c>
      <c r="D687" s="204">
        <v>1.6259999999999999</v>
      </c>
      <c r="E687" s="204">
        <v>1.506</v>
      </c>
      <c r="F687" s="204"/>
      <c r="G687" s="204"/>
      <c r="H687" s="205">
        <v>8.1</v>
      </c>
      <c r="I687" s="206">
        <v>2</v>
      </c>
      <c r="J687" s="204">
        <v>0.28799999999999998</v>
      </c>
      <c r="K687" s="206">
        <v>17</v>
      </c>
      <c r="L687" s="204">
        <v>7.4999999999999997E-2</v>
      </c>
      <c r="M687" s="204">
        <v>9.5000000000000001E-2</v>
      </c>
      <c r="N687" s="200"/>
      <c r="O687" s="106"/>
    </row>
    <row r="688" spans="1:15" ht="22.5" x14ac:dyDescent="0.2">
      <c r="A688" s="202" t="s">
        <v>1927</v>
      </c>
      <c r="B688" s="202" t="s">
        <v>3303</v>
      </c>
      <c r="C688" s="203" t="s">
        <v>440</v>
      </c>
      <c r="D688" s="204">
        <v>1.8260000000000001</v>
      </c>
      <c r="E688" s="204">
        <v>1.7050000000000001</v>
      </c>
      <c r="F688" s="204"/>
      <c r="G688" s="204"/>
      <c r="H688" s="205">
        <v>9.3000000000000007</v>
      </c>
      <c r="I688" s="206">
        <v>2</v>
      </c>
      <c r="J688" s="204">
        <v>0.36099999999999999</v>
      </c>
      <c r="K688" s="206">
        <v>22</v>
      </c>
      <c r="L688" s="204">
        <v>8.2000000000000003E-2</v>
      </c>
      <c r="M688" s="204">
        <v>0.105</v>
      </c>
      <c r="N688" s="200"/>
      <c r="O688" s="106"/>
    </row>
    <row r="689" spans="1:15" ht="33.75" x14ac:dyDescent="0.2">
      <c r="A689" s="202" t="s">
        <v>1928</v>
      </c>
      <c r="B689" s="202" t="s">
        <v>3303</v>
      </c>
      <c r="C689" s="203" t="s">
        <v>6728</v>
      </c>
      <c r="D689" s="204">
        <v>0.76800000000000002</v>
      </c>
      <c r="E689" s="204">
        <v>0.7</v>
      </c>
      <c r="F689" s="204"/>
      <c r="G689" s="204"/>
      <c r="H689" s="205">
        <v>3.2</v>
      </c>
      <c r="I689" s="206">
        <v>1</v>
      </c>
      <c r="J689" s="204">
        <v>0.20899999999999999</v>
      </c>
      <c r="K689" s="206">
        <v>7</v>
      </c>
      <c r="L689" s="204">
        <v>7.8E-2</v>
      </c>
      <c r="M689" s="204">
        <v>8.5000000000000006E-2</v>
      </c>
      <c r="N689" s="200"/>
      <c r="O689" s="106"/>
    </row>
    <row r="690" spans="1:15" ht="22.5" x14ac:dyDescent="0.2">
      <c r="A690" s="202" t="s">
        <v>3974</v>
      </c>
      <c r="B690" s="202" t="s">
        <v>3303</v>
      </c>
      <c r="C690" s="203" t="s">
        <v>2548</v>
      </c>
      <c r="D690" s="204">
        <v>0.76600000000000001</v>
      </c>
      <c r="E690" s="204">
        <v>0.70399999999999996</v>
      </c>
      <c r="F690" s="204"/>
      <c r="G690" s="204"/>
      <c r="H690" s="205">
        <v>5.5</v>
      </c>
      <c r="I690" s="206">
        <v>1</v>
      </c>
      <c r="J690" s="204">
        <v>0.23300000000000001</v>
      </c>
      <c r="K690" s="206">
        <v>11</v>
      </c>
      <c r="L690" s="204">
        <v>5.3999999999999999E-2</v>
      </c>
      <c r="M690" s="204">
        <v>6.6000000000000003E-2</v>
      </c>
      <c r="N690" s="200"/>
      <c r="O690" s="106"/>
    </row>
    <row r="691" spans="1:15" ht="45" x14ac:dyDescent="0.2">
      <c r="A691" s="202" t="s">
        <v>1929</v>
      </c>
      <c r="B691" s="202" t="s">
        <v>3303</v>
      </c>
      <c r="C691" s="214" t="s">
        <v>6729</v>
      </c>
      <c r="D691" s="204">
        <v>0.68</v>
      </c>
      <c r="E691" s="204">
        <v>0.622</v>
      </c>
      <c r="F691" s="204"/>
      <c r="G691" s="204"/>
      <c r="H691" s="205">
        <v>4.5</v>
      </c>
      <c r="I691" s="206">
        <v>1</v>
      </c>
      <c r="J691" s="204">
        <v>0.20899999999999999</v>
      </c>
      <c r="K691" s="206">
        <v>9</v>
      </c>
      <c r="L691" s="204">
        <v>5.5E-2</v>
      </c>
      <c r="M691" s="204">
        <v>6.5000000000000002E-2</v>
      </c>
      <c r="N691" s="200"/>
      <c r="O691" s="106"/>
    </row>
    <row r="692" spans="1:15" x14ac:dyDescent="0.2">
      <c r="A692" s="202" t="s">
        <v>1930</v>
      </c>
      <c r="B692" s="202" t="s">
        <v>3303</v>
      </c>
      <c r="C692" s="203" t="s">
        <v>1931</v>
      </c>
      <c r="D692" s="204">
        <v>0.72599999999999998</v>
      </c>
      <c r="E692" s="204">
        <v>0.66300000000000003</v>
      </c>
      <c r="F692" s="204"/>
      <c r="G692" s="204"/>
      <c r="H692" s="205">
        <v>3.1</v>
      </c>
      <c r="I692" s="206">
        <v>1</v>
      </c>
      <c r="J692" s="204">
        <v>0.19600000000000001</v>
      </c>
      <c r="K692" s="206">
        <v>7</v>
      </c>
      <c r="L692" s="204">
        <v>7.5999999999999998E-2</v>
      </c>
      <c r="M692" s="204">
        <v>8.2000000000000003E-2</v>
      </c>
      <c r="N692" s="200"/>
      <c r="O692" s="106"/>
    </row>
    <row r="693" spans="1:15" ht="22.5" x14ac:dyDescent="0.2">
      <c r="A693" s="202" t="s">
        <v>1480</v>
      </c>
      <c r="B693" s="202" t="s">
        <v>3303</v>
      </c>
      <c r="C693" s="203" t="s">
        <v>6730</v>
      </c>
      <c r="D693" s="204">
        <v>0.57199999999999995</v>
      </c>
      <c r="E693" s="204">
        <v>0.53200000000000003</v>
      </c>
      <c r="F693" s="204"/>
      <c r="G693" s="204"/>
      <c r="H693" s="205">
        <v>2.9</v>
      </c>
      <c r="I693" s="206">
        <v>1</v>
      </c>
      <c r="J693" s="204">
        <v>0.187</v>
      </c>
      <c r="K693" s="206">
        <v>7</v>
      </c>
      <c r="L693" s="204">
        <v>8.4000000000000005E-2</v>
      </c>
      <c r="M693" s="204">
        <v>8.8999999999999996E-2</v>
      </c>
      <c r="N693" s="200"/>
      <c r="O693" s="106"/>
    </row>
    <row r="694" spans="1:15" ht="22.5" x14ac:dyDescent="0.2">
      <c r="A694" s="202" t="s">
        <v>1932</v>
      </c>
      <c r="B694" s="202" t="s">
        <v>3303</v>
      </c>
      <c r="C694" s="203" t="s">
        <v>5770</v>
      </c>
      <c r="D694" s="204">
        <v>0.45700000000000002</v>
      </c>
      <c r="E694" s="204">
        <v>0.42699999999999999</v>
      </c>
      <c r="F694" s="204"/>
      <c r="G694" s="204"/>
      <c r="H694" s="205">
        <v>2.5</v>
      </c>
      <c r="I694" s="206">
        <v>1</v>
      </c>
      <c r="J694" s="204">
        <v>0.15</v>
      </c>
      <c r="K694" s="206">
        <v>5</v>
      </c>
      <c r="L694" s="204">
        <v>8.5000000000000006E-2</v>
      </c>
      <c r="M694" s="204">
        <v>8.5999999999999993E-2</v>
      </c>
      <c r="N694" s="200"/>
      <c r="O694" s="106"/>
    </row>
    <row r="695" spans="1:15" ht="33.75" x14ac:dyDescent="0.2">
      <c r="A695" s="202" t="s">
        <v>1934</v>
      </c>
      <c r="B695" s="202" t="s">
        <v>3303</v>
      </c>
      <c r="C695" s="203" t="s">
        <v>130</v>
      </c>
      <c r="D695" s="204">
        <v>1.2649999999999999</v>
      </c>
      <c r="E695" s="204">
        <v>1.218</v>
      </c>
      <c r="F695" s="204"/>
      <c r="G695" s="204"/>
      <c r="H695" s="205">
        <v>9.1999999999999993</v>
      </c>
      <c r="I695" s="206">
        <v>2</v>
      </c>
      <c r="J695" s="204">
        <v>0.32</v>
      </c>
      <c r="K695" s="206">
        <v>20</v>
      </c>
      <c r="L695" s="204">
        <v>7.2999999999999995E-2</v>
      </c>
      <c r="M695" s="204">
        <v>9.4E-2</v>
      </c>
      <c r="N695" s="200"/>
      <c r="O695" s="106"/>
    </row>
    <row r="696" spans="1:15" ht="45" x14ac:dyDescent="0.2">
      <c r="A696" s="202" t="s">
        <v>3473</v>
      </c>
      <c r="B696" s="202" t="s">
        <v>3303</v>
      </c>
      <c r="C696" s="203" t="s">
        <v>6731</v>
      </c>
      <c r="D696" s="204">
        <v>1.3620000000000001</v>
      </c>
      <c r="E696" s="204">
        <v>1.2789999999999999</v>
      </c>
      <c r="F696" s="204"/>
      <c r="G696" s="204"/>
      <c r="H696" s="205">
        <v>8.6999999999999993</v>
      </c>
      <c r="I696" s="206">
        <v>2</v>
      </c>
      <c r="J696" s="204">
        <v>0.28599999999999998</v>
      </c>
      <c r="K696" s="206">
        <v>19</v>
      </c>
      <c r="L696" s="204">
        <v>6.9000000000000006E-2</v>
      </c>
      <c r="M696" s="204">
        <v>8.8999999999999996E-2</v>
      </c>
      <c r="N696" s="200"/>
      <c r="O696" s="106"/>
    </row>
    <row r="697" spans="1:15" ht="45" x14ac:dyDescent="0.2">
      <c r="A697" s="202" t="s">
        <v>3474</v>
      </c>
      <c r="B697" s="202" t="s">
        <v>3303</v>
      </c>
      <c r="C697" s="203" t="s">
        <v>6732</v>
      </c>
      <c r="D697" s="204">
        <v>0.67500000000000004</v>
      </c>
      <c r="E697" s="204">
        <v>0.62</v>
      </c>
      <c r="F697" s="204"/>
      <c r="G697" s="204"/>
      <c r="H697" s="205">
        <v>3.2</v>
      </c>
      <c r="I697" s="206">
        <v>1</v>
      </c>
      <c r="J697" s="204">
        <v>0.23100000000000001</v>
      </c>
      <c r="K697" s="206">
        <v>7</v>
      </c>
      <c r="L697" s="204">
        <v>8.2000000000000003E-2</v>
      </c>
      <c r="M697" s="204">
        <v>8.8999999999999996E-2</v>
      </c>
      <c r="N697" s="200"/>
      <c r="O697" s="106"/>
    </row>
    <row r="698" spans="1:15" ht="45" x14ac:dyDescent="0.2">
      <c r="A698" s="202" t="s">
        <v>2900</v>
      </c>
      <c r="B698" s="202" t="s">
        <v>3303</v>
      </c>
      <c r="C698" s="203" t="s">
        <v>6733</v>
      </c>
      <c r="D698" s="204">
        <v>0.92100000000000004</v>
      </c>
      <c r="E698" s="204">
        <v>0.85</v>
      </c>
      <c r="F698" s="204"/>
      <c r="G698" s="204"/>
      <c r="H698" s="205">
        <v>6.4</v>
      </c>
      <c r="I698" s="206">
        <v>1</v>
      </c>
      <c r="J698" s="204">
        <v>0.24299999999999999</v>
      </c>
      <c r="K698" s="206">
        <v>12</v>
      </c>
      <c r="L698" s="204">
        <v>5.2999999999999999E-2</v>
      </c>
      <c r="M698" s="204">
        <v>6.6000000000000003E-2</v>
      </c>
      <c r="N698" s="200"/>
      <c r="O698" s="106"/>
    </row>
    <row r="699" spans="1:15" ht="22.5" x14ac:dyDescent="0.2">
      <c r="A699" s="202" t="s">
        <v>2489</v>
      </c>
      <c r="B699" s="202" t="s">
        <v>3303</v>
      </c>
      <c r="C699" s="203" t="s">
        <v>5771</v>
      </c>
      <c r="D699" s="204">
        <v>3.4470000000000001</v>
      </c>
      <c r="E699" s="204">
        <v>3.4340000000000002</v>
      </c>
      <c r="F699" s="204"/>
      <c r="G699" s="204"/>
      <c r="H699" s="205">
        <v>24.5</v>
      </c>
      <c r="I699" s="206">
        <v>7</v>
      </c>
      <c r="J699" s="204">
        <v>0.41599999999999998</v>
      </c>
      <c r="K699" s="206">
        <v>42</v>
      </c>
      <c r="L699" s="204">
        <v>0.14299999999999999</v>
      </c>
      <c r="M699" s="204">
        <v>0.13100000000000001</v>
      </c>
      <c r="N699" s="200"/>
      <c r="O699" s="106" t="s">
        <v>310</v>
      </c>
    </row>
    <row r="700" spans="1:15" ht="33.75" x14ac:dyDescent="0.2">
      <c r="A700" s="110" t="s">
        <v>5772</v>
      </c>
      <c r="B700" s="110" t="s">
        <v>3303</v>
      </c>
      <c r="C700" s="199" t="s">
        <v>6734</v>
      </c>
      <c r="D700" s="111">
        <v>1.341</v>
      </c>
      <c r="E700" s="111">
        <v>1.335</v>
      </c>
      <c r="F700" s="111"/>
      <c r="G700" s="111"/>
      <c r="H700" s="112">
        <v>8</v>
      </c>
      <c r="I700" s="119"/>
      <c r="J700" s="111"/>
      <c r="K700" s="119">
        <v>16</v>
      </c>
      <c r="L700" s="111">
        <v>0.16400000000000001</v>
      </c>
      <c r="M700" s="111">
        <v>0.14599999999999999</v>
      </c>
      <c r="N700" s="201"/>
      <c r="O700" s="110" t="s">
        <v>310</v>
      </c>
    </row>
    <row r="701" spans="1:15" ht="33.75" customHeight="1" x14ac:dyDescent="0.2">
      <c r="A701" s="202" t="s">
        <v>5773</v>
      </c>
      <c r="B701" s="202" t="s">
        <v>3303</v>
      </c>
      <c r="C701" s="203" t="s">
        <v>6735</v>
      </c>
      <c r="D701" s="204">
        <v>0.755</v>
      </c>
      <c r="E701" s="204">
        <v>0.74099999999999999</v>
      </c>
      <c r="F701" s="204"/>
      <c r="G701" s="204"/>
      <c r="H701" s="205">
        <v>3.3</v>
      </c>
      <c r="I701" s="206">
        <v>1</v>
      </c>
      <c r="J701" s="204">
        <v>0.33600000000000002</v>
      </c>
      <c r="K701" s="206">
        <v>8</v>
      </c>
      <c r="L701" s="204">
        <v>0.20300000000000001</v>
      </c>
      <c r="M701" s="204">
        <v>0.156</v>
      </c>
      <c r="N701" s="200"/>
      <c r="O701" s="106" t="s">
        <v>310</v>
      </c>
    </row>
    <row r="702" spans="1:15" ht="33.75" x14ac:dyDescent="0.2">
      <c r="A702" s="202" t="s">
        <v>5774</v>
      </c>
      <c r="B702" s="202" t="s">
        <v>3303</v>
      </c>
      <c r="C702" s="203" t="s">
        <v>5775</v>
      </c>
      <c r="D702" s="204">
        <v>0.875</v>
      </c>
      <c r="E702" s="204">
        <v>0.80100000000000005</v>
      </c>
      <c r="F702" s="204"/>
      <c r="G702" s="204"/>
      <c r="H702" s="205">
        <v>5.6</v>
      </c>
      <c r="I702" s="206">
        <v>1</v>
      </c>
      <c r="J702" s="204">
        <v>0.23</v>
      </c>
      <c r="K702" s="206">
        <v>10</v>
      </c>
      <c r="L702" s="204">
        <v>5.8000000000000003E-2</v>
      </c>
      <c r="M702" s="204">
        <v>7.0000000000000007E-2</v>
      </c>
      <c r="N702" s="200"/>
      <c r="O702" s="106"/>
    </row>
    <row r="703" spans="1:15" ht="33.75" x14ac:dyDescent="0.2">
      <c r="A703" s="202" t="s">
        <v>5776</v>
      </c>
      <c r="B703" s="202" t="s">
        <v>3303</v>
      </c>
      <c r="C703" s="203" t="s">
        <v>5777</v>
      </c>
      <c r="D703" s="204">
        <v>0.89</v>
      </c>
      <c r="E703" s="204">
        <v>0.80900000000000005</v>
      </c>
      <c r="F703" s="204"/>
      <c r="G703" s="204"/>
      <c r="H703" s="205">
        <v>3.8</v>
      </c>
      <c r="I703" s="206">
        <v>1</v>
      </c>
      <c r="J703" s="204">
        <v>0.22900000000000001</v>
      </c>
      <c r="K703" s="206">
        <v>7</v>
      </c>
      <c r="L703" s="204">
        <v>7.0999999999999994E-2</v>
      </c>
      <c r="M703" s="204">
        <v>0.08</v>
      </c>
      <c r="N703" s="200"/>
      <c r="O703" s="106"/>
    </row>
    <row r="704" spans="1:15" ht="22.5" x14ac:dyDescent="0.2">
      <c r="A704" s="202" t="s">
        <v>3243</v>
      </c>
      <c r="B704" s="202" t="s">
        <v>3303</v>
      </c>
      <c r="C704" s="203" t="s">
        <v>2094</v>
      </c>
      <c r="D704" s="204">
        <v>1.02</v>
      </c>
      <c r="E704" s="204">
        <v>0.92700000000000005</v>
      </c>
      <c r="F704" s="204"/>
      <c r="G704" s="204"/>
      <c r="H704" s="205">
        <v>3.8</v>
      </c>
      <c r="I704" s="206">
        <v>1</v>
      </c>
      <c r="J704" s="204">
        <v>0.40500000000000003</v>
      </c>
      <c r="K704" s="206">
        <v>8</v>
      </c>
      <c r="L704" s="204">
        <v>7.6999999999999999E-2</v>
      </c>
      <c r="M704" s="204">
        <v>8.6999999999999994E-2</v>
      </c>
      <c r="N704" s="200"/>
      <c r="O704" s="106"/>
    </row>
    <row r="705" spans="1:15" ht="33.75" x14ac:dyDescent="0.2">
      <c r="A705" s="202" t="s">
        <v>2490</v>
      </c>
      <c r="B705" s="202" t="s">
        <v>3303</v>
      </c>
      <c r="C705" s="203" t="s">
        <v>6736</v>
      </c>
      <c r="D705" s="204">
        <v>0.65300000000000002</v>
      </c>
      <c r="E705" s="204">
        <v>0.59799999999999998</v>
      </c>
      <c r="F705" s="204"/>
      <c r="G705" s="204"/>
      <c r="H705" s="205">
        <v>2.9</v>
      </c>
      <c r="I705" s="206">
        <v>1</v>
      </c>
      <c r="J705" s="204">
        <v>0.17299999999999999</v>
      </c>
      <c r="K705" s="206">
        <v>6</v>
      </c>
      <c r="L705" s="204">
        <v>7.5999999999999998E-2</v>
      </c>
      <c r="M705" s="204">
        <v>8.1000000000000003E-2</v>
      </c>
      <c r="N705" s="200"/>
      <c r="O705" s="106"/>
    </row>
    <row r="706" spans="1:15" ht="22.5" x14ac:dyDescent="0.2">
      <c r="A706" s="202" t="s">
        <v>2368</v>
      </c>
      <c r="B706" s="202" t="s">
        <v>3303</v>
      </c>
      <c r="C706" s="203" t="s">
        <v>2369</v>
      </c>
      <c r="D706" s="204">
        <v>3.8119999999999998</v>
      </c>
      <c r="E706" s="204">
        <v>3.5760000000000001</v>
      </c>
      <c r="F706" s="204"/>
      <c r="G706" s="204"/>
      <c r="H706" s="205">
        <v>15.7</v>
      </c>
      <c r="I706" s="206">
        <v>4</v>
      </c>
      <c r="J706" s="204">
        <v>0.44900000000000001</v>
      </c>
      <c r="K706" s="206">
        <v>30</v>
      </c>
      <c r="L706" s="204">
        <v>0.1</v>
      </c>
      <c r="M706" s="204">
        <v>0.13500000000000001</v>
      </c>
      <c r="N706" s="200"/>
      <c r="O706" s="106"/>
    </row>
    <row r="707" spans="1:15" ht="22.5" x14ac:dyDescent="0.2">
      <c r="A707" s="202" t="s">
        <v>1935</v>
      </c>
      <c r="B707" s="202" t="s">
        <v>3305</v>
      </c>
      <c r="C707" s="203" t="s">
        <v>3404</v>
      </c>
      <c r="D707" s="204">
        <v>1.53</v>
      </c>
      <c r="E707" s="204">
        <v>1.5229999999999999</v>
      </c>
      <c r="F707" s="204"/>
      <c r="G707" s="204"/>
      <c r="H707" s="205">
        <v>12.6</v>
      </c>
      <c r="I707" s="206">
        <v>3</v>
      </c>
      <c r="J707" s="204">
        <v>0.36199999999999999</v>
      </c>
      <c r="K707" s="206">
        <v>26</v>
      </c>
      <c r="L707" s="204">
        <v>8.1000000000000003E-2</v>
      </c>
      <c r="M707" s="204">
        <v>0.107</v>
      </c>
      <c r="N707" s="200"/>
      <c r="O707" s="106" t="s">
        <v>310</v>
      </c>
    </row>
    <row r="708" spans="1:15" ht="22.5" x14ac:dyDescent="0.2">
      <c r="A708" s="202" t="s">
        <v>1936</v>
      </c>
      <c r="B708" s="202" t="s">
        <v>3305</v>
      </c>
      <c r="C708" s="203" t="s">
        <v>3405</v>
      </c>
      <c r="D708" s="204">
        <v>0.63</v>
      </c>
      <c r="E708" s="204">
        <v>0.627</v>
      </c>
      <c r="F708" s="204"/>
      <c r="G708" s="204"/>
      <c r="H708" s="205">
        <v>5.7</v>
      </c>
      <c r="I708" s="206">
        <v>1</v>
      </c>
      <c r="J708" s="204">
        <v>0.33800000000000002</v>
      </c>
      <c r="K708" s="206">
        <v>13</v>
      </c>
      <c r="L708" s="204">
        <v>7.3999999999999996E-2</v>
      </c>
      <c r="M708" s="204">
        <v>8.8999999999999996E-2</v>
      </c>
      <c r="N708" s="200"/>
      <c r="O708" s="106" t="s">
        <v>310</v>
      </c>
    </row>
    <row r="709" spans="1:15" x14ac:dyDescent="0.2">
      <c r="A709" s="202" t="s">
        <v>1937</v>
      </c>
      <c r="B709" s="202" t="s">
        <v>3305</v>
      </c>
      <c r="C709" s="203" t="s">
        <v>782</v>
      </c>
      <c r="D709" s="204">
        <v>0.41299999999999998</v>
      </c>
      <c r="E709" s="204">
        <v>0.41</v>
      </c>
      <c r="F709" s="204"/>
      <c r="G709" s="204"/>
      <c r="H709" s="205">
        <v>4.3</v>
      </c>
      <c r="I709" s="206">
        <v>1</v>
      </c>
      <c r="J709" s="204">
        <v>0.17699999999999999</v>
      </c>
      <c r="K709" s="206">
        <v>9</v>
      </c>
      <c r="L709" s="204">
        <v>6.4000000000000001E-2</v>
      </c>
      <c r="M709" s="204">
        <v>7.3999999999999996E-2</v>
      </c>
      <c r="N709" s="200"/>
      <c r="O709" s="106"/>
    </row>
    <row r="710" spans="1:15" ht="22.5" x14ac:dyDescent="0.2">
      <c r="A710" s="202" t="s">
        <v>1938</v>
      </c>
      <c r="B710" s="202" t="s">
        <v>3305</v>
      </c>
      <c r="C710" s="203" t="s">
        <v>3977</v>
      </c>
      <c r="D710" s="204">
        <v>0.40100000000000002</v>
      </c>
      <c r="E710" s="204">
        <v>0.39400000000000002</v>
      </c>
      <c r="F710" s="204"/>
      <c r="G710" s="204"/>
      <c r="H710" s="205">
        <v>3.3</v>
      </c>
      <c r="I710" s="206">
        <v>1</v>
      </c>
      <c r="J710" s="204">
        <v>0.221</v>
      </c>
      <c r="K710" s="206">
        <v>8</v>
      </c>
      <c r="L710" s="204">
        <v>7.3999999999999996E-2</v>
      </c>
      <c r="M710" s="204">
        <v>8.1000000000000003E-2</v>
      </c>
      <c r="N710" s="200"/>
      <c r="O710" s="106"/>
    </row>
    <row r="711" spans="1:15" ht="22.5" x14ac:dyDescent="0.2">
      <c r="A711" s="202" t="s">
        <v>1939</v>
      </c>
      <c r="B711" s="202" t="s">
        <v>3305</v>
      </c>
      <c r="C711" s="203" t="s">
        <v>3978</v>
      </c>
      <c r="D711" s="204">
        <v>0.30199999999999999</v>
      </c>
      <c r="E711" s="204">
        <v>0.30099999999999999</v>
      </c>
      <c r="F711" s="204"/>
      <c r="G711" s="204"/>
      <c r="H711" s="205">
        <v>2.6</v>
      </c>
      <c r="I711" s="206">
        <v>1</v>
      </c>
      <c r="J711" s="204">
        <v>0.123</v>
      </c>
      <c r="K711" s="206">
        <v>5</v>
      </c>
      <c r="L711" s="204">
        <v>7.8E-2</v>
      </c>
      <c r="M711" s="204">
        <v>8.1000000000000003E-2</v>
      </c>
      <c r="N711" s="200"/>
      <c r="O711" s="106"/>
    </row>
    <row r="712" spans="1:15" s="20" customFormat="1" ht="21" customHeight="1" x14ac:dyDescent="0.2">
      <c r="A712" s="81" t="s">
        <v>2479</v>
      </c>
      <c r="B712" s="207"/>
      <c r="C712" s="208"/>
      <c r="D712" s="209"/>
      <c r="E712" s="209"/>
      <c r="F712" s="209"/>
      <c r="G712" s="209"/>
      <c r="H712" s="210"/>
      <c r="I712" s="211"/>
      <c r="J712" s="209"/>
      <c r="K712" s="211"/>
      <c r="L712" s="209"/>
      <c r="M712" s="215"/>
      <c r="N712" s="216"/>
      <c r="O712" s="213"/>
    </row>
    <row r="713" spans="1:15" ht="45" x14ac:dyDescent="0.2">
      <c r="A713" s="202" t="s">
        <v>1940</v>
      </c>
      <c r="B713" s="202" t="s">
        <v>3303</v>
      </c>
      <c r="C713" s="203" t="s">
        <v>6737</v>
      </c>
      <c r="D713" s="204">
        <v>2.5030000000000001</v>
      </c>
      <c r="E713" s="204">
        <v>2.4279999999999999</v>
      </c>
      <c r="F713" s="204">
        <v>2.3210000000000002</v>
      </c>
      <c r="G713" s="204">
        <v>2.246</v>
      </c>
      <c r="H713" s="205">
        <v>18.899999999999999</v>
      </c>
      <c r="I713" s="206">
        <v>5</v>
      </c>
      <c r="J713" s="204">
        <v>0.29399999999999998</v>
      </c>
      <c r="K713" s="206">
        <v>37</v>
      </c>
      <c r="L713" s="204">
        <v>9.2999999999999999E-2</v>
      </c>
      <c r="M713" s="204"/>
      <c r="N713" s="200" t="s">
        <v>310</v>
      </c>
      <c r="O713" s="106" t="s">
        <v>310</v>
      </c>
    </row>
    <row r="714" spans="1:15" ht="45" x14ac:dyDescent="0.2">
      <c r="A714" s="202" t="s">
        <v>1941</v>
      </c>
      <c r="B714" s="202" t="s">
        <v>3303</v>
      </c>
      <c r="C714" s="203" t="s">
        <v>132</v>
      </c>
      <c r="D714" s="204">
        <v>2.4510000000000001</v>
      </c>
      <c r="E714" s="204">
        <v>2.3450000000000002</v>
      </c>
      <c r="F714" s="204">
        <v>2.3029999999999999</v>
      </c>
      <c r="G714" s="204">
        <v>2.1970000000000001</v>
      </c>
      <c r="H714" s="205">
        <v>11.9</v>
      </c>
      <c r="I714" s="206">
        <v>3</v>
      </c>
      <c r="J714" s="204">
        <v>0.40100000000000002</v>
      </c>
      <c r="K714" s="206">
        <v>26</v>
      </c>
      <c r="L714" s="204">
        <v>0.13500000000000001</v>
      </c>
      <c r="M714" s="204">
        <v>0.124</v>
      </c>
      <c r="N714" s="200"/>
      <c r="O714" s="106" t="s">
        <v>310</v>
      </c>
    </row>
    <row r="715" spans="1:15" ht="45" x14ac:dyDescent="0.2">
      <c r="A715" s="110" t="s">
        <v>1942</v>
      </c>
      <c r="B715" s="110" t="s">
        <v>3303</v>
      </c>
      <c r="C715" s="199" t="s">
        <v>133</v>
      </c>
      <c r="D715" s="111">
        <v>1.4119999999999999</v>
      </c>
      <c r="E715" s="111">
        <v>1.361</v>
      </c>
      <c r="F715" s="111">
        <v>1.2789999999999999</v>
      </c>
      <c r="G715" s="111">
        <v>1.228</v>
      </c>
      <c r="H715" s="112">
        <v>10.8</v>
      </c>
      <c r="I715" s="119">
        <v>3</v>
      </c>
      <c r="J715" s="111">
        <v>0.22</v>
      </c>
      <c r="K715" s="119">
        <v>24</v>
      </c>
      <c r="L715" s="111">
        <v>8.5999999999999993E-2</v>
      </c>
      <c r="M715" s="111">
        <v>7.3999999999999996E-2</v>
      </c>
      <c r="N715" s="201"/>
      <c r="O715" s="110" t="s">
        <v>310</v>
      </c>
    </row>
    <row r="716" spans="1:15" ht="45" x14ac:dyDescent="0.2">
      <c r="A716" s="202" t="s">
        <v>3975</v>
      </c>
      <c r="B716" s="202" t="s">
        <v>3303</v>
      </c>
      <c r="C716" s="203" t="s">
        <v>3406</v>
      </c>
      <c r="D716" s="204">
        <v>0.98599999999999999</v>
      </c>
      <c r="E716" s="204">
        <v>0.93300000000000005</v>
      </c>
      <c r="F716" s="204">
        <v>0.85199999999999998</v>
      </c>
      <c r="G716" s="204">
        <v>0.8</v>
      </c>
      <c r="H716" s="205">
        <v>6</v>
      </c>
      <c r="I716" s="206">
        <v>1</v>
      </c>
      <c r="J716" s="204">
        <v>0.22900000000000001</v>
      </c>
      <c r="K716" s="206">
        <v>11</v>
      </c>
      <c r="L716" s="204">
        <v>5.2999999999999999E-2</v>
      </c>
      <c r="M716" s="204">
        <v>6.5000000000000002E-2</v>
      </c>
      <c r="N716" s="200"/>
      <c r="O716" s="106" t="s">
        <v>310</v>
      </c>
    </row>
    <row r="717" spans="1:15" ht="33.75" x14ac:dyDescent="0.2">
      <c r="A717" s="202" t="s">
        <v>456</v>
      </c>
      <c r="B717" s="202" t="s">
        <v>3303</v>
      </c>
      <c r="C717" s="203" t="s">
        <v>2768</v>
      </c>
      <c r="D717" s="204">
        <v>0.85299999999999998</v>
      </c>
      <c r="E717" s="204">
        <v>0.80700000000000005</v>
      </c>
      <c r="F717" s="204">
        <v>0.71399999999999997</v>
      </c>
      <c r="G717" s="204">
        <v>0.66800000000000004</v>
      </c>
      <c r="H717" s="205">
        <v>5.2</v>
      </c>
      <c r="I717" s="206">
        <v>1</v>
      </c>
      <c r="J717" s="204">
        <v>0.21099999999999999</v>
      </c>
      <c r="K717" s="206">
        <v>8</v>
      </c>
      <c r="L717" s="204">
        <v>5.7000000000000002E-2</v>
      </c>
      <c r="M717" s="204">
        <v>6.9000000000000006E-2</v>
      </c>
      <c r="N717" s="200"/>
      <c r="O717" s="106" t="s">
        <v>310</v>
      </c>
    </row>
    <row r="718" spans="1:15" ht="45" x14ac:dyDescent="0.2">
      <c r="A718" s="202" t="s">
        <v>1690</v>
      </c>
      <c r="B718" s="202" t="s">
        <v>3303</v>
      </c>
      <c r="C718" s="203" t="s">
        <v>2769</v>
      </c>
      <c r="D718" s="204">
        <v>0.78600000000000003</v>
      </c>
      <c r="E718" s="204">
        <v>0.753</v>
      </c>
      <c r="F718" s="204">
        <v>0.67500000000000004</v>
      </c>
      <c r="G718" s="204">
        <v>0.64200000000000002</v>
      </c>
      <c r="H718" s="205">
        <v>4.9000000000000004</v>
      </c>
      <c r="I718" s="206">
        <v>1</v>
      </c>
      <c r="J718" s="204">
        <v>0.21199999999999999</v>
      </c>
      <c r="K718" s="206">
        <v>8</v>
      </c>
      <c r="L718" s="204">
        <v>6.0999999999999999E-2</v>
      </c>
      <c r="M718" s="204">
        <v>7.1999999999999995E-2</v>
      </c>
      <c r="N718" s="200"/>
      <c r="O718" s="106" t="s">
        <v>310</v>
      </c>
    </row>
    <row r="719" spans="1:15" ht="33.75" x14ac:dyDescent="0.2">
      <c r="A719" s="202" t="s">
        <v>2197</v>
      </c>
      <c r="B719" s="202" t="s">
        <v>3303</v>
      </c>
      <c r="C719" s="203" t="s">
        <v>3410</v>
      </c>
      <c r="D719" s="204">
        <v>0.73299999999999998</v>
      </c>
      <c r="E719" s="204">
        <v>0.69499999999999995</v>
      </c>
      <c r="F719" s="204">
        <v>0.67100000000000004</v>
      </c>
      <c r="G719" s="204">
        <v>0.63200000000000001</v>
      </c>
      <c r="H719" s="205">
        <v>4.8</v>
      </c>
      <c r="I719" s="206">
        <v>1</v>
      </c>
      <c r="J719" s="204">
        <v>0.2</v>
      </c>
      <c r="K719" s="206">
        <v>8</v>
      </c>
      <c r="L719" s="204">
        <v>5.8999999999999997E-2</v>
      </c>
      <c r="M719" s="204">
        <v>6.9000000000000006E-2</v>
      </c>
      <c r="N719" s="200"/>
      <c r="O719" s="106" t="s">
        <v>310</v>
      </c>
    </row>
    <row r="720" spans="1:15" ht="33.75" x14ac:dyDescent="0.2">
      <c r="A720" s="202" t="s">
        <v>2198</v>
      </c>
      <c r="B720" s="202" t="s">
        <v>3303</v>
      </c>
      <c r="C720" s="203" t="s">
        <v>3411</v>
      </c>
      <c r="D720" s="204">
        <v>0.68500000000000005</v>
      </c>
      <c r="E720" s="204">
        <v>0.63800000000000001</v>
      </c>
      <c r="F720" s="204">
        <v>0.625</v>
      </c>
      <c r="G720" s="204">
        <v>0.57799999999999996</v>
      </c>
      <c r="H720" s="205">
        <v>4.5</v>
      </c>
      <c r="I720" s="206">
        <v>1</v>
      </c>
      <c r="J720" s="204">
        <v>0.17899999999999999</v>
      </c>
      <c r="K720" s="206">
        <v>8</v>
      </c>
      <c r="L720" s="204">
        <v>5.6000000000000001E-2</v>
      </c>
      <c r="M720" s="204">
        <v>6.5000000000000002E-2</v>
      </c>
      <c r="N720" s="200"/>
      <c r="O720" s="106" t="s">
        <v>310</v>
      </c>
    </row>
    <row r="721" spans="1:15" ht="45" x14ac:dyDescent="0.2">
      <c r="A721" s="202" t="s">
        <v>3479</v>
      </c>
      <c r="B721" s="202" t="s">
        <v>3303</v>
      </c>
      <c r="C721" s="203" t="s">
        <v>134</v>
      </c>
      <c r="D721" s="204">
        <v>1.02</v>
      </c>
      <c r="E721" s="204">
        <v>0.97499999999999998</v>
      </c>
      <c r="F721" s="204">
        <v>0.878</v>
      </c>
      <c r="G721" s="204">
        <v>0.83299999999999996</v>
      </c>
      <c r="H721" s="205">
        <v>4.8</v>
      </c>
      <c r="I721" s="206">
        <v>1</v>
      </c>
      <c r="J721" s="204">
        <v>0.60499999999999998</v>
      </c>
      <c r="K721" s="206">
        <v>14</v>
      </c>
      <c r="L721" s="204">
        <v>7.9000000000000001E-2</v>
      </c>
      <c r="M721" s="204">
        <v>9.4E-2</v>
      </c>
      <c r="N721" s="200"/>
      <c r="O721" s="106" t="s">
        <v>310</v>
      </c>
    </row>
    <row r="722" spans="1:15" ht="56.25" x14ac:dyDescent="0.2">
      <c r="A722" s="202" t="s">
        <v>3480</v>
      </c>
      <c r="B722" s="202" t="s">
        <v>3303</v>
      </c>
      <c r="C722" s="203" t="s">
        <v>135</v>
      </c>
      <c r="D722" s="204">
        <v>0.69499999999999995</v>
      </c>
      <c r="E722" s="204">
        <v>0.66900000000000004</v>
      </c>
      <c r="F722" s="204">
        <v>0.54900000000000004</v>
      </c>
      <c r="G722" s="204">
        <v>0.52400000000000002</v>
      </c>
      <c r="H722" s="205">
        <v>3.9</v>
      </c>
      <c r="I722" s="206">
        <v>1</v>
      </c>
      <c r="J722" s="204">
        <v>0.249</v>
      </c>
      <c r="K722" s="206">
        <v>8</v>
      </c>
      <c r="L722" s="204">
        <v>5.8000000000000003E-2</v>
      </c>
      <c r="M722" s="204">
        <v>6.6000000000000003E-2</v>
      </c>
      <c r="N722" s="200"/>
      <c r="O722" s="106" t="s">
        <v>310</v>
      </c>
    </row>
    <row r="723" spans="1:15" x14ac:dyDescent="0.2">
      <c r="A723" s="202" t="s">
        <v>3129</v>
      </c>
      <c r="B723" s="202" t="s">
        <v>3303</v>
      </c>
      <c r="C723" s="203" t="s">
        <v>3412</v>
      </c>
      <c r="D723" s="204">
        <v>0.66900000000000004</v>
      </c>
      <c r="E723" s="204">
        <v>0.61099999999999999</v>
      </c>
      <c r="F723" s="204">
        <v>0.66800000000000004</v>
      </c>
      <c r="G723" s="204">
        <v>0.61</v>
      </c>
      <c r="H723" s="205">
        <v>2.9</v>
      </c>
      <c r="I723" s="206">
        <v>1</v>
      </c>
      <c r="J723" s="204">
        <v>0.154</v>
      </c>
      <c r="K723" s="206">
        <v>6</v>
      </c>
      <c r="L723" s="204">
        <v>7.8E-2</v>
      </c>
      <c r="M723" s="204">
        <v>8.3000000000000004E-2</v>
      </c>
      <c r="N723" s="200"/>
      <c r="O723" s="106" t="s">
        <v>310</v>
      </c>
    </row>
    <row r="724" spans="1:15" ht="22.5" x14ac:dyDescent="0.2">
      <c r="A724" s="202" t="s">
        <v>2909</v>
      </c>
      <c r="B724" s="202" t="s">
        <v>3303</v>
      </c>
      <c r="C724" s="203" t="s">
        <v>136</v>
      </c>
      <c r="D724" s="204">
        <v>1.4139999999999999</v>
      </c>
      <c r="E724" s="204">
        <v>1.3180000000000001</v>
      </c>
      <c r="F724" s="204">
        <v>1.4079999999999999</v>
      </c>
      <c r="G724" s="204">
        <v>1.3120000000000001</v>
      </c>
      <c r="H724" s="205">
        <v>7.9</v>
      </c>
      <c r="I724" s="206">
        <v>2</v>
      </c>
      <c r="J724" s="204">
        <v>0.27700000000000002</v>
      </c>
      <c r="K724" s="206">
        <v>18</v>
      </c>
      <c r="L724" s="204">
        <v>7.3999999999999996E-2</v>
      </c>
      <c r="M724" s="204">
        <v>9.2999999999999999E-2</v>
      </c>
      <c r="N724" s="200"/>
      <c r="O724" s="106" t="s">
        <v>310</v>
      </c>
    </row>
    <row r="725" spans="1:15" ht="22.5" x14ac:dyDescent="0.2">
      <c r="A725" s="202" t="s">
        <v>2910</v>
      </c>
      <c r="B725" s="202" t="s">
        <v>3303</v>
      </c>
      <c r="C725" s="203" t="s">
        <v>137</v>
      </c>
      <c r="D725" s="204">
        <v>0.58899999999999997</v>
      </c>
      <c r="E725" s="204">
        <v>0.55200000000000005</v>
      </c>
      <c r="F725" s="204">
        <v>0.58399999999999996</v>
      </c>
      <c r="G725" s="204">
        <v>0.54800000000000004</v>
      </c>
      <c r="H725" s="205">
        <v>3.9</v>
      </c>
      <c r="I725" s="206">
        <v>1</v>
      </c>
      <c r="J725" s="204">
        <v>0.248</v>
      </c>
      <c r="K725" s="206">
        <v>9</v>
      </c>
      <c r="L725" s="204">
        <v>6.8000000000000005E-2</v>
      </c>
      <c r="M725" s="204">
        <v>7.6999999999999999E-2</v>
      </c>
      <c r="N725" s="200"/>
      <c r="O725" s="106" t="s">
        <v>310</v>
      </c>
    </row>
    <row r="726" spans="1:15" ht="22.5" x14ac:dyDescent="0.2">
      <c r="A726" s="202" t="s">
        <v>6738</v>
      </c>
      <c r="B726" s="202" t="s">
        <v>3303</v>
      </c>
      <c r="C726" s="116" t="s">
        <v>6739</v>
      </c>
      <c r="D726" s="204">
        <v>0.49199999999999999</v>
      </c>
      <c r="E726" s="204">
        <v>0.46</v>
      </c>
      <c r="F726" s="204">
        <v>0.48799999999999999</v>
      </c>
      <c r="G726" s="204">
        <v>0.45700000000000002</v>
      </c>
      <c r="H726" s="205">
        <v>3</v>
      </c>
      <c r="I726" s="206">
        <v>1</v>
      </c>
      <c r="J726" s="204">
        <v>0.17499999999999999</v>
      </c>
      <c r="K726" s="206">
        <v>7</v>
      </c>
      <c r="L726" s="204">
        <v>7.3999999999999996E-2</v>
      </c>
      <c r="M726" s="204">
        <v>0.08</v>
      </c>
      <c r="N726" s="200"/>
      <c r="O726" s="106" t="s">
        <v>310</v>
      </c>
    </row>
    <row r="727" spans="1:15" ht="33.75" customHeight="1" x14ac:dyDescent="0.2">
      <c r="A727" s="110" t="s">
        <v>3481</v>
      </c>
      <c r="B727" s="110" t="s">
        <v>3303</v>
      </c>
      <c r="C727" s="199" t="s">
        <v>5778</v>
      </c>
      <c r="D727" s="111">
        <v>1.0049999999999999</v>
      </c>
      <c r="E727" s="111">
        <v>0.96299999999999997</v>
      </c>
      <c r="F727" s="111">
        <v>0.96799999999999997</v>
      </c>
      <c r="G727" s="111">
        <v>0.92600000000000005</v>
      </c>
      <c r="H727" s="112">
        <v>9.8000000000000007</v>
      </c>
      <c r="I727" s="119">
        <v>2</v>
      </c>
      <c r="J727" s="111">
        <v>0.24099999999999999</v>
      </c>
      <c r="K727" s="119">
        <v>22</v>
      </c>
      <c r="L727" s="111">
        <v>5.1999999999999998E-2</v>
      </c>
      <c r="M727" s="111">
        <v>6.7000000000000004E-2</v>
      </c>
      <c r="N727" s="201"/>
      <c r="O727" s="110" t="s">
        <v>310</v>
      </c>
    </row>
    <row r="728" spans="1:15" ht="56.25" customHeight="1" x14ac:dyDescent="0.2">
      <c r="A728" s="110" t="s">
        <v>3482</v>
      </c>
      <c r="B728" s="110" t="s">
        <v>3303</v>
      </c>
      <c r="C728" s="199" t="s">
        <v>5779</v>
      </c>
      <c r="D728" s="111">
        <v>0.78</v>
      </c>
      <c r="E728" s="111">
        <v>0.73199999999999998</v>
      </c>
      <c r="F728" s="111">
        <v>0.75800000000000001</v>
      </c>
      <c r="G728" s="111">
        <v>0.71</v>
      </c>
      <c r="H728" s="112">
        <v>4.9000000000000004</v>
      </c>
      <c r="I728" s="119">
        <v>1</v>
      </c>
      <c r="J728" s="111">
        <v>0.36299999999999999</v>
      </c>
      <c r="K728" s="119">
        <v>11</v>
      </c>
      <c r="L728" s="111">
        <v>6.5000000000000002E-2</v>
      </c>
      <c r="M728" s="111">
        <v>7.6999999999999999E-2</v>
      </c>
      <c r="N728" s="201"/>
      <c r="O728" s="110" t="s">
        <v>310</v>
      </c>
    </row>
    <row r="729" spans="1:15" ht="45" x14ac:dyDescent="0.2">
      <c r="A729" s="202" t="s">
        <v>3413</v>
      </c>
      <c r="B729" s="202" t="s">
        <v>3303</v>
      </c>
      <c r="C729" s="203" t="s">
        <v>6740</v>
      </c>
      <c r="D729" s="204">
        <v>0.45200000000000001</v>
      </c>
      <c r="E729" s="204">
        <v>0.438</v>
      </c>
      <c r="F729" s="204">
        <v>0.441</v>
      </c>
      <c r="G729" s="204">
        <v>0.42799999999999999</v>
      </c>
      <c r="H729" s="205">
        <v>2.6</v>
      </c>
      <c r="I729" s="206">
        <v>1</v>
      </c>
      <c r="J729" s="204">
        <v>0.16900000000000001</v>
      </c>
      <c r="K729" s="206">
        <v>6</v>
      </c>
      <c r="L729" s="204">
        <v>9.5000000000000001E-2</v>
      </c>
      <c r="M729" s="204">
        <v>9.8000000000000004E-2</v>
      </c>
      <c r="N729" s="200"/>
      <c r="O729" s="106" t="s">
        <v>310</v>
      </c>
    </row>
    <row r="730" spans="1:15" ht="22.5" x14ac:dyDescent="0.2">
      <c r="A730" s="202" t="s">
        <v>1246</v>
      </c>
      <c r="B730" s="202" t="s">
        <v>3304</v>
      </c>
      <c r="C730" s="203" t="s">
        <v>3414</v>
      </c>
      <c r="D730" s="204">
        <v>0.48699999999999999</v>
      </c>
      <c r="E730" s="204">
        <v>0.45600000000000002</v>
      </c>
      <c r="F730" s="204">
        <v>0.48</v>
      </c>
      <c r="G730" s="204">
        <v>0.44900000000000001</v>
      </c>
      <c r="H730" s="205">
        <v>2.8</v>
      </c>
      <c r="I730" s="206">
        <v>1</v>
      </c>
      <c r="J730" s="204">
        <v>0.161</v>
      </c>
      <c r="K730" s="206">
        <v>6</v>
      </c>
      <c r="L730" s="204">
        <v>7.8E-2</v>
      </c>
      <c r="M730" s="204">
        <v>8.2000000000000003E-2</v>
      </c>
      <c r="N730" s="200"/>
      <c r="O730" s="106" t="s">
        <v>310</v>
      </c>
    </row>
    <row r="731" spans="1:15" ht="33.75" x14ac:dyDescent="0.2">
      <c r="A731" s="202" t="s">
        <v>1339</v>
      </c>
      <c r="B731" s="202" t="s">
        <v>3305</v>
      </c>
      <c r="C731" s="203" t="s">
        <v>3415</v>
      </c>
      <c r="D731" s="204">
        <v>1.345</v>
      </c>
      <c r="E731" s="204">
        <v>1.3360000000000001</v>
      </c>
      <c r="F731" s="204">
        <v>1.181</v>
      </c>
      <c r="G731" s="204">
        <v>1.1719999999999999</v>
      </c>
      <c r="H731" s="205">
        <v>13.8</v>
      </c>
      <c r="I731" s="206">
        <v>4</v>
      </c>
      <c r="J731" s="204">
        <v>0.20200000000000001</v>
      </c>
      <c r="K731" s="206">
        <v>30</v>
      </c>
      <c r="L731" s="204">
        <v>7.2999999999999995E-2</v>
      </c>
      <c r="M731" s="204">
        <v>6.8000000000000005E-2</v>
      </c>
      <c r="N731" s="200"/>
      <c r="O731" s="106" t="s">
        <v>310</v>
      </c>
    </row>
    <row r="732" spans="1:15" ht="45" x14ac:dyDescent="0.2">
      <c r="A732" s="202" t="s">
        <v>1340</v>
      </c>
      <c r="B732" s="202" t="s">
        <v>3305</v>
      </c>
      <c r="C732" s="203" t="s">
        <v>6741</v>
      </c>
      <c r="D732" s="204">
        <v>0.65700000000000003</v>
      </c>
      <c r="E732" s="204">
        <v>0.64500000000000002</v>
      </c>
      <c r="F732" s="204">
        <v>0.50800000000000001</v>
      </c>
      <c r="G732" s="204">
        <v>0.497</v>
      </c>
      <c r="H732" s="205">
        <v>4.5</v>
      </c>
      <c r="I732" s="206">
        <v>1</v>
      </c>
      <c r="J732" s="204">
        <v>0.27100000000000002</v>
      </c>
      <c r="K732" s="206">
        <v>9</v>
      </c>
      <c r="L732" s="204">
        <v>5.3999999999999999E-2</v>
      </c>
      <c r="M732" s="204">
        <v>6.4000000000000001E-2</v>
      </c>
      <c r="N732" s="200"/>
      <c r="O732" s="106" t="s">
        <v>310</v>
      </c>
    </row>
    <row r="733" spans="1:15" ht="33.75" x14ac:dyDescent="0.2">
      <c r="A733" s="202" t="s">
        <v>1341</v>
      </c>
      <c r="B733" s="202" t="s">
        <v>3305</v>
      </c>
      <c r="C733" s="203" t="s">
        <v>6742</v>
      </c>
      <c r="D733" s="204">
        <v>0.499</v>
      </c>
      <c r="E733" s="204">
        <v>0.498</v>
      </c>
      <c r="F733" s="204">
        <v>0.36699999999999999</v>
      </c>
      <c r="G733" s="204">
        <v>0.36499999999999999</v>
      </c>
      <c r="H733" s="205">
        <v>3.8</v>
      </c>
      <c r="I733" s="206">
        <v>1</v>
      </c>
      <c r="J733" s="204">
        <v>0.154</v>
      </c>
      <c r="K733" s="206">
        <v>7</v>
      </c>
      <c r="L733" s="204">
        <v>5.7000000000000002E-2</v>
      </c>
      <c r="M733" s="204">
        <v>6.5000000000000002E-2</v>
      </c>
      <c r="N733" s="200"/>
      <c r="O733" s="106" t="s">
        <v>310</v>
      </c>
    </row>
    <row r="734" spans="1:15" ht="22.5" x14ac:dyDescent="0.2">
      <c r="A734" s="202" t="s">
        <v>3976</v>
      </c>
      <c r="B734" s="202" t="s">
        <v>3305</v>
      </c>
      <c r="C734" s="203" t="s">
        <v>487</v>
      </c>
      <c r="D734" s="204">
        <v>0.439</v>
      </c>
      <c r="E734" s="204">
        <v>0.439</v>
      </c>
      <c r="F734" s="204">
        <v>0.32300000000000001</v>
      </c>
      <c r="G734" s="204">
        <v>0.32300000000000001</v>
      </c>
      <c r="H734" s="205">
        <v>3.4</v>
      </c>
      <c r="I734" s="206">
        <v>1</v>
      </c>
      <c r="J734" s="204">
        <v>0.17199999999999999</v>
      </c>
      <c r="K734" s="206">
        <v>6</v>
      </c>
      <c r="L734" s="204">
        <v>5.8000000000000003E-2</v>
      </c>
      <c r="M734" s="204">
        <v>6.4000000000000001E-2</v>
      </c>
      <c r="N734" s="200"/>
      <c r="O734" s="106" t="s">
        <v>310</v>
      </c>
    </row>
    <row r="735" spans="1:15" ht="22.5" x14ac:dyDescent="0.2">
      <c r="A735" s="202" t="s">
        <v>1342</v>
      </c>
      <c r="B735" s="202" t="s">
        <v>3305</v>
      </c>
      <c r="C735" s="203" t="s">
        <v>488</v>
      </c>
      <c r="D735" s="204">
        <v>0.32900000000000001</v>
      </c>
      <c r="E735" s="204">
        <v>0.32700000000000001</v>
      </c>
      <c r="F735" s="204">
        <v>0.32400000000000001</v>
      </c>
      <c r="G735" s="204">
        <v>0.32300000000000001</v>
      </c>
      <c r="H735" s="205">
        <v>3.7</v>
      </c>
      <c r="I735" s="206">
        <v>1</v>
      </c>
      <c r="J735" s="204">
        <v>0.159</v>
      </c>
      <c r="K735" s="206">
        <v>7</v>
      </c>
      <c r="L735" s="204">
        <v>5.8999999999999997E-2</v>
      </c>
      <c r="M735" s="204">
        <v>6.7000000000000004E-2</v>
      </c>
      <c r="N735" s="200"/>
      <c r="O735" s="106" t="s">
        <v>310</v>
      </c>
    </row>
    <row r="736" spans="1:15" ht="22.5" x14ac:dyDescent="0.2">
      <c r="A736" s="202" t="s">
        <v>866</v>
      </c>
      <c r="B736" s="202" t="s">
        <v>3305</v>
      </c>
      <c r="C736" s="203" t="s">
        <v>837</v>
      </c>
      <c r="D736" s="204">
        <v>0.313</v>
      </c>
      <c r="E736" s="204">
        <v>0.311</v>
      </c>
      <c r="F736" s="204">
        <v>0.309</v>
      </c>
      <c r="G736" s="204">
        <v>0.307</v>
      </c>
      <c r="H736" s="205">
        <v>3</v>
      </c>
      <c r="I736" s="206">
        <v>1</v>
      </c>
      <c r="J736" s="204">
        <v>0.11899999999999999</v>
      </c>
      <c r="K736" s="206">
        <v>6</v>
      </c>
      <c r="L736" s="204">
        <v>6.9000000000000006E-2</v>
      </c>
      <c r="M736" s="204">
        <v>7.2999999999999995E-2</v>
      </c>
      <c r="N736" s="200"/>
      <c r="O736" s="106" t="s">
        <v>310</v>
      </c>
    </row>
    <row r="737" spans="1:15" ht="33.75" x14ac:dyDescent="0.2">
      <c r="A737" s="202" t="s">
        <v>838</v>
      </c>
      <c r="B737" s="202" t="s">
        <v>3305</v>
      </c>
      <c r="C737" s="203" t="s">
        <v>86</v>
      </c>
      <c r="D737" s="204">
        <v>0.42799999999999999</v>
      </c>
      <c r="E737" s="204">
        <v>0.42699999999999999</v>
      </c>
      <c r="F737" s="204">
        <v>0.40100000000000002</v>
      </c>
      <c r="G737" s="204">
        <v>0.39900000000000002</v>
      </c>
      <c r="H737" s="205">
        <v>4.5999999999999996</v>
      </c>
      <c r="I737" s="206">
        <v>1</v>
      </c>
      <c r="J737" s="204">
        <v>0.26200000000000001</v>
      </c>
      <c r="K737" s="206">
        <v>10</v>
      </c>
      <c r="L737" s="204">
        <v>5.5E-2</v>
      </c>
      <c r="M737" s="204">
        <v>6.5000000000000002E-2</v>
      </c>
      <c r="N737" s="200"/>
      <c r="O737" s="106" t="s">
        <v>310</v>
      </c>
    </row>
    <row r="738" spans="1:15" ht="33.75" x14ac:dyDescent="0.2">
      <c r="A738" s="202" t="s">
        <v>839</v>
      </c>
      <c r="B738" s="202" t="s">
        <v>3305</v>
      </c>
      <c r="C738" s="203" t="s">
        <v>87</v>
      </c>
      <c r="D738" s="204">
        <v>0.28399999999999997</v>
      </c>
      <c r="E738" s="204">
        <v>0.28399999999999997</v>
      </c>
      <c r="F738" s="204">
        <v>0.27700000000000002</v>
      </c>
      <c r="G738" s="204">
        <v>0.27700000000000002</v>
      </c>
      <c r="H738" s="205">
        <v>3.5</v>
      </c>
      <c r="I738" s="206"/>
      <c r="J738" s="204"/>
      <c r="K738" s="206">
        <v>8</v>
      </c>
      <c r="L738" s="204">
        <v>5.2999999999999999E-2</v>
      </c>
      <c r="M738" s="204">
        <v>5.8999999999999997E-2</v>
      </c>
      <c r="N738" s="200"/>
      <c r="O738" s="106" t="s">
        <v>310</v>
      </c>
    </row>
    <row r="739" spans="1:15" s="20" customFormat="1" ht="21" customHeight="1" x14ac:dyDescent="0.2">
      <c r="A739" s="81" t="s">
        <v>2911</v>
      </c>
      <c r="B739" s="207"/>
      <c r="C739" s="208"/>
      <c r="D739" s="209"/>
      <c r="E739" s="209"/>
      <c r="F739" s="209"/>
      <c r="G739" s="209"/>
      <c r="H739" s="210"/>
      <c r="I739" s="211"/>
      <c r="J739" s="209"/>
      <c r="K739" s="211"/>
      <c r="L739" s="209"/>
      <c r="M739" s="215"/>
      <c r="N739" s="216"/>
      <c r="O739" s="213"/>
    </row>
    <row r="740" spans="1:15" ht="45" x14ac:dyDescent="0.2">
      <c r="A740" s="202" t="s">
        <v>416</v>
      </c>
      <c r="B740" s="202" t="s">
        <v>3305</v>
      </c>
      <c r="C740" s="203" t="s">
        <v>92</v>
      </c>
      <c r="D740" s="204">
        <v>0.16900000000000001</v>
      </c>
      <c r="E740" s="204">
        <v>0.16900000000000001</v>
      </c>
      <c r="F740" s="204"/>
      <c r="G740" s="204"/>
      <c r="H740" s="205">
        <v>1.9</v>
      </c>
      <c r="I740" s="206"/>
      <c r="J740" s="204"/>
      <c r="K740" s="206"/>
      <c r="L740" s="204"/>
      <c r="M740" s="204"/>
      <c r="N740" s="200" t="s">
        <v>310</v>
      </c>
      <c r="O740" s="106" t="s">
        <v>310</v>
      </c>
    </row>
    <row r="741" spans="1:15" ht="22.5" x14ac:dyDescent="0.2">
      <c r="A741" s="202" t="s">
        <v>853</v>
      </c>
      <c r="B741" s="202" t="s">
        <v>3305</v>
      </c>
      <c r="C741" s="203" t="s">
        <v>3851</v>
      </c>
      <c r="D741" s="204">
        <v>1.728</v>
      </c>
      <c r="E741" s="204">
        <v>1.728</v>
      </c>
      <c r="F741" s="204"/>
      <c r="G741" s="204"/>
      <c r="H741" s="205">
        <v>10.8</v>
      </c>
      <c r="I741" s="206">
        <v>3</v>
      </c>
      <c r="J741" s="204">
        <v>0.42699999999999999</v>
      </c>
      <c r="K741" s="206">
        <v>22</v>
      </c>
      <c r="L741" s="204">
        <v>0.111</v>
      </c>
      <c r="M741" s="204">
        <v>0.14499999999999999</v>
      </c>
      <c r="N741" s="200"/>
      <c r="O741" s="106" t="s">
        <v>310</v>
      </c>
    </row>
    <row r="742" spans="1:15" ht="22.5" x14ac:dyDescent="0.2">
      <c r="A742" s="110" t="s">
        <v>856</v>
      </c>
      <c r="B742" s="110" t="s">
        <v>3305</v>
      </c>
      <c r="C742" s="199" t="s">
        <v>3852</v>
      </c>
      <c r="D742" s="111">
        <v>1.5760000000000001</v>
      </c>
      <c r="E742" s="111">
        <v>1.575</v>
      </c>
      <c r="F742" s="111"/>
      <c r="G742" s="111"/>
      <c r="H742" s="112">
        <v>8.3000000000000007</v>
      </c>
      <c r="I742" s="119">
        <v>2</v>
      </c>
      <c r="J742" s="111">
        <v>0.51900000000000002</v>
      </c>
      <c r="K742" s="119">
        <v>19</v>
      </c>
      <c r="L742" s="111">
        <v>0.188</v>
      </c>
      <c r="M742" s="111">
        <v>0.16800000000000001</v>
      </c>
      <c r="N742" s="201"/>
      <c r="O742" s="110" t="s">
        <v>310</v>
      </c>
    </row>
    <row r="743" spans="1:15" ht="22.5" x14ac:dyDescent="0.2">
      <c r="A743" s="110" t="s">
        <v>857</v>
      </c>
      <c r="B743" s="110" t="s">
        <v>3305</v>
      </c>
      <c r="C743" s="199" t="s">
        <v>5783</v>
      </c>
      <c r="D743" s="111">
        <v>0.308</v>
      </c>
      <c r="E743" s="111">
        <v>0.308</v>
      </c>
      <c r="F743" s="111"/>
      <c r="G743" s="111"/>
      <c r="H743" s="112">
        <v>4.3</v>
      </c>
      <c r="I743" s="119">
        <v>1</v>
      </c>
      <c r="J743" s="111">
        <v>0.13500000000000001</v>
      </c>
      <c r="K743" s="119">
        <v>8</v>
      </c>
      <c r="L743" s="111">
        <v>4.9000000000000002E-2</v>
      </c>
      <c r="M743" s="111">
        <v>5.7000000000000002E-2</v>
      </c>
      <c r="N743" s="201"/>
      <c r="O743" s="110" t="s">
        <v>310</v>
      </c>
    </row>
    <row r="744" spans="1:15" ht="45" x14ac:dyDescent="0.2">
      <c r="A744" s="202" t="s">
        <v>859</v>
      </c>
      <c r="B744" s="202" t="s">
        <v>3305</v>
      </c>
      <c r="C744" s="203" t="s">
        <v>6743</v>
      </c>
      <c r="D744" s="204">
        <v>0.98199999999999998</v>
      </c>
      <c r="E744" s="204">
        <v>0.98099999999999998</v>
      </c>
      <c r="F744" s="204"/>
      <c r="G744" s="204"/>
      <c r="H744" s="205">
        <v>5.2</v>
      </c>
      <c r="I744" s="206">
        <v>1</v>
      </c>
      <c r="J744" s="204">
        <v>0.77600000000000002</v>
      </c>
      <c r="K744" s="206">
        <v>12</v>
      </c>
      <c r="L744" s="204">
        <v>0.187</v>
      </c>
      <c r="M744" s="204">
        <v>0.157</v>
      </c>
      <c r="N744" s="200"/>
      <c r="O744" s="106" t="s">
        <v>310</v>
      </c>
    </row>
    <row r="745" spans="1:15" ht="45" x14ac:dyDescent="0.2">
      <c r="A745" s="202" t="s">
        <v>860</v>
      </c>
      <c r="B745" s="202" t="s">
        <v>3305</v>
      </c>
      <c r="C745" s="203" t="s">
        <v>6744</v>
      </c>
      <c r="D745" s="204">
        <v>0.32800000000000001</v>
      </c>
      <c r="E745" s="204">
        <v>0.32800000000000001</v>
      </c>
      <c r="F745" s="204"/>
      <c r="G745" s="204"/>
      <c r="H745" s="205">
        <v>4.9000000000000004</v>
      </c>
      <c r="I745" s="206">
        <v>1</v>
      </c>
      <c r="J745" s="204">
        <v>0.16200000000000001</v>
      </c>
      <c r="K745" s="206">
        <v>9</v>
      </c>
      <c r="L745" s="204">
        <v>4.5999999999999999E-2</v>
      </c>
      <c r="M745" s="204">
        <v>5.5E-2</v>
      </c>
      <c r="N745" s="200"/>
      <c r="O745" s="106" t="s">
        <v>310</v>
      </c>
    </row>
    <row r="746" spans="1:15" ht="45" x14ac:dyDescent="0.2">
      <c r="A746" s="202" t="s">
        <v>861</v>
      </c>
      <c r="B746" s="202" t="s">
        <v>3305</v>
      </c>
      <c r="C746" s="203" t="s">
        <v>6745</v>
      </c>
      <c r="D746" s="204">
        <v>0.34899999999999998</v>
      </c>
      <c r="E746" s="204">
        <v>0.34899999999999998</v>
      </c>
      <c r="F746" s="204"/>
      <c r="G746" s="204"/>
      <c r="H746" s="205">
        <v>5</v>
      </c>
      <c r="I746" s="206">
        <v>1</v>
      </c>
      <c r="J746" s="204">
        <v>6.4000000000000001E-2</v>
      </c>
      <c r="K746" s="206">
        <v>9</v>
      </c>
      <c r="L746" s="204">
        <v>4.8000000000000001E-2</v>
      </c>
      <c r="M746" s="204">
        <v>5.8000000000000003E-2</v>
      </c>
      <c r="N746" s="200"/>
      <c r="O746" s="106" t="s">
        <v>310</v>
      </c>
    </row>
    <row r="747" spans="1:15" ht="45" x14ac:dyDescent="0.2">
      <c r="A747" s="202" t="s">
        <v>5784</v>
      </c>
      <c r="B747" s="202" t="s">
        <v>3305</v>
      </c>
      <c r="C747" s="118" t="s">
        <v>6746</v>
      </c>
      <c r="D747" s="204">
        <v>0.224</v>
      </c>
      <c r="E747" s="204">
        <v>0.224</v>
      </c>
      <c r="F747" s="204"/>
      <c r="G747" s="204"/>
      <c r="H747" s="205">
        <v>3.8</v>
      </c>
      <c r="I747" s="206">
        <v>1</v>
      </c>
      <c r="J747" s="204">
        <v>0.15</v>
      </c>
      <c r="K747" s="206">
        <v>7</v>
      </c>
      <c r="L747" s="204">
        <v>0.04</v>
      </c>
      <c r="M747" s="204">
        <v>4.5999999999999999E-2</v>
      </c>
      <c r="N747" s="200"/>
      <c r="O747" s="106" t="s">
        <v>310</v>
      </c>
    </row>
    <row r="748" spans="1:15" s="20" customFormat="1" ht="21" customHeight="1" x14ac:dyDescent="0.2">
      <c r="A748" s="81" t="s">
        <v>2244</v>
      </c>
      <c r="B748" s="207"/>
      <c r="C748" s="208"/>
      <c r="D748" s="209"/>
      <c r="E748" s="209"/>
      <c r="F748" s="209"/>
      <c r="G748" s="209"/>
      <c r="H748" s="210"/>
      <c r="I748" s="211"/>
      <c r="J748" s="209"/>
      <c r="K748" s="211"/>
      <c r="L748" s="209"/>
      <c r="M748" s="215"/>
      <c r="N748" s="216"/>
      <c r="O748" s="213"/>
    </row>
    <row r="749" spans="1:15" ht="33.75" x14ac:dyDescent="0.2">
      <c r="A749" s="202" t="s">
        <v>863</v>
      </c>
      <c r="B749" s="202" t="s">
        <v>3303</v>
      </c>
      <c r="C749" s="203" t="s">
        <v>1917</v>
      </c>
      <c r="D749" s="204">
        <v>2.9359999999999999</v>
      </c>
      <c r="E749" s="204">
        <v>2.863</v>
      </c>
      <c r="F749" s="204"/>
      <c r="G749" s="204"/>
      <c r="H749" s="205">
        <v>18.7</v>
      </c>
      <c r="I749" s="206">
        <v>5</v>
      </c>
      <c r="J749" s="204">
        <v>0.39300000000000002</v>
      </c>
      <c r="K749" s="206">
        <v>36</v>
      </c>
      <c r="L749" s="204">
        <v>8.7999999999999995E-2</v>
      </c>
      <c r="M749" s="204">
        <v>0.12</v>
      </c>
      <c r="N749" s="200"/>
      <c r="O749" s="106"/>
    </row>
    <row r="750" spans="1:15" ht="33.75" x14ac:dyDescent="0.2">
      <c r="A750" s="202" t="s">
        <v>864</v>
      </c>
      <c r="B750" s="202" t="s">
        <v>3303</v>
      </c>
      <c r="C750" s="203" t="s">
        <v>3407</v>
      </c>
      <c r="D750" s="204">
        <v>1.304</v>
      </c>
      <c r="E750" s="204">
        <v>1.22</v>
      </c>
      <c r="F750" s="204"/>
      <c r="G750" s="204"/>
      <c r="H750" s="205">
        <v>6.1</v>
      </c>
      <c r="I750" s="206">
        <v>1</v>
      </c>
      <c r="J750" s="204">
        <v>0.43</v>
      </c>
      <c r="K750" s="206">
        <v>13</v>
      </c>
      <c r="L750" s="204">
        <v>0.14099999999999999</v>
      </c>
      <c r="M750" s="204">
        <v>0.121</v>
      </c>
      <c r="N750" s="200"/>
      <c r="O750" s="106"/>
    </row>
    <row r="751" spans="1:15" ht="33.75" x14ac:dyDescent="0.2">
      <c r="A751" s="202" t="s">
        <v>2154</v>
      </c>
      <c r="B751" s="202" t="s">
        <v>3303</v>
      </c>
      <c r="C751" s="203" t="s">
        <v>3408</v>
      </c>
      <c r="D751" s="204">
        <v>1.0529999999999999</v>
      </c>
      <c r="E751" s="204">
        <v>0.98499999999999999</v>
      </c>
      <c r="F751" s="204"/>
      <c r="G751" s="204"/>
      <c r="H751" s="205">
        <v>5.7</v>
      </c>
      <c r="I751" s="206">
        <v>1</v>
      </c>
      <c r="J751" s="204">
        <v>0.63200000000000001</v>
      </c>
      <c r="K751" s="206">
        <v>15</v>
      </c>
      <c r="L751" s="204">
        <v>7.8E-2</v>
      </c>
      <c r="M751" s="204">
        <v>9.4E-2</v>
      </c>
      <c r="N751" s="200"/>
      <c r="O751" s="106"/>
    </row>
    <row r="752" spans="1:15" ht="22.5" customHeight="1" x14ac:dyDescent="0.2">
      <c r="A752" s="202" t="s">
        <v>2156</v>
      </c>
      <c r="B752" s="202" t="s">
        <v>3303</v>
      </c>
      <c r="C752" s="203" t="s">
        <v>3857</v>
      </c>
      <c r="D752" s="204">
        <v>0.69099999999999995</v>
      </c>
      <c r="E752" s="204">
        <v>0.64400000000000002</v>
      </c>
      <c r="F752" s="204"/>
      <c r="G752" s="204"/>
      <c r="H752" s="205">
        <v>3.3</v>
      </c>
      <c r="I752" s="206">
        <v>1</v>
      </c>
      <c r="J752" s="204">
        <v>0.26400000000000001</v>
      </c>
      <c r="K752" s="206">
        <v>8</v>
      </c>
      <c r="L752" s="204">
        <v>8.8999999999999996E-2</v>
      </c>
      <c r="M752" s="204">
        <v>9.7000000000000003E-2</v>
      </c>
      <c r="N752" s="200"/>
      <c r="O752" s="106"/>
    </row>
    <row r="753" spans="1:15" ht="45" x14ac:dyDescent="0.2">
      <c r="A753" s="202" t="s">
        <v>1946</v>
      </c>
      <c r="B753" s="202" t="s">
        <v>3305</v>
      </c>
      <c r="C753" s="203" t="s">
        <v>95</v>
      </c>
      <c r="D753" s="204">
        <v>0.66800000000000004</v>
      </c>
      <c r="E753" s="204">
        <v>0.66700000000000004</v>
      </c>
      <c r="F753" s="204"/>
      <c r="G753" s="204"/>
      <c r="H753" s="205">
        <v>5.7</v>
      </c>
      <c r="I753" s="206">
        <v>1</v>
      </c>
      <c r="J753" s="204">
        <v>0.433</v>
      </c>
      <c r="K753" s="206">
        <v>14</v>
      </c>
      <c r="L753" s="204">
        <v>0.08</v>
      </c>
      <c r="M753" s="204">
        <v>9.7000000000000003E-2</v>
      </c>
      <c r="N753" s="200"/>
      <c r="O753" s="106"/>
    </row>
    <row r="754" spans="1:15" ht="33.75" x14ac:dyDescent="0.2">
      <c r="A754" s="110" t="s">
        <v>1837</v>
      </c>
      <c r="B754" s="110" t="s">
        <v>3305</v>
      </c>
      <c r="C754" s="199" t="s">
        <v>96</v>
      </c>
      <c r="D754" s="111">
        <v>0.49199999999999999</v>
      </c>
      <c r="E754" s="111">
        <v>0.48699999999999999</v>
      </c>
      <c r="F754" s="111"/>
      <c r="G754" s="111"/>
      <c r="H754" s="112">
        <v>3.8</v>
      </c>
      <c r="I754" s="119">
        <v>1</v>
      </c>
      <c r="J754" s="111">
        <v>0.28999999999999998</v>
      </c>
      <c r="K754" s="119">
        <v>8</v>
      </c>
      <c r="L754" s="111">
        <v>0.123</v>
      </c>
      <c r="M754" s="111">
        <v>9.7000000000000003E-2</v>
      </c>
      <c r="N754" s="201"/>
      <c r="O754" s="110"/>
    </row>
    <row r="755" spans="1:15" ht="33.75" x14ac:dyDescent="0.2">
      <c r="A755" s="202" t="s">
        <v>564</v>
      </c>
      <c r="B755" s="202" t="s">
        <v>3305</v>
      </c>
      <c r="C755" s="203" t="s">
        <v>97</v>
      </c>
      <c r="D755" s="204">
        <v>0.45200000000000001</v>
      </c>
      <c r="E755" s="204">
        <v>0.44900000000000001</v>
      </c>
      <c r="F755" s="204"/>
      <c r="G755" s="204"/>
      <c r="H755" s="205">
        <v>3.8</v>
      </c>
      <c r="I755" s="206">
        <v>1</v>
      </c>
      <c r="J755" s="204">
        <v>0.26200000000000001</v>
      </c>
      <c r="K755" s="206">
        <v>9</v>
      </c>
      <c r="L755" s="204">
        <v>7.8E-2</v>
      </c>
      <c r="M755" s="204">
        <v>8.7999999999999995E-2</v>
      </c>
      <c r="N755" s="200"/>
      <c r="O755" s="106"/>
    </row>
    <row r="756" spans="1:15" x14ac:dyDescent="0.2">
      <c r="A756" s="110" t="s">
        <v>3685</v>
      </c>
      <c r="B756" s="110" t="s">
        <v>3305</v>
      </c>
      <c r="C756" s="199" t="s">
        <v>98</v>
      </c>
      <c r="D756" s="111">
        <v>1.4339999999999999</v>
      </c>
      <c r="E756" s="111">
        <v>1.4330000000000001</v>
      </c>
      <c r="F756" s="111"/>
      <c r="G756" s="111"/>
      <c r="H756" s="112">
        <v>11.8</v>
      </c>
      <c r="I756" s="119">
        <v>3</v>
      </c>
      <c r="J756" s="111">
        <v>0.33400000000000002</v>
      </c>
      <c r="K756" s="119">
        <v>23</v>
      </c>
      <c r="L756" s="111">
        <v>7.9000000000000001E-2</v>
      </c>
      <c r="M756" s="111">
        <v>0.104</v>
      </c>
      <c r="N756" s="201"/>
      <c r="O756" s="110"/>
    </row>
    <row r="757" spans="1:15" x14ac:dyDescent="0.2">
      <c r="A757" s="202" t="s">
        <v>3193</v>
      </c>
      <c r="B757" s="202" t="s">
        <v>3305</v>
      </c>
      <c r="C757" s="203" t="s">
        <v>99</v>
      </c>
      <c r="D757" s="204">
        <v>0.624</v>
      </c>
      <c r="E757" s="204">
        <v>0.624</v>
      </c>
      <c r="F757" s="204"/>
      <c r="G757" s="204"/>
      <c r="H757" s="205">
        <v>5</v>
      </c>
      <c r="I757" s="206">
        <v>1</v>
      </c>
      <c r="J757" s="204">
        <v>0.40300000000000002</v>
      </c>
      <c r="K757" s="206">
        <v>12</v>
      </c>
      <c r="L757" s="204">
        <v>7.4999999999999997E-2</v>
      </c>
      <c r="M757" s="204">
        <v>8.8999999999999996E-2</v>
      </c>
      <c r="N757" s="200"/>
      <c r="O757" s="106"/>
    </row>
    <row r="758" spans="1:15" x14ac:dyDescent="0.2">
      <c r="A758" s="202" t="s">
        <v>100</v>
      </c>
      <c r="B758" s="202" t="s">
        <v>3305</v>
      </c>
      <c r="C758" s="203" t="s">
        <v>101</v>
      </c>
      <c r="D758" s="204">
        <v>0.84499999999999997</v>
      </c>
      <c r="E758" s="204">
        <v>0.84399999999999997</v>
      </c>
      <c r="F758" s="204"/>
      <c r="G758" s="204"/>
      <c r="H758" s="205">
        <v>6.4</v>
      </c>
      <c r="I758" s="206">
        <v>1</v>
      </c>
      <c r="J758" s="204">
        <v>0.57299999999999995</v>
      </c>
      <c r="K758" s="206">
        <v>14</v>
      </c>
      <c r="L758" s="204">
        <v>8.6999999999999994E-2</v>
      </c>
      <c r="M758" s="204">
        <v>0.107</v>
      </c>
      <c r="N758" s="200"/>
      <c r="O758" s="106"/>
    </row>
    <row r="759" spans="1:15" x14ac:dyDescent="0.2">
      <c r="A759" s="202" t="s">
        <v>104</v>
      </c>
      <c r="B759" s="202" t="s">
        <v>3305</v>
      </c>
      <c r="C759" s="203" t="s">
        <v>105</v>
      </c>
      <c r="D759" s="204">
        <v>0.77800000000000002</v>
      </c>
      <c r="E759" s="204">
        <v>0.77800000000000002</v>
      </c>
      <c r="F759" s="204"/>
      <c r="G759" s="204"/>
      <c r="H759" s="205">
        <v>6.1</v>
      </c>
      <c r="I759" s="206">
        <v>1</v>
      </c>
      <c r="J759" s="204">
        <v>0.54600000000000004</v>
      </c>
      <c r="K759" s="206">
        <v>16</v>
      </c>
      <c r="L759" s="204">
        <v>8.6999999999999994E-2</v>
      </c>
      <c r="M759" s="204">
        <v>0.107</v>
      </c>
      <c r="N759" s="200"/>
      <c r="O759" s="106"/>
    </row>
    <row r="760" spans="1:15" s="20" customFormat="1" ht="21" customHeight="1" x14ac:dyDescent="0.2">
      <c r="A760" s="81" t="s">
        <v>2245</v>
      </c>
      <c r="B760" s="207"/>
      <c r="C760" s="208"/>
      <c r="D760" s="209"/>
      <c r="E760" s="209"/>
      <c r="F760" s="209"/>
      <c r="G760" s="209"/>
      <c r="H760" s="210"/>
      <c r="I760" s="211"/>
      <c r="J760" s="209"/>
      <c r="K760" s="211"/>
      <c r="L760" s="209"/>
      <c r="M760" s="215"/>
      <c r="N760" s="216"/>
      <c r="O760" s="213"/>
    </row>
    <row r="761" spans="1:15" ht="33.75" x14ac:dyDescent="0.2">
      <c r="A761" s="202" t="s">
        <v>3195</v>
      </c>
      <c r="B761" s="202" t="s">
        <v>3303</v>
      </c>
      <c r="C761" s="203" t="s">
        <v>106</v>
      </c>
      <c r="D761" s="204">
        <v>4.07</v>
      </c>
      <c r="E761" s="204">
        <v>3.9350000000000001</v>
      </c>
      <c r="F761" s="204"/>
      <c r="G761" s="204"/>
      <c r="H761" s="205">
        <v>20.8</v>
      </c>
      <c r="I761" s="206">
        <v>6</v>
      </c>
      <c r="J761" s="204">
        <v>0.41799999999999998</v>
      </c>
      <c r="K761" s="206">
        <v>38</v>
      </c>
      <c r="L761" s="204">
        <v>0.17</v>
      </c>
      <c r="M761" s="204">
        <v>0.13400000000000001</v>
      </c>
      <c r="N761" s="200"/>
      <c r="O761" s="106"/>
    </row>
    <row r="762" spans="1:15" ht="33.75" x14ac:dyDescent="0.2">
      <c r="A762" s="202" t="s">
        <v>825</v>
      </c>
      <c r="B762" s="202" t="s">
        <v>3303</v>
      </c>
      <c r="C762" s="203" t="s">
        <v>107</v>
      </c>
      <c r="D762" s="204">
        <v>2.4020000000000001</v>
      </c>
      <c r="E762" s="204">
        <v>2.2770000000000001</v>
      </c>
      <c r="F762" s="204"/>
      <c r="G762" s="204"/>
      <c r="H762" s="205">
        <v>11.7</v>
      </c>
      <c r="I762" s="206">
        <v>3</v>
      </c>
      <c r="J762" s="204">
        <v>0.39200000000000002</v>
      </c>
      <c r="K762" s="206">
        <v>24</v>
      </c>
      <c r="L762" s="204">
        <v>0.13400000000000001</v>
      </c>
      <c r="M762" s="204">
        <v>0.123</v>
      </c>
      <c r="N762" s="200"/>
      <c r="O762" s="106"/>
    </row>
    <row r="763" spans="1:15" ht="22.5" x14ac:dyDescent="0.2">
      <c r="A763" s="202" t="s">
        <v>826</v>
      </c>
      <c r="B763" s="202" t="s">
        <v>3303</v>
      </c>
      <c r="C763" s="203" t="s">
        <v>827</v>
      </c>
      <c r="D763" s="204">
        <v>1.351</v>
      </c>
      <c r="E763" s="204">
        <v>1.256</v>
      </c>
      <c r="F763" s="204"/>
      <c r="G763" s="204"/>
      <c r="H763" s="205">
        <v>5.6</v>
      </c>
      <c r="I763" s="206">
        <v>1</v>
      </c>
      <c r="J763" s="204">
        <v>0.38100000000000001</v>
      </c>
      <c r="K763" s="206">
        <v>14</v>
      </c>
      <c r="L763" s="204">
        <v>9.6000000000000002E-2</v>
      </c>
      <c r="M763" s="204">
        <v>0.11600000000000001</v>
      </c>
      <c r="N763" s="200"/>
      <c r="O763" s="106"/>
    </row>
    <row r="764" spans="1:15" ht="33.75" x14ac:dyDescent="0.2">
      <c r="A764" s="202" t="s">
        <v>1767</v>
      </c>
      <c r="B764" s="202" t="s">
        <v>3303</v>
      </c>
      <c r="C764" s="203" t="s">
        <v>5785</v>
      </c>
      <c r="D764" s="204">
        <v>5.4859999999999998</v>
      </c>
      <c r="E764" s="204">
        <v>5.4669999999999996</v>
      </c>
      <c r="F764" s="204"/>
      <c r="G764" s="204"/>
      <c r="H764" s="205">
        <v>34.299999999999997</v>
      </c>
      <c r="I764" s="206">
        <v>10</v>
      </c>
      <c r="J764" s="204">
        <v>0.48599999999999999</v>
      </c>
      <c r="K764" s="206">
        <v>52</v>
      </c>
      <c r="L764" s="204">
        <v>0.158</v>
      </c>
      <c r="M764" s="204">
        <v>0.151</v>
      </c>
      <c r="N764" s="200"/>
      <c r="O764" s="106" t="s">
        <v>310</v>
      </c>
    </row>
    <row r="765" spans="1:15" ht="33.75" x14ac:dyDescent="0.2">
      <c r="A765" s="202" t="s">
        <v>2778</v>
      </c>
      <c r="B765" s="202" t="s">
        <v>3303</v>
      </c>
      <c r="C765" s="203" t="s">
        <v>5786</v>
      </c>
      <c r="D765" s="204">
        <v>3.2</v>
      </c>
      <c r="E765" s="204">
        <v>3.1920000000000002</v>
      </c>
      <c r="F765" s="204"/>
      <c r="G765" s="204"/>
      <c r="H765" s="205">
        <v>23</v>
      </c>
      <c r="I765" s="206">
        <v>7</v>
      </c>
      <c r="J765" s="204">
        <v>0.38900000000000001</v>
      </c>
      <c r="K765" s="206">
        <v>41</v>
      </c>
      <c r="L765" s="204">
        <v>0.13500000000000001</v>
      </c>
      <c r="M765" s="204">
        <v>0.13</v>
      </c>
      <c r="N765" s="200"/>
      <c r="O765" s="106" t="s">
        <v>310</v>
      </c>
    </row>
    <row r="766" spans="1:15" ht="33.75" x14ac:dyDescent="0.2">
      <c r="A766" s="202" t="s">
        <v>2214</v>
      </c>
      <c r="B766" s="202" t="s">
        <v>3303</v>
      </c>
      <c r="C766" s="203" t="s">
        <v>6747</v>
      </c>
      <c r="D766" s="204">
        <v>2.1440000000000001</v>
      </c>
      <c r="E766" s="204">
        <v>2.1379999999999999</v>
      </c>
      <c r="F766" s="204"/>
      <c r="G766" s="204"/>
      <c r="H766" s="205">
        <v>14.4</v>
      </c>
      <c r="I766" s="206">
        <v>4</v>
      </c>
      <c r="J766" s="204">
        <v>0.41699999999999998</v>
      </c>
      <c r="K766" s="206">
        <v>29</v>
      </c>
      <c r="L766" s="204">
        <v>0.14499999999999999</v>
      </c>
      <c r="M766" s="204">
        <v>0.13600000000000001</v>
      </c>
      <c r="N766" s="200"/>
      <c r="O766" s="106" t="s">
        <v>310</v>
      </c>
    </row>
    <row r="767" spans="1:15" ht="33.75" x14ac:dyDescent="0.2">
      <c r="A767" s="202" t="s">
        <v>2365</v>
      </c>
      <c r="B767" s="202" t="s">
        <v>3303</v>
      </c>
      <c r="C767" s="203" t="s">
        <v>6748</v>
      </c>
      <c r="D767" s="204">
        <v>1.03</v>
      </c>
      <c r="E767" s="204">
        <v>1.0269999999999999</v>
      </c>
      <c r="F767" s="204"/>
      <c r="G767" s="204"/>
      <c r="H767" s="205">
        <v>5.7</v>
      </c>
      <c r="I767" s="206">
        <v>1</v>
      </c>
      <c r="J767" s="204">
        <v>0.505</v>
      </c>
      <c r="K767" s="206">
        <v>14</v>
      </c>
      <c r="L767" s="204">
        <v>0.17699999999999999</v>
      </c>
      <c r="M767" s="204">
        <v>0.151</v>
      </c>
      <c r="N767" s="200"/>
      <c r="O767" s="106" t="s">
        <v>310</v>
      </c>
    </row>
    <row r="768" spans="1:15" ht="33.75" x14ac:dyDescent="0.2">
      <c r="A768" s="202" t="s">
        <v>3134</v>
      </c>
      <c r="B768" s="202" t="s">
        <v>3303</v>
      </c>
      <c r="C768" s="203" t="s">
        <v>3612</v>
      </c>
      <c r="D768" s="204">
        <v>2.3740000000000001</v>
      </c>
      <c r="E768" s="204">
        <v>2.3149999999999999</v>
      </c>
      <c r="F768" s="204"/>
      <c r="G768" s="204"/>
      <c r="H768" s="205">
        <v>15</v>
      </c>
      <c r="I768" s="206">
        <v>4</v>
      </c>
      <c r="J768" s="204">
        <v>0.39100000000000001</v>
      </c>
      <c r="K768" s="206">
        <v>31</v>
      </c>
      <c r="L768" s="204">
        <v>9.0999999999999998E-2</v>
      </c>
      <c r="M768" s="204">
        <v>0.122</v>
      </c>
      <c r="N768" s="200"/>
      <c r="O768" s="106"/>
    </row>
    <row r="769" spans="1:15" ht="33.75" x14ac:dyDescent="0.2">
      <c r="A769" s="202" t="s">
        <v>3135</v>
      </c>
      <c r="B769" s="202" t="s">
        <v>3303</v>
      </c>
      <c r="C769" s="203" t="s">
        <v>2777</v>
      </c>
      <c r="D769" s="204">
        <v>0.999</v>
      </c>
      <c r="E769" s="204">
        <v>0.94199999999999995</v>
      </c>
      <c r="F769" s="204"/>
      <c r="G769" s="204"/>
      <c r="H769" s="205">
        <v>4.5999999999999996</v>
      </c>
      <c r="I769" s="206">
        <v>1</v>
      </c>
      <c r="J769" s="204">
        <v>0.51500000000000001</v>
      </c>
      <c r="K769" s="206">
        <v>13</v>
      </c>
      <c r="L769" s="204">
        <v>0.10199999999999999</v>
      </c>
      <c r="M769" s="204">
        <v>0.12</v>
      </c>
      <c r="N769" s="200"/>
      <c r="O769" s="106"/>
    </row>
    <row r="770" spans="1:15" ht="22.5" x14ac:dyDescent="0.2">
      <c r="A770" s="202" t="s">
        <v>2783</v>
      </c>
      <c r="B770" s="202" t="s">
        <v>3303</v>
      </c>
      <c r="C770" s="203" t="s">
        <v>3027</v>
      </c>
      <c r="D770" s="204">
        <v>0.876</v>
      </c>
      <c r="E770" s="204">
        <v>0.83899999999999997</v>
      </c>
      <c r="F770" s="204"/>
      <c r="G770" s="204"/>
      <c r="H770" s="205">
        <v>4.2</v>
      </c>
      <c r="I770" s="206">
        <v>1</v>
      </c>
      <c r="J770" s="204">
        <v>0.436</v>
      </c>
      <c r="K770" s="206">
        <v>11</v>
      </c>
      <c r="L770" s="204">
        <v>0.112</v>
      </c>
      <c r="M770" s="204">
        <v>0.129</v>
      </c>
      <c r="N770" s="200"/>
      <c r="O770" s="106"/>
    </row>
    <row r="771" spans="1:15" ht="33.75" x14ac:dyDescent="0.2">
      <c r="A771" s="110" t="s">
        <v>1426</v>
      </c>
      <c r="B771" s="110" t="s">
        <v>3303</v>
      </c>
      <c r="C771" s="199" t="s">
        <v>3614</v>
      </c>
      <c r="D771" s="111">
        <v>1.7869999999999999</v>
      </c>
      <c r="E771" s="111">
        <v>1.645</v>
      </c>
      <c r="F771" s="111"/>
      <c r="G771" s="111"/>
      <c r="H771" s="112">
        <v>6.6</v>
      </c>
      <c r="I771" s="119">
        <v>1</v>
      </c>
      <c r="J771" s="111">
        <v>0.436</v>
      </c>
      <c r="K771" s="119">
        <v>15</v>
      </c>
      <c r="L771" s="111">
        <v>0.14199999999999999</v>
      </c>
      <c r="M771" s="111">
        <v>0.115</v>
      </c>
      <c r="N771" s="201"/>
      <c r="O771" s="110"/>
    </row>
    <row r="772" spans="1:15" ht="33.75" x14ac:dyDescent="0.2">
      <c r="A772" s="110" t="s">
        <v>2339</v>
      </c>
      <c r="B772" s="110" t="s">
        <v>3303</v>
      </c>
      <c r="C772" s="199" t="s">
        <v>3615</v>
      </c>
      <c r="D772" s="111">
        <v>1.2709999999999999</v>
      </c>
      <c r="E772" s="111">
        <v>1.169</v>
      </c>
      <c r="F772" s="111"/>
      <c r="G772" s="111"/>
      <c r="H772" s="112">
        <v>5.3</v>
      </c>
      <c r="I772" s="119">
        <v>1</v>
      </c>
      <c r="J772" s="111">
        <v>0.32900000000000001</v>
      </c>
      <c r="K772" s="119">
        <v>13</v>
      </c>
      <c r="L772" s="111">
        <v>0.111</v>
      </c>
      <c r="M772" s="111">
        <v>0.105</v>
      </c>
      <c r="N772" s="201"/>
      <c r="O772" s="110"/>
    </row>
    <row r="773" spans="1:15" ht="33.75" x14ac:dyDescent="0.2">
      <c r="A773" s="202" t="s">
        <v>108</v>
      </c>
      <c r="B773" s="202" t="s">
        <v>3303</v>
      </c>
      <c r="C773" s="203" t="s">
        <v>109</v>
      </c>
      <c r="D773" s="204">
        <v>1.2270000000000001</v>
      </c>
      <c r="E773" s="204">
        <v>1.1379999999999999</v>
      </c>
      <c r="F773" s="204"/>
      <c r="G773" s="204"/>
      <c r="H773" s="205">
        <v>5.7</v>
      </c>
      <c r="I773" s="206">
        <v>1</v>
      </c>
      <c r="J773" s="204">
        <v>0.33900000000000002</v>
      </c>
      <c r="K773" s="206">
        <v>12</v>
      </c>
      <c r="L773" s="204">
        <v>0.13500000000000001</v>
      </c>
      <c r="M773" s="204">
        <v>0.10100000000000001</v>
      </c>
      <c r="N773" s="200"/>
      <c r="O773" s="106"/>
    </row>
    <row r="774" spans="1:15" ht="33.75" x14ac:dyDescent="0.2">
      <c r="A774" s="202" t="s">
        <v>110</v>
      </c>
      <c r="B774" s="202" t="s">
        <v>3303</v>
      </c>
      <c r="C774" s="203" t="s">
        <v>111</v>
      </c>
      <c r="D774" s="204">
        <v>0.89400000000000002</v>
      </c>
      <c r="E774" s="204">
        <v>0.82299999999999995</v>
      </c>
      <c r="F774" s="204"/>
      <c r="G774" s="204"/>
      <c r="H774" s="205">
        <v>3.8</v>
      </c>
      <c r="I774" s="206">
        <v>1</v>
      </c>
      <c r="J774" s="204">
        <v>0.44800000000000001</v>
      </c>
      <c r="K774" s="206">
        <v>10</v>
      </c>
      <c r="L774" s="204">
        <v>0.124</v>
      </c>
      <c r="M774" s="204">
        <v>9.9000000000000005E-2</v>
      </c>
      <c r="N774" s="200"/>
      <c r="O774" s="106"/>
    </row>
    <row r="775" spans="1:15" ht="45" x14ac:dyDescent="0.2">
      <c r="A775" s="202" t="s">
        <v>651</v>
      </c>
      <c r="B775" s="202" t="s">
        <v>3303</v>
      </c>
      <c r="C775" s="203" t="s">
        <v>3616</v>
      </c>
      <c r="D775" s="204">
        <v>0.77300000000000002</v>
      </c>
      <c r="E775" s="204">
        <v>0.73099999999999998</v>
      </c>
      <c r="F775" s="204"/>
      <c r="G775" s="204"/>
      <c r="H775" s="205">
        <v>3.6</v>
      </c>
      <c r="I775" s="206">
        <v>1</v>
      </c>
      <c r="J775" s="204">
        <v>0.32800000000000001</v>
      </c>
      <c r="K775" s="206">
        <v>8</v>
      </c>
      <c r="L775" s="204">
        <v>0.1</v>
      </c>
      <c r="M775" s="204">
        <v>0.112</v>
      </c>
      <c r="N775" s="200"/>
      <c r="O775" s="106" t="s">
        <v>310</v>
      </c>
    </row>
    <row r="776" spans="1:15" ht="45" x14ac:dyDescent="0.2">
      <c r="A776" s="202" t="s">
        <v>2074</v>
      </c>
      <c r="B776" s="202" t="s">
        <v>3305</v>
      </c>
      <c r="C776" s="203" t="s">
        <v>115</v>
      </c>
      <c r="D776" s="204">
        <v>2.1960000000000002</v>
      </c>
      <c r="E776" s="204">
        <v>2.194</v>
      </c>
      <c r="F776" s="204"/>
      <c r="G776" s="204"/>
      <c r="H776" s="205">
        <v>14.3</v>
      </c>
      <c r="I776" s="206">
        <v>4</v>
      </c>
      <c r="J776" s="204">
        <v>0.438</v>
      </c>
      <c r="K776" s="206">
        <v>29</v>
      </c>
      <c r="L776" s="204">
        <v>0.153</v>
      </c>
      <c r="M776" s="204">
        <v>0.14299999999999999</v>
      </c>
      <c r="N776" s="200"/>
      <c r="O776" s="106" t="s">
        <v>310</v>
      </c>
    </row>
    <row r="777" spans="1:15" ht="45" x14ac:dyDescent="0.2">
      <c r="A777" s="202" t="s">
        <v>2109</v>
      </c>
      <c r="B777" s="202" t="s">
        <v>3305</v>
      </c>
      <c r="C777" s="203" t="s">
        <v>116</v>
      </c>
      <c r="D777" s="204">
        <v>1.2969999999999999</v>
      </c>
      <c r="E777" s="204">
        <v>1.296</v>
      </c>
      <c r="F777" s="204"/>
      <c r="G777" s="204"/>
      <c r="H777" s="205">
        <v>8.4</v>
      </c>
      <c r="I777" s="206">
        <v>2</v>
      </c>
      <c r="J777" s="204">
        <v>0.433</v>
      </c>
      <c r="K777" s="206">
        <v>18</v>
      </c>
      <c r="L777" s="204">
        <v>0.155</v>
      </c>
      <c r="M777" s="204">
        <v>0.13800000000000001</v>
      </c>
      <c r="N777" s="200"/>
      <c r="O777" s="106" t="s">
        <v>310</v>
      </c>
    </row>
    <row r="778" spans="1:15" ht="33.75" x14ac:dyDescent="0.2">
      <c r="A778" s="202" t="s">
        <v>2370</v>
      </c>
      <c r="B778" s="202" t="s">
        <v>3305</v>
      </c>
      <c r="C778" s="203" t="s">
        <v>117</v>
      </c>
      <c r="D778" s="204">
        <v>0.91500000000000004</v>
      </c>
      <c r="E778" s="204">
        <v>0.91500000000000004</v>
      </c>
      <c r="F778" s="204"/>
      <c r="G778" s="204"/>
      <c r="H778" s="205">
        <v>6.2</v>
      </c>
      <c r="I778" s="206">
        <v>1</v>
      </c>
      <c r="J778" s="204">
        <v>0.45600000000000002</v>
      </c>
      <c r="K778" s="206">
        <v>14</v>
      </c>
      <c r="L778" s="204">
        <v>0.10299999999999999</v>
      </c>
      <c r="M778" s="204">
        <v>0.126</v>
      </c>
      <c r="N778" s="200"/>
      <c r="O778" s="106" t="s">
        <v>310</v>
      </c>
    </row>
    <row r="779" spans="1:15" ht="45" x14ac:dyDescent="0.2">
      <c r="A779" s="202" t="s">
        <v>4021</v>
      </c>
      <c r="B779" s="202" t="s">
        <v>3305</v>
      </c>
      <c r="C779" s="203" t="s">
        <v>118</v>
      </c>
      <c r="D779" s="204">
        <v>3.7450000000000001</v>
      </c>
      <c r="E779" s="204">
        <v>3.7309999999999999</v>
      </c>
      <c r="F779" s="204"/>
      <c r="G779" s="204"/>
      <c r="H779" s="205">
        <v>21.6</v>
      </c>
      <c r="I779" s="206">
        <v>6</v>
      </c>
      <c r="J779" s="204">
        <v>0.51900000000000002</v>
      </c>
      <c r="K779" s="206">
        <v>39</v>
      </c>
      <c r="L779" s="204">
        <v>0.16800000000000001</v>
      </c>
      <c r="M779" s="204"/>
      <c r="N779" s="200" t="s">
        <v>310</v>
      </c>
      <c r="O779" s="106" t="s">
        <v>310</v>
      </c>
    </row>
    <row r="780" spans="1:15" ht="45" x14ac:dyDescent="0.2">
      <c r="A780" s="202" t="s">
        <v>4022</v>
      </c>
      <c r="B780" s="202" t="s">
        <v>3305</v>
      </c>
      <c r="C780" s="203" t="s">
        <v>6749</v>
      </c>
      <c r="D780" s="204">
        <v>2.6349999999999998</v>
      </c>
      <c r="E780" s="204">
        <v>2.629</v>
      </c>
      <c r="F780" s="204"/>
      <c r="G780" s="204"/>
      <c r="H780" s="205">
        <v>17.5</v>
      </c>
      <c r="I780" s="206">
        <v>5</v>
      </c>
      <c r="J780" s="204">
        <v>0.42799999999999999</v>
      </c>
      <c r="K780" s="206">
        <v>34</v>
      </c>
      <c r="L780" s="204">
        <v>0.14699999999999999</v>
      </c>
      <c r="M780" s="204"/>
      <c r="N780" s="200" t="s">
        <v>310</v>
      </c>
      <c r="O780" s="106" t="s">
        <v>310</v>
      </c>
    </row>
    <row r="781" spans="1:15" ht="45" x14ac:dyDescent="0.2">
      <c r="A781" s="110" t="s">
        <v>449</v>
      </c>
      <c r="B781" s="110" t="s">
        <v>3305</v>
      </c>
      <c r="C781" s="199" t="s">
        <v>119</v>
      </c>
      <c r="D781" s="111">
        <v>2.6429999999999998</v>
      </c>
      <c r="E781" s="111">
        <v>2.5819999999999999</v>
      </c>
      <c r="F781" s="111"/>
      <c r="G781" s="111"/>
      <c r="H781" s="112">
        <v>9.1999999999999993</v>
      </c>
      <c r="I781" s="119">
        <v>2</v>
      </c>
      <c r="J781" s="111">
        <v>0.753</v>
      </c>
      <c r="K781" s="119">
        <v>21</v>
      </c>
      <c r="L781" s="111">
        <v>0.245</v>
      </c>
      <c r="M781" s="111">
        <v>0.221</v>
      </c>
      <c r="N781" s="201"/>
      <c r="O781" s="110" t="s">
        <v>310</v>
      </c>
    </row>
    <row r="782" spans="1:15" ht="45" x14ac:dyDescent="0.2">
      <c r="A782" s="110" t="s">
        <v>1154</v>
      </c>
      <c r="B782" s="110" t="s">
        <v>3305</v>
      </c>
      <c r="C782" s="199" t="s">
        <v>6750</v>
      </c>
      <c r="D782" s="111">
        <v>1.744</v>
      </c>
      <c r="E782" s="111">
        <v>1.742</v>
      </c>
      <c r="F782" s="111"/>
      <c r="G782" s="111"/>
      <c r="H782" s="112">
        <v>12.6</v>
      </c>
      <c r="I782" s="119">
        <v>3</v>
      </c>
      <c r="J782" s="111">
        <v>0.42899999999999999</v>
      </c>
      <c r="K782" s="119">
        <v>26</v>
      </c>
      <c r="L782" s="111">
        <v>0.13600000000000001</v>
      </c>
      <c r="M782" s="111">
        <v>0.126</v>
      </c>
      <c r="N782" s="201"/>
      <c r="O782" s="110" t="s">
        <v>310</v>
      </c>
    </row>
    <row r="783" spans="1:15" ht="45" x14ac:dyDescent="0.2">
      <c r="A783" s="202" t="s">
        <v>544</v>
      </c>
      <c r="B783" s="202" t="s">
        <v>3305</v>
      </c>
      <c r="C783" s="203" t="s">
        <v>6751</v>
      </c>
      <c r="D783" s="204">
        <v>1.409</v>
      </c>
      <c r="E783" s="204">
        <v>1.3939999999999999</v>
      </c>
      <c r="F783" s="204"/>
      <c r="G783" s="204"/>
      <c r="H783" s="205">
        <v>9.3000000000000007</v>
      </c>
      <c r="I783" s="206">
        <v>2</v>
      </c>
      <c r="J783" s="204">
        <v>0.42499999999999999</v>
      </c>
      <c r="K783" s="206">
        <v>21</v>
      </c>
      <c r="L783" s="204">
        <v>0.13700000000000001</v>
      </c>
      <c r="M783" s="204">
        <v>0.124</v>
      </c>
      <c r="N783" s="200"/>
      <c r="O783" s="106" t="s">
        <v>310</v>
      </c>
    </row>
    <row r="784" spans="1:15" ht="45" x14ac:dyDescent="0.2">
      <c r="A784" s="202" t="s">
        <v>1520</v>
      </c>
      <c r="B784" s="202" t="s">
        <v>3305</v>
      </c>
      <c r="C784" s="203" t="s">
        <v>6752</v>
      </c>
      <c r="D784" s="204">
        <v>1.0589999999999999</v>
      </c>
      <c r="E784" s="204">
        <v>1.0549999999999999</v>
      </c>
      <c r="F784" s="204"/>
      <c r="G784" s="204"/>
      <c r="H784" s="205">
        <v>5.9</v>
      </c>
      <c r="I784" s="206">
        <v>1</v>
      </c>
      <c r="J784" s="204">
        <v>0.52300000000000002</v>
      </c>
      <c r="K784" s="206">
        <v>12</v>
      </c>
      <c r="L784" s="204">
        <v>0.17699999999999999</v>
      </c>
      <c r="M784" s="204">
        <v>0.152</v>
      </c>
      <c r="N784" s="200"/>
      <c r="O784" s="106" t="s">
        <v>310</v>
      </c>
    </row>
    <row r="785" spans="1:15" ht="45" x14ac:dyDescent="0.2">
      <c r="A785" s="202" t="s">
        <v>2210</v>
      </c>
      <c r="B785" s="202" t="s">
        <v>3305</v>
      </c>
      <c r="C785" s="203" t="s">
        <v>6753</v>
      </c>
      <c r="D785" s="204">
        <v>0.75</v>
      </c>
      <c r="E785" s="204">
        <v>0.749</v>
      </c>
      <c r="F785" s="204"/>
      <c r="G785" s="204"/>
      <c r="H785" s="205">
        <v>5.8</v>
      </c>
      <c r="I785" s="206">
        <v>1</v>
      </c>
      <c r="J785" s="204">
        <v>0.37</v>
      </c>
      <c r="K785" s="206">
        <v>13</v>
      </c>
      <c r="L785" s="204">
        <v>0.128</v>
      </c>
      <c r="M785" s="204">
        <v>0.109</v>
      </c>
      <c r="N785" s="200"/>
      <c r="O785" s="106" t="s">
        <v>310</v>
      </c>
    </row>
    <row r="786" spans="1:15" ht="45" x14ac:dyDescent="0.2">
      <c r="A786" s="202" t="s">
        <v>631</v>
      </c>
      <c r="B786" s="202" t="s">
        <v>3305</v>
      </c>
      <c r="C786" s="203" t="s">
        <v>6754</v>
      </c>
      <c r="D786" s="204">
        <v>0.65500000000000003</v>
      </c>
      <c r="E786" s="204">
        <v>0.65400000000000003</v>
      </c>
      <c r="F786" s="204"/>
      <c r="G786" s="204"/>
      <c r="H786" s="205">
        <v>5.2</v>
      </c>
      <c r="I786" s="206">
        <v>1</v>
      </c>
      <c r="J786" s="204">
        <v>0.32300000000000001</v>
      </c>
      <c r="K786" s="206">
        <v>12</v>
      </c>
      <c r="L786" s="204">
        <v>8.6999999999999994E-2</v>
      </c>
      <c r="M786" s="204">
        <v>0.104</v>
      </c>
      <c r="N786" s="200"/>
      <c r="O786" s="106" t="s">
        <v>310</v>
      </c>
    </row>
    <row r="787" spans="1:15" ht="45" x14ac:dyDescent="0.2">
      <c r="A787" s="202" t="s">
        <v>4023</v>
      </c>
      <c r="B787" s="202" t="s">
        <v>3305</v>
      </c>
      <c r="C787" s="203" t="s">
        <v>3860</v>
      </c>
      <c r="D787" s="204">
        <v>1.6279999999999999</v>
      </c>
      <c r="E787" s="204">
        <v>1.5860000000000001</v>
      </c>
      <c r="F787" s="204"/>
      <c r="G787" s="204"/>
      <c r="H787" s="205">
        <v>11.4</v>
      </c>
      <c r="I787" s="206">
        <v>3</v>
      </c>
      <c r="J787" s="204">
        <v>0.32600000000000001</v>
      </c>
      <c r="K787" s="206">
        <v>26</v>
      </c>
      <c r="L787" s="204">
        <v>0.115</v>
      </c>
      <c r="M787" s="204">
        <v>0.105</v>
      </c>
      <c r="N787" s="200"/>
      <c r="O787" s="106" t="s">
        <v>310</v>
      </c>
    </row>
    <row r="788" spans="1:15" ht="45" x14ac:dyDescent="0.2">
      <c r="A788" s="202" t="s">
        <v>4024</v>
      </c>
      <c r="B788" s="202" t="s">
        <v>3305</v>
      </c>
      <c r="C788" s="203" t="s">
        <v>3861</v>
      </c>
      <c r="D788" s="204">
        <v>1.1060000000000001</v>
      </c>
      <c r="E788" s="204">
        <v>1.103</v>
      </c>
      <c r="F788" s="204"/>
      <c r="G788" s="204"/>
      <c r="H788" s="205">
        <v>9.1</v>
      </c>
      <c r="I788" s="206">
        <v>2</v>
      </c>
      <c r="J788" s="204">
        <v>0.35199999999999998</v>
      </c>
      <c r="K788" s="206">
        <v>21</v>
      </c>
      <c r="L788" s="204">
        <v>8.1000000000000003E-2</v>
      </c>
      <c r="M788" s="204">
        <v>0.105</v>
      </c>
      <c r="N788" s="200"/>
      <c r="O788" s="106" t="s">
        <v>310</v>
      </c>
    </row>
    <row r="789" spans="1:15" ht="45" customHeight="1" x14ac:dyDescent="0.2">
      <c r="A789" s="202" t="s">
        <v>1521</v>
      </c>
      <c r="B789" s="202" t="s">
        <v>3305</v>
      </c>
      <c r="C789" s="203" t="s">
        <v>3862</v>
      </c>
      <c r="D789" s="204">
        <v>0.63400000000000001</v>
      </c>
      <c r="E789" s="204">
        <v>0.63</v>
      </c>
      <c r="F789" s="204"/>
      <c r="G789" s="204"/>
      <c r="H789" s="205">
        <v>5.2</v>
      </c>
      <c r="I789" s="206">
        <v>1</v>
      </c>
      <c r="J789" s="204">
        <v>0.28899999999999998</v>
      </c>
      <c r="K789" s="206">
        <v>13</v>
      </c>
      <c r="L789" s="204">
        <v>7.8E-2</v>
      </c>
      <c r="M789" s="204">
        <v>9.4E-2</v>
      </c>
      <c r="N789" s="200"/>
      <c r="O789" s="106" t="s">
        <v>310</v>
      </c>
    </row>
    <row r="790" spans="1:15" ht="22.5" x14ac:dyDescent="0.2">
      <c r="A790" s="110" t="s">
        <v>633</v>
      </c>
      <c r="B790" s="110" t="s">
        <v>3305</v>
      </c>
      <c r="C790" s="199" t="s">
        <v>3865</v>
      </c>
      <c r="D790" s="111">
        <v>0.29299999999999998</v>
      </c>
      <c r="E790" s="111">
        <v>0.29199999999999998</v>
      </c>
      <c r="F790" s="111"/>
      <c r="G790" s="111"/>
      <c r="H790" s="112">
        <v>1</v>
      </c>
      <c r="I790" s="119"/>
      <c r="J790" s="111"/>
      <c r="K790" s="119"/>
      <c r="L790" s="111"/>
      <c r="M790" s="111"/>
      <c r="N790" s="201"/>
      <c r="O790" s="110" t="s">
        <v>310</v>
      </c>
    </row>
    <row r="791" spans="1:15" s="20" customFormat="1" ht="21" customHeight="1" x14ac:dyDescent="0.2">
      <c r="A791" s="81" t="s">
        <v>2483</v>
      </c>
      <c r="B791" s="207"/>
      <c r="C791" s="208"/>
      <c r="D791" s="209"/>
      <c r="E791" s="209"/>
      <c r="F791" s="209"/>
      <c r="G791" s="209"/>
      <c r="H791" s="210"/>
      <c r="I791" s="211"/>
      <c r="J791" s="209"/>
      <c r="K791" s="211"/>
      <c r="L791" s="209"/>
      <c r="M791" s="215"/>
      <c r="N791" s="216"/>
      <c r="O791" s="213"/>
    </row>
    <row r="792" spans="1:15" ht="45" x14ac:dyDescent="0.2">
      <c r="A792" s="202" t="s">
        <v>4029</v>
      </c>
      <c r="B792" s="202" t="s">
        <v>3303</v>
      </c>
      <c r="C792" s="203" t="s">
        <v>5789</v>
      </c>
      <c r="D792" s="204">
        <v>4.0549999999999997</v>
      </c>
      <c r="E792" s="204">
        <v>3.931</v>
      </c>
      <c r="F792" s="204"/>
      <c r="G792" s="204"/>
      <c r="H792" s="205">
        <v>21.7</v>
      </c>
      <c r="I792" s="206">
        <v>6</v>
      </c>
      <c r="J792" s="204">
        <v>0.45300000000000001</v>
      </c>
      <c r="K792" s="206">
        <v>40</v>
      </c>
      <c r="L792" s="204">
        <v>0.14899999999999999</v>
      </c>
      <c r="M792" s="204"/>
      <c r="N792" s="200" t="s">
        <v>310</v>
      </c>
      <c r="O792" s="106"/>
    </row>
    <row r="793" spans="1:15" ht="45" x14ac:dyDescent="0.2">
      <c r="A793" s="110" t="s">
        <v>4030</v>
      </c>
      <c r="B793" s="110" t="s">
        <v>3303</v>
      </c>
      <c r="C793" s="199" t="s">
        <v>6755</v>
      </c>
      <c r="D793" s="111">
        <v>3.0449999999999999</v>
      </c>
      <c r="E793" s="111">
        <v>2.9540000000000002</v>
      </c>
      <c r="F793" s="111"/>
      <c r="G793" s="111"/>
      <c r="H793" s="112">
        <v>20.5</v>
      </c>
      <c r="I793" s="119">
        <v>6</v>
      </c>
      <c r="J793" s="111">
        <v>0.34599999999999997</v>
      </c>
      <c r="K793" s="119">
        <v>38</v>
      </c>
      <c r="L793" s="111">
        <v>8.3000000000000004E-2</v>
      </c>
      <c r="M793" s="111">
        <v>0.113</v>
      </c>
      <c r="N793" s="201"/>
      <c r="O793" s="110"/>
    </row>
    <row r="794" spans="1:15" ht="45" x14ac:dyDescent="0.2">
      <c r="A794" s="202" t="s">
        <v>1755</v>
      </c>
      <c r="B794" s="202" t="s">
        <v>3303</v>
      </c>
      <c r="C794" s="203" t="s">
        <v>6756</v>
      </c>
      <c r="D794" s="204">
        <v>2.1850000000000001</v>
      </c>
      <c r="E794" s="204">
        <v>2.12</v>
      </c>
      <c r="F794" s="204"/>
      <c r="G794" s="204"/>
      <c r="H794" s="205">
        <v>16.7</v>
      </c>
      <c r="I794" s="206">
        <v>5</v>
      </c>
      <c r="J794" s="204">
        <v>0.29199999999999998</v>
      </c>
      <c r="K794" s="206">
        <v>31</v>
      </c>
      <c r="L794" s="204">
        <v>7.2999999999999995E-2</v>
      </c>
      <c r="M794" s="204"/>
      <c r="N794" s="200" t="s">
        <v>310</v>
      </c>
      <c r="O794" s="106"/>
    </row>
    <row r="795" spans="1:15" ht="45" x14ac:dyDescent="0.2">
      <c r="A795" s="202" t="s">
        <v>5790</v>
      </c>
      <c r="B795" s="202" t="s">
        <v>3303</v>
      </c>
      <c r="C795" s="203" t="s">
        <v>6757</v>
      </c>
      <c r="D795" s="204">
        <v>1.446</v>
      </c>
      <c r="E795" s="204">
        <v>1.373</v>
      </c>
      <c r="F795" s="204"/>
      <c r="G795" s="204"/>
      <c r="H795" s="205">
        <v>11.4</v>
      </c>
      <c r="I795" s="206">
        <v>3</v>
      </c>
      <c r="J795" s="204">
        <v>0.253</v>
      </c>
      <c r="K795" s="206">
        <v>25</v>
      </c>
      <c r="L795" s="204">
        <v>6.2E-2</v>
      </c>
      <c r="M795" s="204">
        <v>8.2000000000000003E-2</v>
      </c>
      <c r="N795" s="200"/>
      <c r="O795" s="106"/>
    </row>
    <row r="796" spans="1:15" ht="45" x14ac:dyDescent="0.2">
      <c r="A796" s="202" t="s">
        <v>6758</v>
      </c>
      <c r="B796" s="202" t="s">
        <v>3303</v>
      </c>
      <c r="C796" s="203" t="s">
        <v>6759</v>
      </c>
      <c r="D796" s="204">
        <v>0.749</v>
      </c>
      <c r="E796" s="204">
        <v>0.71099999999999997</v>
      </c>
      <c r="F796" s="204"/>
      <c r="G796" s="204"/>
      <c r="H796" s="205">
        <v>5.8</v>
      </c>
      <c r="I796" s="206">
        <v>1</v>
      </c>
      <c r="J796" s="204">
        <v>0.27100000000000002</v>
      </c>
      <c r="K796" s="206">
        <v>13</v>
      </c>
      <c r="L796" s="204">
        <v>6.5000000000000002E-2</v>
      </c>
      <c r="M796" s="204">
        <v>0.08</v>
      </c>
      <c r="N796" s="200"/>
      <c r="O796" s="106"/>
    </row>
    <row r="797" spans="1:15" ht="45" x14ac:dyDescent="0.2">
      <c r="A797" s="202" t="s">
        <v>3147</v>
      </c>
      <c r="B797" s="202" t="s">
        <v>3305</v>
      </c>
      <c r="C797" s="203" t="s">
        <v>5792</v>
      </c>
      <c r="D797" s="204">
        <v>2.0049999999999999</v>
      </c>
      <c r="E797" s="204">
        <v>1.998</v>
      </c>
      <c r="F797" s="204"/>
      <c r="G797" s="204"/>
      <c r="H797" s="205">
        <v>12.9</v>
      </c>
      <c r="I797" s="206">
        <v>3</v>
      </c>
      <c r="J797" s="204">
        <v>0.48199999999999998</v>
      </c>
      <c r="K797" s="206">
        <v>27</v>
      </c>
      <c r="L797" s="204">
        <v>0.104</v>
      </c>
      <c r="M797" s="204">
        <v>0.13800000000000001</v>
      </c>
      <c r="N797" s="200"/>
      <c r="O797" s="106"/>
    </row>
    <row r="798" spans="1:15" ht="45" x14ac:dyDescent="0.2">
      <c r="A798" s="202" t="s">
        <v>3148</v>
      </c>
      <c r="B798" s="202" t="s">
        <v>3305</v>
      </c>
      <c r="C798" s="203" t="s">
        <v>5793</v>
      </c>
      <c r="D798" s="204">
        <v>1.7310000000000001</v>
      </c>
      <c r="E798" s="204">
        <v>1.726</v>
      </c>
      <c r="F798" s="204"/>
      <c r="G798" s="204"/>
      <c r="H798" s="205">
        <v>9.1</v>
      </c>
      <c r="I798" s="206">
        <v>2</v>
      </c>
      <c r="J798" s="204">
        <v>0.56299999999999994</v>
      </c>
      <c r="K798" s="206">
        <v>19</v>
      </c>
      <c r="L798" s="204">
        <v>0.13</v>
      </c>
      <c r="M798" s="204">
        <v>0.16700000000000001</v>
      </c>
      <c r="N798" s="200"/>
      <c r="O798" s="106"/>
    </row>
    <row r="799" spans="1:15" ht="45" x14ac:dyDescent="0.2">
      <c r="A799" s="202" t="s">
        <v>3674</v>
      </c>
      <c r="B799" s="202" t="s">
        <v>3305</v>
      </c>
      <c r="C799" s="203" t="s">
        <v>6760</v>
      </c>
      <c r="D799" s="204">
        <v>0.90500000000000003</v>
      </c>
      <c r="E799" s="204">
        <v>0.90300000000000002</v>
      </c>
      <c r="F799" s="204"/>
      <c r="G799" s="204"/>
      <c r="H799" s="205">
        <v>8.3000000000000007</v>
      </c>
      <c r="I799" s="206">
        <v>2</v>
      </c>
      <c r="J799" s="204">
        <v>0.29099999999999998</v>
      </c>
      <c r="K799" s="206">
        <v>17</v>
      </c>
      <c r="L799" s="204">
        <v>7.2999999999999995E-2</v>
      </c>
      <c r="M799" s="204">
        <v>9.2999999999999999E-2</v>
      </c>
      <c r="N799" s="200"/>
      <c r="O799" s="106"/>
    </row>
    <row r="800" spans="1:15" x14ac:dyDescent="0.2">
      <c r="A800" s="202" t="s">
        <v>400</v>
      </c>
      <c r="B800" s="202" t="s">
        <v>3305</v>
      </c>
      <c r="C800" s="203" t="s">
        <v>3430</v>
      </c>
      <c r="D800" s="204">
        <v>0.499</v>
      </c>
      <c r="E800" s="204">
        <v>0.497</v>
      </c>
      <c r="F800" s="204"/>
      <c r="G800" s="204"/>
      <c r="H800" s="205">
        <v>1.6</v>
      </c>
      <c r="I800" s="206"/>
      <c r="J800" s="204"/>
      <c r="K800" s="206"/>
      <c r="L800" s="204"/>
      <c r="M800" s="204"/>
      <c r="N800" s="200" t="s">
        <v>310</v>
      </c>
      <c r="O800" s="106"/>
    </row>
    <row r="801" spans="1:15" ht="45" x14ac:dyDescent="0.2">
      <c r="A801" s="110" t="s">
        <v>4</v>
      </c>
      <c r="B801" s="110" t="s">
        <v>3305</v>
      </c>
      <c r="C801" s="199" t="s">
        <v>6761</v>
      </c>
      <c r="D801" s="111">
        <v>0.28100000000000003</v>
      </c>
      <c r="E801" s="111">
        <v>0.28100000000000003</v>
      </c>
      <c r="F801" s="111"/>
      <c r="G801" s="111"/>
      <c r="H801" s="112">
        <v>1</v>
      </c>
      <c r="I801" s="119"/>
      <c r="J801" s="111"/>
      <c r="K801" s="119"/>
      <c r="L801" s="111"/>
      <c r="M801" s="111"/>
      <c r="N801" s="201"/>
      <c r="O801" s="110"/>
    </row>
    <row r="802" spans="1:15" x14ac:dyDescent="0.2">
      <c r="A802" s="202" t="s">
        <v>3046</v>
      </c>
      <c r="B802" s="202" t="s">
        <v>3305</v>
      </c>
      <c r="C802" s="203" t="s">
        <v>3047</v>
      </c>
      <c r="D802" s="204">
        <v>0.53</v>
      </c>
      <c r="E802" s="204">
        <v>0.52500000000000002</v>
      </c>
      <c r="F802" s="204"/>
      <c r="G802" s="204"/>
      <c r="H802" s="205">
        <v>5.7</v>
      </c>
      <c r="I802" s="206">
        <v>1</v>
      </c>
      <c r="J802" s="204">
        <v>0.29199999999999998</v>
      </c>
      <c r="K802" s="206">
        <v>13</v>
      </c>
      <c r="L802" s="204">
        <v>6.0999999999999999E-2</v>
      </c>
      <c r="M802" s="204">
        <v>7.3999999999999996E-2</v>
      </c>
      <c r="N802" s="200"/>
      <c r="O802" s="106"/>
    </row>
    <row r="803" spans="1:15" ht="22.5" x14ac:dyDescent="0.2">
      <c r="A803" s="202" t="s">
        <v>1758</v>
      </c>
      <c r="B803" s="202" t="s">
        <v>3305</v>
      </c>
      <c r="C803" s="203" t="s">
        <v>3431</v>
      </c>
      <c r="D803" s="204">
        <v>0.83</v>
      </c>
      <c r="E803" s="204">
        <v>0.82899999999999996</v>
      </c>
      <c r="F803" s="204"/>
      <c r="G803" s="204"/>
      <c r="H803" s="205">
        <v>7.2</v>
      </c>
      <c r="I803" s="206">
        <v>1</v>
      </c>
      <c r="J803" s="204">
        <v>0.40600000000000003</v>
      </c>
      <c r="K803" s="206">
        <v>16</v>
      </c>
      <c r="L803" s="204">
        <v>7.9000000000000001E-2</v>
      </c>
      <c r="M803" s="204">
        <v>9.9000000000000005E-2</v>
      </c>
      <c r="N803" s="200"/>
      <c r="O803" s="106"/>
    </row>
    <row r="804" spans="1:15" ht="22.5" x14ac:dyDescent="0.2">
      <c r="A804" s="202" t="s">
        <v>1759</v>
      </c>
      <c r="B804" s="202" t="s">
        <v>3305</v>
      </c>
      <c r="C804" s="203" t="s">
        <v>3432</v>
      </c>
      <c r="D804" s="204">
        <v>0.46700000000000003</v>
      </c>
      <c r="E804" s="204">
        <v>0.46600000000000003</v>
      </c>
      <c r="F804" s="204"/>
      <c r="G804" s="204"/>
      <c r="H804" s="205">
        <v>3.9</v>
      </c>
      <c r="I804" s="206">
        <v>1</v>
      </c>
      <c r="J804" s="204">
        <v>0.26300000000000001</v>
      </c>
      <c r="K804" s="206">
        <v>9</v>
      </c>
      <c r="L804" s="204">
        <v>8.2000000000000003E-2</v>
      </c>
      <c r="M804" s="204">
        <v>9.2999999999999999E-2</v>
      </c>
      <c r="N804" s="200"/>
      <c r="O804" s="106"/>
    </row>
    <row r="805" spans="1:15" ht="22.5" x14ac:dyDescent="0.2">
      <c r="A805" s="202" t="s">
        <v>1761</v>
      </c>
      <c r="B805" s="202" t="s">
        <v>3305</v>
      </c>
      <c r="C805" s="203" t="s">
        <v>3048</v>
      </c>
      <c r="D805" s="204">
        <v>0.92600000000000005</v>
      </c>
      <c r="E805" s="204">
        <v>0.92600000000000005</v>
      </c>
      <c r="F805" s="204"/>
      <c r="G805" s="204"/>
      <c r="H805" s="205">
        <v>8.6999999999999993</v>
      </c>
      <c r="I805" s="206">
        <v>2</v>
      </c>
      <c r="J805" s="204">
        <v>0.30199999999999999</v>
      </c>
      <c r="K805" s="206">
        <v>19</v>
      </c>
      <c r="L805" s="204">
        <v>7.2999999999999995E-2</v>
      </c>
      <c r="M805" s="204">
        <v>9.2999999999999999E-2</v>
      </c>
      <c r="N805" s="200"/>
      <c r="O805" s="106"/>
    </row>
    <row r="806" spans="1:15" ht="22.5" x14ac:dyDescent="0.2">
      <c r="A806" s="110" t="s">
        <v>3761</v>
      </c>
      <c r="B806" s="110" t="s">
        <v>3305</v>
      </c>
      <c r="C806" s="199" t="s">
        <v>3049</v>
      </c>
      <c r="D806" s="111">
        <v>0.46300000000000002</v>
      </c>
      <c r="E806" s="111">
        <v>0.46300000000000002</v>
      </c>
      <c r="F806" s="111"/>
      <c r="G806" s="111"/>
      <c r="H806" s="112">
        <v>4.2</v>
      </c>
      <c r="I806" s="119">
        <v>1</v>
      </c>
      <c r="J806" s="111">
        <v>0.223</v>
      </c>
      <c r="K806" s="119">
        <v>9</v>
      </c>
      <c r="L806" s="111">
        <v>7.4999999999999997E-2</v>
      </c>
      <c r="M806" s="111">
        <v>8.6999999999999994E-2</v>
      </c>
      <c r="N806" s="201"/>
      <c r="O806" s="110"/>
    </row>
    <row r="807" spans="1:15" ht="22.5" customHeight="1" x14ac:dyDescent="0.2">
      <c r="A807" s="202" t="s">
        <v>451</v>
      </c>
      <c r="B807" s="202" t="s">
        <v>3305</v>
      </c>
      <c r="C807" s="203" t="s">
        <v>5</v>
      </c>
      <c r="D807" s="204">
        <v>0.97899999999999998</v>
      </c>
      <c r="E807" s="204">
        <v>0.97799999999999998</v>
      </c>
      <c r="F807" s="204"/>
      <c r="G807" s="204"/>
      <c r="H807" s="205">
        <v>8.5</v>
      </c>
      <c r="I807" s="206">
        <v>2</v>
      </c>
      <c r="J807" s="204">
        <v>0.32200000000000001</v>
      </c>
      <c r="K807" s="206">
        <v>18</v>
      </c>
      <c r="L807" s="204">
        <v>0.08</v>
      </c>
      <c r="M807" s="204">
        <v>0.10199999999999999</v>
      </c>
      <c r="N807" s="200"/>
      <c r="O807" s="106"/>
    </row>
    <row r="808" spans="1:15" ht="22.5" x14ac:dyDescent="0.2">
      <c r="A808" s="202" t="s">
        <v>452</v>
      </c>
      <c r="B808" s="202" t="s">
        <v>3305</v>
      </c>
      <c r="C808" s="203" t="s">
        <v>6</v>
      </c>
      <c r="D808" s="204">
        <v>0.65500000000000003</v>
      </c>
      <c r="E808" s="204">
        <v>0.65500000000000003</v>
      </c>
      <c r="F808" s="204"/>
      <c r="G808" s="204"/>
      <c r="H808" s="205">
        <v>6.1</v>
      </c>
      <c r="I808" s="206">
        <v>1</v>
      </c>
      <c r="J808" s="204">
        <v>0.41899999999999998</v>
      </c>
      <c r="K808" s="206">
        <v>14</v>
      </c>
      <c r="L808" s="204">
        <v>7.2999999999999995E-2</v>
      </c>
      <c r="M808" s="204">
        <v>0.09</v>
      </c>
      <c r="N808" s="200"/>
      <c r="O808" s="106"/>
    </row>
    <row r="809" spans="1:15" s="20" customFormat="1" ht="21" customHeight="1" x14ac:dyDescent="0.2">
      <c r="A809" s="81" t="s">
        <v>771</v>
      </c>
      <c r="B809" s="207"/>
      <c r="C809" s="208"/>
      <c r="D809" s="209"/>
      <c r="E809" s="209"/>
      <c r="F809" s="209"/>
      <c r="G809" s="209"/>
      <c r="H809" s="210"/>
      <c r="I809" s="211"/>
      <c r="J809" s="209"/>
      <c r="K809" s="211"/>
      <c r="L809" s="209"/>
      <c r="M809" s="215"/>
      <c r="N809" s="216"/>
      <c r="O809" s="213"/>
    </row>
    <row r="810" spans="1:15" x14ac:dyDescent="0.2">
      <c r="A810" s="202" t="s">
        <v>1587</v>
      </c>
      <c r="B810" s="202" t="s">
        <v>3305</v>
      </c>
      <c r="C810" s="203" t="s">
        <v>8</v>
      </c>
      <c r="D810" s="204">
        <v>0.19500000000000001</v>
      </c>
      <c r="E810" s="204">
        <v>0.19400000000000001</v>
      </c>
      <c r="F810" s="204"/>
      <c r="G810" s="204"/>
      <c r="H810" s="205">
        <v>1</v>
      </c>
      <c r="I810" s="206"/>
      <c r="J810" s="204"/>
      <c r="K810" s="206"/>
      <c r="L810" s="204"/>
      <c r="M810" s="204"/>
      <c r="N810" s="200"/>
      <c r="O810" s="106"/>
    </row>
    <row r="811" spans="1:15" ht="12.75" customHeight="1" x14ac:dyDescent="0.2">
      <c r="A811" s="202" t="s">
        <v>3762</v>
      </c>
      <c r="B811" s="202" t="s">
        <v>3305</v>
      </c>
      <c r="C811" s="203" t="s">
        <v>1897</v>
      </c>
      <c r="D811" s="204">
        <v>0.7</v>
      </c>
      <c r="E811" s="204">
        <v>0.69899999999999995</v>
      </c>
      <c r="F811" s="204"/>
      <c r="G811" s="204"/>
      <c r="H811" s="205">
        <v>5.3</v>
      </c>
      <c r="I811" s="206"/>
      <c r="J811" s="204"/>
      <c r="K811" s="206">
        <v>13</v>
      </c>
      <c r="L811" s="204">
        <v>9.0999999999999998E-2</v>
      </c>
      <c r="M811" s="204">
        <v>0.109</v>
      </c>
      <c r="N811" s="200"/>
      <c r="O811" s="106"/>
    </row>
    <row r="812" spans="1:15" x14ac:dyDescent="0.2">
      <c r="A812" s="202" t="s">
        <v>1920</v>
      </c>
      <c r="B812" s="202" t="s">
        <v>3305</v>
      </c>
      <c r="C812" s="203" t="s">
        <v>1921</v>
      </c>
      <c r="D812" s="204">
        <v>0.68100000000000005</v>
      </c>
      <c r="E812" s="204">
        <v>0.68100000000000005</v>
      </c>
      <c r="F812" s="204"/>
      <c r="G812" s="204"/>
      <c r="H812" s="205">
        <v>6.8</v>
      </c>
      <c r="I812" s="206">
        <v>1</v>
      </c>
      <c r="J812" s="204">
        <v>0.32900000000000001</v>
      </c>
      <c r="K812" s="206">
        <v>14</v>
      </c>
      <c r="L812" s="204">
        <v>6.8000000000000005E-2</v>
      </c>
      <c r="M812" s="204">
        <v>8.5000000000000006E-2</v>
      </c>
      <c r="N812" s="200"/>
      <c r="O812" s="106"/>
    </row>
    <row r="813" spans="1:15" x14ac:dyDescent="0.2">
      <c r="A813" s="202" t="s">
        <v>3476</v>
      </c>
      <c r="B813" s="202" t="s">
        <v>3305</v>
      </c>
      <c r="C813" s="203" t="s">
        <v>1833</v>
      </c>
      <c r="D813" s="204">
        <v>0.56499999999999995</v>
      </c>
      <c r="E813" s="204">
        <v>0.56399999999999995</v>
      </c>
      <c r="F813" s="204"/>
      <c r="G813" s="204"/>
      <c r="H813" s="205">
        <v>4.7</v>
      </c>
      <c r="I813" s="206">
        <v>1</v>
      </c>
      <c r="J813" s="204">
        <v>0.27500000000000002</v>
      </c>
      <c r="K813" s="206">
        <v>10</v>
      </c>
      <c r="L813" s="204">
        <v>8.2000000000000003E-2</v>
      </c>
      <c r="M813" s="204">
        <v>9.7000000000000003E-2</v>
      </c>
      <c r="N813" s="200"/>
      <c r="O813" s="106"/>
    </row>
    <row r="814" spans="1:15" ht="22.5" x14ac:dyDescent="0.2">
      <c r="A814" s="202" t="s">
        <v>1762</v>
      </c>
      <c r="B814" s="202" t="s">
        <v>3305</v>
      </c>
      <c r="C814" s="203" t="s">
        <v>1834</v>
      </c>
      <c r="D814" s="204">
        <v>0.56699999999999995</v>
      </c>
      <c r="E814" s="204">
        <v>0.56499999999999995</v>
      </c>
      <c r="F814" s="204"/>
      <c r="G814" s="204"/>
      <c r="H814" s="205">
        <v>4.5999999999999996</v>
      </c>
      <c r="I814" s="206">
        <v>1</v>
      </c>
      <c r="J814" s="204">
        <v>0.27400000000000002</v>
      </c>
      <c r="K814" s="206">
        <v>12</v>
      </c>
      <c r="L814" s="204">
        <v>8.3000000000000004E-2</v>
      </c>
      <c r="M814" s="204">
        <v>9.8000000000000004E-2</v>
      </c>
      <c r="N814" s="200"/>
      <c r="O814" s="106"/>
    </row>
    <row r="815" spans="1:15" s="20" customFormat="1" ht="21" customHeight="1" x14ac:dyDescent="0.2">
      <c r="A815" s="81" t="s">
        <v>772</v>
      </c>
      <c r="B815" s="207"/>
      <c r="C815" s="208"/>
      <c r="D815" s="209"/>
      <c r="E815" s="209"/>
      <c r="F815" s="209"/>
      <c r="G815" s="209"/>
      <c r="H815" s="210"/>
      <c r="I815" s="211"/>
      <c r="J815" s="209"/>
      <c r="K815" s="211"/>
      <c r="L815" s="209"/>
      <c r="M815" s="215"/>
      <c r="N815" s="216"/>
      <c r="O815" s="213"/>
    </row>
    <row r="816" spans="1:15" ht="33.75" x14ac:dyDescent="0.2">
      <c r="A816" s="202" t="s">
        <v>1922</v>
      </c>
      <c r="B816" s="202" t="s">
        <v>3305</v>
      </c>
      <c r="C816" s="203" t="s">
        <v>773</v>
      </c>
      <c r="D816" s="204">
        <v>0.83899999999999997</v>
      </c>
      <c r="E816" s="204">
        <v>0.83899999999999997</v>
      </c>
      <c r="F816" s="204"/>
      <c r="G816" s="204"/>
      <c r="H816" s="205">
        <v>7.1</v>
      </c>
      <c r="I816" s="206">
        <v>1</v>
      </c>
      <c r="J816" s="204">
        <v>0.60799999999999998</v>
      </c>
      <c r="K816" s="206">
        <v>16</v>
      </c>
      <c r="L816" s="204">
        <v>8.1000000000000003E-2</v>
      </c>
      <c r="M816" s="204">
        <v>0.10100000000000001</v>
      </c>
      <c r="N816" s="200"/>
      <c r="O816" s="106"/>
    </row>
    <row r="817" spans="1:15" ht="33.75" x14ac:dyDescent="0.2">
      <c r="A817" s="202" t="s">
        <v>3127</v>
      </c>
      <c r="B817" s="202" t="s">
        <v>3305</v>
      </c>
      <c r="C817" s="203" t="s">
        <v>3050</v>
      </c>
      <c r="D817" s="204">
        <v>0.45200000000000001</v>
      </c>
      <c r="E817" s="204">
        <v>0.45200000000000001</v>
      </c>
      <c r="F817" s="204"/>
      <c r="G817" s="204"/>
      <c r="H817" s="205">
        <v>4.8</v>
      </c>
      <c r="I817" s="206">
        <v>1</v>
      </c>
      <c r="J817" s="204">
        <v>0.28599999999999998</v>
      </c>
      <c r="K817" s="206">
        <v>9</v>
      </c>
      <c r="L817" s="204">
        <v>6.4000000000000001E-2</v>
      </c>
      <c r="M817" s="204">
        <v>7.5999999999999998E-2</v>
      </c>
      <c r="N817" s="200"/>
      <c r="O817" s="106"/>
    </row>
    <row r="818" spans="1:15" x14ac:dyDescent="0.2">
      <c r="A818" s="202" t="s">
        <v>3781</v>
      </c>
      <c r="B818" s="202" t="s">
        <v>3305</v>
      </c>
      <c r="C818" s="203" t="s">
        <v>3782</v>
      </c>
      <c r="D818" s="204">
        <v>0.50600000000000001</v>
      </c>
      <c r="E818" s="204">
        <v>0.505</v>
      </c>
      <c r="F818" s="204"/>
      <c r="G818" s="204"/>
      <c r="H818" s="205">
        <v>5</v>
      </c>
      <c r="I818" s="206">
        <v>1</v>
      </c>
      <c r="J818" s="204">
        <v>0.307</v>
      </c>
      <c r="K818" s="206">
        <v>11</v>
      </c>
      <c r="L818" s="204">
        <v>7.0000000000000007E-2</v>
      </c>
      <c r="M818" s="204">
        <v>8.3000000000000004E-2</v>
      </c>
      <c r="N818" s="200"/>
      <c r="O818" s="106"/>
    </row>
    <row r="819" spans="1:15" ht="33.75" x14ac:dyDescent="0.2">
      <c r="A819" s="110" t="s">
        <v>1435</v>
      </c>
      <c r="B819" s="110" t="s">
        <v>3305</v>
      </c>
      <c r="C819" s="199" t="s">
        <v>3783</v>
      </c>
      <c r="D819" s="111">
        <v>0.442</v>
      </c>
      <c r="E819" s="111">
        <v>0.441</v>
      </c>
      <c r="F819" s="111"/>
      <c r="G819" s="111"/>
      <c r="H819" s="112">
        <v>2.4</v>
      </c>
      <c r="I819" s="119">
        <v>1</v>
      </c>
      <c r="J819" s="111">
        <v>0.25</v>
      </c>
      <c r="K819" s="119">
        <v>5</v>
      </c>
      <c r="L819" s="111">
        <v>0.127</v>
      </c>
      <c r="M819" s="111">
        <v>0.128</v>
      </c>
      <c r="N819" s="201"/>
      <c r="O819" s="110"/>
    </row>
    <row r="820" spans="1:15" s="20" customFormat="1" ht="21" customHeight="1" x14ac:dyDescent="0.2">
      <c r="A820" s="81" t="s">
        <v>2914</v>
      </c>
      <c r="B820" s="207"/>
      <c r="C820" s="208"/>
      <c r="D820" s="209"/>
      <c r="E820" s="209"/>
      <c r="F820" s="209"/>
      <c r="G820" s="209"/>
      <c r="H820" s="210"/>
      <c r="I820" s="211"/>
      <c r="J820" s="209"/>
      <c r="K820" s="211"/>
      <c r="L820" s="209"/>
      <c r="M820" s="215"/>
      <c r="N820" s="216"/>
      <c r="O820" s="213"/>
    </row>
    <row r="821" spans="1:15" ht="45" x14ac:dyDescent="0.2">
      <c r="A821" s="202" t="s">
        <v>2157</v>
      </c>
      <c r="B821" s="202" t="s">
        <v>3303</v>
      </c>
      <c r="C821" s="203" t="s">
        <v>1271</v>
      </c>
      <c r="D821" s="204">
        <v>3.58</v>
      </c>
      <c r="E821" s="204">
        <v>3.383</v>
      </c>
      <c r="F821" s="204"/>
      <c r="G821" s="204"/>
      <c r="H821" s="205">
        <v>25.1</v>
      </c>
      <c r="I821" s="206">
        <v>7</v>
      </c>
      <c r="J821" s="204">
        <v>0.30499999999999999</v>
      </c>
      <c r="K821" s="206">
        <v>43</v>
      </c>
      <c r="L821" s="204">
        <v>6.8000000000000005E-2</v>
      </c>
      <c r="M821" s="204"/>
      <c r="N821" s="200" t="s">
        <v>310</v>
      </c>
      <c r="O821" s="106"/>
    </row>
    <row r="822" spans="1:15" ht="45" x14ac:dyDescent="0.2">
      <c r="A822" s="202" t="s">
        <v>2158</v>
      </c>
      <c r="B822" s="202" t="s">
        <v>3303</v>
      </c>
      <c r="C822" s="203" t="s">
        <v>14</v>
      </c>
      <c r="D822" s="204">
        <v>1.4330000000000001</v>
      </c>
      <c r="E822" s="204">
        <v>1.325</v>
      </c>
      <c r="F822" s="204"/>
      <c r="G822" s="204"/>
      <c r="H822" s="205">
        <v>9.4</v>
      </c>
      <c r="I822" s="206">
        <v>2</v>
      </c>
      <c r="J822" s="204">
        <v>0.26800000000000002</v>
      </c>
      <c r="K822" s="206">
        <v>24</v>
      </c>
      <c r="L822" s="204">
        <v>0.06</v>
      </c>
      <c r="M822" s="204"/>
      <c r="N822" s="200" t="s">
        <v>310</v>
      </c>
      <c r="O822" s="106"/>
    </row>
    <row r="823" spans="1:15" ht="45" x14ac:dyDescent="0.2">
      <c r="A823" s="202" t="s">
        <v>2301</v>
      </c>
      <c r="B823" s="202" t="s">
        <v>3303</v>
      </c>
      <c r="C823" s="203" t="s">
        <v>5798</v>
      </c>
      <c r="D823" s="204">
        <v>0.81599999999999995</v>
      </c>
      <c r="E823" s="204">
        <v>0.751</v>
      </c>
      <c r="F823" s="204"/>
      <c r="G823" s="204"/>
      <c r="H823" s="205">
        <v>5.0999999999999996</v>
      </c>
      <c r="I823" s="206">
        <v>1</v>
      </c>
      <c r="J823" s="204">
        <v>0.30599999999999999</v>
      </c>
      <c r="K823" s="206">
        <v>13</v>
      </c>
      <c r="L823" s="204">
        <v>6.2E-2</v>
      </c>
      <c r="M823" s="204">
        <v>7.3999999999999996E-2</v>
      </c>
      <c r="N823" s="200"/>
      <c r="O823" s="106"/>
    </row>
    <row r="824" spans="1:15" x14ac:dyDescent="0.2">
      <c r="A824" s="202" t="s">
        <v>3128</v>
      </c>
      <c r="B824" s="202" t="s">
        <v>3303</v>
      </c>
      <c r="C824" s="203" t="s">
        <v>2801</v>
      </c>
      <c r="D824" s="204">
        <v>0.75700000000000001</v>
      </c>
      <c r="E824" s="204">
        <v>0.70599999999999996</v>
      </c>
      <c r="F824" s="204"/>
      <c r="G824" s="204"/>
      <c r="H824" s="205">
        <v>5.4</v>
      </c>
      <c r="I824" s="206">
        <v>1</v>
      </c>
      <c r="J824" s="204">
        <v>0.30499999999999999</v>
      </c>
      <c r="K824" s="206">
        <v>14</v>
      </c>
      <c r="L824" s="204">
        <v>0.06</v>
      </c>
      <c r="M824" s="204">
        <v>7.1999999999999995E-2</v>
      </c>
      <c r="N824" s="200"/>
      <c r="O824" s="106"/>
    </row>
    <row r="825" spans="1:15" x14ac:dyDescent="0.2">
      <c r="A825" s="110" t="s">
        <v>2302</v>
      </c>
      <c r="B825" s="110" t="s">
        <v>3303</v>
      </c>
      <c r="C825" s="199" t="s">
        <v>2303</v>
      </c>
      <c r="D825" s="111">
        <v>0.70299999999999996</v>
      </c>
      <c r="E825" s="111">
        <v>0.64300000000000002</v>
      </c>
      <c r="F825" s="111"/>
      <c r="G825" s="111"/>
      <c r="H825" s="112">
        <v>3.8</v>
      </c>
      <c r="I825" s="119">
        <v>1</v>
      </c>
      <c r="J825" s="111">
        <v>0.254</v>
      </c>
      <c r="K825" s="119">
        <v>8</v>
      </c>
      <c r="L825" s="111">
        <v>6.6000000000000003E-2</v>
      </c>
      <c r="M825" s="111">
        <v>7.3999999999999996E-2</v>
      </c>
      <c r="N825" s="201"/>
      <c r="O825" s="110"/>
    </row>
    <row r="826" spans="1:15" x14ac:dyDescent="0.2">
      <c r="A826" s="202" t="s">
        <v>2304</v>
      </c>
      <c r="B826" s="202" t="s">
        <v>3303</v>
      </c>
      <c r="C826" s="203" t="s">
        <v>2305</v>
      </c>
      <c r="D826" s="204">
        <v>0.57599999999999996</v>
      </c>
      <c r="E826" s="204">
        <v>0.52900000000000003</v>
      </c>
      <c r="F826" s="204"/>
      <c r="G826" s="204"/>
      <c r="H826" s="205">
        <v>3.1</v>
      </c>
      <c r="I826" s="206">
        <v>1</v>
      </c>
      <c r="J826" s="204">
        <v>0.182</v>
      </c>
      <c r="K826" s="206">
        <v>7</v>
      </c>
      <c r="L826" s="204">
        <v>7.2999999999999995E-2</v>
      </c>
      <c r="M826" s="204">
        <v>7.9000000000000001E-2</v>
      </c>
      <c r="N826" s="200"/>
      <c r="O826" s="106"/>
    </row>
    <row r="827" spans="1:15" x14ac:dyDescent="0.2">
      <c r="A827" s="202" t="s">
        <v>4035</v>
      </c>
      <c r="B827" s="202" t="s">
        <v>3303</v>
      </c>
      <c r="C827" s="203" t="s">
        <v>2737</v>
      </c>
      <c r="D827" s="204">
        <v>2.653</v>
      </c>
      <c r="E827" s="204">
        <v>2.5550000000000002</v>
      </c>
      <c r="F827" s="204"/>
      <c r="G827" s="204"/>
      <c r="H827" s="205">
        <v>15.5</v>
      </c>
      <c r="I827" s="206">
        <v>4</v>
      </c>
      <c r="J827" s="204">
        <v>0.40699999999999997</v>
      </c>
      <c r="K827" s="206">
        <v>31</v>
      </c>
      <c r="L827" s="204">
        <v>9.1999999999999998E-2</v>
      </c>
      <c r="M827" s="204">
        <v>0.123</v>
      </c>
      <c r="N827" s="200"/>
      <c r="O827" s="106"/>
    </row>
    <row r="828" spans="1:15" ht="33.75" x14ac:dyDescent="0.2">
      <c r="A828" s="202" t="s">
        <v>4036</v>
      </c>
      <c r="B828" s="202" t="s">
        <v>3303</v>
      </c>
      <c r="C828" s="203" t="s">
        <v>6762</v>
      </c>
      <c r="D828" s="204">
        <v>0.98499999999999999</v>
      </c>
      <c r="E828" s="204">
        <v>0.92100000000000004</v>
      </c>
      <c r="F828" s="204"/>
      <c r="G828" s="204"/>
      <c r="H828" s="205">
        <v>5.8</v>
      </c>
      <c r="I828" s="206">
        <v>1</v>
      </c>
      <c r="J828" s="204">
        <v>0.58599999999999997</v>
      </c>
      <c r="K828" s="206">
        <v>15</v>
      </c>
      <c r="L828" s="204">
        <v>7.0999999999999994E-2</v>
      </c>
      <c r="M828" s="204">
        <v>8.5999999999999993E-2</v>
      </c>
      <c r="N828" s="200"/>
      <c r="O828" s="106"/>
    </row>
    <row r="829" spans="1:15" ht="33.75" x14ac:dyDescent="0.2">
      <c r="A829" s="202" t="s">
        <v>2738</v>
      </c>
      <c r="B829" s="202" t="s">
        <v>3303</v>
      </c>
      <c r="C829" s="203" t="s">
        <v>6763</v>
      </c>
      <c r="D829" s="204">
        <v>0.66200000000000003</v>
      </c>
      <c r="E829" s="204">
        <v>0.61499999999999999</v>
      </c>
      <c r="F829" s="204"/>
      <c r="G829" s="204"/>
      <c r="H829" s="205">
        <v>4.2</v>
      </c>
      <c r="I829" s="206">
        <v>1</v>
      </c>
      <c r="J829" s="204">
        <v>0.28799999999999998</v>
      </c>
      <c r="K829" s="206">
        <v>10</v>
      </c>
      <c r="L829" s="204">
        <v>6.5000000000000002E-2</v>
      </c>
      <c r="M829" s="204">
        <v>7.4999999999999997E-2</v>
      </c>
      <c r="N829" s="200"/>
      <c r="O829" s="106"/>
    </row>
    <row r="830" spans="1:15" x14ac:dyDescent="0.2">
      <c r="A830" s="202" t="s">
        <v>399</v>
      </c>
      <c r="B830" s="202" t="s">
        <v>3305</v>
      </c>
      <c r="C830" s="203" t="s">
        <v>875</v>
      </c>
      <c r="D830" s="204">
        <v>0.38700000000000001</v>
      </c>
      <c r="E830" s="204">
        <v>0.38200000000000001</v>
      </c>
      <c r="F830" s="204"/>
      <c r="G830" s="204"/>
      <c r="H830" s="205">
        <v>3.1</v>
      </c>
      <c r="I830" s="206">
        <v>1</v>
      </c>
      <c r="J830" s="204">
        <v>0.185</v>
      </c>
      <c r="K830" s="206">
        <v>7</v>
      </c>
      <c r="L830" s="204">
        <v>8.1000000000000003E-2</v>
      </c>
      <c r="M830" s="204">
        <v>8.6999999999999994E-2</v>
      </c>
      <c r="N830" s="200"/>
      <c r="O830" s="106"/>
    </row>
    <row r="831" spans="1:15" ht="33.75" x14ac:dyDescent="0.2">
      <c r="A831" s="202" t="s">
        <v>876</v>
      </c>
      <c r="B831" s="202" t="s">
        <v>3305</v>
      </c>
      <c r="C831" s="203" t="s">
        <v>1547</v>
      </c>
      <c r="D831" s="204">
        <v>0.46700000000000003</v>
      </c>
      <c r="E831" s="204">
        <v>0.46200000000000002</v>
      </c>
      <c r="F831" s="204"/>
      <c r="G831" s="204"/>
      <c r="H831" s="205">
        <v>3.5</v>
      </c>
      <c r="I831" s="206">
        <v>1</v>
      </c>
      <c r="J831" s="204">
        <v>0.27</v>
      </c>
      <c r="K831" s="206">
        <v>9</v>
      </c>
      <c r="L831" s="204">
        <v>8.4000000000000005E-2</v>
      </c>
      <c r="M831" s="204">
        <v>9.2999999999999999E-2</v>
      </c>
      <c r="N831" s="200"/>
      <c r="O831" s="106"/>
    </row>
    <row r="832" spans="1:15" ht="22.5" x14ac:dyDescent="0.2">
      <c r="A832" s="202" t="s">
        <v>3971</v>
      </c>
      <c r="B832" s="202" t="s">
        <v>3305</v>
      </c>
      <c r="C832" s="203" t="s">
        <v>3972</v>
      </c>
      <c r="D832" s="204">
        <v>0.316</v>
      </c>
      <c r="E832" s="204">
        <v>0.316</v>
      </c>
      <c r="F832" s="204"/>
      <c r="G832" s="204"/>
      <c r="H832" s="205">
        <v>2.4</v>
      </c>
      <c r="I832" s="206">
        <v>1</v>
      </c>
      <c r="J832" s="204">
        <v>0.13900000000000001</v>
      </c>
      <c r="K832" s="206">
        <v>5</v>
      </c>
      <c r="L832" s="204">
        <v>8.8999999999999996E-2</v>
      </c>
      <c r="M832" s="204">
        <v>0.09</v>
      </c>
      <c r="N832" s="200"/>
      <c r="O832" s="106"/>
    </row>
    <row r="833" spans="1:15" s="20" customFormat="1" ht="21" customHeight="1" x14ac:dyDescent="0.2">
      <c r="A833" s="81" t="s">
        <v>2915</v>
      </c>
      <c r="B833" s="207"/>
      <c r="C833" s="208"/>
      <c r="D833" s="209"/>
      <c r="E833" s="209"/>
      <c r="F833" s="209"/>
      <c r="G833" s="209"/>
      <c r="H833" s="210"/>
      <c r="I833" s="211"/>
      <c r="J833" s="209"/>
      <c r="K833" s="211"/>
      <c r="L833" s="209"/>
      <c r="M833" s="215"/>
      <c r="N833" s="216"/>
      <c r="O833" s="213"/>
    </row>
    <row r="834" spans="1:15" x14ac:dyDescent="0.2">
      <c r="A834" s="202" t="s">
        <v>2562</v>
      </c>
      <c r="B834" s="202" t="s">
        <v>3305</v>
      </c>
      <c r="C834" s="203" t="s">
        <v>3810</v>
      </c>
      <c r="D834" s="204">
        <v>0.47399999999999998</v>
      </c>
      <c r="E834" s="204">
        <v>0.47099999999999997</v>
      </c>
      <c r="F834" s="204"/>
      <c r="G834" s="204"/>
      <c r="H834" s="205">
        <v>3.8</v>
      </c>
      <c r="I834" s="206"/>
      <c r="J834" s="204"/>
      <c r="K834" s="206">
        <v>9</v>
      </c>
      <c r="L834" s="204">
        <v>0.11899999999999999</v>
      </c>
      <c r="M834" s="204">
        <v>9.4E-2</v>
      </c>
      <c r="N834" s="200"/>
      <c r="O834" s="106"/>
    </row>
    <row r="835" spans="1:15" x14ac:dyDescent="0.2">
      <c r="A835" s="202" t="s">
        <v>2563</v>
      </c>
      <c r="B835" s="202" t="s">
        <v>3305</v>
      </c>
      <c r="C835" s="203" t="s">
        <v>3811</v>
      </c>
      <c r="D835" s="204">
        <v>0.56799999999999995</v>
      </c>
      <c r="E835" s="204">
        <v>0.56499999999999995</v>
      </c>
      <c r="F835" s="204"/>
      <c r="G835" s="204"/>
      <c r="H835" s="205">
        <v>4.9000000000000004</v>
      </c>
      <c r="I835" s="206"/>
      <c r="J835" s="204"/>
      <c r="K835" s="206">
        <v>12</v>
      </c>
      <c r="L835" s="204">
        <v>7.8E-2</v>
      </c>
      <c r="M835" s="204">
        <v>9.1999999999999998E-2</v>
      </c>
      <c r="N835" s="200"/>
      <c r="O835" s="106"/>
    </row>
    <row r="836" spans="1:15" x14ac:dyDescent="0.2">
      <c r="A836" s="110" t="s">
        <v>519</v>
      </c>
      <c r="B836" s="110" t="s">
        <v>3305</v>
      </c>
      <c r="C836" s="199" t="s">
        <v>3812</v>
      </c>
      <c r="D836" s="111">
        <v>0.184</v>
      </c>
      <c r="E836" s="111">
        <v>0.182</v>
      </c>
      <c r="F836" s="111"/>
      <c r="G836" s="111"/>
      <c r="H836" s="112">
        <v>1</v>
      </c>
      <c r="I836" s="119"/>
      <c r="J836" s="111"/>
      <c r="K836" s="119"/>
      <c r="L836" s="111"/>
      <c r="M836" s="111"/>
      <c r="N836" s="201"/>
      <c r="O836" s="110"/>
    </row>
    <row r="837" spans="1:15" s="20" customFormat="1" ht="21" customHeight="1" x14ac:dyDescent="0.2">
      <c r="A837" s="81" t="s">
        <v>2916</v>
      </c>
      <c r="B837" s="207"/>
      <c r="C837" s="208"/>
      <c r="D837" s="209"/>
      <c r="E837" s="209"/>
      <c r="F837" s="209"/>
      <c r="G837" s="209"/>
      <c r="H837" s="210"/>
      <c r="I837" s="211"/>
      <c r="J837" s="209"/>
      <c r="K837" s="211"/>
      <c r="L837" s="209"/>
      <c r="M837" s="215"/>
      <c r="N837" s="216"/>
      <c r="O837" s="213"/>
    </row>
    <row r="838" spans="1:15" ht="33.75" x14ac:dyDescent="0.2">
      <c r="A838" s="202" t="s">
        <v>2565</v>
      </c>
      <c r="B838" s="202" t="s">
        <v>3303</v>
      </c>
      <c r="C838" s="203" t="s">
        <v>6764</v>
      </c>
      <c r="D838" s="204">
        <v>0.94399999999999995</v>
      </c>
      <c r="E838" s="204">
        <v>0.88400000000000001</v>
      </c>
      <c r="F838" s="204">
        <v>0</v>
      </c>
      <c r="G838" s="204"/>
      <c r="H838" s="205">
        <v>5.2</v>
      </c>
      <c r="I838" s="206">
        <v>1</v>
      </c>
      <c r="J838" s="204">
        <v>0.41199999999999998</v>
      </c>
      <c r="K838" s="206">
        <v>12</v>
      </c>
      <c r="L838" s="204">
        <v>7.6999999999999999E-2</v>
      </c>
      <c r="M838" s="204">
        <v>9.1999999999999998E-2</v>
      </c>
      <c r="N838" s="200"/>
      <c r="O838" s="106"/>
    </row>
    <row r="839" spans="1:15" ht="33.75" x14ac:dyDescent="0.2">
      <c r="A839" s="202" t="s">
        <v>6765</v>
      </c>
      <c r="B839" s="202" t="s">
        <v>3303</v>
      </c>
      <c r="C839" s="203" t="s">
        <v>6766</v>
      </c>
      <c r="D839" s="204">
        <v>0.56000000000000005</v>
      </c>
      <c r="E839" s="204">
        <v>0.55200000000000005</v>
      </c>
      <c r="F839" s="204">
        <v>0</v>
      </c>
      <c r="G839" s="204"/>
      <c r="H839" s="205">
        <v>5</v>
      </c>
      <c r="I839" s="206">
        <v>1</v>
      </c>
      <c r="J839" s="204">
        <v>0.28699999999999998</v>
      </c>
      <c r="K839" s="206">
        <v>12</v>
      </c>
      <c r="L839" s="204">
        <v>7.0999999999999994E-2</v>
      </c>
      <c r="M839" s="204">
        <v>8.4000000000000005E-2</v>
      </c>
      <c r="N839" s="200"/>
      <c r="O839" s="106"/>
    </row>
    <row r="840" spans="1:15" ht="33.75" x14ac:dyDescent="0.2">
      <c r="A840" s="202" t="s">
        <v>2333</v>
      </c>
      <c r="B840" s="202" t="s">
        <v>3305</v>
      </c>
      <c r="C840" s="203" t="s">
        <v>2357</v>
      </c>
      <c r="D840" s="204">
        <v>0.9</v>
      </c>
      <c r="E840" s="204">
        <v>0.9</v>
      </c>
      <c r="F840" s="204">
        <v>0</v>
      </c>
      <c r="G840" s="204"/>
      <c r="H840" s="205">
        <v>2.2999999999999998</v>
      </c>
      <c r="I840" s="206">
        <v>1</v>
      </c>
      <c r="J840" s="204">
        <v>0.46</v>
      </c>
      <c r="K840" s="206">
        <v>4</v>
      </c>
      <c r="L840" s="204">
        <v>0.28100000000000003</v>
      </c>
      <c r="M840" s="204">
        <v>0.27900000000000003</v>
      </c>
      <c r="N840" s="200"/>
      <c r="O840" s="106"/>
    </row>
    <row r="841" spans="1:15" ht="33.75" x14ac:dyDescent="0.2">
      <c r="A841" s="202" t="s">
        <v>2358</v>
      </c>
      <c r="B841" s="202" t="s">
        <v>3305</v>
      </c>
      <c r="C841" s="203" t="s">
        <v>2141</v>
      </c>
      <c r="D841" s="204">
        <v>0.6</v>
      </c>
      <c r="E841" s="204">
        <v>0.6</v>
      </c>
      <c r="F841" s="204">
        <v>0</v>
      </c>
      <c r="G841" s="204"/>
      <c r="H841" s="205">
        <v>2.5</v>
      </c>
      <c r="I841" s="206">
        <v>1</v>
      </c>
      <c r="J841" s="204">
        <v>0.29899999999999999</v>
      </c>
      <c r="K841" s="206">
        <v>5</v>
      </c>
      <c r="L841" s="204">
        <v>0.16500000000000001</v>
      </c>
      <c r="M841" s="204">
        <v>0.16900000000000001</v>
      </c>
      <c r="N841" s="200"/>
      <c r="O841" s="106"/>
    </row>
    <row r="842" spans="1:15" ht="33.75" customHeight="1" x14ac:dyDescent="0.2">
      <c r="A842" s="202" t="s">
        <v>3363</v>
      </c>
      <c r="B842" s="202" t="s">
        <v>3305</v>
      </c>
      <c r="C842" s="203" t="s">
        <v>1066</v>
      </c>
      <c r="D842" s="204">
        <v>0.64400000000000002</v>
      </c>
      <c r="E842" s="204">
        <v>0.64100000000000001</v>
      </c>
      <c r="F842" s="204">
        <v>0</v>
      </c>
      <c r="G842" s="204"/>
      <c r="H842" s="205">
        <v>3</v>
      </c>
      <c r="I842" s="206">
        <v>1</v>
      </c>
      <c r="J842" s="204">
        <v>0.251</v>
      </c>
      <c r="K842" s="206">
        <v>7</v>
      </c>
      <c r="L842" s="204">
        <v>0.127</v>
      </c>
      <c r="M842" s="204">
        <v>0.13600000000000001</v>
      </c>
      <c r="N842" s="200"/>
      <c r="O842" s="106"/>
    </row>
    <row r="843" spans="1:15" ht="45" x14ac:dyDescent="0.2">
      <c r="A843" s="202" t="s">
        <v>1067</v>
      </c>
      <c r="B843" s="202" t="s">
        <v>3305</v>
      </c>
      <c r="C843" s="203" t="s">
        <v>5799</v>
      </c>
      <c r="D843" s="204">
        <v>0.308</v>
      </c>
      <c r="E843" s="204">
        <v>0.308</v>
      </c>
      <c r="F843" s="204">
        <v>0</v>
      </c>
      <c r="G843" s="204"/>
      <c r="H843" s="205">
        <v>2.4</v>
      </c>
      <c r="I843" s="206">
        <v>1</v>
      </c>
      <c r="J843" s="204">
        <v>0.108</v>
      </c>
      <c r="K843" s="206">
        <v>5</v>
      </c>
      <c r="L843" s="204">
        <v>8.5999999999999993E-2</v>
      </c>
      <c r="M843" s="204">
        <v>8.6999999999999994E-2</v>
      </c>
      <c r="N843" s="200"/>
      <c r="O843" s="106"/>
    </row>
    <row r="844" spans="1:15" x14ac:dyDescent="0.2">
      <c r="A844" s="110" t="s">
        <v>1766</v>
      </c>
      <c r="B844" s="110" t="s">
        <v>3305</v>
      </c>
      <c r="C844" s="199" t="s">
        <v>1152</v>
      </c>
      <c r="D844" s="111">
        <v>0.50700000000000001</v>
      </c>
      <c r="E844" s="111">
        <v>0.50700000000000001</v>
      </c>
      <c r="F844" s="111"/>
      <c r="G844" s="111"/>
      <c r="H844" s="112">
        <v>4.4000000000000004</v>
      </c>
      <c r="I844" s="119">
        <v>1</v>
      </c>
      <c r="J844" s="111">
        <v>0.27400000000000002</v>
      </c>
      <c r="K844" s="119">
        <v>10</v>
      </c>
      <c r="L844" s="111">
        <v>7.6999999999999999E-2</v>
      </c>
      <c r="M844" s="111">
        <v>0.09</v>
      </c>
      <c r="N844" s="201"/>
      <c r="O844" s="110"/>
    </row>
    <row r="845" spans="1:15" s="20" customFormat="1" ht="21" customHeight="1" x14ac:dyDescent="0.2">
      <c r="A845" s="81" t="s">
        <v>5800</v>
      </c>
      <c r="B845" s="207"/>
      <c r="C845" s="208"/>
      <c r="D845" s="209"/>
      <c r="E845" s="209"/>
      <c r="F845" s="209"/>
      <c r="G845" s="209"/>
      <c r="H845" s="210"/>
      <c r="I845" s="211"/>
      <c r="J845" s="209"/>
      <c r="K845" s="211"/>
      <c r="L845" s="209"/>
      <c r="M845" s="215"/>
      <c r="N845" s="216"/>
      <c r="O845" s="213"/>
    </row>
    <row r="846" spans="1:15" ht="22.5" x14ac:dyDescent="0.2">
      <c r="A846" s="202" t="s">
        <v>5803</v>
      </c>
      <c r="B846" s="202" t="s">
        <v>3303</v>
      </c>
      <c r="C846" s="203" t="s">
        <v>5804</v>
      </c>
      <c r="D846" s="204">
        <v>3.403</v>
      </c>
      <c r="E846" s="204">
        <v>3.278</v>
      </c>
      <c r="F846" s="204"/>
      <c r="G846" s="204"/>
      <c r="H846" s="205">
        <v>19.5</v>
      </c>
      <c r="I846" s="206">
        <v>6</v>
      </c>
      <c r="J846" s="204">
        <v>0.34599999999999997</v>
      </c>
      <c r="K846" s="206">
        <v>38</v>
      </c>
      <c r="L846" s="204">
        <v>8.6999999999999994E-2</v>
      </c>
      <c r="M846" s="204">
        <v>0.11799999999999999</v>
      </c>
      <c r="N846" s="200"/>
      <c r="O846" s="106" t="s">
        <v>310</v>
      </c>
    </row>
    <row r="847" spans="1:15" ht="45" x14ac:dyDescent="0.2">
      <c r="A847" s="202" t="s">
        <v>5805</v>
      </c>
      <c r="B847" s="202" t="s">
        <v>3303</v>
      </c>
      <c r="C847" s="203" t="s">
        <v>5806</v>
      </c>
      <c r="D847" s="204">
        <v>2.9159999999999999</v>
      </c>
      <c r="E847" s="204">
        <v>2.8260000000000001</v>
      </c>
      <c r="F847" s="204"/>
      <c r="G847" s="204"/>
      <c r="H847" s="205">
        <v>18</v>
      </c>
      <c r="I847" s="206">
        <v>5</v>
      </c>
      <c r="J847" s="204">
        <v>0.36499999999999999</v>
      </c>
      <c r="K847" s="206">
        <v>35</v>
      </c>
      <c r="L847" s="204">
        <v>8.5000000000000006E-2</v>
      </c>
      <c r="M847" s="204">
        <v>0.115</v>
      </c>
      <c r="N847" s="200"/>
      <c r="O847" s="106" t="s">
        <v>310</v>
      </c>
    </row>
    <row r="848" spans="1:15" ht="56.25" customHeight="1" x14ac:dyDescent="0.2">
      <c r="A848" s="202" t="s">
        <v>5807</v>
      </c>
      <c r="B848" s="202" t="s">
        <v>3303</v>
      </c>
      <c r="C848" s="203" t="s">
        <v>5808</v>
      </c>
      <c r="D848" s="204">
        <v>2.2170000000000001</v>
      </c>
      <c r="E848" s="204">
        <v>2.1539999999999999</v>
      </c>
      <c r="F848" s="204"/>
      <c r="G848" s="204"/>
      <c r="H848" s="205">
        <v>14</v>
      </c>
      <c r="I848" s="206">
        <v>4</v>
      </c>
      <c r="J848" s="204">
        <v>0.32700000000000001</v>
      </c>
      <c r="K848" s="206">
        <v>29</v>
      </c>
      <c r="L848" s="204">
        <v>8.2000000000000003E-2</v>
      </c>
      <c r="M848" s="204">
        <v>0.109</v>
      </c>
      <c r="N848" s="200"/>
      <c r="O848" s="106" t="s">
        <v>310</v>
      </c>
    </row>
    <row r="849" spans="1:15" ht="33.75" x14ac:dyDescent="0.2">
      <c r="A849" s="202" t="s">
        <v>5809</v>
      </c>
      <c r="B849" s="202" t="s">
        <v>3303</v>
      </c>
      <c r="C849" s="203" t="s">
        <v>5810</v>
      </c>
      <c r="D849" s="204">
        <v>1.615</v>
      </c>
      <c r="E849" s="204">
        <v>1.5860000000000001</v>
      </c>
      <c r="F849" s="204"/>
      <c r="G849" s="204"/>
      <c r="H849" s="205">
        <v>11.7</v>
      </c>
      <c r="I849" s="206">
        <v>3</v>
      </c>
      <c r="J849" s="204">
        <v>0.30299999999999999</v>
      </c>
      <c r="K849" s="206">
        <v>24</v>
      </c>
      <c r="L849" s="204">
        <v>7.2999999999999995E-2</v>
      </c>
      <c r="M849" s="204">
        <v>9.6000000000000002E-2</v>
      </c>
      <c r="N849" s="200"/>
      <c r="O849" s="106" t="s">
        <v>310</v>
      </c>
    </row>
    <row r="850" spans="1:15" ht="45" x14ac:dyDescent="0.2">
      <c r="A850" s="110" t="s">
        <v>5811</v>
      </c>
      <c r="B850" s="110" t="s">
        <v>3303</v>
      </c>
      <c r="C850" s="199" t="s">
        <v>5812</v>
      </c>
      <c r="D850" s="111">
        <v>1.67</v>
      </c>
      <c r="E850" s="111">
        <v>1.6240000000000001</v>
      </c>
      <c r="F850" s="111"/>
      <c r="G850" s="111"/>
      <c r="H850" s="112">
        <v>12</v>
      </c>
      <c r="I850" s="119">
        <v>3</v>
      </c>
      <c r="J850" s="111">
        <v>0.32500000000000001</v>
      </c>
      <c r="K850" s="119">
        <v>26</v>
      </c>
      <c r="L850" s="111">
        <v>7.5999999999999998E-2</v>
      </c>
      <c r="M850" s="111">
        <v>0.1</v>
      </c>
      <c r="N850" s="201"/>
      <c r="O850" s="110" t="s">
        <v>310</v>
      </c>
    </row>
    <row r="851" spans="1:15" ht="22.5" x14ac:dyDescent="0.2">
      <c r="A851" s="202" t="s">
        <v>5813</v>
      </c>
      <c r="B851" s="202" t="s">
        <v>3303</v>
      </c>
      <c r="C851" s="203" t="s">
        <v>5814</v>
      </c>
      <c r="D851" s="204">
        <v>1.4239999999999999</v>
      </c>
      <c r="E851" s="204">
        <v>1.385</v>
      </c>
      <c r="F851" s="204"/>
      <c r="G851" s="204"/>
      <c r="H851" s="205">
        <v>10.5</v>
      </c>
      <c r="I851" s="206">
        <v>3</v>
      </c>
      <c r="J851" s="204">
        <v>0.28000000000000003</v>
      </c>
      <c r="K851" s="206">
        <v>23</v>
      </c>
      <c r="L851" s="204">
        <v>7.4999999999999997E-2</v>
      </c>
      <c r="M851" s="204">
        <v>9.7000000000000003E-2</v>
      </c>
      <c r="N851" s="200"/>
      <c r="O851" s="106" t="s">
        <v>310</v>
      </c>
    </row>
    <row r="852" spans="1:15" ht="22.5" x14ac:dyDescent="0.2">
      <c r="A852" s="202" t="s">
        <v>5815</v>
      </c>
      <c r="B852" s="202" t="s">
        <v>3303</v>
      </c>
      <c r="C852" s="203" t="s">
        <v>5816</v>
      </c>
      <c r="D852" s="204">
        <v>1.097</v>
      </c>
      <c r="E852" s="204">
        <v>1.0569999999999999</v>
      </c>
      <c r="F852" s="204"/>
      <c r="G852" s="204"/>
      <c r="H852" s="205">
        <v>8.1999999999999993</v>
      </c>
      <c r="I852" s="206">
        <v>2</v>
      </c>
      <c r="J852" s="204">
        <v>0.27700000000000002</v>
      </c>
      <c r="K852" s="206">
        <v>19</v>
      </c>
      <c r="L852" s="204">
        <v>7.0999999999999994E-2</v>
      </c>
      <c r="M852" s="204">
        <v>9.0999999999999998E-2</v>
      </c>
      <c r="N852" s="200"/>
      <c r="O852" s="106" t="s">
        <v>310</v>
      </c>
    </row>
    <row r="853" spans="1:15" ht="22.5" x14ac:dyDescent="0.2">
      <c r="A853" s="202" t="s">
        <v>5817</v>
      </c>
      <c r="B853" s="202" t="s">
        <v>3303</v>
      </c>
      <c r="C853" s="203" t="s">
        <v>5818</v>
      </c>
      <c r="D853" s="204">
        <v>0.76200000000000001</v>
      </c>
      <c r="E853" s="204">
        <v>0.72699999999999998</v>
      </c>
      <c r="F853" s="204"/>
      <c r="G853" s="204"/>
      <c r="H853" s="205">
        <v>5.4</v>
      </c>
      <c r="I853" s="206">
        <v>1</v>
      </c>
      <c r="J853" s="204">
        <v>0.378</v>
      </c>
      <c r="K853" s="206">
        <v>14</v>
      </c>
      <c r="L853" s="204">
        <v>7.0000000000000007E-2</v>
      </c>
      <c r="M853" s="204">
        <v>8.4000000000000005E-2</v>
      </c>
      <c r="N853" s="200"/>
      <c r="O853" s="106" t="s">
        <v>310</v>
      </c>
    </row>
    <row r="854" spans="1:15" s="20" customFormat="1" ht="21" customHeight="1" x14ac:dyDescent="0.2">
      <c r="A854" s="81" t="s">
        <v>5821</v>
      </c>
      <c r="B854" s="207"/>
      <c r="C854" s="208"/>
      <c r="D854" s="209"/>
      <c r="E854" s="209"/>
      <c r="F854" s="209"/>
      <c r="G854" s="209"/>
      <c r="H854" s="210"/>
      <c r="I854" s="211"/>
      <c r="J854" s="209"/>
      <c r="K854" s="211"/>
      <c r="L854" s="209"/>
      <c r="M854" s="215"/>
      <c r="N854" s="216"/>
      <c r="O854" s="213"/>
    </row>
    <row r="855" spans="1:15" x14ac:dyDescent="0.2">
      <c r="A855" s="202" t="s">
        <v>4042</v>
      </c>
      <c r="B855" s="202" t="s">
        <v>3305</v>
      </c>
      <c r="C855" s="203" t="s">
        <v>4043</v>
      </c>
      <c r="D855" s="204"/>
      <c r="E855" s="204"/>
      <c r="F855" s="204"/>
      <c r="G855" s="204"/>
      <c r="H855" s="205"/>
      <c r="I855" s="206"/>
      <c r="J855" s="204"/>
      <c r="K855" s="206"/>
      <c r="L855" s="204"/>
      <c r="M855" s="204"/>
      <c r="N855" s="200"/>
      <c r="O855" s="106"/>
    </row>
    <row r="856" spans="1:15" x14ac:dyDescent="0.2">
      <c r="A856" s="202" t="s">
        <v>4044</v>
      </c>
      <c r="B856" s="202" t="s">
        <v>3305</v>
      </c>
      <c r="C856" s="203" t="s">
        <v>3494</v>
      </c>
      <c r="D856" s="204"/>
      <c r="E856" s="204"/>
      <c r="F856" s="204"/>
      <c r="G856" s="204"/>
      <c r="H856" s="205"/>
      <c r="I856" s="206"/>
      <c r="J856" s="204"/>
      <c r="K856" s="206"/>
      <c r="L856" s="204"/>
      <c r="M856" s="204"/>
      <c r="N856" s="200"/>
      <c r="O856" s="106"/>
    </row>
    <row r="857" spans="1:15" x14ac:dyDescent="0.2">
      <c r="A857" s="110" t="s">
        <v>3495</v>
      </c>
      <c r="B857" s="110" t="s">
        <v>3305</v>
      </c>
      <c r="C857" s="199" t="s">
        <v>3101</v>
      </c>
      <c r="D857" s="111"/>
      <c r="E857" s="111"/>
      <c r="F857" s="111"/>
      <c r="G857" s="111"/>
      <c r="H857" s="112"/>
      <c r="I857" s="119"/>
      <c r="J857" s="111"/>
      <c r="K857" s="119"/>
      <c r="L857" s="111"/>
      <c r="M857" s="111"/>
      <c r="N857" s="201"/>
      <c r="O857" s="110"/>
    </row>
  </sheetData>
  <mergeCells count="15">
    <mergeCell ref="O5:O6"/>
    <mergeCell ref="A2:O2"/>
    <mergeCell ref="A3:O3"/>
    <mergeCell ref="A5:A6"/>
    <mergeCell ref="B5:B6"/>
    <mergeCell ref="C5:C6"/>
    <mergeCell ref="D5:D6"/>
    <mergeCell ref="E5:E6"/>
    <mergeCell ref="F5:F6"/>
    <mergeCell ref="G5:G6"/>
    <mergeCell ref="H5:H6"/>
    <mergeCell ref="I5:J5"/>
    <mergeCell ref="K5:L5"/>
    <mergeCell ref="M5:M6"/>
    <mergeCell ref="N5:N6"/>
  </mergeCells>
  <pageMargins left="0.7" right="0.7" top="0.78740157499999996" bottom="0.78740157499999996"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Tabelle4">
    <tabColor rgb="FF002060"/>
  </sheetPr>
  <dimension ref="A1:P10"/>
  <sheetViews>
    <sheetView workbookViewId="0">
      <selection activeCell="A1208" sqref="A1208:A1255"/>
    </sheetView>
  </sheetViews>
  <sheetFormatPr baseColWidth="10" defaultColWidth="10.5703125" defaultRowHeight="12.75" x14ac:dyDescent="0.2"/>
  <cols>
    <col min="1" max="1" width="2.42578125" style="173" customWidth="1"/>
    <col min="2" max="2" width="1.42578125" style="173" customWidth="1"/>
    <col min="3" max="3" width="12.85546875" style="174" customWidth="1"/>
    <col min="4" max="5" width="2.85546875" style="173" customWidth="1"/>
    <col min="6" max="6" width="2.5703125" style="173" customWidth="1"/>
    <col min="7" max="7" width="3" style="173" customWidth="1"/>
    <col min="8" max="8" width="2.85546875" style="173" customWidth="1"/>
    <col min="9" max="9" width="3.5703125" style="175" customWidth="1"/>
    <col min="10" max="10" width="3.85546875" style="173" customWidth="1"/>
    <col min="11" max="11" width="4.140625" style="175" customWidth="1"/>
    <col min="12" max="12" width="3.42578125" style="173" customWidth="1"/>
    <col min="13" max="13" width="5.42578125" style="173" customWidth="1"/>
    <col min="14" max="14" width="3.42578125" style="173" customWidth="1"/>
    <col min="15" max="15" width="4.42578125" style="173" customWidth="1"/>
    <col min="16" max="16" width="4.5703125" style="173" customWidth="1"/>
    <col min="17" max="16384" width="10.5703125" style="155"/>
  </cols>
  <sheetData>
    <row r="1" spans="1:16" ht="15" x14ac:dyDescent="0.25">
      <c r="A1" s="152"/>
      <c r="B1" s="152"/>
      <c r="C1" s="153"/>
      <c r="D1" s="152"/>
      <c r="E1" s="152"/>
      <c r="F1" s="152"/>
      <c r="G1" s="152"/>
      <c r="H1" s="152"/>
      <c r="I1" s="152"/>
      <c r="J1" s="152"/>
      <c r="K1" s="152"/>
      <c r="L1" s="152"/>
      <c r="M1" s="152"/>
      <c r="N1" s="152"/>
      <c r="O1" s="152"/>
      <c r="P1" s="154" t="s">
        <v>6343</v>
      </c>
    </row>
    <row r="2" spans="1:16" ht="15" x14ac:dyDescent="0.25">
      <c r="A2" s="540" t="s">
        <v>1482</v>
      </c>
      <c r="B2" s="540"/>
      <c r="C2" s="540"/>
      <c r="D2" s="540"/>
      <c r="E2" s="540"/>
      <c r="F2" s="540"/>
      <c r="G2" s="540"/>
      <c r="H2" s="540"/>
      <c r="I2" s="540"/>
      <c r="J2" s="540"/>
      <c r="K2" s="540"/>
      <c r="L2" s="540"/>
      <c r="M2" s="540"/>
      <c r="N2" s="540"/>
      <c r="O2" s="540"/>
      <c r="P2" s="541"/>
    </row>
    <row r="3" spans="1:16" x14ac:dyDescent="0.2">
      <c r="A3" s="542" t="s">
        <v>5826</v>
      </c>
      <c r="B3" s="542"/>
      <c r="C3" s="542"/>
      <c r="D3" s="542"/>
      <c r="E3" s="542"/>
      <c r="F3" s="542"/>
      <c r="G3" s="542"/>
      <c r="H3" s="542"/>
      <c r="I3" s="542"/>
      <c r="J3" s="542"/>
      <c r="K3" s="542"/>
      <c r="L3" s="542"/>
      <c r="M3" s="542"/>
      <c r="N3" s="542"/>
      <c r="O3" s="542"/>
      <c r="P3" s="541"/>
    </row>
    <row r="4" spans="1:16" x14ac:dyDescent="0.2">
      <c r="A4" s="152"/>
      <c r="B4" s="152"/>
      <c r="C4" s="153"/>
      <c r="D4" s="152"/>
      <c r="E4" s="152"/>
      <c r="F4" s="152"/>
      <c r="G4" s="152"/>
      <c r="H4" s="152"/>
      <c r="I4" s="152"/>
      <c r="J4" s="152"/>
      <c r="K4" s="152"/>
      <c r="L4" s="152"/>
      <c r="M4" s="152"/>
      <c r="N4" s="152"/>
      <c r="O4" s="152"/>
      <c r="P4" s="152"/>
    </row>
    <row r="5" spans="1:16" s="158" customFormat="1" ht="9.75" customHeight="1" x14ac:dyDescent="0.2">
      <c r="A5" s="543" t="s">
        <v>1585</v>
      </c>
      <c r="B5" s="543" t="s">
        <v>1484</v>
      </c>
      <c r="C5" s="532" t="s">
        <v>3364</v>
      </c>
      <c r="D5" s="544" t="s">
        <v>1778</v>
      </c>
      <c r="E5" s="544" t="s">
        <v>1779</v>
      </c>
      <c r="F5" s="545" t="s">
        <v>1780</v>
      </c>
      <c r="G5" s="545" t="s">
        <v>1781</v>
      </c>
      <c r="H5" s="543" t="s">
        <v>1233</v>
      </c>
      <c r="I5" s="543" t="s">
        <v>3301</v>
      </c>
      <c r="J5" s="543"/>
      <c r="K5" s="543" t="s">
        <v>3302</v>
      </c>
      <c r="L5" s="543"/>
      <c r="M5" s="543" t="s">
        <v>1487</v>
      </c>
      <c r="N5" s="543" t="s">
        <v>1488</v>
      </c>
      <c r="O5" s="543" t="s">
        <v>1234</v>
      </c>
      <c r="P5" s="532" t="s">
        <v>5825</v>
      </c>
    </row>
    <row r="6" spans="1:16" s="158" customFormat="1" ht="75" customHeight="1" x14ac:dyDescent="0.2">
      <c r="A6" s="543"/>
      <c r="B6" s="543"/>
      <c r="C6" s="532"/>
      <c r="D6" s="544"/>
      <c r="E6" s="544"/>
      <c r="F6" s="546"/>
      <c r="G6" s="546"/>
      <c r="H6" s="543"/>
      <c r="I6" s="156" t="s">
        <v>2087</v>
      </c>
      <c r="J6" s="156" t="s">
        <v>2334</v>
      </c>
      <c r="K6" s="156" t="s">
        <v>2088</v>
      </c>
      <c r="L6" s="156" t="s">
        <v>2334</v>
      </c>
      <c r="M6" s="543"/>
      <c r="N6" s="543"/>
      <c r="O6" s="543"/>
      <c r="P6" s="532"/>
    </row>
    <row r="7" spans="1:16" s="160" customFormat="1" ht="11.25" x14ac:dyDescent="0.2">
      <c r="A7" s="159">
        <v>1</v>
      </c>
      <c r="B7" s="159">
        <v>2</v>
      </c>
      <c r="C7" s="159">
        <v>3</v>
      </c>
      <c r="D7" s="159">
        <v>4</v>
      </c>
      <c r="E7" s="159">
        <v>5</v>
      </c>
      <c r="F7" s="159">
        <v>6</v>
      </c>
      <c r="G7" s="159">
        <v>7</v>
      </c>
      <c r="H7" s="159">
        <v>8</v>
      </c>
      <c r="I7" s="159">
        <v>9</v>
      </c>
      <c r="J7" s="159">
        <v>10</v>
      </c>
      <c r="K7" s="159">
        <v>11</v>
      </c>
      <c r="L7" s="159">
        <v>12</v>
      </c>
      <c r="M7" s="159">
        <v>13</v>
      </c>
      <c r="N7" s="159">
        <v>14</v>
      </c>
      <c r="O7" s="159">
        <v>15</v>
      </c>
      <c r="P7" s="159">
        <v>16</v>
      </c>
    </row>
    <row r="8" spans="1:16" s="152" customFormat="1" ht="21" customHeight="1" x14ac:dyDescent="0.2">
      <c r="A8" s="161" t="s">
        <v>2776</v>
      </c>
      <c r="B8" s="162"/>
      <c r="C8" s="163"/>
      <c r="D8" s="164"/>
      <c r="E8" s="164"/>
      <c r="F8" s="164"/>
      <c r="G8" s="165"/>
      <c r="H8" s="166"/>
      <c r="I8" s="165"/>
      <c r="J8" s="164"/>
      <c r="K8" s="165"/>
      <c r="L8" s="164"/>
      <c r="M8" s="164"/>
      <c r="N8" s="162"/>
      <c r="O8" s="162"/>
      <c r="P8" s="167"/>
    </row>
    <row r="9" spans="1:16" ht="168.75" x14ac:dyDescent="0.2">
      <c r="A9" s="106" t="s">
        <v>1738</v>
      </c>
      <c r="B9" s="106" t="s">
        <v>3305</v>
      </c>
      <c r="C9" s="107" t="s">
        <v>6492</v>
      </c>
      <c r="D9" s="108">
        <v>0.40100000000000002</v>
      </c>
      <c r="E9" s="108">
        <v>0.40100000000000002</v>
      </c>
      <c r="F9" s="108"/>
      <c r="G9" s="117"/>
      <c r="H9" s="109">
        <v>5.4</v>
      </c>
      <c r="I9" s="117">
        <v>1</v>
      </c>
      <c r="J9" s="108">
        <v>0.22600000000000001</v>
      </c>
      <c r="K9" s="117">
        <v>10</v>
      </c>
      <c r="L9" s="108">
        <v>5.3999999999999999E-2</v>
      </c>
      <c r="M9" s="108">
        <v>6.5000000000000002E-2</v>
      </c>
      <c r="N9" s="106"/>
      <c r="O9" s="106"/>
      <c r="P9" s="117">
        <v>176</v>
      </c>
    </row>
    <row r="10" spans="1:16" ht="90" x14ac:dyDescent="0.2">
      <c r="A10" s="168" t="s">
        <v>601</v>
      </c>
      <c r="B10" s="168" t="s">
        <v>3305</v>
      </c>
      <c r="C10" s="169" t="s">
        <v>3620</v>
      </c>
      <c r="D10" s="170">
        <v>0.183</v>
      </c>
      <c r="E10" s="170">
        <v>0.182</v>
      </c>
      <c r="F10" s="170"/>
      <c r="G10" s="171"/>
      <c r="H10" s="172">
        <v>1</v>
      </c>
      <c r="I10" s="171"/>
      <c r="J10" s="170"/>
      <c r="K10" s="171"/>
      <c r="L10" s="170"/>
      <c r="M10" s="170"/>
      <c r="N10" s="168"/>
      <c r="O10" s="168"/>
      <c r="P10" s="171">
        <v>37</v>
      </c>
    </row>
  </sheetData>
  <mergeCells count="16">
    <mergeCell ref="A2:P2"/>
    <mergeCell ref="A3:P3"/>
    <mergeCell ref="A5:A6"/>
    <mergeCell ref="B5:B6"/>
    <mergeCell ref="C5:C6"/>
    <mergeCell ref="D5:D6"/>
    <mergeCell ref="E5:E6"/>
    <mergeCell ref="F5:F6"/>
    <mergeCell ref="G5:G6"/>
    <mergeCell ref="H5:H6"/>
    <mergeCell ref="I5:J5"/>
    <mergeCell ref="K5:L5"/>
    <mergeCell ref="M5:M6"/>
    <mergeCell ref="N5:N6"/>
    <mergeCell ref="O5:O6"/>
    <mergeCell ref="P5:P6"/>
  </mergeCells>
  <pageMargins left="0.7" right="0.7" top="0.78740157499999996" bottom="0.78740157499999996"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Tabelle5">
    <tabColor rgb="FF002060"/>
  </sheetPr>
  <dimension ref="A1:C111"/>
  <sheetViews>
    <sheetView workbookViewId="0">
      <selection activeCell="A1208" sqref="A1208:A1255"/>
    </sheetView>
  </sheetViews>
  <sheetFormatPr baseColWidth="10" defaultColWidth="3.42578125" defaultRowHeight="12.75" x14ac:dyDescent="0.2"/>
  <cols>
    <col min="1" max="1" width="12.5703125" style="30" customWidth="1"/>
    <col min="2" max="2" width="101.5703125" style="30" customWidth="1"/>
    <col min="3" max="3" width="12.42578125" style="30" customWidth="1"/>
    <col min="4" max="16384" width="3.42578125" style="30"/>
  </cols>
  <sheetData>
    <row r="1" spans="1:3" ht="15" customHeight="1" x14ac:dyDescent="0.25">
      <c r="A1" s="31" t="s">
        <v>3352</v>
      </c>
      <c r="B1" s="32"/>
      <c r="C1" s="33" t="s">
        <v>6343</v>
      </c>
    </row>
    <row r="2" spans="1:3" ht="15" customHeight="1" x14ac:dyDescent="0.25">
      <c r="A2" s="31"/>
      <c r="B2" s="32"/>
      <c r="C2" s="33"/>
    </row>
    <row r="3" spans="1:3" ht="15" customHeight="1" x14ac:dyDescent="0.25">
      <c r="A3" s="548" t="s">
        <v>1645</v>
      </c>
      <c r="B3" s="548"/>
      <c r="C3" s="548"/>
    </row>
    <row r="4" spans="1:3" ht="15" customHeight="1" x14ac:dyDescent="0.25">
      <c r="A4" s="549" t="s">
        <v>3353</v>
      </c>
      <c r="B4" s="549"/>
      <c r="C4" s="549"/>
    </row>
    <row r="5" spans="1:3" ht="14.25" x14ac:dyDescent="0.2">
      <c r="A5" s="87"/>
      <c r="B5" s="34"/>
      <c r="C5" s="34"/>
    </row>
    <row r="6" spans="1:3" ht="15" x14ac:dyDescent="0.2">
      <c r="A6" s="35" t="s">
        <v>148</v>
      </c>
      <c r="B6" s="35" t="s">
        <v>4041</v>
      </c>
      <c r="C6" s="36" t="s">
        <v>3354</v>
      </c>
    </row>
    <row r="7" spans="1:3" x14ac:dyDescent="0.2">
      <c r="A7" s="37">
        <v>1</v>
      </c>
      <c r="B7" s="37">
        <v>2</v>
      </c>
      <c r="C7" s="37">
        <v>3</v>
      </c>
    </row>
    <row r="8" spans="1:3" ht="14.25" customHeight="1" x14ac:dyDescent="0.2">
      <c r="A8" s="88" t="s">
        <v>5828</v>
      </c>
      <c r="B8" s="89" t="s">
        <v>2230</v>
      </c>
      <c r="C8" s="149">
        <v>230.63</v>
      </c>
    </row>
    <row r="9" spans="1:3" ht="14.25" customHeight="1" x14ac:dyDescent="0.2">
      <c r="A9" s="88" t="s">
        <v>5829</v>
      </c>
      <c r="B9" s="89" t="s">
        <v>2231</v>
      </c>
      <c r="C9" s="149">
        <v>425.51</v>
      </c>
    </row>
    <row r="10" spans="1:3" ht="14.25" customHeight="1" x14ac:dyDescent="0.2">
      <c r="A10" s="29" t="s">
        <v>5830</v>
      </c>
      <c r="B10" s="150" t="s">
        <v>3785</v>
      </c>
      <c r="C10" s="149">
        <v>239.69</v>
      </c>
    </row>
    <row r="11" spans="1:3" ht="14.25" customHeight="1" x14ac:dyDescent="0.2">
      <c r="A11" s="29" t="s">
        <v>3355</v>
      </c>
      <c r="B11" s="150" t="s">
        <v>2364</v>
      </c>
      <c r="C11" s="149">
        <v>9936.7900000000009</v>
      </c>
    </row>
    <row r="12" spans="1:3" ht="14.25" customHeight="1" x14ac:dyDescent="0.2">
      <c r="A12" s="29" t="s">
        <v>2045</v>
      </c>
      <c r="B12" s="150" t="s">
        <v>2046</v>
      </c>
      <c r="C12" s="149">
        <v>3279.94</v>
      </c>
    </row>
    <row r="13" spans="1:3" ht="14.25" customHeight="1" x14ac:dyDescent="0.2">
      <c r="A13" s="29" t="s">
        <v>149</v>
      </c>
      <c r="B13" s="150" t="s">
        <v>150</v>
      </c>
      <c r="C13" s="151" t="s">
        <v>151</v>
      </c>
    </row>
    <row r="14" spans="1:3" ht="14.25" customHeight="1" x14ac:dyDescent="0.2">
      <c r="A14" s="29" t="s">
        <v>152</v>
      </c>
      <c r="B14" s="150" t="s">
        <v>153</v>
      </c>
      <c r="C14" s="151" t="s">
        <v>151</v>
      </c>
    </row>
    <row r="15" spans="1:3" ht="14.25" customHeight="1" x14ac:dyDescent="0.2">
      <c r="A15" s="29" t="s">
        <v>154</v>
      </c>
      <c r="B15" s="150" t="s">
        <v>155</v>
      </c>
      <c r="C15" s="151" t="s">
        <v>151</v>
      </c>
    </row>
    <row r="16" spans="1:3" ht="14.25" customHeight="1" x14ac:dyDescent="0.2">
      <c r="A16" s="29" t="s">
        <v>5831</v>
      </c>
      <c r="B16" s="150" t="s">
        <v>156</v>
      </c>
      <c r="C16" s="151" t="s">
        <v>151</v>
      </c>
    </row>
    <row r="17" spans="1:3" ht="14.25" customHeight="1" x14ac:dyDescent="0.2">
      <c r="A17" s="29" t="s">
        <v>157</v>
      </c>
      <c r="B17" s="150" t="s">
        <v>158</v>
      </c>
      <c r="C17" s="151" t="s">
        <v>151</v>
      </c>
    </row>
    <row r="18" spans="1:3" ht="14.25" customHeight="1" x14ac:dyDescent="0.2">
      <c r="A18" s="29" t="s">
        <v>2709</v>
      </c>
      <c r="B18" s="150" t="s">
        <v>2785</v>
      </c>
      <c r="C18" s="149">
        <v>1292.6400000000001</v>
      </c>
    </row>
    <row r="19" spans="1:3" ht="14.25" customHeight="1" x14ac:dyDescent="0.2">
      <c r="A19" s="29" t="s">
        <v>159</v>
      </c>
      <c r="B19" s="150" t="s">
        <v>160</v>
      </c>
      <c r="C19" s="151" t="s">
        <v>151</v>
      </c>
    </row>
    <row r="20" spans="1:3" ht="14.25" customHeight="1" x14ac:dyDescent="0.2">
      <c r="A20" s="29" t="s">
        <v>161</v>
      </c>
      <c r="B20" s="150" t="s">
        <v>162</v>
      </c>
      <c r="C20" s="151" t="s">
        <v>151</v>
      </c>
    </row>
    <row r="21" spans="1:3" ht="14.25" customHeight="1" x14ac:dyDescent="0.2">
      <c r="A21" s="29" t="s">
        <v>163</v>
      </c>
      <c r="B21" s="150" t="s">
        <v>164</v>
      </c>
      <c r="C21" s="151" t="s">
        <v>151</v>
      </c>
    </row>
    <row r="22" spans="1:3" ht="14.25" customHeight="1" x14ac:dyDescent="0.2">
      <c r="A22" s="29" t="s">
        <v>165</v>
      </c>
      <c r="B22" s="150" t="s">
        <v>166</v>
      </c>
      <c r="C22" s="151" t="s">
        <v>151</v>
      </c>
    </row>
    <row r="23" spans="1:3" ht="14.25" customHeight="1" x14ac:dyDescent="0.2">
      <c r="A23" s="29" t="s">
        <v>167</v>
      </c>
      <c r="B23" s="150" t="s">
        <v>168</v>
      </c>
      <c r="C23" s="151" t="s">
        <v>151</v>
      </c>
    </row>
    <row r="24" spans="1:3" ht="14.25" customHeight="1" x14ac:dyDescent="0.2">
      <c r="A24" s="29" t="s">
        <v>169</v>
      </c>
      <c r="B24" s="150" t="s">
        <v>170</v>
      </c>
      <c r="C24" s="151" t="s">
        <v>151</v>
      </c>
    </row>
    <row r="25" spans="1:3" ht="25.5" customHeight="1" x14ac:dyDescent="0.2">
      <c r="A25" s="29" t="s">
        <v>171</v>
      </c>
      <c r="B25" s="150" t="s">
        <v>172</v>
      </c>
      <c r="C25" s="151" t="s">
        <v>151</v>
      </c>
    </row>
    <row r="26" spans="1:3" ht="14.25" customHeight="1" x14ac:dyDescent="0.2">
      <c r="A26" s="29" t="s">
        <v>173</v>
      </c>
      <c r="B26" s="150" t="s">
        <v>174</v>
      </c>
      <c r="C26" s="151" t="s">
        <v>151</v>
      </c>
    </row>
    <row r="27" spans="1:3" ht="14.25" customHeight="1" x14ac:dyDescent="0.2">
      <c r="A27" s="29" t="s">
        <v>2912</v>
      </c>
      <c r="B27" s="150" t="s">
        <v>2913</v>
      </c>
      <c r="C27" s="149">
        <v>3221.59</v>
      </c>
    </row>
    <row r="28" spans="1:3" ht="14.25" customHeight="1" x14ac:dyDescent="0.2">
      <c r="A28" s="29" t="s">
        <v>2150</v>
      </c>
      <c r="B28" s="150" t="s">
        <v>2151</v>
      </c>
      <c r="C28" s="149">
        <v>5767.59</v>
      </c>
    </row>
    <row r="29" spans="1:3" ht="14.25" customHeight="1" x14ac:dyDescent="0.2">
      <c r="A29" s="29" t="s">
        <v>175</v>
      </c>
      <c r="B29" s="150" t="s">
        <v>176</v>
      </c>
      <c r="C29" s="151" t="s">
        <v>151</v>
      </c>
    </row>
    <row r="30" spans="1:3" ht="14.25" customHeight="1" x14ac:dyDescent="0.2">
      <c r="A30" s="29" t="s">
        <v>2152</v>
      </c>
      <c r="B30" s="150" t="s">
        <v>2153</v>
      </c>
      <c r="C30" s="149">
        <v>1082.3499999999999</v>
      </c>
    </row>
    <row r="31" spans="1:3" ht="14.25" customHeight="1" x14ac:dyDescent="0.2">
      <c r="A31" s="29" t="s">
        <v>5832</v>
      </c>
      <c r="B31" s="150" t="s">
        <v>3786</v>
      </c>
      <c r="C31" s="149">
        <v>270.23</v>
      </c>
    </row>
    <row r="32" spans="1:3" ht="14.25" customHeight="1" x14ac:dyDescent="0.2">
      <c r="A32" s="29" t="s">
        <v>177</v>
      </c>
      <c r="B32" s="150" t="s">
        <v>178</v>
      </c>
      <c r="C32" s="151" t="s">
        <v>151</v>
      </c>
    </row>
    <row r="33" spans="1:3" ht="14.25" customHeight="1" x14ac:dyDescent="0.2">
      <c r="A33" s="29" t="s">
        <v>179</v>
      </c>
      <c r="B33" s="150" t="s">
        <v>5833</v>
      </c>
      <c r="C33" s="151" t="s">
        <v>151</v>
      </c>
    </row>
    <row r="34" spans="1:3" ht="14.25" customHeight="1" x14ac:dyDescent="0.2">
      <c r="A34" s="29" t="s">
        <v>180</v>
      </c>
      <c r="B34" s="150" t="s">
        <v>181</v>
      </c>
      <c r="C34" s="151" t="s">
        <v>151</v>
      </c>
    </row>
    <row r="35" spans="1:3" ht="14.25" customHeight="1" x14ac:dyDescent="0.2">
      <c r="A35" s="29" t="s">
        <v>182</v>
      </c>
      <c r="B35" s="150" t="s">
        <v>183</v>
      </c>
      <c r="C35" s="151" t="s">
        <v>151</v>
      </c>
    </row>
    <row r="36" spans="1:3" ht="14.25" customHeight="1" x14ac:dyDescent="0.2">
      <c r="A36" s="29" t="s">
        <v>184</v>
      </c>
      <c r="B36" s="150" t="s">
        <v>185</v>
      </c>
      <c r="C36" s="151" t="s">
        <v>151</v>
      </c>
    </row>
    <row r="37" spans="1:3" ht="14.25" customHeight="1" x14ac:dyDescent="0.2">
      <c r="A37" s="29" t="s">
        <v>186</v>
      </c>
      <c r="B37" s="150" t="s">
        <v>187</v>
      </c>
      <c r="C37" s="151" t="s">
        <v>151</v>
      </c>
    </row>
    <row r="38" spans="1:3" ht="14.25" customHeight="1" x14ac:dyDescent="0.2">
      <c r="A38" s="29" t="s">
        <v>188</v>
      </c>
      <c r="B38" s="150" t="s">
        <v>189</v>
      </c>
      <c r="C38" s="151" t="s">
        <v>151</v>
      </c>
    </row>
    <row r="39" spans="1:3" ht="14.25" customHeight="1" x14ac:dyDescent="0.2">
      <c r="A39" s="29" t="s">
        <v>190</v>
      </c>
      <c r="B39" s="150" t="s">
        <v>191</v>
      </c>
      <c r="C39" s="151" t="s">
        <v>151</v>
      </c>
    </row>
    <row r="40" spans="1:3" ht="14.25" customHeight="1" x14ac:dyDescent="0.2">
      <c r="A40" s="29" t="s">
        <v>192</v>
      </c>
      <c r="B40" s="150" t="s">
        <v>193</v>
      </c>
      <c r="C40" s="151" t="s">
        <v>151</v>
      </c>
    </row>
    <row r="41" spans="1:3" ht="14.25" customHeight="1" x14ac:dyDescent="0.2">
      <c r="A41" s="29" t="s">
        <v>194</v>
      </c>
      <c r="B41" s="150" t="s">
        <v>195</v>
      </c>
      <c r="C41" s="151" t="s">
        <v>151</v>
      </c>
    </row>
    <row r="42" spans="1:3" ht="14.25" customHeight="1" x14ac:dyDescent="0.2">
      <c r="A42" s="29" t="s">
        <v>196</v>
      </c>
      <c r="B42" s="150" t="s">
        <v>197</v>
      </c>
      <c r="C42" s="151" t="s">
        <v>151</v>
      </c>
    </row>
    <row r="43" spans="1:3" ht="14.25" customHeight="1" x14ac:dyDescent="0.2">
      <c r="A43" s="29" t="s">
        <v>5834</v>
      </c>
      <c r="B43" s="150" t="s">
        <v>198</v>
      </c>
      <c r="C43" s="151" t="s">
        <v>151</v>
      </c>
    </row>
    <row r="44" spans="1:3" ht="14.25" customHeight="1" x14ac:dyDescent="0.2">
      <c r="A44" s="29" t="s">
        <v>199</v>
      </c>
      <c r="B44" s="150" t="s">
        <v>200</v>
      </c>
      <c r="C44" s="151" t="s">
        <v>151</v>
      </c>
    </row>
    <row r="45" spans="1:3" ht="14.25" customHeight="1" x14ac:dyDescent="0.2">
      <c r="A45" s="29" t="s">
        <v>201</v>
      </c>
      <c r="B45" s="150" t="s">
        <v>202</v>
      </c>
      <c r="C45" s="151" t="s">
        <v>151</v>
      </c>
    </row>
    <row r="46" spans="1:3" ht="14.25" customHeight="1" x14ac:dyDescent="0.2">
      <c r="A46" s="29" t="s">
        <v>203</v>
      </c>
      <c r="B46" s="150" t="s">
        <v>204</v>
      </c>
      <c r="C46" s="151" t="s">
        <v>151</v>
      </c>
    </row>
    <row r="47" spans="1:3" ht="14.25" customHeight="1" x14ac:dyDescent="0.2">
      <c r="A47" s="29" t="s">
        <v>205</v>
      </c>
      <c r="B47" s="150" t="s">
        <v>206</v>
      </c>
      <c r="C47" s="151" t="s">
        <v>151</v>
      </c>
    </row>
    <row r="48" spans="1:3" ht="14.25" customHeight="1" x14ac:dyDescent="0.2">
      <c r="A48" s="29" t="s">
        <v>207</v>
      </c>
      <c r="B48" s="150" t="s">
        <v>208</v>
      </c>
      <c r="C48" s="151" t="s">
        <v>151</v>
      </c>
    </row>
    <row r="49" spans="1:3" ht="25.5" customHeight="1" x14ac:dyDescent="0.2">
      <c r="A49" s="29" t="s">
        <v>209</v>
      </c>
      <c r="B49" s="150" t="s">
        <v>210</v>
      </c>
      <c r="C49" s="151" t="s">
        <v>151</v>
      </c>
    </row>
    <row r="50" spans="1:3" ht="14.25" customHeight="1" x14ac:dyDescent="0.2">
      <c r="A50" s="29" t="s">
        <v>211</v>
      </c>
      <c r="B50" s="150" t="s">
        <v>212</v>
      </c>
      <c r="C50" s="151" t="s">
        <v>151</v>
      </c>
    </row>
    <row r="51" spans="1:3" ht="14.25" customHeight="1" x14ac:dyDescent="0.2">
      <c r="A51" s="29" t="s">
        <v>213</v>
      </c>
      <c r="B51" s="150" t="s">
        <v>214</v>
      </c>
      <c r="C51" s="151" t="s">
        <v>151</v>
      </c>
    </row>
    <row r="52" spans="1:3" ht="14.25" customHeight="1" x14ac:dyDescent="0.2">
      <c r="A52" s="29" t="s">
        <v>215</v>
      </c>
      <c r="B52" s="150" t="s">
        <v>216</v>
      </c>
      <c r="C52" s="151" t="s">
        <v>151</v>
      </c>
    </row>
    <row r="53" spans="1:3" ht="14.25" customHeight="1" x14ac:dyDescent="0.2">
      <c r="A53" s="29" t="s">
        <v>217</v>
      </c>
      <c r="B53" s="150" t="s">
        <v>218</v>
      </c>
      <c r="C53" s="151" t="s">
        <v>151</v>
      </c>
    </row>
    <row r="54" spans="1:3" ht="14.25" customHeight="1" x14ac:dyDescent="0.2">
      <c r="A54" s="29" t="s">
        <v>219</v>
      </c>
      <c r="B54" s="150" t="s">
        <v>220</v>
      </c>
      <c r="C54" s="151" t="s">
        <v>151</v>
      </c>
    </row>
    <row r="55" spans="1:3" ht="14.25" customHeight="1" x14ac:dyDescent="0.2">
      <c r="A55" s="29" t="s">
        <v>221</v>
      </c>
      <c r="B55" s="150" t="s">
        <v>222</v>
      </c>
      <c r="C55" s="151" t="s">
        <v>151</v>
      </c>
    </row>
    <row r="56" spans="1:3" ht="14.25" customHeight="1" x14ac:dyDescent="0.2">
      <c r="A56" s="29" t="s">
        <v>223</v>
      </c>
      <c r="B56" s="150" t="s">
        <v>224</v>
      </c>
      <c r="C56" s="151" t="s">
        <v>151</v>
      </c>
    </row>
    <row r="57" spans="1:3" ht="14.25" customHeight="1" x14ac:dyDescent="0.2">
      <c r="A57" s="29" t="s">
        <v>225</v>
      </c>
      <c r="B57" s="150" t="s">
        <v>226</v>
      </c>
      <c r="C57" s="151" t="s">
        <v>151</v>
      </c>
    </row>
    <row r="58" spans="1:3" ht="14.25" customHeight="1" x14ac:dyDescent="0.2">
      <c r="A58" s="29" t="s">
        <v>5835</v>
      </c>
      <c r="B58" s="150" t="s">
        <v>227</v>
      </c>
      <c r="C58" s="151" t="s">
        <v>151</v>
      </c>
    </row>
    <row r="59" spans="1:3" ht="14.25" customHeight="1" x14ac:dyDescent="0.2">
      <c r="A59" s="29" t="s">
        <v>5836</v>
      </c>
      <c r="B59" s="150" t="s">
        <v>228</v>
      </c>
      <c r="C59" s="151" t="s">
        <v>151</v>
      </c>
    </row>
    <row r="60" spans="1:3" ht="14.25" customHeight="1" x14ac:dyDescent="0.2">
      <c r="A60" s="29" t="s">
        <v>5837</v>
      </c>
      <c r="B60" s="150" t="s">
        <v>229</v>
      </c>
      <c r="C60" s="151" t="s">
        <v>151</v>
      </c>
    </row>
    <row r="61" spans="1:3" ht="14.25" customHeight="1" x14ac:dyDescent="0.2">
      <c r="A61" s="29" t="s">
        <v>5838</v>
      </c>
      <c r="B61" s="150" t="s">
        <v>745</v>
      </c>
      <c r="C61" s="149">
        <v>275.25</v>
      </c>
    </row>
    <row r="62" spans="1:3" ht="14.25" customHeight="1" x14ac:dyDescent="0.2">
      <c r="A62" s="29" t="s">
        <v>5839</v>
      </c>
      <c r="B62" s="150" t="s">
        <v>230</v>
      </c>
      <c r="C62" s="151" t="s">
        <v>151</v>
      </c>
    </row>
    <row r="63" spans="1:3" ht="14.25" customHeight="1" x14ac:dyDescent="0.2">
      <c r="A63" s="29" t="s">
        <v>231</v>
      </c>
      <c r="B63" s="150" t="s">
        <v>232</v>
      </c>
      <c r="C63" s="151" t="s">
        <v>151</v>
      </c>
    </row>
    <row r="64" spans="1:3" ht="14.25" customHeight="1" x14ac:dyDescent="0.2">
      <c r="A64" s="29" t="s">
        <v>233</v>
      </c>
      <c r="B64" s="150" t="s">
        <v>234</v>
      </c>
      <c r="C64" s="151" t="s">
        <v>151</v>
      </c>
    </row>
    <row r="65" spans="1:3" ht="14.25" customHeight="1" x14ac:dyDescent="0.2">
      <c r="A65" s="29" t="s">
        <v>1643</v>
      </c>
      <c r="B65" s="89" t="s">
        <v>1644</v>
      </c>
      <c r="C65" s="149">
        <v>3748.36</v>
      </c>
    </row>
    <row r="66" spans="1:3" ht="14.25" customHeight="1" x14ac:dyDescent="0.2">
      <c r="A66" s="29" t="s">
        <v>235</v>
      </c>
      <c r="B66" s="150" t="s">
        <v>236</v>
      </c>
      <c r="C66" s="151" t="s">
        <v>151</v>
      </c>
    </row>
    <row r="67" spans="1:3" ht="14.25" customHeight="1" x14ac:dyDescent="0.2">
      <c r="A67" s="29" t="s">
        <v>237</v>
      </c>
      <c r="B67" s="150" t="s">
        <v>238</v>
      </c>
      <c r="C67" s="151" t="s">
        <v>151</v>
      </c>
    </row>
    <row r="68" spans="1:3" ht="14.25" customHeight="1" x14ac:dyDescent="0.2">
      <c r="A68" s="29" t="s">
        <v>239</v>
      </c>
      <c r="B68" s="150" t="s">
        <v>240</v>
      </c>
      <c r="C68" s="151" t="s">
        <v>151</v>
      </c>
    </row>
    <row r="69" spans="1:3" ht="14.25" customHeight="1" x14ac:dyDescent="0.2">
      <c r="A69" s="29" t="s">
        <v>241</v>
      </c>
      <c r="B69" s="150" t="s">
        <v>242</v>
      </c>
      <c r="C69" s="151" t="s">
        <v>151</v>
      </c>
    </row>
    <row r="70" spans="1:3" ht="25.5" customHeight="1" x14ac:dyDescent="0.2">
      <c r="A70" s="29" t="s">
        <v>243</v>
      </c>
      <c r="B70" s="150" t="s">
        <v>244</v>
      </c>
      <c r="C70" s="151" t="s">
        <v>151</v>
      </c>
    </row>
    <row r="71" spans="1:3" ht="14.25" customHeight="1" x14ac:dyDescent="0.2">
      <c r="A71" s="29" t="s">
        <v>1907</v>
      </c>
      <c r="B71" s="150" t="s">
        <v>1908</v>
      </c>
      <c r="C71" s="149">
        <v>1667.61</v>
      </c>
    </row>
    <row r="72" spans="1:3" ht="14.25" customHeight="1" x14ac:dyDescent="0.2">
      <c r="A72" s="29" t="s">
        <v>245</v>
      </c>
      <c r="B72" s="150" t="s">
        <v>246</v>
      </c>
      <c r="C72" s="151" t="s">
        <v>151</v>
      </c>
    </row>
    <row r="73" spans="1:3" ht="14.25" customHeight="1" x14ac:dyDescent="0.2">
      <c r="A73" s="29" t="s">
        <v>247</v>
      </c>
      <c r="B73" s="150" t="s">
        <v>248</v>
      </c>
      <c r="C73" s="151" t="s">
        <v>151</v>
      </c>
    </row>
    <row r="74" spans="1:3" ht="14.25" customHeight="1" x14ac:dyDescent="0.2">
      <c r="A74" s="29" t="s">
        <v>249</v>
      </c>
      <c r="B74" s="150" t="s">
        <v>44</v>
      </c>
      <c r="C74" s="151" t="s">
        <v>151</v>
      </c>
    </row>
    <row r="75" spans="1:3" ht="25.5" customHeight="1" x14ac:dyDescent="0.2">
      <c r="A75" s="29" t="s">
        <v>1068</v>
      </c>
      <c r="B75" s="150" t="s">
        <v>5840</v>
      </c>
      <c r="C75" s="149">
        <v>7535.27</v>
      </c>
    </row>
    <row r="76" spans="1:3" ht="25.5" customHeight="1" x14ac:dyDescent="0.2">
      <c r="A76" s="29" t="s">
        <v>1069</v>
      </c>
      <c r="B76" s="150" t="s">
        <v>5841</v>
      </c>
      <c r="C76" s="149">
        <v>6099.52</v>
      </c>
    </row>
    <row r="77" spans="1:3" ht="25.5" customHeight="1" x14ac:dyDescent="0.2">
      <c r="A77" s="29" t="s">
        <v>1070</v>
      </c>
      <c r="B77" s="150" t="s">
        <v>5842</v>
      </c>
      <c r="C77" s="149">
        <v>11980.2</v>
      </c>
    </row>
    <row r="78" spans="1:3" ht="38.25" customHeight="1" x14ac:dyDescent="0.2">
      <c r="A78" s="29" t="s">
        <v>1071</v>
      </c>
      <c r="B78" s="150" t="s">
        <v>5843</v>
      </c>
      <c r="C78" s="149">
        <v>10344.19</v>
      </c>
    </row>
    <row r="79" spans="1:3" ht="14.25" customHeight="1" x14ac:dyDescent="0.2">
      <c r="A79" s="29" t="s">
        <v>45</v>
      </c>
      <c r="B79" s="150" t="s">
        <v>46</v>
      </c>
      <c r="C79" s="151" t="s">
        <v>151</v>
      </c>
    </row>
    <row r="80" spans="1:3" ht="14.25" customHeight="1" x14ac:dyDescent="0.2">
      <c r="A80" s="29" t="s">
        <v>47</v>
      </c>
      <c r="B80" s="150" t="s">
        <v>48</v>
      </c>
      <c r="C80" s="151" t="s">
        <v>151</v>
      </c>
    </row>
    <row r="81" spans="1:3" ht="14.25" customHeight="1" x14ac:dyDescent="0.2">
      <c r="A81" s="29" t="s">
        <v>49</v>
      </c>
      <c r="B81" s="150" t="s">
        <v>50</v>
      </c>
      <c r="C81" s="151" t="s">
        <v>151</v>
      </c>
    </row>
    <row r="82" spans="1:3" ht="14.25" customHeight="1" x14ac:dyDescent="0.2">
      <c r="A82" s="29" t="s">
        <v>51</v>
      </c>
      <c r="B82" s="150" t="s">
        <v>52</v>
      </c>
      <c r="C82" s="151" t="s">
        <v>151</v>
      </c>
    </row>
    <row r="83" spans="1:3" ht="14.25" customHeight="1" x14ac:dyDescent="0.2">
      <c r="A83" s="29" t="s">
        <v>53</v>
      </c>
      <c r="B83" s="150" t="s">
        <v>54</v>
      </c>
      <c r="C83" s="151" t="s">
        <v>151</v>
      </c>
    </row>
    <row r="84" spans="1:3" ht="14.25" customHeight="1" x14ac:dyDescent="0.2">
      <c r="A84" s="29" t="s">
        <v>55</v>
      </c>
      <c r="B84" s="150" t="s">
        <v>56</v>
      </c>
      <c r="C84" s="151" t="s">
        <v>151</v>
      </c>
    </row>
    <row r="85" spans="1:3" ht="14.25" customHeight="1" x14ac:dyDescent="0.2">
      <c r="A85" s="29" t="s">
        <v>57</v>
      </c>
      <c r="B85" s="150" t="s">
        <v>58</v>
      </c>
      <c r="C85" s="151" t="s">
        <v>151</v>
      </c>
    </row>
    <row r="86" spans="1:3" ht="14.25" customHeight="1" x14ac:dyDescent="0.2">
      <c r="A86" s="29" t="s">
        <v>59</v>
      </c>
      <c r="B86" s="150" t="s">
        <v>60</v>
      </c>
      <c r="C86" s="151" t="s">
        <v>151</v>
      </c>
    </row>
    <row r="87" spans="1:3" ht="14.25" customHeight="1" x14ac:dyDescent="0.2">
      <c r="A87" s="29" t="s">
        <v>61</v>
      </c>
      <c r="B87" s="150" t="s">
        <v>62</v>
      </c>
      <c r="C87" s="151" t="s">
        <v>151</v>
      </c>
    </row>
    <row r="88" spans="1:3" ht="25.5" customHeight="1" x14ac:dyDescent="0.2">
      <c r="A88" s="29" t="s">
        <v>63</v>
      </c>
      <c r="B88" s="150" t="s">
        <v>64</v>
      </c>
      <c r="C88" s="151" t="s">
        <v>151</v>
      </c>
    </row>
    <row r="89" spans="1:3" ht="14.25" customHeight="1" x14ac:dyDescent="0.2">
      <c r="A89" s="29" t="s">
        <v>3813</v>
      </c>
      <c r="B89" s="150" t="s">
        <v>3814</v>
      </c>
      <c r="C89" s="149">
        <v>115.16</v>
      </c>
    </row>
    <row r="90" spans="1:3" ht="14.25" customHeight="1" x14ac:dyDescent="0.2">
      <c r="A90" s="29" t="s">
        <v>65</v>
      </c>
      <c r="B90" s="150" t="s">
        <v>66</v>
      </c>
      <c r="C90" s="151" t="s">
        <v>151</v>
      </c>
    </row>
    <row r="91" spans="1:3" ht="14.25" customHeight="1" x14ac:dyDescent="0.2">
      <c r="A91" s="29" t="s">
        <v>67</v>
      </c>
      <c r="B91" s="150" t="s">
        <v>68</v>
      </c>
      <c r="C91" s="151" t="s">
        <v>151</v>
      </c>
    </row>
    <row r="92" spans="1:3" ht="14.25" customHeight="1" x14ac:dyDescent="0.2">
      <c r="A92" s="29" t="s">
        <v>69</v>
      </c>
      <c r="B92" s="150" t="s">
        <v>70</v>
      </c>
      <c r="C92" s="151" t="s">
        <v>151</v>
      </c>
    </row>
    <row r="93" spans="1:3" ht="14.25" customHeight="1" x14ac:dyDescent="0.2">
      <c r="A93" s="29" t="s">
        <v>71</v>
      </c>
      <c r="B93" s="150" t="s">
        <v>72</v>
      </c>
      <c r="C93" s="151" t="s">
        <v>151</v>
      </c>
    </row>
    <row r="94" spans="1:3" ht="14.25" customHeight="1" x14ac:dyDescent="0.2">
      <c r="A94" s="29" t="s">
        <v>73</v>
      </c>
      <c r="B94" s="150" t="s">
        <v>74</v>
      </c>
      <c r="C94" s="149">
        <v>11246.7</v>
      </c>
    </row>
    <row r="95" spans="1:3" ht="14.25" customHeight="1" x14ac:dyDescent="0.2">
      <c r="A95" s="29" t="s">
        <v>75</v>
      </c>
      <c r="B95" s="150" t="s">
        <v>76</v>
      </c>
      <c r="C95" s="149">
        <v>9558</v>
      </c>
    </row>
    <row r="96" spans="1:3" ht="14.25" customHeight="1" x14ac:dyDescent="0.2">
      <c r="A96" s="29" t="s">
        <v>5844</v>
      </c>
      <c r="B96" s="150" t="s">
        <v>5845</v>
      </c>
      <c r="C96" s="151" t="s">
        <v>151</v>
      </c>
    </row>
    <row r="97" spans="1:3" ht="14.25" customHeight="1" x14ac:dyDescent="0.2">
      <c r="A97" s="29" t="s">
        <v>5846</v>
      </c>
      <c r="B97" s="150" t="s">
        <v>5847</v>
      </c>
      <c r="C97" s="149">
        <v>1576.68</v>
      </c>
    </row>
    <row r="98" spans="1:3" ht="14.25" customHeight="1" x14ac:dyDescent="0.2">
      <c r="A98" s="29" t="s">
        <v>6488</v>
      </c>
      <c r="B98" s="150" t="s">
        <v>6380</v>
      </c>
      <c r="C98" s="149">
        <v>107.14</v>
      </c>
    </row>
    <row r="99" spans="1:3" ht="14.25" customHeight="1" x14ac:dyDescent="0.2">
      <c r="A99" s="29" t="s">
        <v>6489</v>
      </c>
      <c r="B99" s="150" t="s">
        <v>6388</v>
      </c>
      <c r="C99" s="149">
        <v>219.56</v>
      </c>
    </row>
    <row r="100" spans="1:3" ht="14.25" customHeight="1" x14ac:dyDescent="0.2">
      <c r="A100" s="29" t="s">
        <v>6389</v>
      </c>
      <c r="B100" s="150" t="s">
        <v>6490</v>
      </c>
      <c r="C100" s="151" t="s">
        <v>151</v>
      </c>
    </row>
    <row r="101" spans="1:3" ht="14.25" customHeight="1" x14ac:dyDescent="0.2">
      <c r="A101" s="29" t="s">
        <v>6436</v>
      </c>
      <c r="B101" s="150" t="s">
        <v>6491</v>
      </c>
      <c r="C101" s="151" t="s">
        <v>151</v>
      </c>
    </row>
    <row r="102" spans="1:3" ht="12.75" customHeight="1" x14ac:dyDescent="0.2">
      <c r="A102" s="38"/>
      <c r="B102" s="39"/>
      <c r="C102" s="40"/>
    </row>
    <row r="103" spans="1:3" ht="12.75" customHeight="1" x14ac:dyDescent="0.2">
      <c r="A103" s="41" t="s">
        <v>77</v>
      </c>
      <c r="B103" s="42"/>
      <c r="C103" s="43"/>
    </row>
    <row r="104" spans="1:3" ht="12.75" customHeight="1" x14ac:dyDescent="0.2">
      <c r="A104" s="42"/>
      <c r="B104" s="42"/>
      <c r="C104" s="43"/>
    </row>
    <row r="105" spans="1:3" ht="24.75" customHeight="1" x14ac:dyDescent="0.2">
      <c r="A105" s="44" t="s">
        <v>78</v>
      </c>
      <c r="B105" s="550" t="s">
        <v>79</v>
      </c>
      <c r="C105" s="550"/>
    </row>
    <row r="106" spans="1:3" ht="38.25" customHeight="1" x14ac:dyDescent="0.2">
      <c r="A106" s="45" t="s">
        <v>80</v>
      </c>
      <c r="B106" s="551" t="s">
        <v>81</v>
      </c>
      <c r="C106" s="552"/>
    </row>
    <row r="107" spans="1:3" ht="37.5" customHeight="1" x14ac:dyDescent="0.2">
      <c r="A107" s="46" t="s">
        <v>82</v>
      </c>
      <c r="B107" s="547" t="s">
        <v>6484</v>
      </c>
      <c r="C107" s="547"/>
    </row>
    <row r="108" spans="1:3" ht="24.75" customHeight="1" x14ac:dyDescent="0.2">
      <c r="A108" s="46" t="s">
        <v>4580</v>
      </c>
      <c r="B108" s="547" t="s">
        <v>5848</v>
      </c>
      <c r="C108" s="547"/>
    </row>
    <row r="109" spans="1:3" ht="36.75" customHeight="1" x14ac:dyDescent="0.2">
      <c r="A109" s="46" t="s">
        <v>4582</v>
      </c>
      <c r="B109" s="120" t="s">
        <v>6486</v>
      </c>
      <c r="C109" s="120"/>
    </row>
    <row r="110" spans="1:3" ht="37.5" customHeight="1" x14ac:dyDescent="0.2">
      <c r="A110" s="46" t="s">
        <v>4584</v>
      </c>
      <c r="B110" s="120" t="s">
        <v>6487</v>
      </c>
      <c r="C110" s="120"/>
    </row>
    <row r="111" spans="1:3" ht="27" customHeight="1" x14ac:dyDescent="0.2"/>
  </sheetData>
  <mergeCells count="6">
    <mergeCell ref="B108:C108"/>
    <mergeCell ref="A3:C3"/>
    <mergeCell ref="A4:C4"/>
    <mergeCell ref="B105:C105"/>
    <mergeCell ref="B106:C106"/>
    <mergeCell ref="B107:C107"/>
  </mergeCells>
  <pageMargins left="0.7" right="0.7" top="0.78740157499999996" bottom="0.78740157499999996"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Tabelle6">
    <tabColor rgb="FF002060"/>
  </sheetPr>
  <dimension ref="A1:F1564"/>
  <sheetViews>
    <sheetView workbookViewId="0">
      <selection activeCell="A1542" sqref="A1542"/>
    </sheetView>
  </sheetViews>
  <sheetFormatPr baseColWidth="10" defaultColWidth="3.42578125" defaultRowHeight="12.75" x14ac:dyDescent="0.2"/>
  <cols>
    <col min="1" max="1" width="10" style="122" customWidth="1"/>
    <col min="2" max="2" width="22.5703125" style="122" customWidth="1"/>
    <col min="3" max="3" width="10" style="122" customWidth="1"/>
    <col min="4" max="4" width="11.5703125" style="122" customWidth="1"/>
    <col min="5" max="5" width="47" style="122" customWidth="1"/>
    <col min="6" max="6" width="12.42578125" style="122" customWidth="1"/>
    <col min="7" max="16384" width="3.42578125" style="122"/>
  </cols>
  <sheetData>
    <row r="1" spans="1:6" ht="15" x14ac:dyDescent="0.25">
      <c r="A1" s="90" t="s">
        <v>5538</v>
      </c>
      <c r="B1" s="91"/>
      <c r="C1" s="91"/>
      <c r="D1" s="121"/>
      <c r="E1" s="92"/>
      <c r="F1" s="93" t="s">
        <v>6343</v>
      </c>
    </row>
    <row r="2" spans="1:6" ht="18" x14ac:dyDescent="0.25">
      <c r="A2" s="94"/>
      <c r="B2" s="95"/>
      <c r="C2" s="123"/>
      <c r="D2" s="123"/>
      <c r="E2" s="124"/>
      <c r="F2" s="125"/>
    </row>
    <row r="3" spans="1:6" ht="15" x14ac:dyDescent="0.25">
      <c r="A3" s="571" t="s">
        <v>5539</v>
      </c>
      <c r="B3" s="572"/>
      <c r="C3" s="572"/>
      <c r="D3" s="572"/>
      <c r="E3" s="572"/>
      <c r="F3" s="572"/>
    </row>
    <row r="4" spans="1:6" ht="15" x14ac:dyDescent="0.25">
      <c r="A4" s="571" t="s">
        <v>4124</v>
      </c>
      <c r="B4" s="571"/>
      <c r="C4" s="571"/>
      <c r="D4" s="571"/>
      <c r="E4" s="571"/>
      <c r="F4" s="571"/>
    </row>
    <row r="5" spans="1:6" ht="14.25" x14ac:dyDescent="0.2">
      <c r="A5" s="96"/>
      <c r="B5" s="126"/>
      <c r="C5" s="127"/>
      <c r="D5" s="127"/>
      <c r="E5" s="128"/>
      <c r="F5" s="129"/>
    </row>
    <row r="6" spans="1:6" ht="13.7" customHeight="1" x14ac:dyDescent="0.2">
      <c r="A6" s="573" t="s">
        <v>148</v>
      </c>
      <c r="B6" s="573" t="s">
        <v>4041</v>
      </c>
      <c r="C6" s="573" t="s">
        <v>5849</v>
      </c>
      <c r="D6" s="575" t="s">
        <v>7589</v>
      </c>
      <c r="E6" s="576"/>
      <c r="F6" s="573" t="s">
        <v>3354</v>
      </c>
    </row>
    <row r="7" spans="1:6" ht="30" x14ac:dyDescent="0.2">
      <c r="A7" s="574"/>
      <c r="B7" s="574"/>
      <c r="C7" s="574"/>
      <c r="D7" s="97" t="s">
        <v>4125</v>
      </c>
      <c r="E7" s="97" t="s">
        <v>4126</v>
      </c>
      <c r="F7" s="574"/>
    </row>
    <row r="8" spans="1:6" x14ac:dyDescent="0.2">
      <c r="A8" s="130">
        <v>1</v>
      </c>
      <c r="B8" s="130">
        <v>2</v>
      </c>
      <c r="C8" s="130">
        <v>3</v>
      </c>
      <c r="D8" s="130">
        <v>4</v>
      </c>
      <c r="E8" s="130">
        <v>5</v>
      </c>
      <c r="F8" s="130">
        <v>6</v>
      </c>
    </row>
    <row r="9" spans="1:6" ht="26.45" customHeight="1" x14ac:dyDescent="0.2">
      <c r="A9" s="577" t="s">
        <v>5850</v>
      </c>
      <c r="B9" s="578" t="s">
        <v>2230</v>
      </c>
      <c r="C9" s="558"/>
      <c r="D9" s="131" t="s">
        <v>4127</v>
      </c>
      <c r="E9" s="132" t="s">
        <v>4128</v>
      </c>
      <c r="F9" s="568" t="s">
        <v>4129</v>
      </c>
    </row>
    <row r="10" spans="1:6" ht="25.5" x14ac:dyDescent="0.2">
      <c r="A10" s="559"/>
      <c r="B10" s="554"/>
      <c r="C10" s="559"/>
      <c r="D10" s="131" t="s">
        <v>4130</v>
      </c>
      <c r="E10" s="132" t="s">
        <v>4131</v>
      </c>
      <c r="F10" s="569"/>
    </row>
    <row r="11" spans="1:6" ht="25.5" x14ac:dyDescent="0.2">
      <c r="A11" s="559"/>
      <c r="B11" s="554"/>
      <c r="C11" s="559"/>
      <c r="D11" s="131" t="s">
        <v>4132</v>
      </c>
      <c r="E11" s="132" t="s">
        <v>4133</v>
      </c>
      <c r="F11" s="569"/>
    </row>
    <row r="12" spans="1:6" ht="25.5" x14ac:dyDescent="0.2">
      <c r="A12" s="560"/>
      <c r="B12" s="555"/>
      <c r="C12" s="560"/>
      <c r="D12" s="131" t="s">
        <v>4134</v>
      </c>
      <c r="E12" s="132" t="s">
        <v>4135</v>
      </c>
      <c r="F12" s="570"/>
    </row>
    <row r="13" spans="1:6" ht="26.45" customHeight="1" x14ac:dyDescent="0.2">
      <c r="A13" s="577" t="s">
        <v>5851</v>
      </c>
      <c r="B13" s="578" t="s">
        <v>2231</v>
      </c>
      <c r="C13" s="558"/>
      <c r="D13" s="131" t="s">
        <v>4127</v>
      </c>
      <c r="E13" s="132" t="s">
        <v>4128</v>
      </c>
      <c r="F13" s="568" t="s">
        <v>4129</v>
      </c>
    </row>
    <row r="14" spans="1:6" ht="25.5" x14ac:dyDescent="0.2">
      <c r="A14" s="559"/>
      <c r="B14" s="554"/>
      <c r="C14" s="559"/>
      <c r="D14" s="131" t="s">
        <v>4130</v>
      </c>
      <c r="E14" s="132" t="s">
        <v>4131</v>
      </c>
      <c r="F14" s="569"/>
    </row>
    <row r="15" spans="1:6" ht="25.5" x14ac:dyDescent="0.2">
      <c r="A15" s="559"/>
      <c r="B15" s="554"/>
      <c r="C15" s="559"/>
      <c r="D15" s="131" t="s">
        <v>4132</v>
      </c>
      <c r="E15" s="132" t="s">
        <v>4133</v>
      </c>
      <c r="F15" s="569"/>
    </row>
    <row r="16" spans="1:6" ht="25.5" x14ac:dyDescent="0.2">
      <c r="A16" s="560"/>
      <c r="B16" s="555"/>
      <c r="C16" s="560"/>
      <c r="D16" s="131" t="s">
        <v>4134</v>
      </c>
      <c r="E16" s="132" t="s">
        <v>4135</v>
      </c>
      <c r="F16" s="570"/>
    </row>
    <row r="17" spans="1:6" ht="25.5" x14ac:dyDescent="0.2">
      <c r="A17" s="553" t="s">
        <v>5852</v>
      </c>
      <c r="B17" s="553" t="s">
        <v>3785</v>
      </c>
      <c r="C17" s="558"/>
      <c r="D17" s="131" t="s">
        <v>4136</v>
      </c>
      <c r="E17" s="132" t="s">
        <v>4137</v>
      </c>
      <c r="F17" s="568" t="s">
        <v>4129</v>
      </c>
    </row>
    <row r="18" spans="1:6" ht="25.5" x14ac:dyDescent="0.2">
      <c r="A18" s="554"/>
      <c r="B18" s="554"/>
      <c r="C18" s="559"/>
      <c r="D18" s="131" t="s">
        <v>4138</v>
      </c>
      <c r="E18" s="132" t="s">
        <v>4139</v>
      </c>
      <c r="F18" s="569"/>
    </row>
    <row r="19" spans="1:6" ht="25.5" x14ac:dyDescent="0.2">
      <c r="A19" s="554"/>
      <c r="B19" s="554"/>
      <c r="C19" s="559"/>
      <c r="D19" s="131" t="s">
        <v>4140</v>
      </c>
      <c r="E19" s="132" t="s">
        <v>4141</v>
      </c>
      <c r="F19" s="569"/>
    </row>
    <row r="20" spans="1:6" ht="25.5" x14ac:dyDescent="0.2">
      <c r="A20" s="555"/>
      <c r="B20" s="555"/>
      <c r="C20" s="560"/>
      <c r="D20" s="131" t="s">
        <v>4142</v>
      </c>
      <c r="E20" s="132" t="s">
        <v>4143</v>
      </c>
      <c r="F20" s="570"/>
    </row>
    <row r="21" spans="1:6" ht="63.75" x14ac:dyDescent="0.2">
      <c r="A21" s="553" t="s">
        <v>3355</v>
      </c>
      <c r="B21" s="553" t="s">
        <v>2364</v>
      </c>
      <c r="C21" s="558"/>
      <c r="D21" s="131" t="s">
        <v>4144</v>
      </c>
      <c r="E21" s="132" t="s">
        <v>4145</v>
      </c>
      <c r="F21" s="568" t="s">
        <v>4129</v>
      </c>
    </row>
    <row r="22" spans="1:6" ht="63.75" x14ac:dyDescent="0.2">
      <c r="A22" s="555"/>
      <c r="B22" s="555"/>
      <c r="C22" s="560"/>
      <c r="D22" s="131" t="s">
        <v>4146</v>
      </c>
      <c r="E22" s="132" t="s">
        <v>5853</v>
      </c>
      <c r="F22" s="570"/>
    </row>
    <row r="23" spans="1:6" ht="25.5" x14ac:dyDescent="0.2">
      <c r="A23" s="553" t="s">
        <v>2045</v>
      </c>
      <c r="B23" s="553" t="s">
        <v>2046</v>
      </c>
      <c r="C23" s="558"/>
      <c r="D23" s="131" t="s">
        <v>4147</v>
      </c>
      <c r="E23" s="132" t="s">
        <v>4148</v>
      </c>
      <c r="F23" s="568" t="s">
        <v>4129</v>
      </c>
    </row>
    <row r="24" spans="1:6" ht="25.5" x14ac:dyDescent="0.2">
      <c r="A24" s="554"/>
      <c r="B24" s="554"/>
      <c r="C24" s="559"/>
      <c r="D24" s="131" t="s">
        <v>4149</v>
      </c>
      <c r="E24" s="132" t="s">
        <v>4150</v>
      </c>
      <c r="F24" s="569"/>
    </row>
    <row r="25" spans="1:6" ht="25.5" x14ac:dyDescent="0.2">
      <c r="A25" s="554"/>
      <c r="B25" s="554"/>
      <c r="C25" s="559"/>
      <c r="D25" s="131" t="s">
        <v>4151</v>
      </c>
      <c r="E25" s="132" t="s">
        <v>4152</v>
      </c>
      <c r="F25" s="569"/>
    </row>
    <row r="26" spans="1:6" ht="25.5" x14ac:dyDescent="0.2">
      <c r="A26" s="555"/>
      <c r="B26" s="555"/>
      <c r="C26" s="560"/>
      <c r="D26" s="131" t="s">
        <v>4153</v>
      </c>
      <c r="E26" s="132" t="s">
        <v>4154</v>
      </c>
      <c r="F26" s="570"/>
    </row>
    <row r="27" spans="1:6" ht="13.35" customHeight="1" x14ac:dyDescent="0.2">
      <c r="A27" s="553" t="s">
        <v>149</v>
      </c>
      <c r="B27" s="553" t="s">
        <v>150</v>
      </c>
      <c r="C27" s="133"/>
      <c r="D27" s="131"/>
      <c r="E27" s="556" t="s">
        <v>5854</v>
      </c>
      <c r="F27" s="557"/>
    </row>
    <row r="28" spans="1:6" x14ac:dyDescent="0.2">
      <c r="A28" s="554"/>
      <c r="B28" s="554"/>
      <c r="C28" s="133" t="s">
        <v>3065</v>
      </c>
      <c r="D28" s="131" t="s">
        <v>4155</v>
      </c>
      <c r="E28" s="132" t="s">
        <v>5855</v>
      </c>
      <c r="F28" s="98">
        <v>909.62</v>
      </c>
    </row>
    <row r="29" spans="1:6" x14ac:dyDescent="0.2">
      <c r="A29" s="554"/>
      <c r="B29" s="554"/>
      <c r="C29" s="133" t="s">
        <v>3066</v>
      </c>
      <c r="D29" s="131" t="s">
        <v>4156</v>
      </c>
      <c r="E29" s="132" t="s">
        <v>5856</v>
      </c>
      <c r="F29" s="98">
        <v>1579.24</v>
      </c>
    </row>
    <row r="30" spans="1:6" x14ac:dyDescent="0.2">
      <c r="A30" s="554"/>
      <c r="B30" s="554"/>
      <c r="C30" s="133" t="s">
        <v>3067</v>
      </c>
      <c r="D30" s="131" t="s">
        <v>4157</v>
      </c>
      <c r="E30" s="132" t="s">
        <v>5857</v>
      </c>
      <c r="F30" s="98">
        <v>2248.86</v>
      </c>
    </row>
    <row r="31" spans="1:6" x14ac:dyDescent="0.2">
      <c r="A31" s="554"/>
      <c r="B31" s="554"/>
      <c r="C31" s="133" t="s">
        <v>3068</v>
      </c>
      <c r="D31" s="131" t="s">
        <v>4158</v>
      </c>
      <c r="E31" s="132" t="s">
        <v>5858</v>
      </c>
      <c r="F31" s="98">
        <v>2918.48</v>
      </c>
    </row>
    <row r="32" spans="1:6" x14ac:dyDescent="0.2">
      <c r="A32" s="555"/>
      <c r="B32" s="555"/>
      <c r="C32" s="133" t="s">
        <v>3069</v>
      </c>
      <c r="D32" s="131" t="s">
        <v>4159</v>
      </c>
      <c r="E32" s="132" t="s">
        <v>5859</v>
      </c>
      <c r="F32" s="98">
        <v>3588.1</v>
      </c>
    </row>
    <row r="33" spans="1:6" ht="13.35" customHeight="1" x14ac:dyDescent="0.2">
      <c r="A33" s="553" t="s">
        <v>152</v>
      </c>
      <c r="B33" s="553" t="s">
        <v>153</v>
      </c>
      <c r="C33" s="133"/>
      <c r="D33" s="131"/>
      <c r="E33" s="556" t="s">
        <v>746</v>
      </c>
      <c r="F33" s="557"/>
    </row>
    <row r="34" spans="1:6" x14ac:dyDescent="0.2">
      <c r="A34" s="554"/>
      <c r="B34" s="554"/>
      <c r="C34" s="133" t="s">
        <v>1072</v>
      </c>
      <c r="D34" s="131" t="s">
        <v>4160</v>
      </c>
      <c r="E34" s="132" t="s">
        <v>1073</v>
      </c>
      <c r="F34" s="98">
        <v>215.1</v>
      </c>
    </row>
    <row r="35" spans="1:6" x14ac:dyDescent="0.2">
      <c r="A35" s="554"/>
      <c r="B35" s="554"/>
      <c r="C35" s="133" t="s">
        <v>1074</v>
      </c>
      <c r="D35" s="131" t="s">
        <v>4161</v>
      </c>
      <c r="E35" s="132" t="s">
        <v>1075</v>
      </c>
      <c r="F35" s="98">
        <v>247.37</v>
      </c>
    </row>
    <row r="36" spans="1:6" x14ac:dyDescent="0.2">
      <c r="A36" s="554"/>
      <c r="B36" s="554"/>
      <c r="C36" s="133" t="s">
        <v>1076</v>
      </c>
      <c r="D36" s="131" t="s">
        <v>4162</v>
      </c>
      <c r="E36" s="132" t="s">
        <v>1077</v>
      </c>
      <c r="F36" s="98">
        <v>279.63</v>
      </c>
    </row>
    <row r="37" spans="1:6" x14ac:dyDescent="0.2">
      <c r="A37" s="554"/>
      <c r="B37" s="554"/>
      <c r="C37" s="133" t="s">
        <v>1078</v>
      </c>
      <c r="D37" s="131" t="s">
        <v>4163</v>
      </c>
      <c r="E37" s="132" t="s">
        <v>1079</v>
      </c>
      <c r="F37" s="98">
        <v>311.89999999999998</v>
      </c>
    </row>
    <row r="38" spans="1:6" x14ac:dyDescent="0.2">
      <c r="A38" s="554"/>
      <c r="B38" s="554"/>
      <c r="C38" s="133" t="s">
        <v>1080</v>
      </c>
      <c r="D38" s="131" t="s">
        <v>4164</v>
      </c>
      <c r="E38" s="132" t="s">
        <v>1081</v>
      </c>
      <c r="F38" s="98">
        <v>344.16</v>
      </c>
    </row>
    <row r="39" spans="1:6" x14ac:dyDescent="0.2">
      <c r="A39" s="555"/>
      <c r="B39" s="555"/>
      <c r="C39" s="133" t="s">
        <v>1082</v>
      </c>
      <c r="D39" s="131" t="s">
        <v>4165</v>
      </c>
      <c r="E39" s="132" t="s">
        <v>5860</v>
      </c>
      <c r="F39" s="98">
        <v>376.43</v>
      </c>
    </row>
    <row r="40" spans="1:6" ht="13.35" customHeight="1" x14ac:dyDescent="0.2">
      <c r="A40" s="553" t="s">
        <v>154</v>
      </c>
      <c r="B40" s="553" t="s">
        <v>155</v>
      </c>
      <c r="C40" s="133"/>
      <c r="D40" s="131"/>
      <c r="E40" s="556" t="s">
        <v>747</v>
      </c>
      <c r="F40" s="557"/>
    </row>
    <row r="41" spans="1:6" x14ac:dyDescent="0.2">
      <c r="A41" s="554"/>
      <c r="B41" s="554"/>
      <c r="C41" s="133" t="s">
        <v>1083</v>
      </c>
      <c r="D41" s="131" t="s">
        <v>4166</v>
      </c>
      <c r="E41" s="132" t="s">
        <v>829</v>
      </c>
      <c r="F41" s="98">
        <v>169.67</v>
      </c>
    </row>
    <row r="42" spans="1:6" x14ac:dyDescent="0.2">
      <c r="A42" s="554"/>
      <c r="B42" s="554"/>
      <c r="C42" s="133" t="s">
        <v>1084</v>
      </c>
      <c r="D42" s="131" t="s">
        <v>4167</v>
      </c>
      <c r="E42" s="132" t="s">
        <v>830</v>
      </c>
      <c r="F42" s="98">
        <v>186.09</v>
      </c>
    </row>
    <row r="43" spans="1:6" x14ac:dyDescent="0.2">
      <c r="A43" s="554"/>
      <c r="B43" s="554"/>
      <c r="C43" s="133" t="s">
        <v>1085</v>
      </c>
      <c r="D43" s="131" t="s">
        <v>4168</v>
      </c>
      <c r="E43" s="132" t="s">
        <v>831</v>
      </c>
      <c r="F43" s="98">
        <v>202.51</v>
      </c>
    </row>
    <row r="44" spans="1:6" x14ac:dyDescent="0.2">
      <c r="A44" s="554"/>
      <c r="B44" s="554"/>
      <c r="C44" s="133" t="s">
        <v>1086</v>
      </c>
      <c r="D44" s="131" t="s">
        <v>4169</v>
      </c>
      <c r="E44" s="132" t="s">
        <v>1471</v>
      </c>
      <c r="F44" s="98">
        <v>218.93</v>
      </c>
    </row>
    <row r="45" spans="1:6" x14ac:dyDescent="0.2">
      <c r="A45" s="554"/>
      <c r="B45" s="554"/>
      <c r="C45" s="133" t="s">
        <v>1087</v>
      </c>
      <c r="D45" s="131" t="s">
        <v>4170</v>
      </c>
      <c r="E45" s="132" t="s">
        <v>3297</v>
      </c>
      <c r="F45" s="98">
        <v>235.35</v>
      </c>
    </row>
    <row r="46" spans="1:6" x14ac:dyDescent="0.2">
      <c r="A46" s="555"/>
      <c r="B46" s="555"/>
      <c r="C46" s="133" t="s">
        <v>1088</v>
      </c>
      <c r="D46" s="131" t="s">
        <v>4171</v>
      </c>
      <c r="E46" s="132" t="s">
        <v>5861</v>
      </c>
      <c r="F46" s="98">
        <v>251.77</v>
      </c>
    </row>
    <row r="47" spans="1:6" ht="13.35" customHeight="1" x14ac:dyDescent="0.2">
      <c r="A47" s="553" t="s">
        <v>5862</v>
      </c>
      <c r="B47" s="553" t="s">
        <v>156</v>
      </c>
      <c r="C47" s="133"/>
      <c r="D47" s="131"/>
      <c r="E47" s="556" t="s">
        <v>1089</v>
      </c>
      <c r="F47" s="557"/>
    </row>
    <row r="48" spans="1:6" x14ac:dyDescent="0.2">
      <c r="A48" s="554"/>
      <c r="B48" s="554"/>
      <c r="C48" s="133" t="s">
        <v>1160</v>
      </c>
      <c r="D48" s="131" t="s">
        <v>4172</v>
      </c>
      <c r="E48" s="132" t="s">
        <v>1967</v>
      </c>
      <c r="F48" s="98">
        <v>856.64</v>
      </c>
    </row>
    <row r="49" spans="1:6" x14ac:dyDescent="0.2">
      <c r="A49" s="554"/>
      <c r="B49" s="554"/>
      <c r="C49" s="133" t="s">
        <v>1161</v>
      </c>
      <c r="D49" s="131" t="s">
        <v>4173</v>
      </c>
      <c r="E49" s="132" t="s">
        <v>1968</v>
      </c>
      <c r="F49" s="98">
        <v>1080.73</v>
      </c>
    </row>
    <row r="50" spans="1:6" x14ac:dyDescent="0.2">
      <c r="A50" s="554"/>
      <c r="B50" s="554"/>
      <c r="C50" s="133" t="s">
        <v>1162</v>
      </c>
      <c r="D50" s="131" t="s">
        <v>4174</v>
      </c>
      <c r="E50" s="132" t="s">
        <v>1969</v>
      </c>
      <c r="F50" s="98">
        <v>1304.33</v>
      </c>
    </row>
    <row r="51" spans="1:6" x14ac:dyDescent="0.2">
      <c r="A51" s="554"/>
      <c r="B51" s="554"/>
      <c r="C51" s="133" t="s">
        <v>1163</v>
      </c>
      <c r="D51" s="131" t="s">
        <v>4175</v>
      </c>
      <c r="E51" s="132" t="s">
        <v>1970</v>
      </c>
      <c r="F51" s="98">
        <v>1527.93</v>
      </c>
    </row>
    <row r="52" spans="1:6" x14ac:dyDescent="0.2">
      <c r="A52" s="554"/>
      <c r="B52" s="554"/>
      <c r="C52" s="133" t="s">
        <v>1164</v>
      </c>
      <c r="D52" s="131" t="s">
        <v>4176</v>
      </c>
      <c r="E52" s="132" t="s">
        <v>1971</v>
      </c>
      <c r="F52" s="98">
        <v>1751.53</v>
      </c>
    </row>
    <row r="53" spans="1:6" x14ac:dyDescent="0.2">
      <c r="A53" s="554"/>
      <c r="B53" s="554"/>
      <c r="C53" s="133" t="s">
        <v>1165</v>
      </c>
      <c r="D53" s="131" t="s">
        <v>4177</v>
      </c>
      <c r="E53" s="132" t="s">
        <v>1972</v>
      </c>
      <c r="F53" s="98">
        <v>1975.13</v>
      </c>
    </row>
    <row r="54" spans="1:6" x14ac:dyDescent="0.2">
      <c r="A54" s="554"/>
      <c r="B54" s="554"/>
      <c r="C54" s="133" t="s">
        <v>1166</v>
      </c>
      <c r="D54" s="131" t="s">
        <v>4178</v>
      </c>
      <c r="E54" s="132" t="s">
        <v>1973</v>
      </c>
      <c r="F54" s="98">
        <v>2198.73</v>
      </c>
    </row>
    <row r="55" spans="1:6" x14ac:dyDescent="0.2">
      <c r="A55" s="554"/>
      <c r="B55" s="554"/>
      <c r="C55" s="133" t="s">
        <v>1724</v>
      </c>
      <c r="D55" s="131" t="s">
        <v>4179</v>
      </c>
      <c r="E55" s="132" t="s">
        <v>1427</v>
      </c>
      <c r="F55" s="98">
        <v>2720.47</v>
      </c>
    </row>
    <row r="56" spans="1:6" x14ac:dyDescent="0.2">
      <c r="A56" s="554"/>
      <c r="B56" s="554"/>
      <c r="C56" s="133" t="s">
        <v>1725</v>
      </c>
      <c r="D56" s="131" t="s">
        <v>4180</v>
      </c>
      <c r="E56" s="132" t="s">
        <v>1428</v>
      </c>
      <c r="F56" s="98">
        <v>3838.47</v>
      </c>
    </row>
    <row r="57" spans="1:6" x14ac:dyDescent="0.2">
      <c r="A57" s="554"/>
      <c r="B57" s="554"/>
      <c r="C57" s="133" t="s">
        <v>1726</v>
      </c>
      <c r="D57" s="131" t="s">
        <v>4181</v>
      </c>
      <c r="E57" s="132" t="s">
        <v>1429</v>
      </c>
      <c r="F57" s="98">
        <v>4956.47</v>
      </c>
    </row>
    <row r="58" spans="1:6" x14ac:dyDescent="0.2">
      <c r="A58" s="554"/>
      <c r="B58" s="554"/>
      <c r="C58" s="133" t="s">
        <v>1727</v>
      </c>
      <c r="D58" s="131" t="s">
        <v>4182</v>
      </c>
      <c r="E58" s="132" t="s">
        <v>1430</v>
      </c>
      <c r="F58" s="98">
        <v>6074.47</v>
      </c>
    </row>
    <row r="59" spans="1:6" x14ac:dyDescent="0.2">
      <c r="A59" s="554"/>
      <c r="B59" s="554"/>
      <c r="C59" s="133" t="s">
        <v>1728</v>
      </c>
      <c r="D59" s="131"/>
      <c r="E59" s="132" t="s">
        <v>5863</v>
      </c>
      <c r="F59" s="98"/>
    </row>
    <row r="60" spans="1:6" x14ac:dyDescent="0.2">
      <c r="A60" s="554"/>
      <c r="B60" s="554"/>
      <c r="C60" s="133" t="s">
        <v>5864</v>
      </c>
      <c r="D60" s="131" t="s">
        <v>4183</v>
      </c>
      <c r="E60" s="132" t="s">
        <v>4184</v>
      </c>
      <c r="F60" s="98">
        <v>7378.8</v>
      </c>
    </row>
    <row r="61" spans="1:6" x14ac:dyDescent="0.2">
      <c r="A61" s="554"/>
      <c r="B61" s="554"/>
      <c r="C61" s="133" t="s">
        <v>5865</v>
      </c>
      <c r="D61" s="131" t="s">
        <v>4185</v>
      </c>
      <c r="E61" s="132" t="s">
        <v>4186</v>
      </c>
      <c r="F61" s="98">
        <v>9614.7999999999993</v>
      </c>
    </row>
    <row r="62" spans="1:6" x14ac:dyDescent="0.2">
      <c r="A62" s="554"/>
      <c r="B62" s="554"/>
      <c r="C62" s="133" t="s">
        <v>5866</v>
      </c>
      <c r="D62" s="131" t="s">
        <v>4187</v>
      </c>
      <c r="E62" s="132" t="s">
        <v>4188</v>
      </c>
      <c r="F62" s="98">
        <v>11850.8</v>
      </c>
    </row>
    <row r="63" spans="1:6" x14ac:dyDescent="0.2">
      <c r="A63" s="554"/>
      <c r="B63" s="554"/>
      <c r="C63" s="133" t="s">
        <v>5867</v>
      </c>
      <c r="D63" s="131" t="s">
        <v>4189</v>
      </c>
      <c r="E63" s="132" t="s">
        <v>4190</v>
      </c>
      <c r="F63" s="98">
        <v>14645.8</v>
      </c>
    </row>
    <row r="64" spans="1:6" x14ac:dyDescent="0.2">
      <c r="A64" s="554"/>
      <c r="B64" s="554"/>
      <c r="C64" s="133" t="s">
        <v>5868</v>
      </c>
      <c r="D64" s="131" t="s">
        <v>4191</v>
      </c>
      <c r="E64" s="132" t="s">
        <v>4192</v>
      </c>
      <c r="F64" s="98">
        <v>19117.8</v>
      </c>
    </row>
    <row r="65" spans="1:6" x14ac:dyDescent="0.2">
      <c r="A65" s="554"/>
      <c r="B65" s="554"/>
      <c r="C65" s="133" t="s">
        <v>5869</v>
      </c>
      <c r="D65" s="131" t="s">
        <v>4193</v>
      </c>
      <c r="E65" s="132" t="s">
        <v>4194</v>
      </c>
      <c r="F65" s="98">
        <v>23589.8</v>
      </c>
    </row>
    <row r="66" spans="1:6" x14ac:dyDescent="0.2">
      <c r="A66" s="554"/>
      <c r="B66" s="554"/>
      <c r="C66" s="133" t="s">
        <v>5870</v>
      </c>
      <c r="D66" s="131" t="s">
        <v>4195</v>
      </c>
      <c r="E66" s="132" t="s">
        <v>4196</v>
      </c>
      <c r="F66" s="98">
        <v>28061.8</v>
      </c>
    </row>
    <row r="67" spans="1:6" x14ac:dyDescent="0.2">
      <c r="A67" s="554"/>
      <c r="B67" s="554"/>
      <c r="C67" s="133" t="s">
        <v>5871</v>
      </c>
      <c r="D67" s="131" t="s">
        <v>4197</v>
      </c>
      <c r="E67" s="132" t="s">
        <v>4198</v>
      </c>
      <c r="F67" s="98">
        <v>32533.8</v>
      </c>
    </row>
    <row r="68" spans="1:6" x14ac:dyDescent="0.2">
      <c r="A68" s="554"/>
      <c r="B68" s="554"/>
      <c r="C68" s="133" t="s">
        <v>5872</v>
      </c>
      <c r="D68" s="131" t="s">
        <v>4199</v>
      </c>
      <c r="E68" s="132" t="s">
        <v>4200</v>
      </c>
      <c r="F68" s="98">
        <v>38123.800000000003</v>
      </c>
    </row>
    <row r="69" spans="1:6" x14ac:dyDescent="0.2">
      <c r="A69" s="555"/>
      <c r="B69" s="555"/>
      <c r="C69" s="133" t="s">
        <v>5873</v>
      </c>
      <c r="D69" s="131" t="s">
        <v>4201</v>
      </c>
      <c r="E69" s="132" t="s">
        <v>5874</v>
      </c>
      <c r="F69" s="98">
        <v>47067.8</v>
      </c>
    </row>
    <row r="70" spans="1:6" ht="13.35" customHeight="1" x14ac:dyDescent="0.2">
      <c r="A70" s="339" t="s">
        <v>157</v>
      </c>
      <c r="B70" s="339" t="s">
        <v>158</v>
      </c>
      <c r="C70" s="133"/>
      <c r="D70" s="131"/>
      <c r="E70" s="556" t="s">
        <v>3070</v>
      </c>
      <c r="F70" s="557"/>
    </row>
    <row r="71" spans="1:6" x14ac:dyDescent="0.2">
      <c r="A71" s="345"/>
      <c r="B71" s="345"/>
      <c r="C71" s="558" t="s">
        <v>3071</v>
      </c>
      <c r="D71" s="131" t="s">
        <v>4202</v>
      </c>
      <c r="E71" s="132" t="s">
        <v>3072</v>
      </c>
      <c r="F71" s="562">
        <v>1284.8900000000001</v>
      </c>
    </row>
    <row r="72" spans="1:6" x14ac:dyDescent="0.2">
      <c r="A72" s="345"/>
      <c r="B72" s="345"/>
      <c r="C72" s="559"/>
      <c r="D72" s="131" t="s">
        <v>4203</v>
      </c>
      <c r="E72" s="132" t="s">
        <v>3072</v>
      </c>
      <c r="F72" s="567"/>
    </row>
    <row r="73" spans="1:6" x14ac:dyDescent="0.2">
      <c r="A73" s="345"/>
      <c r="B73" s="345"/>
      <c r="C73" s="559"/>
      <c r="D73" s="131" t="s">
        <v>4204</v>
      </c>
      <c r="E73" s="132" t="s">
        <v>3072</v>
      </c>
      <c r="F73" s="567"/>
    </row>
    <row r="74" spans="1:6" x14ac:dyDescent="0.2">
      <c r="A74" s="345"/>
      <c r="B74" s="345"/>
      <c r="C74" s="560"/>
      <c r="D74" s="131" t="s">
        <v>4205</v>
      </c>
      <c r="E74" s="132" t="s">
        <v>748</v>
      </c>
      <c r="F74" s="563"/>
    </row>
    <row r="75" spans="1:6" x14ac:dyDescent="0.2">
      <c r="A75" s="345"/>
      <c r="B75" s="345"/>
      <c r="C75" s="558" t="s">
        <v>3073</v>
      </c>
      <c r="D75" s="131" t="s">
        <v>4206</v>
      </c>
      <c r="E75" s="132" t="s">
        <v>3074</v>
      </c>
      <c r="F75" s="562">
        <v>2569.7800000000002</v>
      </c>
    </row>
    <row r="76" spans="1:6" x14ac:dyDescent="0.2">
      <c r="A76" s="345"/>
      <c r="B76" s="345"/>
      <c r="C76" s="559"/>
      <c r="D76" s="131" t="s">
        <v>4207</v>
      </c>
      <c r="E76" s="132" t="s">
        <v>3074</v>
      </c>
      <c r="F76" s="567"/>
    </row>
    <row r="77" spans="1:6" x14ac:dyDescent="0.2">
      <c r="A77" s="345"/>
      <c r="B77" s="345"/>
      <c r="C77" s="559"/>
      <c r="D77" s="131" t="s">
        <v>4208</v>
      </c>
      <c r="E77" s="132" t="s">
        <v>3074</v>
      </c>
      <c r="F77" s="567"/>
    </row>
    <row r="78" spans="1:6" x14ac:dyDescent="0.2">
      <c r="A78" s="345"/>
      <c r="B78" s="345"/>
      <c r="C78" s="560"/>
      <c r="D78" s="131" t="s">
        <v>4209</v>
      </c>
      <c r="E78" s="132" t="s">
        <v>749</v>
      </c>
      <c r="F78" s="563"/>
    </row>
    <row r="79" spans="1:6" x14ac:dyDescent="0.2">
      <c r="A79" s="345"/>
      <c r="B79" s="345"/>
      <c r="C79" s="558" t="s">
        <v>3075</v>
      </c>
      <c r="D79" s="131" t="s">
        <v>4210</v>
      </c>
      <c r="E79" s="132" t="s">
        <v>3076</v>
      </c>
      <c r="F79" s="562">
        <v>3854.67</v>
      </c>
    </row>
    <row r="80" spans="1:6" x14ac:dyDescent="0.2">
      <c r="A80" s="345"/>
      <c r="B80" s="345"/>
      <c r="C80" s="559"/>
      <c r="D80" s="131" t="s">
        <v>4211</v>
      </c>
      <c r="E80" s="132" t="s">
        <v>3076</v>
      </c>
      <c r="F80" s="567"/>
    </row>
    <row r="81" spans="1:6" x14ac:dyDescent="0.2">
      <c r="A81" s="345"/>
      <c r="B81" s="345"/>
      <c r="C81" s="559"/>
      <c r="D81" s="131" t="s">
        <v>4212</v>
      </c>
      <c r="E81" s="132" t="s">
        <v>3076</v>
      </c>
      <c r="F81" s="567"/>
    </row>
    <row r="82" spans="1:6" x14ac:dyDescent="0.2">
      <c r="A82" s="345"/>
      <c r="B82" s="345"/>
      <c r="C82" s="560"/>
      <c r="D82" s="131" t="s">
        <v>4213</v>
      </c>
      <c r="E82" s="132" t="s">
        <v>750</v>
      </c>
      <c r="F82" s="563"/>
    </row>
    <row r="83" spans="1:6" x14ac:dyDescent="0.2">
      <c r="A83" s="345"/>
      <c r="B83" s="345"/>
      <c r="C83" s="558" t="s">
        <v>3077</v>
      </c>
      <c r="D83" s="131" t="s">
        <v>4214</v>
      </c>
      <c r="E83" s="132" t="s">
        <v>3078</v>
      </c>
      <c r="F83" s="562">
        <v>5139.5600000000004</v>
      </c>
    </row>
    <row r="84" spans="1:6" x14ac:dyDescent="0.2">
      <c r="A84" s="345"/>
      <c r="B84" s="345"/>
      <c r="C84" s="559"/>
      <c r="D84" s="131" t="s">
        <v>4215</v>
      </c>
      <c r="E84" s="132" t="s">
        <v>3078</v>
      </c>
      <c r="F84" s="567"/>
    </row>
    <row r="85" spans="1:6" x14ac:dyDescent="0.2">
      <c r="A85" s="345"/>
      <c r="B85" s="345"/>
      <c r="C85" s="559"/>
      <c r="D85" s="131" t="s">
        <v>4216</v>
      </c>
      <c r="E85" s="132" t="s">
        <v>3078</v>
      </c>
      <c r="F85" s="567"/>
    </row>
    <row r="86" spans="1:6" x14ac:dyDescent="0.2">
      <c r="A86" s="345"/>
      <c r="B86" s="345"/>
      <c r="C86" s="560"/>
      <c r="D86" s="131" t="s">
        <v>4217</v>
      </c>
      <c r="E86" s="132" t="s">
        <v>751</v>
      </c>
      <c r="F86" s="563"/>
    </row>
    <row r="87" spans="1:6" x14ac:dyDescent="0.2">
      <c r="A87" s="345"/>
      <c r="B87" s="345"/>
      <c r="C87" s="558" t="s">
        <v>3079</v>
      </c>
      <c r="D87" s="131" t="s">
        <v>4218</v>
      </c>
      <c r="E87" s="132" t="s">
        <v>3080</v>
      </c>
      <c r="F87" s="562">
        <v>6424.45</v>
      </c>
    </row>
    <row r="88" spans="1:6" x14ac:dyDescent="0.2">
      <c r="A88" s="345"/>
      <c r="B88" s="345"/>
      <c r="C88" s="559"/>
      <c r="D88" s="131" t="s">
        <v>4219</v>
      </c>
      <c r="E88" s="132" t="s">
        <v>3080</v>
      </c>
      <c r="F88" s="567"/>
    </row>
    <row r="89" spans="1:6" x14ac:dyDescent="0.2">
      <c r="A89" s="345"/>
      <c r="B89" s="345"/>
      <c r="C89" s="559"/>
      <c r="D89" s="131" t="s">
        <v>4220</v>
      </c>
      <c r="E89" s="132" t="s">
        <v>3080</v>
      </c>
      <c r="F89" s="567"/>
    </row>
    <row r="90" spans="1:6" x14ac:dyDescent="0.2">
      <c r="A90" s="345"/>
      <c r="B90" s="345"/>
      <c r="C90" s="560"/>
      <c r="D90" s="131" t="s">
        <v>4221</v>
      </c>
      <c r="E90" s="132" t="s">
        <v>752</v>
      </c>
      <c r="F90" s="563"/>
    </row>
    <row r="91" spans="1:6" x14ac:dyDescent="0.2">
      <c r="A91" s="345"/>
      <c r="B91" s="345"/>
      <c r="C91" s="558" t="s">
        <v>3081</v>
      </c>
      <c r="D91" s="131" t="s">
        <v>4222</v>
      </c>
      <c r="E91" s="132" t="s">
        <v>3082</v>
      </c>
      <c r="F91" s="562">
        <v>7709.34</v>
      </c>
    </row>
    <row r="92" spans="1:6" x14ac:dyDescent="0.2">
      <c r="A92" s="345"/>
      <c r="B92" s="345"/>
      <c r="C92" s="559"/>
      <c r="D92" s="131" t="s">
        <v>4223</v>
      </c>
      <c r="E92" s="132" t="s">
        <v>3082</v>
      </c>
      <c r="F92" s="567"/>
    </row>
    <row r="93" spans="1:6" x14ac:dyDescent="0.2">
      <c r="A93" s="345"/>
      <c r="B93" s="345"/>
      <c r="C93" s="559"/>
      <c r="D93" s="131" t="s">
        <v>4224</v>
      </c>
      <c r="E93" s="132" t="s">
        <v>3082</v>
      </c>
      <c r="F93" s="567"/>
    </row>
    <row r="94" spans="1:6" x14ac:dyDescent="0.2">
      <c r="A94" s="345"/>
      <c r="B94" s="345"/>
      <c r="C94" s="560"/>
      <c r="D94" s="131" t="s">
        <v>4225</v>
      </c>
      <c r="E94" s="132" t="s">
        <v>753</v>
      </c>
      <c r="F94" s="563"/>
    </row>
    <row r="95" spans="1:6" x14ac:dyDescent="0.2">
      <c r="A95" s="345"/>
      <c r="B95" s="345"/>
      <c r="C95" s="558" t="s">
        <v>3083</v>
      </c>
      <c r="D95" s="131" t="s">
        <v>4226</v>
      </c>
      <c r="E95" s="132" t="s">
        <v>3084</v>
      </c>
      <c r="F95" s="562">
        <v>8994.23</v>
      </c>
    </row>
    <row r="96" spans="1:6" x14ac:dyDescent="0.2">
      <c r="A96" s="345"/>
      <c r="B96" s="345"/>
      <c r="C96" s="559"/>
      <c r="D96" s="131" t="s">
        <v>4227</v>
      </c>
      <c r="E96" s="132" t="s">
        <v>3084</v>
      </c>
      <c r="F96" s="567"/>
    </row>
    <row r="97" spans="1:6" x14ac:dyDescent="0.2">
      <c r="A97" s="345"/>
      <c r="B97" s="345"/>
      <c r="C97" s="559"/>
      <c r="D97" s="131" t="s">
        <v>4228</v>
      </c>
      <c r="E97" s="132" t="s">
        <v>3084</v>
      </c>
      <c r="F97" s="567"/>
    </row>
    <row r="98" spans="1:6" x14ac:dyDescent="0.2">
      <c r="A98" s="345"/>
      <c r="B98" s="345"/>
      <c r="C98" s="560"/>
      <c r="D98" s="131" t="s">
        <v>4229</v>
      </c>
      <c r="E98" s="132" t="s">
        <v>754</v>
      </c>
      <c r="F98" s="563"/>
    </row>
    <row r="99" spans="1:6" x14ac:dyDescent="0.2">
      <c r="A99" s="345"/>
      <c r="B99" s="345"/>
      <c r="C99" s="558" t="s">
        <v>3085</v>
      </c>
      <c r="D99" s="131" t="s">
        <v>4230</v>
      </c>
      <c r="E99" s="132" t="s">
        <v>3086</v>
      </c>
      <c r="F99" s="562">
        <v>10279.120000000001</v>
      </c>
    </row>
    <row r="100" spans="1:6" x14ac:dyDescent="0.2">
      <c r="A100" s="345"/>
      <c r="B100" s="345"/>
      <c r="C100" s="559"/>
      <c r="D100" s="131" t="s">
        <v>4231</v>
      </c>
      <c r="E100" s="132" t="s">
        <v>3086</v>
      </c>
      <c r="F100" s="567"/>
    </row>
    <row r="101" spans="1:6" x14ac:dyDescent="0.2">
      <c r="A101" s="345"/>
      <c r="B101" s="345"/>
      <c r="C101" s="559"/>
      <c r="D101" s="131" t="s">
        <v>4232</v>
      </c>
      <c r="E101" s="132" t="s">
        <v>3086</v>
      </c>
      <c r="F101" s="567"/>
    </row>
    <row r="102" spans="1:6" x14ac:dyDescent="0.2">
      <c r="A102" s="345"/>
      <c r="B102" s="345"/>
      <c r="C102" s="560"/>
      <c r="D102" s="131" t="s">
        <v>4233</v>
      </c>
      <c r="E102" s="132" t="s">
        <v>755</v>
      </c>
      <c r="F102" s="563"/>
    </row>
    <row r="103" spans="1:6" x14ac:dyDescent="0.2">
      <c r="A103" s="345"/>
      <c r="B103" s="345"/>
      <c r="C103" s="558" t="s">
        <v>3087</v>
      </c>
      <c r="D103" s="131" t="s">
        <v>4234</v>
      </c>
      <c r="E103" s="132" t="s">
        <v>3088</v>
      </c>
      <c r="F103" s="562">
        <v>11564.01</v>
      </c>
    </row>
    <row r="104" spans="1:6" x14ac:dyDescent="0.2">
      <c r="A104" s="345"/>
      <c r="B104" s="345"/>
      <c r="C104" s="559"/>
      <c r="D104" s="131" t="s">
        <v>4235</v>
      </c>
      <c r="E104" s="132" t="s">
        <v>3088</v>
      </c>
      <c r="F104" s="567"/>
    </row>
    <row r="105" spans="1:6" x14ac:dyDescent="0.2">
      <c r="A105" s="345"/>
      <c r="B105" s="345"/>
      <c r="C105" s="559"/>
      <c r="D105" s="131" t="s">
        <v>4236</v>
      </c>
      <c r="E105" s="132" t="s">
        <v>3088</v>
      </c>
      <c r="F105" s="567"/>
    </row>
    <row r="106" spans="1:6" x14ac:dyDescent="0.2">
      <c r="A106" s="345"/>
      <c r="B106" s="345"/>
      <c r="C106" s="560"/>
      <c r="D106" s="131" t="s">
        <v>4237</v>
      </c>
      <c r="E106" s="132" t="s">
        <v>756</v>
      </c>
      <c r="F106" s="563"/>
    </row>
    <row r="107" spans="1:6" x14ac:dyDescent="0.2">
      <c r="A107" s="345"/>
      <c r="B107" s="345"/>
      <c r="C107" s="558" t="s">
        <v>3089</v>
      </c>
      <c r="D107" s="131" t="s">
        <v>4238</v>
      </c>
      <c r="E107" s="132" t="s">
        <v>3090</v>
      </c>
      <c r="F107" s="562">
        <v>12848.9</v>
      </c>
    </row>
    <row r="108" spans="1:6" x14ac:dyDescent="0.2">
      <c r="A108" s="345"/>
      <c r="B108" s="345"/>
      <c r="C108" s="559"/>
      <c r="D108" s="131" t="s">
        <v>4239</v>
      </c>
      <c r="E108" s="132" t="s">
        <v>3090</v>
      </c>
      <c r="F108" s="567"/>
    </row>
    <row r="109" spans="1:6" x14ac:dyDescent="0.2">
      <c r="A109" s="345"/>
      <c r="B109" s="345"/>
      <c r="C109" s="559"/>
      <c r="D109" s="131" t="s">
        <v>4240</v>
      </c>
      <c r="E109" s="132" t="s">
        <v>3090</v>
      </c>
      <c r="F109" s="567"/>
    </row>
    <row r="110" spans="1:6" x14ac:dyDescent="0.2">
      <c r="A110" s="346"/>
      <c r="B110" s="346"/>
      <c r="C110" s="560"/>
      <c r="D110" s="131" t="s">
        <v>4241</v>
      </c>
      <c r="E110" s="132" t="s">
        <v>1612</v>
      </c>
      <c r="F110" s="563"/>
    </row>
    <row r="111" spans="1:6" x14ac:dyDescent="0.2">
      <c r="A111" s="345"/>
      <c r="B111" s="345"/>
      <c r="C111" s="558" t="s">
        <v>3091</v>
      </c>
      <c r="D111" s="131" t="s">
        <v>4242</v>
      </c>
      <c r="E111" s="132" t="s">
        <v>3092</v>
      </c>
      <c r="F111" s="562">
        <v>14133.79</v>
      </c>
    </row>
    <row r="112" spans="1:6" x14ac:dyDescent="0.2">
      <c r="A112" s="345"/>
      <c r="B112" s="345"/>
      <c r="C112" s="559"/>
      <c r="D112" s="131" t="s">
        <v>4243</v>
      </c>
      <c r="E112" s="132" t="s">
        <v>3092</v>
      </c>
      <c r="F112" s="567"/>
    </row>
    <row r="113" spans="1:6" x14ac:dyDescent="0.2">
      <c r="A113" s="345"/>
      <c r="B113" s="345"/>
      <c r="C113" s="559"/>
      <c r="D113" s="131" t="s">
        <v>4244</v>
      </c>
      <c r="E113" s="132" t="s">
        <v>3092</v>
      </c>
      <c r="F113" s="567"/>
    </row>
    <row r="114" spans="1:6" x14ac:dyDescent="0.2">
      <c r="A114" s="345"/>
      <c r="B114" s="345"/>
      <c r="C114" s="560"/>
      <c r="D114" s="131" t="s">
        <v>4245</v>
      </c>
      <c r="E114" s="132" t="s">
        <v>1613</v>
      </c>
      <c r="F114" s="563"/>
    </row>
    <row r="115" spans="1:6" x14ac:dyDescent="0.2">
      <c r="A115" s="345"/>
      <c r="B115" s="345"/>
      <c r="C115" s="558" t="s">
        <v>3093</v>
      </c>
      <c r="D115" s="131" t="s">
        <v>4246</v>
      </c>
      <c r="E115" s="132" t="s">
        <v>3094</v>
      </c>
      <c r="F115" s="562">
        <v>15418.68</v>
      </c>
    </row>
    <row r="116" spans="1:6" x14ac:dyDescent="0.2">
      <c r="A116" s="345"/>
      <c r="B116" s="345"/>
      <c r="C116" s="559"/>
      <c r="D116" s="131" t="s">
        <v>4247</v>
      </c>
      <c r="E116" s="132" t="s">
        <v>3094</v>
      </c>
      <c r="F116" s="567"/>
    </row>
    <row r="117" spans="1:6" x14ac:dyDescent="0.2">
      <c r="A117" s="345"/>
      <c r="B117" s="345"/>
      <c r="C117" s="559"/>
      <c r="D117" s="131" t="s">
        <v>4248</v>
      </c>
      <c r="E117" s="132" t="s">
        <v>3094</v>
      </c>
      <c r="F117" s="567"/>
    </row>
    <row r="118" spans="1:6" x14ac:dyDescent="0.2">
      <c r="A118" s="345"/>
      <c r="B118" s="345"/>
      <c r="C118" s="560"/>
      <c r="D118" s="131" t="s">
        <v>4249</v>
      </c>
      <c r="E118" s="132" t="s">
        <v>1614</v>
      </c>
      <c r="F118" s="563"/>
    </row>
    <row r="119" spans="1:6" x14ac:dyDescent="0.2">
      <c r="A119" s="345"/>
      <c r="B119" s="345"/>
      <c r="C119" s="558" t="s">
        <v>3095</v>
      </c>
      <c r="D119" s="131" t="s">
        <v>4250</v>
      </c>
      <c r="E119" s="132" t="s">
        <v>2166</v>
      </c>
      <c r="F119" s="562">
        <v>16703.57</v>
      </c>
    </row>
    <row r="120" spans="1:6" x14ac:dyDescent="0.2">
      <c r="A120" s="345"/>
      <c r="B120" s="345"/>
      <c r="C120" s="559"/>
      <c r="D120" s="131" t="s">
        <v>4251</v>
      </c>
      <c r="E120" s="132" t="s">
        <v>2166</v>
      </c>
      <c r="F120" s="567"/>
    </row>
    <row r="121" spans="1:6" x14ac:dyDescent="0.2">
      <c r="A121" s="345"/>
      <c r="B121" s="345"/>
      <c r="C121" s="559"/>
      <c r="D121" s="131" t="s">
        <v>4252</v>
      </c>
      <c r="E121" s="132" t="s">
        <v>2166</v>
      </c>
      <c r="F121" s="567"/>
    </row>
    <row r="122" spans="1:6" x14ac:dyDescent="0.2">
      <c r="A122" s="345"/>
      <c r="B122" s="345"/>
      <c r="C122" s="560"/>
      <c r="D122" s="131" t="s">
        <v>4253</v>
      </c>
      <c r="E122" s="132" t="s">
        <v>1615</v>
      </c>
      <c r="F122" s="563"/>
    </row>
    <row r="123" spans="1:6" x14ac:dyDescent="0.2">
      <c r="A123" s="345"/>
      <c r="B123" s="345"/>
      <c r="C123" s="558" t="s">
        <v>2167</v>
      </c>
      <c r="D123" s="131" t="s">
        <v>4254</v>
      </c>
      <c r="E123" s="132" t="s">
        <v>3446</v>
      </c>
      <c r="F123" s="562">
        <v>17988.46</v>
      </c>
    </row>
    <row r="124" spans="1:6" x14ac:dyDescent="0.2">
      <c r="A124" s="345"/>
      <c r="B124" s="345"/>
      <c r="C124" s="559"/>
      <c r="D124" s="131" t="s">
        <v>4255</v>
      </c>
      <c r="E124" s="132" t="s">
        <v>3446</v>
      </c>
      <c r="F124" s="567"/>
    </row>
    <row r="125" spans="1:6" x14ac:dyDescent="0.2">
      <c r="A125" s="345"/>
      <c r="B125" s="345"/>
      <c r="C125" s="559"/>
      <c r="D125" s="131" t="s">
        <v>4256</v>
      </c>
      <c r="E125" s="132" t="s">
        <v>3446</v>
      </c>
      <c r="F125" s="567"/>
    </row>
    <row r="126" spans="1:6" x14ac:dyDescent="0.2">
      <c r="A126" s="345"/>
      <c r="B126" s="345"/>
      <c r="C126" s="560"/>
      <c r="D126" s="131" t="s">
        <v>4257</v>
      </c>
      <c r="E126" s="132" t="s">
        <v>1616</v>
      </c>
      <c r="F126" s="563"/>
    </row>
    <row r="127" spans="1:6" x14ac:dyDescent="0.2">
      <c r="A127" s="345"/>
      <c r="B127" s="345"/>
      <c r="C127" s="558" t="s">
        <v>3447</v>
      </c>
      <c r="D127" s="131" t="s">
        <v>4258</v>
      </c>
      <c r="E127" s="132" t="s">
        <v>3448</v>
      </c>
      <c r="F127" s="562">
        <v>19273.349999999999</v>
      </c>
    </row>
    <row r="128" spans="1:6" x14ac:dyDescent="0.2">
      <c r="A128" s="345"/>
      <c r="B128" s="345"/>
      <c r="C128" s="559"/>
      <c r="D128" s="131" t="s">
        <v>4259</v>
      </c>
      <c r="E128" s="132" t="s">
        <v>3448</v>
      </c>
      <c r="F128" s="567"/>
    </row>
    <row r="129" spans="1:6" x14ac:dyDescent="0.2">
      <c r="A129" s="345"/>
      <c r="B129" s="345"/>
      <c r="C129" s="559"/>
      <c r="D129" s="131" t="s">
        <v>4260</v>
      </c>
      <c r="E129" s="132" t="s">
        <v>3448</v>
      </c>
      <c r="F129" s="567"/>
    </row>
    <row r="130" spans="1:6" x14ac:dyDescent="0.2">
      <c r="A130" s="345"/>
      <c r="B130" s="345"/>
      <c r="C130" s="560"/>
      <c r="D130" s="131" t="s">
        <v>4261</v>
      </c>
      <c r="E130" s="132" t="s">
        <v>1617</v>
      </c>
      <c r="F130" s="563"/>
    </row>
    <row r="131" spans="1:6" x14ac:dyDescent="0.2">
      <c r="A131" s="345"/>
      <c r="B131" s="345"/>
      <c r="C131" s="558" t="s">
        <v>3449</v>
      </c>
      <c r="D131" s="131" t="s">
        <v>4262</v>
      </c>
      <c r="E131" s="132" t="s">
        <v>3450</v>
      </c>
      <c r="F131" s="562">
        <v>21200.69</v>
      </c>
    </row>
    <row r="132" spans="1:6" x14ac:dyDescent="0.2">
      <c r="A132" s="345"/>
      <c r="B132" s="345"/>
      <c r="C132" s="559"/>
      <c r="D132" s="131" t="s">
        <v>4263</v>
      </c>
      <c r="E132" s="132" t="s">
        <v>3450</v>
      </c>
      <c r="F132" s="567"/>
    </row>
    <row r="133" spans="1:6" x14ac:dyDescent="0.2">
      <c r="A133" s="345"/>
      <c r="B133" s="345"/>
      <c r="C133" s="559"/>
      <c r="D133" s="131" t="s">
        <v>4264</v>
      </c>
      <c r="E133" s="132" t="s">
        <v>3450</v>
      </c>
      <c r="F133" s="567"/>
    </row>
    <row r="134" spans="1:6" x14ac:dyDescent="0.2">
      <c r="A134" s="345"/>
      <c r="B134" s="345"/>
      <c r="C134" s="560"/>
      <c r="D134" s="131" t="s">
        <v>4265</v>
      </c>
      <c r="E134" s="132" t="s">
        <v>1618</v>
      </c>
      <c r="F134" s="563"/>
    </row>
    <row r="135" spans="1:6" x14ac:dyDescent="0.2">
      <c r="A135" s="345"/>
      <c r="B135" s="345"/>
      <c r="C135" s="558" t="s">
        <v>3451</v>
      </c>
      <c r="D135" s="131" t="s">
        <v>4266</v>
      </c>
      <c r="E135" s="132" t="s">
        <v>3452</v>
      </c>
      <c r="F135" s="562">
        <v>23770.47</v>
      </c>
    </row>
    <row r="136" spans="1:6" x14ac:dyDescent="0.2">
      <c r="A136" s="345"/>
      <c r="B136" s="345"/>
      <c r="C136" s="559"/>
      <c r="D136" s="131" t="s">
        <v>4267</v>
      </c>
      <c r="E136" s="132" t="s">
        <v>3452</v>
      </c>
      <c r="F136" s="567"/>
    </row>
    <row r="137" spans="1:6" x14ac:dyDescent="0.2">
      <c r="A137" s="345"/>
      <c r="B137" s="345"/>
      <c r="C137" s="559"/>
      <c r="D137" s="131" t="s">
        <v>4268</v>
      </c>
      <c r="E137" s="132" t="s">
        <v>3452</v>
      </c>
      <c r="F137" s="567"/>
    </row>
    <row r="138" spans="1:6" x14ac:dyDescent="0.2">
      <c r="A138" s="345"/>
      <c r="B138" s="345"/>
      <c r="C138" s="560"/>
      <c r="D138" s="131" t="s">
        <v>4269</v>
      </c>
      <c r="E138" s="132" t="s">
        <v>381</v>
      </c>
      <c r="F138" s="563"/>
    </row>
    <row r="139" spans="1:6" x14ac:dyDescent="0.2">
      <c r="A139" s="345"/>
      <c r="B139" s="345"/>
      <c r="C139" s="558" t="s">
        <v>3453</v>
      </c>
      <c r="D139" s="131" t="s">
        <v>4270</v>
      </c>
      <c r="E139" s="132" t="s">
        <v>3454</v>
      </c>
      <c r="F139" s="562">
        <v>26340.25</v>
      </c>
    </row>
    <row r="140" spans="1:6" x14ac:dyDescent="0.2">
      <c r="A140" s="345"/>
      <c r="B140" s="345"/>
      <c r="C140" s="559"/>
      <c r="D140" s="131" t="s">
        <v>4271</v>
      </c>
      <c r="E140" s="132" t="s">
        <v>3454</v>
      </c>
      <c r="F140" s="567"/>
    </row>
    <row r="141" spans="1:6" x14ac:dyDescent="0.2">
      <c r="A141" s="345"/>
      <c r="B141" s="345"/>
      <c r="C141" s="559"/>
      <c r="D141" s="131" t="s">
        <v>4272</v>
      </c>
      <c r="E141" s="132" t="s">
        <v>3454</v>
      </c>
      <c r="F141" s="567"/>
    </row>
    <row r="142" spans="1:6" x14ac:dyDescent="0.2">
      <c r="A142" s="345"/>
      <c r="B142" s="345"/>
      <c r="C142" s="560"/>
      <c r="D142" s="131" t="s">
        <v>4273</v>
      </c>
      <c r="E142" s="132" t="s">
        <v>777</v>
      </c>
      <c r="F142" s="563"/>
    </row>
    <row r="143" spans="1:6" x14ac:dyDescent="0.2">
      <c r="A143" s="345"/>
      <c r="B143" s="345"/>
      <c r="C143" s="558" t="s">
        <v>3455</v>
      </c>
      <c r="D143" s="131" t="s">
        <v>4274</v>
      </c>
      <c r="E143" s="132" t="s">
        <v>3456</v>
      </c>
      <c r="F143" s="562">
        <v>28910.03</v>
      </c>
    </row>
    <row r="144" spans="1:6" x14ac:dyDescent="0.2">
      <c r="A144" s="345"/>
      <c r="B144" s="345"/>
      <c r="C144" s="559"/>
      <c r="D144" s="131" t="s">
        <v>4275</v>
      </c>
      <c r="E144" s="132" t="s">
        <v>3456</v>
      </c>
      <c r="F144" s="567"/>
    </row>
    <row r="145" spans="1:6" x14ac:dyDescent="0.2">
      <c r="A145" s="345"/>
      <c r="B145" s="345"/>
      <c r="C145" s="559"/>
      <c r="D145" s="131" t="s">
        <v>4276</v>
      </c>
      <c r="E145" s="132" t="s">
        <v>3456</v>
      </c>
      <c r="F145" s="567"/>
    </row>
    <row r="146" spans="1:6" x14ac:dyDescent="0.2">
      <c r="A146" s="345"/>
      <c r="B146" s="345"/>
      <c r="C146" s="560"/>
      <c r="D146" s="131" t="s">
        <v>4277</v>
      </c>
      <c r="E146" s="132" t="s">
        <v>778</v>
      </c>
      <c r="F146" s="563"/>
    </row>
    <row r="147" spans="1:6" x14ac:dyDescent="0.2">
      <c r="A147" s="345"/>
      <c r="B147" s="345"/>
      <c r="C147" s="558" t="s">
        <v>3457</v>
      </c>
      <c r="D147" s="131" t="s">
        <v>4278</v>
      </c>
      <c r="E147" s="132" t="s">
        <v>3458</v>
      </c>
      <c r="F147" s="562">
        <v>31479.81</v>
      </c>
    </row>
    <row r="148" spans="1:6" x14ac:dyDescent="0.2">
      <c r="A148" s="345"/>
      <c r="B148" s="345"/>
      <c r="C148" s="559"/>
      <c r="D148" s="131" t="s">
        <v>4279</v>
      </c>
      <c r="E148" s="132" t="s">
        <v>3458</v>
      </c>
      <c r="F148" s="567"/>
    </row>
    <row r="149" spans="1:6" x14ac:dyDescent="0.2">
      <c r="A149" s="345"/>
      <c r="B149" s="345"/>
      <c r="C149" s="559"/>
      <c r="D149" s="131" t="s">
        <v>4280</v>
      </c>
      <c r="E149" s="132" t="s">
        <v>3458</v>
      </c>
      <c r="F149" s="567"/>
    </row>
    <row r="150" spans="1:6" x14ac:dyDescent="0.2">
      <c r="A150" s="345"/>
      <c r="B150" s="345"/>
      <c r="C150" s="560"/>
      <c r="D150" s="131" t="s">
        <v>4281</v>
      </c>
      <c r="E150" s="132" t="s">
        <v>779</v>
      </c>
      <c r="F150" s="563"/>
    </row>
    <row r="151" spans="1:6" x14ac:dyDescent="0.2">
      <c r="A151" s="345"/>
      <c r="B151" s="345"/>
      <c r="C151" s="558" t="s">
        <v>3459</v>
      </c>
      <c r="D151" s="131" t="s">
        <v>4282</v>
      </c>
      <c r="E151" s="132" t="s">
        <v>3460</v>
      </c>
      <c r="F151" s="562">
        <v>34692.03</v>
      </c>
    </row>
    <row r="152" spans="1:6" x14ac:dyDescent="0.2">
      <c r="A152" s="345"/>
      <c r="B152" s="345"/>
      <c r="C152" s="559"/>
      <c r="D152" s="131" t="s">
        <v>4283</v>
      </c>
      <c r="E152" s="132" t="s">
        <v>3460</v>
      </c>
      <c r="F152" s="567"/>
    </row>
    <row r="153" spans="1:6" x14ac:dyDescent="0.2">
      <c r="A153" s="345"/>
      <c r="B153" s="345"/>
      <c r="C153" s="559"/>
      <c r="D153" s="131" t="s">
        <v>4284</v>
      </c>
      <c r="E153" s="132" t="s">
        <v>3460</v>
      </c>
      <c r="F153" s="567"/>
    </row>
    <row r="154" spans="1:6" x14ac:dyDescent="0.2">
      <c r="A154" s="345"/>
      <c r="B154" s="345"/>
      <c r="C154" s="560"/>
      <c r="D154" s="131" t="s">
        <v>4285</v>
      </c>
      <c r="E154" s="132" t="s">
        <v>780</v>
      </c>
      <c r="F154" s="563"/>
    </row>
    <row r="155" spans="1:6" x14ac:dyDescent="0.2">
      <c r="A155" s="345"/>
      <c r="B155" s="345"/>
      <c r="C155" s="558" t="s">
        <v>3461</v>
      </c>
      <c r="D155" s="131" t="s">
        <v>4286</v>
      </c>
      <c r="E155" s="132" t="s">
        <v>3462</v>
      </c>
      <c r="F155" s="562">
        <v>38546.699999999997</v>
      </c>
    </row>
    <row r="156" spans="1:6" x14ac:dyDescent="0.2">
      <c r="A156" s="345"/>
      <c r="B156" s="345"/>
      <c r="C156" s="559"/>
      <c r="D156" s="131" t="s">
        <v>4287</v>
      </c>
      <c r="E156" s="132" t="s">
        <v>3462</v>
      </c>
      <c r="F156" s="567"/>
    </row>
    <row r="157" spans="1:6" x14ac:dyDescent="0.2">
      <c r="A157" s="345"/>
      <c r="B157" s="345"/>
      <c r="C157" s="559"/>
      <c r="D157" s="131" t="s">
        <v>4288</v>
      </c>
      <c r="E157" s="132" t="s">
        <v>3462</v>
      </c>
      <c r="F157" s="567"/>
    </row>
    <row r="158" spans="1:6" x14ac:dyDescent="0.2">
      <c r="A158" s="345"/>
      <c r="B158" s="345"/>
      <c r="C158" s="560"/>
      <c r="D158" s="131" t="s">
        <v>4289</v>
      </c>
      <c r="E158" s="132" t="s">
        <v>614</v>
      </c>
      <c r="F158" s="563"/>
    </row>
    <row r="159" spans="1:6" x14ac:dyDescent="0.2">
      <c r="A159" s="345"/>
      <c r="B159" s="345"/>
      <c r="C159" s="558" t="s">
        <v>3463</v>
      </c>
      <c r="D159" s="131" t="s">
        <v>4290</v>
      </c>
      <c r="E159" s="132" t="s">
        <v>3464</v>
      </c>
      <c r="F159" s="562">
        <v>42401.37</v>
      </c>
    </row>
    <row r="160" spans="1:6" x14ac:dyDescent="0.2">
      <c r="A160" s="345"/>
      <c r="B160" s="345"/>
      <c r="C160" s="559"/>
      <c r="D160" s="131" t="s">
        <v>4291</v>
      </c>
      <c r="E160" s="132" t="s">
        <v>3464</v>
      </c>
      <c r="F160" s="567"/>
    </row>
    <row r="161" spans="1:6" x14ac:dyDescent="0.2">
      <c r="A161" s="345"/>
      <c r="B161" s="345"/>
      <c r="C161" s="559"/>
      <c r="D161" s="131" t="s">
        <v>4292</v>
      </c>
      <c r="E161" s="132" t="s">
        <v>3464</v>
      </c>
      <c r="F161" s="567"/>
    </row>
    <row r="162" spans="1:6" x14ac:dyDescent="0.2">
      <c r="A162" s="345"/>
      <c r="B162" s="345"/>
      <c r="C162" s="560"/>
      <c r="D162" s="131" t="s">
        <v>4293</v>
      </c>
      <c r="E162" s="132" t="s">
        <v>615</v>
      </c>
      <c r="F162" s="563"/>
    </row>
    <row r="163" spans="1:6" x14ac:dyDescent="0.2">
      <c r="A163" s="345"/>
      <c r="B163" s="345"/>
      <c r="C163" s="558" t="s">
        <v>3465</v>
      </c>
      <c r="D163" s="131" t="s">
        <v>4294</v>
      </c>
      <c r="E163" s="132" t="s">
        <v>1841</v>
      </c>
      <c r="F163" s="562">
        <v>47540.93</v>
      </c>
    </row>
    <row r="164" spans="1:6" x14ac:dyDescent="0.2">
      <c r="A164" s="345"/>
      <c r="B164" s="345"/>
      <c r="C164" s="559"/>
      <c r="D164" s="131" t="s">
        <v>4295</v>
      </c>
      <c r="E164" s="132" t="s">
        <v>1841</v>
      </c>
      <c r="F164" s="567"/>
    </row>
    <row r="165" spans="1:6" x14ac:dyDescent="0.2">
      <c r="A165" s="345"/>
      <c r="B165" s="345"/>
      <c r="C165" s="559"/>
      <c r="D165" s="131" t="s">
        <v>4296</v>
      </c>
      <c r="E165" s="132" t="s">
        <v>1841</v>
      </c>
      <c r="F165" s="567"/>
    </row>
    <row r="166" spans="1:6" x14ac:dyDescent="0.2">
      <c r="A166" s="345"/>
      <c r="B166" s="345"/>
      <c r="C166" s="560"/>
      <c r="D166" s="131" t="s">
        <v>4297</v>
      </c>
      <c r="E166" s="132" t="s">
        <v>616</v>
      </c>
      <c r="F166" s="563"/>
    </row>
    <row r="167" spans="1:6" x14ac:dyDescent="0.2">
      <c r="A167" s="345"/>
      <c r="B167" s="345"/>
      <c r="C167" s="558" t="s">
        <v>1842</v>
      </c>
      <c r="D167" s="131" t="s">
        <v>4298</v>
      </c>
      <c r="E167" s="132" t="s">
        <v>1843</v>
      </c>
      <c r="F167" s="562">
        <v>53965.38</v>
      </c>
    </row>
    <row r="168" spans="1:6" x14ac:dyDescent="0.2">
      <c r="A168" s="345"/>
      <c r="B168" s="345"/>
      <c r="C168" s="559"/>
      <c r="D168" s="131" t="s">
        <v>4299</v>
      </c>
      <c r="E168" s="132" t="s">
        <v>1843</v>
      </c>
      <c r="F168" s="567"/>
    </row>
    <row r="169" spans="1:6" x14ac:dyDescent="0.2">
      <c r="A169" s="345"/>
      <c r="B169" s="345"/>
      <c r="C169" s="559"/>
      <c r="D169" s="131" t="s">
        <v>4300</v>
      </c>
      <c r="E169" s="132" t="s">
        <v>1843</v>
      </c>
      <c r="F169" s="567"/>
    </row>
    <row r="170" spans="1:6" x14ac:dyDescent="0.2">
      <c r="A170" s="345"/>
      <c r="B170" s="345"/>
      <c r="C170" s="560"/>
      <c r="D170" s="131" t="s">
        <v>4301</v>
      </c>
      <c r="E170" s="132" t="s">
        <v>617</v>
      </c>
      <c r="F170" s="563"/>
    </row>
    <row r="171" spans="1:6" x14ac:dyDescent="0.2">
      <c r="A171" s="345"/>
      <c r="B171" s="345"/>
      <c r="C171" s="558" t="s">
        <v>1844</v>
      </c>
      <c r="D171" s="131" t="s">
        <v>4302</v>
      </c>
      <c r="E171" s="132" t="s">
        <v>1845</v>
      </c>
      <c r="F171" s="562">
        <v>60389.83</v>
      </c>
    </row>
    <row r="172" spans="1:6" x14ac:dyDescent="0.2">
      <c r="A172" s="345"/>
      <c r="B172" s="345"/>
      <c r="C172" s="559"/>
      <c r="D172" s="131" t="s">
        <v>4303</v>
      </c>
      <c r="E172" s="132" t="s">
        <v>1845</v>
      </c>
      <c r="F172" s="567"/>
    </row>
    <row r="173" spans="1:6" x14ac:dyDescent="0.2">
      <c r="A173" s="345"/>
      <c r="B173" s="345"/>
      <c r="C173" s="559"/>
      <c r="D173" s="131" t="s">
        <v>4304</v>
      </c>
      <c r="E173" s="132" t="s">
        <v>1845</v>
      </c>
      <c r="F173" s="567"/>
    </row>
    <row r="174" spans="1:6" x14ac:dyDescent="0.2">
      <c r="A174" s="346"/>
      <c r="B174" s="346"/>
      <c r="C174" s="560"/>
      <c r="D174" s="131" t="s">
        <v>4305</v>
      </c>
      <c r="E174" s="132" t="s">
        <v>618</v>
      </c>
      <c r="F174" s="563"/>
    </row>
    <row r="175" spans="1:6" x14ac:dyDescent="0.2">
      <c r="A175" s="345"/>
      <c r="B175" s="345"/>
      <c r="C175" s="558" t="s">
        <v>835</v>
      </c>
      <c r="D175" s="131" t="s">
        <v>4306</v>
      </c>
      <c r="E175" s="132" t="s">
        <v>5875</v>
      </c>
      <c r="F175" s="562">
        <v>66814.28</v>
      </c>
    </row>
    <row r="176" spans="1:6" x14ac:dyDescent="0.2">
      <c r="A176" s="345"/>
      <c r="B176" s="345"/>
      <c r="C176" s="559"/>
      <c r="D176" s="131" t="s">
        <v>4307</v>
      </c>
      <c r="E176" s="132" t="s">
        <v>5875</v>
      </c>
      <c r="F176" s="567"/>
    </row>
    <row r="177" spans="1:6" x14ac:dyDescent="0.2">
      <c r="A177" s="345"/>
      <c r="B177" s="345"/>
      <c r="C177" s="559"/>
      <c r="D177" s="131" t="s">
        <v>4308</v>
      </c>
      <c r="E177" s="132" t="s">
        <v>5875</v>
      </c>
      <c r="F177" s="567"/>
    </row>
    <row r="178" spans="1:6" x14ac:dyDescent="0.2">
      <c r="A178" s="340"/>
      <c r="B178" s="340"/>
      <c r="C178" s="560"/>
      <c r="D178" s="131" t="s">
        <v>4309</v>
      </c>
      <c r="E178" s="132" t="s">
        <v>5876</v>
      </c>
      <c r="F178" s="563"/>
    </row>
    <row r="179" spans="1:6" ht="25.5" x14ac:dyDescent="0.2">
      <c r="A179" s="134" t="s">
        <v>2709</v>
      </c>
      <c r="B179" s="134" t="s">
        <v>2785</v>
      </c>
      <c r="C179" s="133"/>
      <c r="D179" s="131" t="s">
        <v>4310</v>
      </c>
      <c r="E179" s="132" t="s">
        <v>4311</v>
      </c>
      <c r="F179" s="135" t="s">
        <v>4129</v>
      </c>
    </row>
    <row r="180" spans="1:6" ht="13.35" customHeight="1" x14ac:dyDescent="0.2">
      <c r="A180" s="553" t="s">
        <v>159</v>
      </c>
      <c r="B180" s="553" t="s">
        <v>160</v>
      </c>
      <c r="C180" s="133"/>
      <c r="D180" s="131"/>
      <c r="E180" s="556" t="s">
        <v>619</v>
      </c>
      <c r="F180" s="557"/>
    </row>
    <row r="181" spans="1:6" ht="14.25" x14ac:dyDescent="0.2">
      <c r="A181" s="554"/>
      <c r="B181" s="554"/>
      <c r="C181" s="133" t="s">
        <v>5877</v>
      </c>
      <c r="D181" s="131" t="s">
        <v>4312</v>
      </c>
      <c r="E181" s="132" t="s">
        <v>898</v>
      </c>
      <c r="F181" s="98">
        <v>24.26</v>
      </c>
    </row>
    <row r="182" spans="1:6" ht="14.25" x14ac:dyDescent="0.2">
      <c r="A182" s="554"/>
      <c r="B182" s="554"/>
      <c r="C182" s="133" t="s">
        <v>5878</v>
      </c>
      <c r="D182" s="131" t="s">
        <v>4313</v>
      </c>
      <c r="E182" s="132" t="s">
        <v>899</v>
      </c>
      <c r="F182" s="98">
        <v>40.44</v>
      </c>
    </row>
    <row r="183" spans="1:6" ht="14.25" x14ac:dyDescent="0.2">
      <c r="A183" s="554"/>
      <c r="B183" s="554"/>
      <c r="C183" s="133" t="s">
        <v>5879</v>
      </c>
      <c r="D183" s="131" t="s">
        <v>4314</v>
      </c>
      <c r="E183" s="132" t="s">
        <v>900</v>
      </c>
      <c r="F183" s="98">
        <v>56.62</v>
      </c>
    </row>
    <row r="184" spans="1:6" x14ac:dyDescent="0.2">
      <c r="A184" s="554"/>
      <c r="B184" s="554"/>
      <c r="C184" s="133" t="s">
        <v>901</v>
      </c>
      <c r="D184" s="131" t="s">
        <v>4315</v>
      </c>
      <c r="E184" s="132" t="s">
        <v>513</v>
      </c>
      <c r="F184" s="98">
        <v>76.39</v>
      </c>
    </row>
    <row r="185" spans="1:6" x14ac:dyDescent="0.2">
      <c r="A185" s="554"/>
      <c r="B185" s="554"/>
      <c r="C185" s="133" t="s">
        <v>902</v>
      </c>
      <c r="D185" s="131" t="s">
        <v>4316</v>
      </c>
      <c r="E185" s="132" t="s">
        <v>514</v>
      </c>
      <c r="F185" s="98">
        <v>103.35</v>
      </c>
    </row>
    <row r="186" spans="1:6" x14ac:dyDescent="0.2">
      <c r="A186" s="554"/>
      <c r="B186" s="554"/>
      <c r="C186" s="133" t="s">
        <v>903</v>
      </c>
      <c r="D186" s="131" t="s">
        <v>4317</v>
      </c>
      <c r="E186" s="132" t="s">
        <v>515</v>
      </c>
      <c r="F186" s="98">
        <v>130.31</v>
      </c>
    </row>
    <row r="187" spans="1:6" x14ac:dyDescent="0.2">
      <c r="A187" s="554"/>
      <c r="B187" s="554"/>
      <c r="C187" s="133" t="s">
        <v>904</v>
      </c>
      <c r="D187" s="131" t="s">
        <v>4318</v>
      </c>
      <c r="E187" s="132" t="s">
        <v>516</v>
      </c>
      <c r="F187" s="98">
        <v>157.27000000000001</v>
      </c>
    </row>
    <row r="188" spans="1:6" x14ac:dyDescent="0.2">
      <c r="A188" s="554"/>
      <c r="B188" s="554"/>
      <c r="C188" s="133" t="s">
        <v>905</v>
      </c>
      <c r="D188" s="131" t="s">
        <v>4319</v>
      </c>
      <c r="E188" s="132" t="s">
        <v>517</v>
      </c>
      <c r="F188" s="98">
        <v>184.23</v>
      </c>
    </row>
    <row r="189" spans="1:6" x14ac:dyDescent="0.2">
      <c r="A189" s="554"/>
      <c r="B189" s="554"/>
      <c r="C189" s="133" t="s">
        <v>906</v>
      </c>
      <c r="D189" s="131" t="s">
        <v>4320</v>
      </c>
      <c r="E189" s="132" t="s">
        <v>2099</v>
      </c>
      <c r="F189" s="98">
        <v>211.19</v>
      </c>
    </row>
    <row r="190" spans="1:6" x14ac:dyDescent="0.2">
      <c r="A190" s="554"/>
      <c r="B190" s="554"/>
      <c r="C190" s="133" t="s">
        <v>907</v>
      </c>
      <c r="D190" s="131" t="s">
        <v>4321</v>
      </c>
      <c r="E190" s="132" t="s">
        <v>2100</v>
      </c>
      <c r="F190" s="98">
        <v>238.15</v>
      </c>
    </row>
    <row r="191" spans="1:6" x14ac:dyDescent="0.2">
      <c r="A191" s="554"/>
      <c r="B191" s="554"/>
      <c r="C191" s="133" t="s">
        <v>908</v>
      </c>
      <c r="D191" s="131" t="s">
        <v>4322</v>
      </c>
      <c r="E191" s="132" t="s">
        <v>832</v>
      </c>
      <c r="F191" s="98">
        <v>265.11</v>
      </c>
    </row>
    <row r="192" spans="1:6" x14ac:dyDescent="0.2">
      <c r="A192" s="554"/>
      <c r="B192" s="554"/>
      <c r="C192" s="133" t="s">
        <v>909</v>
      </c>
      <c r="D192" s="131" t="s">
        <v>4816</v>
      </c>
      <c r="E192" s="132" t="s">
        <v>833</v>
      </c>
      <c r="F192" s="98">
        <v>301.05</v>
      </c>
    </row>
    <row r="193" spans="1:6" x14ac:dyDescent="0.2">
      <c r="A193" s="554"/>
      <c r="B193" s="554"/>
      <c r="C193" s="133" t="s">
        <v>910</v>
      </c>
      <c r="D193" s="131" t="s">
        <v>4817</v>
      </c>
      <c r="E193" s="132" t="s">
        <v>834</v>
      </c>
      <c r="F193" s="98">
        <v>354.97</v>
      </c>
    </row>
    <row r="194" spans="1:6" x14ac:dyDescent="0.2">
      <c r="A194" s="554"/>
      <c r="B194" s="554"/>
      <c r="C194" s="133" t="s">
        <v>911</v>
      </c>
      <c r="D194" s="131" t="s">
        <v>4818</v>
      </c>
      <c r="E194" s="132" t="s">
        <v>2351</v>
      </c>
      <c r="F194" s="98">
        <v>408.89</v>
      </c>
    </row>
    <row r="195" spans="1:6" x14ac:dyDescent="0.2">
      <c r="A195" s="554"/>
      <c r="B195" s="554"/>
      <c r="C195" s="133" t="s">
        <v>912</v>
      </c>
      <c r="D195" s="131" t="s">
        <v>4819</v>
      </c>
      <c r="E195" s="132" t="s">
        <v>2352</v>
      </c>
      <c r="F195" s="98">
        <v>462.81</v>
      </c>
    </row>
    <row r="196" spans="1:6" x14ac:dyDescent="0.2">
      <c r="A196" s="554"/>
      <c r="B196" s="554"/>
      <c r="C196" s="133" t="s">
        <v>913</v>
      </c>
      <c r="D196" s="131" t="s">
        <v>4820</v>
      </c>
      <c r="E196" s="132" t="s">
        <v>2353</v>
      </c>
      <c r="F196" s="98">
        <v>516.73</v>
      </c>
    </row>
    <row r="197" spans="1:6" x14ac:dyDescent="0.2">
      <c r="A197" s="554"/>
      <c r="B197" s="554"/>
      <c r="C197" s="133" t="s">
        <v>914</v>
      </c>
      <c r="D197" s="131" t="s">
        <v>4821</v>
      </c>
      <c r="E197" s="132" t="s">
        <v>2354</v>
      </c>
      <c r="F197" s="98">
        <v>570.65</v>
      </c>
    </row>
    <row r="198" spans="1:6" x14ac:dyDescent="0.2">
      <c r="A198" s="554"/>
      <c r="B198" s="554"/>
      <c r="C198" s="133" t="s">
        <v>915</v>
      </c>
      <c r="D198" s="131" t="s">
        <v>4822</v>
      </c>
      <c r="E198" s="132" t="s">
        <v>2355</v>
      </c>
      <c r="F198" s="98">
        <v>624.57000000000005</v>
      </c>
    </row>
    <row r="199" spans="1:6" x14ac:dyDescent="0.2">
      <c r="A199" s="555"/>
      <c r="B199" s="555"/>
      <c r="C199" s="133" t="s">
        <v>916</v>
      </c>
      <c r="D199" s="131" t="s">
        <v>4823</v>
      </c>
      <c r="E199" s="132" t="s">
        <v>5880</v>
      </c>
      <c r="F199" s="98">
        <v>678.49</v>
      </c>
    </row>
    <row r="200" spans="1:6" ht="13.35" customHeight="1" x14ac:dyDescent="0.2">
      <c r="A200" s="553" t="s">
        <v>161</v>
      </c>
      <c r="B200" s="553" t="s">
        <v>162</v>
      </c>
      <c r="C200" s="133"/>
      <c r="D200" s="131"/>
      <c r="E200" s="556" t="s">
        <v>620</v>
      </c>
      <c r="F200" s="557"/>
    </row>
    <row r="201" spans="1:6" ht="14.25" x14ac:dyDescent="0.2">
      <c r="A201" s="554"/>
      <c r="B201" s="554"/>
      <c r="C201" s="133" t="s">
        <v>5881</v>
      </c>
      <c r="D201" s="131" t="s">
        <v>4824</v>
      </c>
      <c r="E201" s="132" t="s">
        <v>918</v>
      </c>
      <c r="F201" s="98">
        <v>54.4</v>
      </c>
    </row>
    <row r="202" spans="1:6" ht="14.25" x14ac:dyDescent="0.2">
      <c r="A202" s="554"/>
      <c r="B202" s="554"/>
      <c r="C202" s="133" t="s">
        <v>5882</v>
      </c>
      <c r="D202" s="131" t="s">
        <v>4825</v>
      </c>
      <c r="E202" s="132" t="s">
        <v>919</v>
      </c>
      <c r="F202" s="98">
        <v>95.2</v>
      </c>
    </row>
    <row r="203" spans="1:6" ht="14.25" x14ac:dyDescent="0.2">
      <c r="A203" s="554"/>
      <c r="B203" s="554"/>
      <c r="C203" s="133" t="s">
        <v>5883</v>
      </c>
      <c r="D203" s="131" t="s">
        <v>4826</v>
      </c>
      <c r="E203" s="132" t="s">
        <v>920</v>
      </c>
      <c r="F203" s="98">
        <v>136</v>
      </c>
    </row>
    <row r="204" spans="1:6" x14ac:dyDescent="0.2">
      <c r="A204" s="554"/>
      <c r="B204" s="554"/>
      <c r="C204" s="133" t="s">
        <v>921</v>
      </c>
      <c r="D204" s="131" t="s">
        <v>4827</v>
      </c>
      <c r="E204" s="132" t="s">
        <v>559</v>
      </c>
      <c r="F204" s="98">
        <v>181.33</v>
      </c>
    </row>
    <row r="205" spans="1:6" x14ac:dyDescent="0.2">
      <c r="A205" s="554"/>
      <c r="B205" s="554"/>
      <c r="C205" s="133" t="s">
        <v>922</v>
      </c>
      <c r="D205" s="131" t="s">
        <v>4828</v>
      </c>
      <c r="E205" s="132" t="s">
        <v>560</v>
      </c>
      <c r="F205" s="98">
        <v>235.73</v>
      </c>
    </row>
    <row r="206" spans="1:6" x14ac:dyDescent="0.2">
      <c r="A206" s="554"/>
      <c r="B206" s="554"/>
      <c r="C206" s="133" t="s">
        <v>923</v>
      </c>
      <c r="D206" s="131" t="s">
        <v>4829</v>
      </c>
      <c r="E206" s="132" t="s">
        <v>561</v>
      </c>
      <c r="F206" s="98">
        <v>290.13</v>
      </c>
    </row>
    <row r="207" spans="1:6" x14ac:dyDescent="0.2">
      <c r="A207" s="554"/>
      <c r="B207" s="554"/>
      <c r="C207" s="133" t="s">
        <v>924</v>
      </c>
      <c r="D207" s="131" t="s">
        <v>4830</v>
      </c>
      <c r="E207" s="132" t="s">
        <v>3326</v>
      </c>
      <c r="F207" s="98">
        <v>362.67</v>
      </c>
    </row>
    <row r="208" spans="1:6" x14ac:dyDescent="0.2">
      <c r="A208" s="554"/>
      <c r="B208" s="554"/>
      <c r="C208" s="133" t="s">
        <v>925</v>
      </c>
      <c r="D208" s="131" t="s">
        <v>4831</v>
      </c>
      <c r="E208" s="132" t="s">
        <v>3327</v>
      </c>
      <c r="F208" s="98">
        <v>471.47</v>
      </c>
    </row>
    <row r="209" spans="1:6" x14ac:dyDescent="0.2">
      <c r="A209" s="554"/>
      <c r="B209" s="554"/>
      <c r="C209" s="133" t="s">
        <v>926</v>
      </c>
      <c r="D209" s="131" t="s">
        <v>4832</v>
      </c>
      <c r="E209" s="132" t="s">
        <v>3328</v>
      </c>
      <c r="F209" s="98">
        <v>580.27</v>
      </c>
    </row>
    <row r="210" spans="1:6" x14ac:dyDescent="0.2">
      <c r="A210" s="554"/>
      <c r="B210" s="554"/>
      <c r="C210" s="133" t="s">
        <v>927</v>
      </c>
      <c r="D210" s="131" t="s">
        <v>4833</v>
      </c>
      <c r="E210" s="132" t="s">
        <v>2113</v>
      </c>
      <c r="F210" s="98">
        <v>689.07</v>
      </c>
    </row>
    <row r="211" spans="1:6" x14ac:dyDescent="0.2">
      <c r="A211" s="554"/>
      <c r="B211" s="554"/>
      <c r="C211" s="133" t="s">
        <v>928</v>
      </c>
      <c r="D211" s="131" t="s">
        <v>4834</v>
      </c>
      <c r="E211" s="132" t="s">
        <v>2114</v>
      </c>
      <c r="F211" s="98">
        <v>797.87</v>
      </c>
    </row>
    <row r="212" spans="1:6" x14ac:dyDescent="0.2">
      <c r="A212" s="554"/>
      <c r="B212" s="554"/>
      <c r="C212" s="133" t="s">
        <v>929</v>
      </c>
      <c r="D212" s="131" t="s">
        <v>4835</v>
      </c>
      <c r="E212" s="132" t="s">
        <v>2115</v>
      </c>
      <c r="F212" s="98">
        <v>906.67</v>
      </c>
    </row>
    <row r="213" spans="1:6" x14ac:dyDescent="0.2">
      <c r="A213" s="554"/>
      <c r="B213" s="554"/>
      <c r="C213" s="133" t="s">
        <v>930</v>
      </c>
      <c r="D213" s="131" t="s">
        <v>4836</v>
      </c>
      <c r="E213" s="132" t="s">
        <v>1239</v>
      </c>
      <c r="F213" s="98">
        <v>1015.47</v>
      </c>
    </row>
    <row r="214" spans="1:6" x14ac:dyDescent="0.2">
      <c r="A214" s="554"/>
      <c r="B214" s="554"/>
      <c r="C214" s="133" t="s">
        <v>931</v>
      </c>
      <c r="D214" s="131" t="s">
        <v>4837</v>
      </c>
      <c r="E214" s="132" t="s">
        <v>1240</v>
      </c>
      <c r="F214" s="98">
        <v>1124.27</v>
      </c>
    </row>
    <row r="215" spans="1:6" x14ac:dyDescent="0.2">
      <c r="A215" s="554"/>
      <c r="B215" s="554"/>
      <c r="C215" s="133" t="s">
        <v>932</v>
      </c>
      <c r="D215" s="131" t="s">
        <v>4838</v>
      </c>
      <c r="E215" s="132" t="s">
        <v>1494</v>
      </c>
      <c r="F215" s="98">
        <v>1233.07</v>
      </c>
    </row>
    <row r="216" spans="1:6" x14ac:dyDescent="0.2">
      <c r="A216" s="554"/>
      <c r="B216" s="554"/>
      <c r="C216" s="133" t="s">
        <v>933</v>
      </c>
      <c r="D216" s="131" t="s">
        <v>4839</v>
      </c>
      <c r="E216" s="132" t="s">
        <v>3511</v>
      </c>
      <c r="F216" s="98">
        <v>1341.87</v>
      </c>
    </row>
    <row r="217" spans="1:6" x14ac:dyDescent="0.2">
      <c r="A217" s="554"/>
      <c r="B217" s="554"/>
      <c r="C217" s="133" t="s">
        <v>934</v>
      </c>
      <c r="D217" s="131" t="s">
        <v>4840</v>
      </c>
      <c r="E217" s="132" t="s">
        <v>3512</v>
      </c>
      <c r="F217" s="98">
        <v>1450.67</v>
      </c>
    </row>
    <row r="218" spans="1:6" x14ac:dyDescent="0.2">
      <c r="A218" s="554"/>
      <c r="B218" s="554"/>
      <c r="C218" s="133" t="s">
        <v>935</v>
      </c>
      <c r="D218" s="131" t="s">
        <v>4841</v>
      </c>
      <c r="E218" s="132" t="s">
        <v>3513</v>
      </c>
      <c r="F218" s="98">
        <v>1559.47</v>
      </c>
    </row>
    <row r="219" spans="1:6" x14ac:dyDescent="0.2">
      <c r="A219" s="555"/>
      <c r="B219" s="555"/>
      <c r="C219" s="133" t="s">
        <v>936</v>
      </c>
      <c r="D219" s="131" t="s">
        <v>4842</v>
      </c>
      <c r="E219" s="132" t="s">
        <v>5884</v>
      </c>
      <c r="F219" s="98">
        <v>1668.27</v>
      </c>
    </row>
    <row r="220" spans="1:6" ht="13.35" customHeight="1" x14ac:dyDescent="0.2">
      <c r="A220" s="553" t="s">
        <v>163</v>
      </c>
      <c r="B220" s="553" t="s">
        <v>164</v>
      </c>
      <c r="C220" s="133"/>
      <c r="D220" s="131"/>
      <c r="E220" s="556" t="s">
        <v>621</v>
      </c>
      <c r="F220" s="557"/>
    </row>
    <row r="221" spans="1:6" x14ac:dyDescent="0.2">
      <c r="A221" s="554"/>
      <c r="B221" s="554"/>
      <c r="C221" s="133" t="s">
        <v>1218</v>
      </c>
      <c r="D221" s="131" t="s">
        <v>4843</v>
      </c>
      <c r="E221" s="132" t="s">
        <v>4844</v>
      </c>
      <c r="F221" s="98">
        <v>80.7</v>
      </c>
    </row>
    <row r="222" spans="1:6" x14ac:dyDescent="0.2">
      <c r="A222" s="554"/>
      <c r="B222" s="554"/>
      <c r="C222" s="133" t="s">
        <v>1219</v>
      </c>
      <c r="D222" s="131" t="s">
        <v>4845</v>
      </c>
      <c r="E222" s="132" t="s">
        <v>2825</v>
      </c>
      <c r="F222" s="98">
        <v>104.91</v>
      </c>
    </row>
    <row r="223" spans="1:6" x14ac:dyDescent="0.2">
      <c r="A223" s="554"/>
      <c r="B223" s="554"/>
      <c r="C223" s="133" t="s">
        <v>1220</v>
      </c>
      <c r="D223" s="131" t="s">
        <v>4846</v>
      </c>
      <c r="E223" s="132" t="s">
        <v>2628</v>
      </c>
      <c r="F223" s="98">
        <v>129.11000000000001</v>
      </c>
    </row>
    <row r="224" spans="1:6" x14ac:dyDescent="0.2">
      <c r="A224" s="554"/>
      <c r="B224" s="554"/>
      <c r="C224" s="133" t="s">
        <v>3258</v>
      </c>
      <c r="D224" s="131" t="s">
        <v>4847</v>
      </c>
      <c r="E224" s="132" t="s">
        <v>2630</v>
      </c>
      <c r="F224" s="98">
        <v>153.32</v>
      </c>
    </row>
    <row r="225" spans="1:6" x14ac:dyDescent="0.2">
      <c r="A225" s="555"/>
      <c r="B225" s="555"/>
      <c r="C225" s="133" t="s">
        <v>532</v>
      </c>
      <c r="D225" s="131" t="s">
        <v>4848</v>
      </c>
      <c r="E225" s="132" t="s">
        <v>5885</v>
      </c>
      <c r="F225" s="98">
        <v>177.53</v>
      </c>
    </row>
    <row r="226" spans="1:6" ht="13.35" customHeight="1" x14ac:dyDescent="0.2">
      <c r="A226" s="339" t="s">
        <v>165</v>
      </c>
      <c r="B226" s="339" t="s">
        <v>166</v>
      </c>
      <c r="C226" s="133"/>
      <c r="D226" s="131"/>
      <c r="E226" s="556" t="s">
        <v>1090</v>
      </c>
      <c r="F226" s="557"/>
    </row>
    <row r="227" spans="1:6" ht="14.25" x14ac:dyDescent="0.2">
      <c r="A227" s="345"/>
      <c r="B227" s="345"/>
      <c r="C227" s="133" t="s">
        <v>5886</v>
      </c>
      <c r="D227" s="131" t="s">
        <v>4849</v>
      </c>
      <c r="E227" s="132" t="s">
        <v>3358</v>
      </c>
      <c r="F227" s="98">
        <v>148.5</v>
      </c>
    </row>
    <row r="228" spans="1:6" ht="14.25" x14ac:dyDescent="0.2">
      <c r="A228" s="345"/>
      <c r="B228" s="345"/>
      <c r="C228" s="133" t="s">
        <v>5887</v>
      </c>
      <c r="D228" s="131" t="s">
        <v>4850</v>
      </c>
      <c r="E228" s="132" t="s">
        <v>3359</v>
      </c>
      <c r="F228" s="98">
        <v>237.6</v>
      </c>
    </row>
    <row r="229" spans="1:6" ht="14.25" x14ac:dyDescent="0.2">
      <c r="A229" s="345"/>
      <c r="B229" s="345"/>
      <c r="C229" s="133" t="s">
        <v>5888</v>
      </c>
      <c r="D229" s="131" t="s">
        <v>4851</v>
      </c>
      <c r="E229" s="132" t="s">
        <v>1859</v>
      </c>
      <c r="F229" s="98">
        <v>336.6</v>
      </c>
    </row>
    <row r="230" spans="1:6" x14ac:dyDescent="0.2">
      <c r="A230" s="345"/>
      <c r="B230" s="345"/>
      <c r="C230" s="133" t="s">
        <v>3360</v>
      </c>
      <c r="D230" s="131" t="s">
        <v>4852</v>
      </c>
      <c r="E230" s="132" t="s">
        <v>1824</v>
      </c>
      <c r="F230" s="98">
        <v>475.2</v>
      </c>
    </row>
    <row r="231" spans="1:6" x14ac:dyDescent="0.2">
      <c r="A231" s="345"/>
      <c r="B231" s="345"/>
      <c r="C231" s="133" t="s">
        <v>3361</v>
      </c>
      <c r="D231" s="131" t="s">
        <v>4853</v>
      </c>
      <c r="E231" s="132" t="s">
        <v>2344</v>
      </c>
      <c r="F231" s="98">
        <v>693</v>
      </c>
    </row>
    <row r="232" spans="1:6" x14ac:dyDescent="0.2">
      <c r="A232" s="345"/>
      <c r="B232" s="345"/>
      <c r="C232" s="133" t="s">
        <v>3362</v>
      </c>
      <c r="D232" s="131" t="s">
        <v>4854</v>
      </c>
      <c r="E232" s="132" t="s">
        <v>1860</v>
      </c>
      <c r="F232" s="98">
        <v>990</v>
      </c>
    </row>
    <row r="233" spans="1:6" x14ac:dyDescent="0.2">
      <c r="A233" s="345"/>
      <c r="B233" s="345"/>
      <c r="C233" s="133" t="s">
        <v>1566</v>
      </c>
      <c r="D233" s="131" t="s">
        <v>4855</v>
      </c>
      <c r="E233" s="132" t="s">
        <v>1861</v>
      </c>
      <c r="F233" s="98">
        <v>1287</v>
      </c>
    </row>
    <row r="234" spans="1:6" x14ac:dyDescent="0.2">
      <c r="A234" s="345"/>
      <c r="B234" s="345"/>
      <c r="C234" s="133" t="s">
        <v>1567</v>
      </c>
      <c r="D234" s="131" t="s">
        <v>4856</v>
      </c>
      <c r="E234" s="132" t="s">
        <v>1862</v>
      </c>
      <c r="F234" s="98">
        <v>1584</v>
      </c>
    </row>
    <row r="235" spans="1:6" x14ac:dyDescent="0.2">
      <c r="A235" s="345"/>
      <c r="B235" s="345"/>
      <c r="C235" s="133" t="s">
        <v>1568</v>
      </c>
      <c r="D235" s="131" t="s">
        <v>4857</v>
      </c>
      <c r="E235" s="132" t="s">
        <v>1863</v>
      </c>
      <c r="F235" s="98">
        <v>1980</v>
      </c>
    </row>
    <row r="236" spans="1:6" x14ac:dyDescent="0.2">
      <c r="A236" s="345"/>
      <c r="B236" s="345"/>
      <c r="C236" s="133" t="s">
        <v>1569</v>
      </c>
      <c r="D236" s="131" t="s">
        <v>4858</v>
      </c>
      <c r="E236" s="132" t="s">
        <v>1570</v>
      </c>
      <c r="F236" s="98">
        <v>2574</v>
      </c>
    </row>
    <row r="237" spans="1:6" x14ac:dyDescent="0.2">
      <c r="A237" s="345"/>
      <c r="B237" s="345"/>
      <c r="C237" s="133" t="s">
        <v>1571</v>
      </c>
      <c r="D237" s="131" t="s">
        <v>4859</v>
      </c>
      <c r="E237" s="132" t="s">
        <v>3739</v>
      </c>
      <c r="F237" s="98">
        <v>3168</v>
      </c>
    </row>
    <row r="238" spans="1:6" x14ac:dyDescent="0.2">
      <c r="A238" s="346"/>
      <c r="B238" s="346"/>
      <c r="C238" s="133" t="s">
        <v>3740</v>
      </c>
      <c r="D238" s="131" t="s">
        <v>4860</v>
      </c>
      <c r="E238" s="132" t="s">
        <v>3741</v>
      </c>
      <c r="F238" s="98">
        <v>3762</v>
      </c>
    </row>
    <row r="239" spans="1:6" x14ac:dyDescent="0.2">
      <c r="A239" s="345"/>
      <c r="B239" s="345"/>
      <c r="C239" s="133" t="s">
        <v>3742</v>
      </c>
      <c r="D239" s="131" t="s">
        <v>4861</v>
      </c>
      <c r="E239" s="132" t="s">
        <v>3743</v>
      </c>
      <c r="F239" s="98">
        <v>4554</v>
      </c>
    </row>
    <row r="240" spans="1:6" x14ac:dyDescent="0.2">
      <c r="A240" s="345"/>
      <c r="B240" s="345"/>
      <c r="C240" s="133" t="s">
        <v>3744</v>
      </c>
      <c r="D240" s="131" t="s">
        <v>4862</v>
      </c>
      <c r="E240" s="132" t="s">
        <v>3745</v>
      </c>
      <c r="F240" s="98">
        <v>5742</v>
      </c>
    </row>
    <row r="241" spans="1:6" x14ac:dyDescent="0.2">
      <c r="A241" s="345"/>
      <c r="B241" s="345"/>
      <c r="C241" s="133" t="s">
        <v>3746</v>
      </c>
      <c r="D241" s="131" t="s">
        <v>4863</v>
      </c>
      <c r="E241" s="132" t="s">
        <v>3747</v>
      </c>
      <c r="F241" s="98">
        <v>6930</v>
      </c>
    </row>
    <row r="242" spans="1:6" x14ac:dyDescent="0.2">
      <c r="A242" s="345"/>
      <c r="B242" s="345"/>
      <c r="C242" s="133" t="s">
        <v>3748</v>
      </c>
      <c r="D242" s="131" t="s">
        <v>4864</v>
      </c>
      <c r="E242" s="132" t="s">
        <v>3749</v>
      </c>
      <c r="F242" s="98">
        <v>8118</v>
      </c>
    </row>
    <row r="243" spans="1:6" x14ac:dyDescent="0.2">
      <c r="A243" s="340"/>
      <c r="B243" s="340"/>
      <c r="C243" s="133" t="s">
        <v>3750</v>
      </c>
      <c r="D243" s="131" t="s">
        <v>4865</v>
      </c>
      <c r="E243" s="132" t="s">
        <v>5889</v>
      </c>
      <c r="F243" s="98">
        <v>9306</v>
      </c>
    </row>
    <row r="244" spans="1:6" ht="13.35" customHeight="1" x14ac:dyDescent="0.2">
      <c r="A244" s="553" t="s">
        <v>167</v>
      </c>
      <c r="B244" s="553" t="s">
        <v>168</v>
      </c>
      <c r="C244" s="133"/>
      <c r="D244" s="131"/>
      <c r="E244" s="556" t="s">
        <v>622</v>
      </c>
      <c r="F244" s="557"/>
    </row>
    <row r="245" spans="1:6" x14ac:dyDescent="0.2">
      <c r="A245" s="554"/>
      <c r="B245" s="554"/>
      <c r="C245" s="133" t="s">
        <v>3751</v>
      </c>
      <c r="D245" s="131" t="s">
        <v>4866</v>
      </c>
      <c r="E245" s="132" t="s">
        <v>1331</v>
      </c>
      <c r="F245" s="98">
        <v>1076.3</v>
      </c>
    </row>
    <row r="246" spans="1:6" x14ac:dyDescent="0.2">
      <c r="A246" s="554"/>
      <c r="B246" s="554"/>
      <c r="C246" s="133" t="s">
        <v>3752</v>
      </c>
      <c r="D246" s="131" t="s">
        <v>4867</v>
      </c>
      <c r="E246" s="132" t="s">
        <v>790</v>
      </c>
      <c r="F246" s="98">
        <v>1492.94</v>
      </c>
    </row>
    <row r="247" spans="1:6" x14ac:dyDescent="0.2">
      <c r="A247" s="554"/>
      <c r="B247" s="554"/>
      <c r="C247" s="133" t="s">
        <v>3753</v>
      </c>
      <c r="D247" s="131" t="s">
        <v>4868</v>
      </c>
      <c r="E247" s="132" t="s">
        <v>791</v>
      </c>
      <c r="F247" s="98">
        <v>1909.57</v>
      </c>
    </row>
    <row r="248" spans="1:6" x14ac:dyDescent="0.2">
      <c r="A248" s="554"/>
      <c r="B248" s="554"/>
      <c r="C248" s="133" t="s">
        <v>3754</v>
      </c>
      <c r="D248" s="131" t="s">
        <v>4869</v>
      </c>
      <c r="E248" s="132" t="s">
        <v>792</v>
      </c>
      <c r="F248" s="98">
        <v>2326.21</v>
      </c>
    </row>
    <row r="249" spans="1:6" x14ac:dyDescent="0.2">
      <c r="A249" s="554"/>
      <c r="B249" s="554"/>
      <c r="C249" s="133" t="s">
        <v>3755</v>
      </c>
      <c r="D249" s="131" t="s">
        <v>4870</v>
      </c>
      <c r="E249" s="132" t="s">
        <v>414</v>
      </c>
      <c r="F249" s="98">
        <v>2742.84</v>
      </c>
    </row>
    <row r="250" spans="1:6" x14ac:dyDescent="0.2">
      <c r="A250" s="554"/>
      <c r="B250" s="554"/>
      <c r="C250" s="133" t="s">
        <v>3756</v>
      </c>
      <c r="D250" s="131" t="s">
        <v>4871</v>
      </c>
      <c r="E250" s="132" t="s">
        <v>415</v>
      </c>
      <c r="F250" s="98">
        <v>3159.47</v>
      </c>
    </row>
    <row r="251" spans="1:6" x14ac:dyDescent="0.2">
      <c r="A251" s="554"/>
      <c r="B251" s="554"/>
      <c r="C251" s="133" t="s">
        <v>3757</v>
      </c>
      <c r="D251" s="131" t="s">
        <v>4872</v>
      </c>
      <c r="E251" s="132" t="s">
        <v>2710</v>
      </c>
      <c r="F251" s="98">
        <v>3576.11</v>
      </c>
    </row>
    <row r="252" spans="1:6" x14ac:dyDescent="0.2">
      <c r="A252" s="554"/>
      <c r="B252" s="554"/>
      <c r="C252" s="133" t="s">
        <v>3758</v>
      </c>
      <c r="D252" s="131" t="s">
        <v>4873</v>
      </c>
      <c r="E252" s="132" t="s">
        <v>2179</v>
      </c>
      <c r="F252" s="98">
        <v>3992.74</v>
      </c>
    </row>
    <row r="253" spans="1:6" x14ac:dyDescent="0.2">
      <c r="A253" s="554"/>
      <c r="B253" s="554"/>
      <c r="C253" s="133" t="s">
        <v>3759</v>
      </c>
      <c r="D253" s="131" t="s">
        <v>4874</v>
      </c>
      <c r="E253" s="132" t="s">
        <v>2180</v>
      </c>
      <c r="F253" s="98">
        <v>4548.25</v>
      </c>
    </row>
    <row r="254" spans="1:6" x14ac:dyDescent="0.2">
      <c r="A254" s="554"/>
      <c r="B254" s="554"/>
      <c r="C254" s="133" t="s">
        <v>3760</v>
      </c>
      <c r="D254" s="131" t="s">
        <v>4875</v>
      </c>
      <c r="E254" s="132" t="s">
        <v>2181</v>
      </c>
      <c r="F254" s="98">
        <v>5381.52</v>
      </c>
    </row>
    <row r="255" spans="1:6" x14ac:dyDescent="0.2">
      <c r="A255" s="554"/>
      <c r="B255" s="554"/>
      <c r="C255" s="133" t="s">
        <v>1947</v>
      </c>
      <c r="D255" s="131" t="s">
        <v>4876</v>
      </c>
      <c r="E255" s="132" t="s">
        <v>2182</v>
      </c>
      <c r="F255" s="98">
        <v>6214.79</v>
      </c>
    </row>
    <row r="256" spans="1:6" x14ac:dyDescent="0.2">
      <c r="A256" s="554"/>
      <c r="B256" s="554"/>
      <c r="C256" s="133" t="s">
        <v>1948</v>
      </c>
      <c r="D256" s="131" t="s">
        <v>4877</v>
      </c>
      <c r="E256" s="132" t="s">
        <v>2183</v>
      </c>
      <c r="F256" s="98">
        <v>7048.06</v>
      </c>
    </row>
    <row r="257" spans="1:6" x14ac:dyDescent="0.2">
      <c r="A257" s="554"/>
      <c r="B257" s="554"/>
      <c r="C257" s="133" t="s">
        <v>1949</v>
      </c>
      <c r="D257" s="131" t="s">
        <v>4878</v>
      </c>
      <c r="E257" s="132" t="s">
        <v>2184</v>
      </c>
      <c r="F257" s="98">
        <v>7881.33</v>
      </c>
    </row>
    <row r="258" spans="1:6" x14ac:dyDescent="0.2">
      <c r="A258" s="554"/>
      <c r="B258" s="554"/>
      <c r="C258" s="133" t="s">
        <v>1950</v>
      </c>
      <c r="D258" s="131" t="s">
        <v>4879</v>
      </c>
      <c r="E258" s="132" t="s">
        <v>2185</v>
      </c>
      <c r="F258" s="98">
        <v>8714.59</v>
      </c>
    </row>
    <row r="259" spans="1:6" x14ac:dyDescent="0.2">
      <c r="A259" s="554"/>
      <c r="B259" s="554"/>
      <c r="C259" s="133" t="s">
        <v>1951</v>
      </c>
      <c r="D259" s="131" t="s">
        <v>4880</v>
      </c>
      <c r="E259" s="132" t="s">
        <v>2186</v>
      </c>
      <c r="F259" s="98">
        <v>9547.86</v>
      </c>
    </row>
    <row r="260" spans="1:6" x14ac:dyDescent="0.2">
      <c r="A260" s="554"/>
      <c r="B260" s="554"/>
      <c r="C260" s="133" t="s">
        <v>1952</v>
      </c>
      <c r="D260" s="131" t="s">
        <v>4881</v>
      </c>
      <c r="E260" s="132" t="s">
        <v>2187</v>
      </c>
      <c r="F260" s="98">
        <v>10381.129999999999</v>
      </c>
    </row>
    <row r="261" spans="1:6" x14ac:dyDescent="0.2">
      <c r="A261" s="554"/>
      <c r="B261" s="554"/>
      <c r="C261" s="133" t="s">
        <v>1953</v>
      </c>
      <c r="D261" s="131" t="s">
        <v>4882</v>
      </c>
      <c r="E261" s="132" t="s">
        <v>2188</v>
      </c>
      <c r="F261" s="98">
        <v>11214.4</v>
      </c>
    </row>
    <row r="262" spans="1:6" x14ac:dyDescent="0.2">
      <c r="A262" s="554"/>
      <c r="B262" s="554"/>
      <c r="C262" s="133" t="s">
        <v>1954</v>
      </c>
      <c r="D262" s="131" t="s">
        <v>4883</v>
      </c>
      <c r="E262" s="132" t="s">
        <v>2189</v>
      </c>
      <c r="F262" s="98">
        <v>12186.54</v>
      </c>
    </row>
    <row r="263" spans="1:6" x14ac:dyDescent="0.2">
      <c r="A263" s="554"/>
      <c r="B263" s="554"/>
      <c r="C263" s="133" t="s">
        <v>1955</v>
      </c>
      <c r="D263" s="131" t="s">
        <v>4884</v>
      </c>
      <c r="E263" s="132" t="s">
        <v>2190</v>
      </c>
      <c r="F263" s="98">
        <v>13436.45</v>
      </c>
    </row>
    <row r="264" spans="1:6" x14ac:dyDescent="0.2">
      <c r="A264" s="554"/>
      <c r="B264" s="554"/>
      <c r="C264" s="133" t="s">
        <v>1956</v>
      </c>
      <c r="D264" s="131" t="s">
        <v>4885</v>
      </c>
      <c r="E264" s="132" t="s">
        <v>2693</v>
      </c>
      <c r="F264" s="98">
        <v>14686.35</v>
      </c>
    </row>
    <row r="265" spans="1:6" x14ac:dyDescent="0.2">
      <c r="A265" s="554"/>
      <c r="B265" s="554"/>
      <c r="C265" s="133" t="s">
        <v>1957</v>
      </c>
      <c r="D265" s="131" t="s">
        <v>4886</v>
      </c>
      <c r="E265" s="132" t="s">
        <v>2694</v>
      </c>
      <c r="F265" s="98">
        <v>15936.25</v>
      </c>
    </row>
    <row r="266" spans="1:6" x14ac:dyDescent="0.2">
      <c r="A266" s="555"/>
      <c r="B266" s="555"/>
      <c r="C266" s="133" t="s">
        <v>1958</v>
      </c>
      <c r="D266" s="131" t="s">
        <v>4887</v>
      </c>
      <c r="E266" s="132" t="s">
        <v>5890</v>
      </c>
      <c r="F266" s="98">
        <v>17186.150000000001</v>
      </c>
    </row>
    <row r="267" spans="1:6" ht="13.35" customHeight="1" x14ac:dyDescent="0.2">
      <c r="A267" s="553" t="s">
        <v>169</v>
      </c>
      <c r="B267" s="553" t="s">
        <v>170</v>
      </c>
      <c r="C267" s="133"/>
      <c r="D267" s="131"/>
      <c r="E267" s="556" t="s">
        <v>623</v>
      </c>
      <c r="F267" s="557"/>
    </row>
    <row r="268" spans="1:6" x14ac:dyDescent="0.2">
      <c r="A268" s="554"/>
      <c r="B268" s="554"/>
      <c r="C268" s="133" t="s">
        <v>2891</v>
      </c>
      <c r="D268" s="131" t="s">
        <v>4889</v>
      </c>
      <c r="E268" s="132" t="s">
        <v>3515</v>
      </c>
      <c r="F268" s="98">
        <v>715.47</v>
      </c>
    </row>
    <row r="269" spans="1:6" x14ac:dyDescent="0.2">
      <c r="A269" s="554"/>
      <c r="B269" s="554"/>
      <c r="C269" s="133" t="s">
        <v>1349</v>
      </c>
      <c r="D269" s="131" t="s">
        <v>4890</v>
      </c>
      <c r="E269" s="132" t="s">
        <v>3516</v>
      </c>
      <c r="F269" s="98">
        <v>967.99</v>
      </c>
    </row>
    <row r="270" spans="1:6" x14ac:dyDescent="0.2">
      <c r="A270" s="554"/>
      <c r="B270" s="554"/>
      <c r="C270" s="133" t="s">
        <v>1350</v>
      </c>
      <c r="D270" s="131" t="s">
        <v>4891</v>
      </c>
      <c r="E270" s="132" t="s">
        <v>3517</v>
      </c>
      <c r="F270" s="98">
        <v>1220.51</v>
      </c>
    </row>
    <row r="271" spans="1:6" x14ac:dyDescent="0.2">
      <c r="A271" s="554"/>
      <c r="B271" s="554"/>
      <c r="C271" s="133" t="s">
        <v>1351</v>
      </c>
      <c r="D271" s="131" t="s">
        <v>4892</v>
      </c>
      <c r="E271" s="132" t="s">
        <v>3518</v>
      </c>
      <c r="F271" s="98">
        <v>1473.03</v>
      </c>
    </row>
    <row r="272" spans="1:6" x14ac:dyDescent="0.2">
      <c r="A272" s="554"/>
      <c r="B272" s="554"/>
      <c r="C272" s="133" t="s">
        <v>1352</v>
      </c>
      <c r="D272" s="131" t="s">
        <v>4893</v>
      </c>
      <c r="E272" s="132" t="s">
        <v>3519</v>
      </c>
      <c r="F272" s="98">
        <v>1725.55</v>
      </c>
    </row>
    <row r="273" spans="1:6" x14ac:dyDescent="0.2">
      <c r="A273" s="554"/>
      <c r="B273" s="554"/>
      <c r="C273" s="133" t="s">
        <v>1353</v>
      </c>
      <c r="D273" s="131" t="s">
        <v>4894</v>
      </c>
      <c r="E273" s="132" t="s">
        <v>3520</v>
      </c>
      <c r="F273" s="98">
        <v>1978.07</v>
      </c>
    </row>
    <row r="274" spans="1:6" x14ac:dyDescent="0.2">
      <c r="A274" s="554"/>
      <c r="B274" s="554"/>
      <c r="C274" s="133" t="s">
        <v>1354</v>
      </c>
      <c r="D274" s="131" t="s">
        <v>4895</v>
      </c>
      <c r="E274" s="132" t="s">
        <v>1355</v>
      </c>
      <c r="F274" s="98">
        <v>2314.77</v>
      </c>
    </row>
    <row r="275" spans="1:6" x14ac:dyDescent="0.2">
      <c r="A275" s="554"/>
      <c r="B275" s="554"/>
      <c r="C275" s="133" t="s">
        <v>1356</v>
      </c>
      <c r="D275" s="131" t="s">
        <v>4896</v>
      </c>
      <c r="E275" s="132" t="s">
        <v>1242</v>
      </c>
      <c r="F275" s="98">
        <v>2808.4</v>
      </c>
    </row>
    <row r="276" spans="1:6" x14ac:dyDescent="0.2">
      <c r="A276" s="554"/>
      <c r="B276" s="554"/>
      <c r="C276" s="133" t="s">
        <v>1357</v>
      </c>
      <c r="D276" s="131" t="s">
        <v>4897</v>
      </c>
      <c r="E276" s="132" t="s">
        <v>1839</v>
      </c>
      <c r="F276" s="98">
        <v>3324.85</v>
      </c>
    </row>
    <row r="277" spans="1:6" x14ac:dyDescent="0.2">
      <c r="A277" s="554"/>
      <c r="B277" s="554"/>
      <c r="C277" s="133" t="s">
        <v>1358</v>
      </c>
      <c r="D277" s="131" t="s">
        <v>4898</v>
      </c>
      <c r="E277" s="132" t="s">
        <v>1840</v>
      </c>
      <c r="F277" s="98">
        <v>3829.89</v>
      </c>
    </row>
    <row r="278" spans="1:6" x14ac:dyDescent="0.2">
      <c r="A278" s="554"/>
      <c r="B278" s="554"/>
      <c r="C278" s="133" t="s">
        <v>1359</v>
      </c>
      <c r="D278" s="131" t="s">
        <v>4899</v>
      </c>
      <c r="E278" s="132" t="s">
        <v>1360</v>
      </c>
      <c r="F278" s="98">
        <v>4334.93</v>
      </c>
    </row>
    <row r="279" spans="1:6" x14ac:dyDescent="0.2">
      <c r="A279" s="554"/>
      <c r="B279" s="554"/>
      <c r="C279" s="133" t="s">
        <v>1361</v>
      </c>
      <c r="D279" s="131" t="s">
        <v>4900</v>
      </c>
      <c r="E279" s="132" t="s">
        <v>1362</v>
      </c>
      <c r="F279" s="98">
        <v>4916.92</v>
      </c>
    </row>
    <row r="280" spans="1:6" x14ac:dyDescent="0.2">
      <c r="A280" s="554"/>
      <c r="B280" s="554"/>
      <c r="C280" s="133" t="s">
        <v>1363</v>
      </c>
      <c r="D280" s="131" t="s">
        <v>4901</v>
      </c>
      <c r="E280" s="132" t="s">
        <v>1364</v>
      </c>
      <c r="F280" s="98">
        <v>5681.7</v>
      </c>
    </row>
    <row r="281" spans="1:6" x14ac:dyDescent="0.2">
      <c r="A281" s="554"/>
      <c r="B281" s="554"/>
      <c r="C281" s="133" t="s">
        <v>1365</v>
      </c>
      <c r="D281" s="131" t="s">
        <v>4902</v>
      </c>
      <c r="E281" s="132" t="s">
        <v>1366</v>
      </c>
      <c r="F281" s="98">
        <v>6439.26</v>
      </c>
    </row>
    <row r="282" spans="1:6" x14ac:dyDescent="0.2">
      <c r="A282" s="554"/>
      <c r="B282" s="554"/>
      <c r="C282" s="133" t="s">
        <v>1367</v>
      </c>
      <c r="D282" s="131" t="s">
        <v>4903</v>
      </c>
      <c r="E282" s="132" t="s">
        <v>1368</v>
      </c>
      <c r="F282" s="98">
        <v>7196.82</v>
      </c>
    </row>
    <row r="283" spans="1:6" x14ac:dyDescent="0.2">
      <c r="A283" s="554"/>
      <c r="B283" s="554"/>
      <c r="C283" s="133" t="s">
        <v>1369</v>
      </c>
      <c r="D283" s="131" t="s">
        <v>4904</v>
      </c>
      <c r="E283" s="132" t="s">
        <v>1370</v>
      </c>
      <c r="F283" s="98">
        <v>7954.38</v>
      </c>
    </row>
    <row r="284" spans="1:6" x14ac:dyDescent="0.2">
      <c r="A284" s="554"/>
      <c r="B284" s="554"/>
      <c r="C284" s="133" t="s">
        <v>1371</v>
      </c>
      <c r="D284" s="131"/>
      <c r="E284" s="132" t="s">
        <v>5891</v>
      </c>
      <c r="F284" s="98"/>
    </row>
    <row r="285" spans="1:6" x14ac:dyDescent="0.2">
      <c r="A285" s="554"/>
      <c r="B285" s="554"/>
      <c r="C285" s="133" t="s">
        <v>1091</v>
      </c>
      <c r="D285" s="131" t="s">
        <v>4905</v>
      </c>
      <c r="E285" s="132" t="s">
        <v>1092</v>
      </c>
      <c r="F285" s="98">
        <v>8964.4599999999991</v>
      </c>
    </row>
    <row r="286" spans="1:6" x14ac:dyDescent="0.2">
      <c r="A286" s="554"/>
      <c r="B286" s="554"/>
      <c r="C286" s="133" t="s">
        <v>1093</v>
      </c>
      <c r="D286" s="131" t="s">
        <v>4906</v>
      </c>
      <c r="E286" s="132" t="s">
        <v>1094</v>
      </c>
      <c r="F286" s="98">
        <v>10479.58</v>
      </c>
    </row>
    <row r="287" spans="1:6" x14ac:dyDescent="0.2">
      <c r="A287" s="555"/>
      <c r="B287" s="555"/>
      <c r="C287" s="133" t="s">
        <v>1095</v>
      </c>
      <c r="D287" s="131" t="s">
        <v>4907</v>
      </c>
      <c r="E287" s="132" t="s">
        <v>5892</v>
      </c>
      <c r="F287" s="98">
        <v>11994.7</v>
      </c>
    </row>
    <row r="288" spans="1:6" ht="13.35" customHeight="1" x14ac:dyDescent="0.2">
      <c r="A288" s="339" t="s">
        <v>171</v>
      </c>
      <c r="B288" s="334" t="s">
        <v>7590</v>
      </c>
      <c r="C288" s="133"/>
      <c r="D288" s="131"/>
      <c r="E288" s="556" t="s">
        <v>1436</v>
      </c>
      <c r="F288" s="557"/>
    </row>
    <row r="289" spans="1:6" x14ac:dyDescent="0.2">
      <c r="A289" s="345"/>
      <c r="B289" s="347" t="s">
        <v>7591</v>
      </c>
      <c r="C289" s="133" t="s">
        <v>1372</v>
      </c>
      <c r="D289" s="131" t="s">
        <v>4908</v>
      </c>
      <c r="E289" s="132" t="s">
        <v>1373</v>
      </c>
      <c r="F289" s="98">
        <v>1638.8</v>
      </c>
    </row>
    <row r="290" spans="1:6" x14ac:dyDescent="0.2">
      <c r="A290" s="345"/>
      <c r="B290" s="345"/>
      <c r="C290" s="133" t="s">
        <v>1374</v>
      </c>
      <c r="D290" s="131" t="s">
        <v>4909</v>
      </c>
      <c r="E290" s="132" t="s">
        <v>1375</v>
      </c>
      <c r="F290" s="98">
        <v>3277.6</v>
      </c>
    </row>
    <row r="291" spans="1:6" x14ac:dyDescent="0.2">
      <c r="A291" s="345"/>
      <c r="B291" s="345"/>
      <c r="C291" s="133" t="s">
        <v>1376</v>
      </c>
      <c r="D291" s="131" t="s">
        <v>4910</v>
      </c>
      <c r="E291" s="132" t="s">
        <v>1377</v>
      </c>
      <c r="F291" s="98">
        <v>4916.3999999999996</v>
      </c>
    </row>
    <row r="292" spans="1:6" x14ac:dyDescent="0.2">
      <c r="A292" s="345"/>
      <c r="B292" s="345"/>
      <c r="C292" s="133" t="s">
        <v>1378</v>
      </c>
      <c r="D292" s="131" t="s">
        <v>4911</v>
      </c>
      <c r="E292" s="132" t="s">
        <v>1379</v>
      </c>
      <c r="F292" s="98">
        <v>6555.2</v>
      </c>
    </row>
    <row r="293" spans="1:6" x14ac:dyDescent="0.2">
      <c r="A293" s="345"/>
      <c r="B293" s="345"/>
      <c r="C293" s="133" t="s">
        <v>1380</v>
      </c>
      <c r="D293" s="131" t="s">
        <v>4912</v>
      </c>
      <c r="E293" s="132" t="s">
        <v>1381</v>
      </c>
      <c r="F293" s="98">
        <v>8194</v>
      </c>
    </row>
    <row r="294" spans="1:6" x14ac:dyDescent="0.2">
      <c r="A294" s="345"/>
      <c r="B294" s="345"/>
      <c r="C294" s="133" t="s">
        <v>1382</v>
      </c>
      <c r="D294" s="131" t="s">
        <v>4913</v>
      </c>
      <c r="E294" s="132" t="s">
        <v>1383</v>
      </c>
      <c r="F294" s="98">
        <v>9832.7999999999993</v>
      </c>
    </row>
    <row r="295" spans="1:6" x14ac:dyDescent="0.2">
      <c r="A295" s="345"/>
      <c r="B295" s="345"/>
      <c r="C295" s="133" t="s">
        <v>1384</v>
      </c>
      <c r="D295" s="131" t="s">
        <v>4914</v>
      </c>
      <c r="E295" s="132" t="s">
        <v>1385</v>
      </c>
      <c r="F295" s="98">
        <v>11471.6</v>
      </c>
    </row>
    <row r="296" spans="1:6" x14ac:dyDescent="0.2">
      <c r="A296" s="345"/>
      <c r="B296" s="345"/>
      <c r="C296" s="133" t="s">
        <v>1386</v>
      </c>
      <c r="D296" s="131" t="s">
        <v>4915</v>
      </c>
      <c r="E296" s="132" t="s">
        <v>1387</v>
      </c>
      <c r="F296" s="98">
        <v>13110.4</v>
      </c>
    </row>
    <row r="297" spans="1:6" x14ac:dyDescent="0.2">
      <c r="A297" s="345"/>
      <c r="B297" s="345"/>
      <c r="C297" s="133" t="s">
        <v>1388</v>
      </c>
      <c r="D297" s="131" t="s">
        <v>4916</v>
      </c>
      <c r="E297" s="132" t="s">
        <v>1389</v>
      </c>
      <c r="F297" s="98">
        <v>14749.2</v>
      </c>
    </row>
    <row r="298" spans="1:6" x14ac:dyDescent="0.2">
      <c r="A298" s="345"/>
      <c r="B298" s="345"/>
      <c r="C298" s="133" t="s">
        <v>1390</v>
      </c>
      <c r="D298" s="131" t="s">
        <v>4917</v>
      </c>
      <c r="E298" s="132" t="s">
        <v>1391</v>
      </c>
      <c r="F298" s="98">
        <v>16388</v>
      </c>
    </row>
    <row r="299" spans="1:6" x14ac:dyDescent="0.2">
      <c r="A299" s="345"/>
      <c r="B299" s="345"/>
      <c r="C299" s="133" t="s">
        <v>1392</v>
      </c>
      <c r="D299" s="131" t="s">
        <v>4918</v>
      </c>
      <c r="E299" s="132" t="s">
        <v>1393</v>
      </c>
      <c r="F299" s="98">
        <v>18026.8</v>
      </c>
    </row>
    <row r="300" spans="1:6" x14ac:dyDescent="0.2">
      <c r="A300" s="345"/>
      <c r="B300" s="345"/>
      <c r="C300" s="133" t="s">
        <v>1394</v>
      </c>
      <c r="D300" s="131" t="s">
        <v>4919</v>
      </c>
      <c r="E300" s="132" t="s">
        <v>1395</v>
      </c>
      <c r="F300" s="98">
        <v>19665.599999999999</v>
      </c>
    </row>
    <row r="301" spans="1:6" x14ac:dyDescent="0.2">
      <c r="A301" s="345"/>
      <c r="B301" s="345"/>
      <c r="C301" s="133" t="s">
        <v>1396</v>
      </c>
      <c r="D301" s="131" t="s">
        <v>4920</v>
      </c>
      <c r="E301" s="132" t="s">
        <v>1397</v>
      </c>
      <c r="F301" s="98">
        <v>22943.200000000001</v>
      </c>
    </row>
    <row r="302" spans="1:6" x14ac:dyDescent="0.2">
      <c r="A302" s="346"/>
      <c r="B302" s="346"/>
      <c r="C302" s="133" t="s">
        <v>1398</v>
      </c>
      <c r="D302" s="131" t="s">
        <v>4921</v>
      </c>
      <c r="E302" s="132" t="s">
        <v>1399</v>
      </c>
      <c r="F302" s="98">
        <v>26220.799999999999</v>
      </c>
    </row>
    <row r="303" spans="1:6" x14ac:dyDescent="0.2">
      <c r="A303" s="345"/>
      <c r="B303" s="345"/>
      <c r="C303" s="133" t="s">
        <v>1400</v>
      </c>
      <c r="D303" s="131" t="s">
        <v>4922</v>
      </c>
      <c r="E303" s="132" t="s">
        <v>1401</v>
      </c>
      <c r="F303" s="98">
        <v>29498.400000000001</v>
      </c>
    </row>
    <row r="304" spans="1:6" x14ac:dyDescent="0.2">
      <c r="A304" s="345"/>
      <c r="B304" s="345"/>
      <c r="C304" s="133" t="s">
        <v>1402</v>
      </c>
      <c r="D304" s="131" t="s">
        <v>4923</v>
      </c>
      <c r="E304" s="132" t="s">
        <v>1403</v>
      </c>
      <c r="F304" s="98">
        <v>32776</v>
      </c>
    </row>
    <row r="305" spans="1:6" x14ac:dyDescent="0.2">
      <c r="A305" s="345"/>
      <c r="B305" s="345"/>
      <c r="C305" s="133" t="s">
        <v>1404</v>
      </c>
      <c r="D305" s="131" t="s">
        <v>4924</v>
      </c>
      <c r="E305" s="132" t="s">
        <v>1405</v>
      </c>
      <c r="F305" s="98">
        <v>37692.400000000001</v>
      </c>
    </row>
    <row r="306" spans="1:6" x14ac:dyDescent="0.2">
      <c r="A306" s="345"/>
      <c r="B306" s="345"/>
      <c r="C306" s="133" t="s">
        <v>1406</v>
      </c>
      <c r="D306" s="131" t="s">
        <v>4925</v>
      </c>
      <c r="E306" s="132" t="s">
        <v>1407</v>
      </c>
      <c r="F306" s="98">
        <v>42608.800000000003</v>
      </c>
    </row>
    <row r="307" spans="1:6" x14ac:dyDescent="0.2">
      <c r="A307" s="345"/>
      <c r="B307" s="345"/>
      <c r="C307" s="133" t="s">
        <v>1408</v>
      </c>
      <c r="D307" s="131" t="s">
        <v>4926</v>
      </c>
      <c r="E307" s="132" t="s">
        <v>1409</v>
      </c>
      <c r="F307" s="98">
        <v>47525.2</v>
      </c>
    </row>
    <row r="308" spans="1:6" x14ac:dyDescent="0.2">
      <c r="A308" s="340"/>
      <c r="B308" s="340"/>
      <c r="C308" s="133" t="s">
        <v>1410</v>
      </c>
      <c r="D308" s="131" t="s">
        <v>4927</v>
      </c>
      <c r="E308" s="132" t="s">
        <v>5893</v>
      </c>
      <c r="F308" s="98">
        <v>52441.599999999999</v>
      </c>
    </row>
    <row r="309" spans="1:6" ht="13.35" customHeight="1" x14ac:dyDescent="0.2">
      <c r="A309" s="553" t="s">
        <v>173</v>
      </c>
      <c r="B309" s="553" t="s">
        <v>174</v>
      </c>
      <c r="C309" s="133"/>
      <c r="D309" s="131"/>
      <c r="E309" s="556" t="s">
        <v>624</v>
      </c>
      <c r="F309" s="557"/>
    </row>
    <row r="310" spans="1:6" ht="14.25" x14ac:dyDescent="0.2">
      <c r="A310" s="554"/>
      <c r="B310" s="554"/>
      <c r="C310" s="133" t="s">
        <v>5894</v>
      </c>
      <c r="D310" s="131" t="s">
        <v>4928</v>
      </c>
      <c r="E310" s="132" t="s">
        <v>1411</v>
      </c>
      <c r="F310" s="98">
        <v>296.07</v>
      </c>
    </row>
    <row r="311" spans="1:6" ht="14.25" x14ac:dyDescent="0.2">
      <c r="A311" s="554"/>
      <c r="B311" s="554"/>
      <c r="C311" s="133" t="s">
        <v>5895</v>
      </c>
      <c r="D311" s="131" t="s">
        <v>4929</v>
      </c>
      <c r="E311" s="132" t="s">
        <v>1412</v>
      </c>
      <c r="F311" s="98">
        <v>518.12</v>
      </c>
    </row>
    <row r="312" spans="1:6" x14ac:dyDescent="0.2">
      <c r="A312" s="554"/>
      <c r="B312" s="554"/>
      <c r="C312" s="133" t="s">
        <v>1413</v>
      </c>
      <c r="D312" s="131" t="s">
        <v>4930</v>
      </c>
      <c r="E312" s="132" t="s">
        <v>1414</v>
      </c>
      <c r="F312" s="98">
        <v>738.1</v>
      </c>
    </row>
    <row r="313" spans="1:6" x14ac:dyDescent="0.2">
      <c r="A313" s="554"/>
      <c r="B313" s="554"/>
      <c r="C313" s="133" t="s">
        <v>1415</v>
      </c>
      <c r="D313" s="131" t="s">
        <v>4931</v>
      </c>
      <c r="E313" s="132" t="s">
        <v>1416</v>
      </c>
      <c r="F313" s="98">
        <v>962.23</v>
      </c>
    </row>
    <row r="314" spans="1:6" x14ac:dyDescent="0.2">
      <c r="A314" s="554"/>
      <c r="B314" s="554"/>
      <c r="C314" s="133" t="s">
        <v>1417</v>
      </c>
      <c r="D314" s="131" t="s">
        <v>4932</v>
      </c>
      <c r="E314" s="132" t="s">
        <v>1418</v>
      </c>
      <c r="F314" s="98">
        <v>1146.68</v>
      </c>
    </row>
    <row r="315" spans="1:6" x14ac:dyDescent="0.2">
      <c r="A315" s="554"/>
      <c r="B315" s="554"/>
      <c r="C315" s="133" t="s">
        <v>1419</v>
      </c>
      <c r="D315" s="131" t="s">
        <v>4933</v>
      </c>
      <c r="E315" s="132" t="s">
        <v>1420</v>
      </c>
      <c r="F315" s="98">
        <v>1397.82</v>
      </c>
    </row>
    <row r="316" spans="1:6" x14ac:dyDescent="0.2">
      <c r="A316" s="554"/>
      <c r="B316" s="554"/>
      <c r="C316" s="133" t="s">
        <v>1421</v>
      </c>
      <c r="D316" s="131" t="s">
        <v>4934</v>
      </c>
      <c r="E316" s="132" t="s">
        <v>2439</v>
      </c>
      <c r="F316" s="98">
        <v>1628.39</v>
      </c>
    </row>
    <row r="317" spans="1:6" x14ac:dyDescent="0.2">
      <c r="A317" s="554"/>
      <c r="B317" s="554"/>
      <c r="C317" s="133" t="s">
        <v>2440</v>
      </c>
      <c r="D317" s="131" t="s">
        <v>4935</v>
      </c>
      <c r="E317" s="132" t="s">
        <v>2441</v>
      </c>
      <c r="F317" s="98">
        <v>1850.44</v>
      </c>
    </row>
    <row r="318" spans="1:6" x14ac:dyDescent="0.2">
      <c r="A318" s="554"/>
      <c r="B318" s="554"/>
      <c r="C318" s="133" t="s">
        <v>2442</v>
      </c>
      <c r="D318" s="131" t="s">
        <v>4936</v>
      </c>
      <c r="E318" s="132" t="s">
        <v>2443</v>
      </c>
      <c r="F318" s="98">
        <v>2072.4899999999998</v>
      </c>
    </row>
    <row r="319" spans="1:6" x14ac:dyDescent="0.2">
      <c r="A319" s="554"/>
      <c r="B319" s="554"/>
      <c r="C319" s="133" t="s">
        <v>2444</v>
      </c>
      <c r="D319" s="131" t="s">
        <v>4937</v>
      </c>
      <c r="E319" s="132" t="s">
        <v>3984</v>
      </c>
      <c r="F319" s="98">
        <v>2248.29</v>
      </c>
    </row>
    <row r="320" spans="1:6" x14ac:dyDescent="0.2">
      <c r="A320" s="554"/>
      <c r="B320" s="554"/>
      <c r="C320" s="133" t="s">
        <v>3985</v>
      </c>
      <c r="D320" s="131" t="s">
        <v>4938</v>
      </c>
      <c r="E320" s="132" t="s">
        <v>3986</v>
      </c>
      <c r="F320" s="98">
        <v>2516.6</v>
      </c>
    </row>
    <row r="321" spans="1:6" x14ac:dyDescent="0.2">
      <c r="A321" s="554"/>
      <c r="B321" s="554"/>
      <c r="C321" s="133" t="s">
        <v>3987</v>
      </c>
      <c r="D321" s="131" t="s">
        <v>4939</v>
      </c>
      <c r="E321" s="132" t="s">
        <v>3988</v>
      </c>
      <c r="F321" s="98">
        <v>2812.67</v>
      </c>
    </row>
    <row r="322" spans="1:6" x14ac:dyDescent="0.2">
      <c r="A322" s="554"/>
      <c r="B322" s="554"/>
      <c r="C322" s="133" t="s">
        <v>3989</v>
      </c>
      <c r="D322" s="131" t="s">
        <v>4940</v>
      </c>
      <c r="E322" s="132" t="s">
        <v>3990</v>
      </c>
      <c r="F322" s="98">
        <v>3256.78</v>
      </c>
    </row>
    <row r="323" spans="1:6" x14ac:dyDescent="0.2">
      <c r="A323" s="554"/>
      <c r="B323" s="554"/>
      <c r="C323" s="133" t="s">
        <v>3991</v>
      </c>
      <c r="D323" s="131" t="s">
        <v>4941</v>
      </c>
      <c r="E323" s="132" t="s">
        <v>3992</v>
      </c>
      <c r="F323" s="98">
        <v>3700.88</v>
      </c>
    </row>
    <row r="324" spans="1:6" x14ac:dyDescent="0.2">
      <c r="A324" s="554"/>
      <c r="B324" s="554"/>
      <c r="C324" s="133" t="s">
        <v>3993</v>
      </c>
      <c r="D324" s="131" t="s">
        <v>4942</v>
      </c>
      <c r="E324" s="132" t="s">
        <v>3994</v>
      </c>
      <c r="F324" s="98">
        <v>4144.99</v>
      </c>
    </row>
    <row r="325" spans="1:6" x14ac:dyDescent="0.2">
      <c r="A325" s="554"/>
      <c r="B325" s="554"/>
      <c r="C325" s="133" t="s">
        <v>3995</v>
      </c>
      <c r="D325" s="131" t="s">
        <v>4943</v>
      </c>
      <c r="E325" s="132" t="s">
        <v>3996</v>
      </c>
      <c r="F325" s="98">
        <v>4589.1000000000004</v>
      </c>
    </row>
    <row r="326" spans="1:6" x14ac:dyDescent="0.2">
      <c r="A326" s="554"/>
      <c r="B326" s="554"/>
      <c r="C326" s="133" t="s">
        <v>3997</v>
      </c>
      <c r="D326" s="131" t="s">
        <v>4944</v>
      </c>
      <c r="E326" s="132" t="s">
        <v>3998</v>
      </c>
      <c r="F326" s="98">
        <v>5033.2</v>
      </c>
    </row>
    <row r="327" spans="1:6" x14ac:dyDescent="0.2">
      <c r="A327" s="554"/>
      <c r="B327" s="554"/>
      <c r="C327" s="133" t="s">
        <v>3999</v>
      </c>
      <c r="D327" s="131" t="s">
        <v>4945</v>
      </c>
      <c r="E327" s="132" t="s">
        <v>4000</v>
      </c>
      <c r="F327" s="98">
        <v>5477.31</v>
      </c>
    </row>
    <row r="328" spans="1:6" x14ac:dyDescent="0.2">
      <c r="A328" s="554"/>
      <c r="B328" s="554"/>
      <c r="C328" s="133" t="s">
        <v>4001</v>
      </c>
      <c r="D328" s="131" t="s">
        <v>4946</v>
      </c>
      <c r="E328" s="132" t="s">
        <v>4002</v>
      </c>
      <c r="F328" s="98">
        <v>5921.41</v>
      </c>
    </row>
    <row r="329" spans="1:6" x14ac:dyDescent="0.2">
      <c r="A329" s="554"/>
      <c r="B329" s="554"/>
      <c r="C329" s="133" t="s">
        <v>4003</v>
      </c>
      <c r="D329" s="131" t="s">
        <v>4947</v>
      </c>
      <c r="E329" s="132" t="s">
        <v>4004</v>
      </c>
      <c r="F329" s="98">
        <v>6365.52</v>
      </c>
    </row>
    <row r="330" spans="1:6" x14ac:dyDescent="0.2">
      <c r="A330" s="554"/>
      <c r="B330" s="554"/>
      <c r="C330" s="133" t="s">
        <v>1736</v>
      </c>
      <c r="D330" s="131" t="s">
        <v>4948</v>
      </c>
      <c r="E330" s="132" t="s">
        <v>3208</v>
      </c>
      <c r="F330" s="98">
        <v>6809.63</v>
      </c>
    </row>
    <row r="331" spans="1:6" x14ac:dyDescent="0.2">
      <c r="A331" s="555"/>
      <c r="B331" s="555"/>
      <c r="C331" s="133" t="s">
        <v>1469</v>
      </c>
      <c r="D331" s="131" t="s">
        <v>4949</v>
      </c>
      <c r="E331" s="132" t="s">
        <v>5896</v>
      </c>
      <c r="F331" s="98">
        <v>7253.73</v>
      </c>
    </row>
    <row r="332" spans="1:6" ht="63.75" x14ac:dyDescent="0.2">
      <c r="A332" s="553" t="s">
        <v>2912</v>
      </c>
      <c r="B332" s="553" t="s">
        <v>2913</v>
      </c>
      <c r="C332" s="558"/>
      <c r="D332" s="131" t="s">
        <v>4950</v>
      </c>
      <c r="E332" s="132" t="s">
        <v>4951</v>
      </c>
      <c r="F332" s="564" t="s">
        <v>4129</v>
      </c>
    </row>
    <row r="333" spans="1:6" ht="63.75" x14ac:dyDescent="0.2">
      <c r="A333" s="555"/>
      <c r="B333" s="555"/>
      <c r="C333" s="560"/>
      <c r="D333" s="131" t="s">
        <v>4952</v>
      </c>
      <c r="E333" s="132" t="s">
        <v>5897</v>
      </c>
      <c r="F333" s="566"/>
    </row>
    <row r="334" spans="1:6" ht="25.5" x14ac:dyDescent="0.2">
      <c r="A334" s="553" t="s">
        <v>2150</v>
      </c>
      <c r="B334" s="553" t="s">
        <v>2151</v>
      </c>
      <c r="C334" s="558"/>
      <c r="D334" s="131" t="s">
        <v>4953</v>
      </c>
      <c r="E334" s="132" t="s">
        <v>4954</v>
      </c>
      <c r="F334" s="564" t="s">
        <v>4129</v>
      </c>
    </row>
    <row r="335" spans="1:6" ht="38.25" x14ac:dyDescent="0.2">
      <c r="A335" s="554"/>
      <c r="B335" s="554"/>
      <c r="C335" s="559"/>
      <c r="D335" s="131" t="s">
        <v>4955</v>
      </c>
      <c r="E335" s="132" t="s">
        <v>5898</v>
      </c>
      <c r="F335" s="565"/>
    </row>
    <row r="336" spans="1:6" ht="38.25" x14ac:dyDescent="0.2">
      <c r="A336" s="555"/>
      <c r="B336" s="555"/>
      <c r="C336" s="560"/>
      <c r="D336" s="131" t="s">
        <v>4956</v>
      </c>
      <c r="E336" s="132" t="s">
        <v>5899</v>
      </c>
      <c r="F336" s="566"/>
    </row>
    <row r="337" spans="1:6" ht="25.5" x14ac:dyDescent="0.2">
      <c r="A337" s="553" t="s">
        <v>175</v>
      </c>
      <c r="B337" s="553" t="s">
        <v>176</v>
      </c>
      <c r="C337" s="133" t="s">
        <v>625</v>
      </c>
      <c r="D337" s="131" t="s">
        <v>4957</v>
      </c>
      <c r="E337" s="132" t="s">
        <v>1808</v>
      </c>
      <c r="F337" s="98">
        <v>1286.81</v>
      </c>
    </row>
    <row r="338" spans="1:6" ht="25.5" x14ac:dyDescent="0.2">
      <c r="A338" s="554"/>
      <c r="B338" s="554"/>
      <c r="C338" s="133" t="s">
        <v>626</v>
      </c>
      <c r="D338" s="131" t="s">
        <v>4958</v>
      </c>
      <c r="E338" s="132" t="s">
        <v>1809</v>
      </c>
      <c r="F338" s="98">
        <v>1507.85</v>
      </c>
    </row>
    <row r="339" spans="1:6" ht="25.5" x14ac:dyDescent="0.2">
      <c r="A339" s="555"/>
      <c r="B339" s="555"/>
      <c r="C339" s="133" t="s">
        <v>627</v>
      </c>
      <c r="D339" s="131" t="s">
        <v>4959</v>
      </c>
      <c r="E339" s="132" t="s">
        <v>1810</v>
      </c>
      <c r="F339" s="98">
        <v>2238.12</v>
      </c>
    </row>
    <row r="340" spans="1:6" x14ac:dyDescent="0.2">
      <c r="A340" s="134" t="s">
        <v>2152</v>
      </c>
      <c r="B340" s="134" t="s">
        <v>2153</v>
      </c>
      <c r="C340" s="133"/>
      <c r="D340" s="131" t="s">
        <v>4960</v>
      </c>
      <c r="E340" s="132" t="s">
        <v>2153</v>
      </c>
      <c r="F340" s="135" t="s">
        <v>4129</v>
      </c>
    </row>
    <row r="341" spans="1:6" ht="25.5" x14ac:dyDescent="0.2">
      <c r="A341" s="553" t="s">
        <v>5900</v>
      </c>
      <c r="B341" s="553" t="s">
        <v>3786</v>
      </c>
      <c r="C341" s="558"/>
      <c r="D341" s="131" t="s">
        <v>4961</v>
      </c>
      <c r="E341" s="132" t="s">
        <v>4962</v>
      </c>
      <c r="F341" s="564" t="s">
        <v>4129</v>
      </c>
    </row>
    <row r="342" spans="1:6" ht="25.5" x14ac:dyDescent="0.2">
      <c r="A342" s="554"/>
      <c r="B342" s="554"/>
      <c r="C342" s="559"/>
      <c r="D342" s="131" t="s">
        <v>4963</v>
      </c>
      <c r="E342" s="132" t="s">
        <v>4964</v>
      </c>
      <c r="F342" s="565"/>
    </row>
    <row r="343" spans="1:6" ht="25.5" x14ac:dyDescent="0.2">
      <c r="A343" s="554"/>
      <c r="B343" s="554"/>
      <c r="C343" s="559"/>
      <c r="D343" s="131" t="s">
        <v>4965</v>
      </c>
      <c r="E343" s="132" t="s">
        <v>4966</v>
      </c>
      <c r="F343" s="565"/>
    </row>
    <row r="344" spans="1:6" ht="25.5" x14ac:dyDescent="0.2">
      <c r="A344" s="555"/>
      <c r="B344" s="555"/>
      <c r="C344" s="560"/>
      <c r="D344" s="131" t="s">
        <v>4967</v>
      </c>
      <c r="E344" s="132" t="s">
        <v>4968</v>
      </c>
      <c r="F344" s="566"/>
    </row>
    <row r="345" spans="1:6" ht="13.35" customHeight="1" x14ac:dyDescent="0.2">
      <c r="A345" s="553" t="s">
        <v>177</v>
      </c>
      <c r="B345" s="553" t="s">
        <v>178</v>
      </c>
      <c r="C345" s="133"/>
      <c r="D345" s="131"/>
      <c r="E345" s="556" t="s">
        <v>628</v>
      </c>
      <c r="F345" s="557"/>
    </row>
    <row r="346" spans="1:6" x14ac:dyDescent="0.2">
      <c r="A346" s="554"/>
      <c r="B346" s="554"/>
      <c r="C346" s="133" t="s">
        <v>1438</v>
      </c>
      <c r="D346" s="131" t="s">
        <v>4969</v>
      </c>
      <c r="E346" s="132" t="s">
        <v>1439</v>
      </c>
      <c r="F346" s="98">
        <v>109.99</v>
      </c>
    </row>
    <row r="347" spans="1:6" x14ac:dyDescent="0.2">
      <c r="A347" s="554"/>
      <c r="B347" s="554"/>
      <c r="C347" s="133" t="s">
        <v>1440</v>
      </c>
      <c r="D347" s="131" t="s">
        <v>4970</v>
      </c>
      <c r="E347" s="132" t="s">
        <v>1441</v>
      </c>
      <c r="F347" s="98">
        <v>124.33</v>
      </c>
    </row>
    <row r="348" spans="1:6" x14ac:dyDescent="0.2">
      <c r="A348" s="554"/>
      <c r="B348" s="554"/>
      <c r="C348" s="133" t="s">
        <v>1442</v>
      </c>
      <c r="D348" s="131" t="s">
        <v>4971</v>
      </c>
      <c r="E348" s="132" t="s">
        <v>1443</v>
      </c>
      <c r="F348" s="98">
        <v>138.68</v>
      </c>
    </row>
    <row r="349" spans="1:6" x14ac:dyDescent="0.2">
      <c r="A349" s="554"/>
      <c r="B349" s="554"/>
      <c r="C349" s="133" t="s">
        <v>1444</v>
      </c>
      <c r="D349" s="131" t="s">
        <v>4972</v>
      </c>
      <c r="E349" s="132" t="s">
        <v>1445</v>
      </c>
      <c r="F349" s="98">
        <v>153.02000000000001</v>
      </c>
    </row>
    <row r="350" spans="1:6" x14ac:dyDescent="0.2">
      <c r="A350" s="554"/>
      <c r="B350" s="554"/>
      <c r="C350" s="133" t="s">
        <v>1446</v>
      </c>
      <c r="D350" s="131" t="s">
        <v>4973</v>
      </c>
      <c r="E350" s="132" t="s">
        <v>1447</v>
      </c>
      <c r="F350" s="98">
        <v>167.37</v>
      </c>
    </row>
    <row r="351" spans="1:6" x14ac:dyDescent="0.2">
      <c r="A351" s="554"/>
      <c r="B351" s="554"/>
      <c r="C351" s="133" t="s">
        <v>1448</v>
      </c>
      <c r="D351" s="131" t="s">
        <v>4974</v>
      </c>
      <c r="E351" s="132" t="s">
        <v>1449</v>
      </c>
      <c r="F351" s="98">
        <v>181.72</v>
      </c>
    </row>
    <row r="352" spans="1:6" x14ac:dyDescent="0.2">
      <c r="A352" s="555"/>
      <c r="B352" s="555"/>
      <c r="C352" s="133" t="s">
        <v>1450</v>
      </c>
      <c r="D352" s="131" t="s">
        <v>4975</v>
      </c>
      <c r="E352" s="132" t="s">
        <v>5901</v>
      </c>
      <c r="F352" s="98">
        <v>196.06</v>
      </c>
    </row>
    <row r="353" spans="1:6" ht="13.35" customHeight="1" x14ac:dyDescent="0.2">
      <c r="A353" s="553" t="s">
        <v>179</v>
      </c>
      <c r="B353" s="553" t="s">
        <v>5833</v>
      </c>
      <c r="C353" s="133"/>
      <c r="D353" s="131"/>
      <c r="E353" s="556" t="s">
        <v>1451</v>
      </c>
      <c r="F353" s="557"/>
    </row>
    <row r="354" spans="1:6" ht="14.25" x14ac:dyDescent="0.2">
      <c r="A354" s="554"/>
      <c r="B354" s="554"/>
      <c r="C354" s="133" t="s">
        <v>5902</v>
      </c>
      <c r="D354" s="131" t="s">
        <v>4976</v>
      </c>
      <c r="E354" s="132" t="s">
        <v>1864</v>
      </c>
      <c r="F354" s="98">
        <v>326.27999999999997</v>
      </c>
    </row>
    <row r="355" spans="1:6" ht="14.25" x14ac:dyDescent="0.2">
      <c r="A355" s="554"/>
      <c r="B355" s="554"/>
      <c r="C355" s="133" t="s">
        <v>5903</v>
      </c>
      <c r="D355" s="131" t="s">
        <v>4977</v>
      </c>
      <c r="E355" s="132" t="s">
        <v>1865</v>
      </c>
      <c r="F355" s="98">
        <v>571</v>
      </c>
    </row>
    <row r="356" spans="1:6" ht="14.25" x14ac:dyDescent="0.2">
      <c r="A356" s="554"/>
      <c r="B356" s="554"/>
      <c r="C356" s="133" t="s">
        <v>5904</v>
      </c>
      <c r="D356" s="131" t="s">
        <v>4978</v>
      </c>
      <c r="E356" s="132" t="s">
        <v>1866</v>
      </c>
      <c r="F356" s="98">
        <v>897.28</v>
      </c>
    </row>
    <row r="357" spans="1:6" x14ac:dyDescent="0.2">
      <c r="A357" s="554"/>
      <c r="B357" s="554"/>
      <c r="C357" s="133" t="s">
        <v>402</v>
      </c>
      <c r="D357" s="131" t="s">
        <v>4979</v>
      </c>
      <c r="E357" s="132" t="s">
        <v>1867</v>
      </c>
      <c r="F357" s="98">
        <v>1223.57</v>
      </c>
    </row>
    <row r="358" spans="1:6" x14ac:dyDescent="0.2">
      <c r="A358" s="554"/>
      <c r="B358" s="554"/>
      <c r="C358" s="133" t="s">
        <v>403</v>
      </c>
      <c r="D358" s="131" t="s">
        <v>4980</v>
      </c>
      <c r="E358" s="132" t="s">
        <v>1868</v>
      </c>
      <c r="F358" s="98">
        <v>1835.35</v>
      </c>
    </row>
    <row r="359" spans="1:6" x14ac:dyDescent="0.2">
      <c r="A359" s="554"/>
      <c r="B359" s="554"/>
      <c r="C359" s="133" t="s">
        <v>404</v>
      </c>
      <c r="D359" s="131" t="s">
        <v>4981</v>
      </c>
      <c r="E359" s="132" t="s">
        <v>1869</v>
      </c>
      <c r="F359" s="98">
        <v>2447.13</v>
      </c>
    </row>
    <row r="360" spans="1:6" x14ac:dyDescent="0.2">
      <c r="A360" s="554"/>
      <c r="B360" s="554"/>
      <c r="C360" s="133" t="s">
        <v>405</v>
      </c>
      <c r="D360" s="131" t="s">
        <v>4982</v>
      </c>
      <c r="E360" s="132" t="s">
        <v>1870</v>
      </c>
      <c r="F360" s="98">
        <v>3058.92</v>
      </c>
    </row>
    <row r="361" spans="1:6" x14ac:dyDescent="0.2">
      <c r="A361" s="554"/>
      <c r="B361" s="554"/>
      <c r="C361" s="133" t="s">
        <v>406</v>
      </c>
      <c r="D361" s="131" t="s">
        <v>4983</v>
      </c>
      <c r="E361" s="132" t="s">
        <v>1871</v>
      </c>
      <c r="F361" s="98">
        <v>3670.7</v>
      </c>
    </row>
    <row r="362" spans="1:6" x14ac:dyDescent="0.2">
      <c r="A362" s="554"/>
      <c r="B362" s="554"/>
      <c r="C362" s="133" t="s">
        <v>407</v>
      </c>
      <c r="D362" s="131" t="s">
        <v>4984</v>
      </c>
      <c r="E362" s="132" t="s">
        <v>1872</v>
      </c>
      <c r="F362" s="98">
        <v>4894.26</v>
      </c>
    </row>
    <row r="363" spans="1:6" x14ac:dyDescent="0.2">
      <c r="A363" s="554"/>
      <c r="B363" s="554"/>
      <c r="C363" s="133" t="s">
        <v>408</v>
      </c>
      <c r="D363" s="131" t="s">
        <v>4985</v>
      </c>
      <c r="E363" s="132" t="s">
        <v>1873</v>
      </c>
      <c r="F363" s="98">
        <v>6117.83</v>
      </c>
    </row>
    <row r="364" spans="1:6" x14ac:dyDescent="0.2">
      <c r="A364" s="554"/>
      <c r="B364" s="554"/>
      <c r="C364" s="133" t="s">
        <v>409</v>
      </c>
      <c r="D364" s="131" t="s">
        <v>4986</v>
      </c>
      <c r="E364" s="132" t="s">
        <v>1874</v>
      </c>
      <c r="F364" s="98">
        <v>7341.4</v>
      </c>
    </row>
    <row r="365" spans="1:6" x14ac:dyDescent="0.2">
      <c r="A365" s="554"/>
      <c r="B365" s="554"/>
      <c r="C365" s="133" t="s">
        <v>410</v>
      </c>
      <c r="D365" s="131" t="s">
        <v>4987</v>
      </c>
      <c r="E365" s="132" t="s">
        <v>1875</v>
      </c>
      <c r="F365" s="98">
        <v>8564.9599999999991</v>
      </c>
    </row>
    <row r="366" spans="1:6" x14ac:dyDescent="0.2">
      <c r="A366" s="554"/>
      <c r="B366" s="554"/>
      <c r="C366" s="133" t="s">
        <v>411</v>
      </c>
      <c r="D366" s="131" t="s">
        <v>4988</v>
      </c>
      <c r="E366" s="132" t="s">
        <v>1876</v>
      </c>
      <c r="F366" s="98">
        <v>9788.5300000000007</v>
      </c>
    </row>
    <row r="367" spans="1:6" x14ac:dyDescent="0.2">
      <c r="A367" s="554"/>
      <c r="B367" s="554"/>
      <c r="C367" s="133" t="s">
        <v>412</v>
      </c>
      <c r="D367" s="131" t="s">
        <v>3867</v>
      </c>
      <c r="E367" s="132" t="s">
        <v>1877</v>
      </c>
      <c r="F367" s="98">
        <v>11012.09</v>
      </c>
    </row>
    <row r="368" spans="1:6" x14ac:dyDescent="0.2">
      <c r="A368" s="555"/>
      <c r="B368" s="555"/>
      <c r="C368" s="133" t="s">
        <v>413</v>
      </c>
      <c r="D368" s="131" t="s">
        <v>3868</v>
      </c>
      <c r="E368" s="132" t="s">
        <v>5905</v>
      </c>
      <c r="F368" s="98">
        <v>12235.66</v>
      </c>
    </row>
    <row r="369" spans="1:6" ht="13.35" customHeight="1" x14ac:dyDescent="0.2">
      <c r="A369" s="553" t="s">
        <v>180</v>
      </c>
      <c r="B369" s="553" t="s">
        <v>181</v>
      </c>
      <c r="C369" s="133"/>
      <c r="D369" s="131"/>
      <c r="E369" s="556" t="s">
        <v>810</v>
      </c>
      <c r="F369" s="557"/>
    </row>
    <row r="370" spans="1:6" ht="14.25" x14ac:dyDescent="0.2">
      <c r="A370" s="554"/>
      <c r="B370" s="554"/>
      <c r="C370" s="133" t="s">
        <v>5906</v>
      </c>
      <c r="D370" s="131" t="s">
        <v>3869</v>
      </c>
      <c r="E370" s="132" t="s">
        <v>692</v>
      </c>
      <c r="F370" s="98">
        <v>315.43</v>
      </c>
    </row>
    <row r="371" spans="1:6" ht="14.25" x14ac:dyDescent="0.2">
      <c r="A371" s="554"/>
      <c r="B371" s="554"/>
      <c r="C371" s="133" t="s">
        <v>5907</v>
      </c>
      <c r="D371" s="131" t="s">
        <v>3870</v>
      </c>
      <c r="E371" s="132" t="s">
        <v>570</v>
      </c>
      <c r="F371" s="98">
        <v>552.01</v>
      </c>
    </row>
    <row r="372" spans="1:6" ht="14.25" x14ac:dyDescent="0.2">
      <c r="A372" s="554"/>
      <c r="B372" s="554"/>
      <c r="C372" s="133" t="s">
        <v>5908</v>
      </c>
      <c r="D372" s="131" t="s">
        <v>3871</v>
      </c>
      <c r="E372" s="132" t="s">
        <v>260</v>
      </c>
      <c r="F372" s="98">
        <v>788.58</v>
      </c>
    </row>
    <row r="373" spans="1:6" x14ac:dyDescent="0.2">
      <c r="A373" s="554"/>
      <c r="B373" s="554"/>
      <c r="C373" s="133" t="s">
        <v>261</v>
      </c>
      <c r="D373" s="131" t="s">
        <v>3872</v>
      </c>
      <c r="E373" s="132" t="s">
        <v>262</v>
      </c>
      <c r="F373" s="98">
        <v>946.3</v>
      </c>
    </row>
    <row r="374" spans="1:6" x14ac:dyDescent="0.2">
      <c r="A374" s="554"/>
      <c r="B374" s="554"/>
      <c r="C374" s="133" t="s">
        <v>263</v>
      </c>
      <c r="D374" s="131" t="s">
        <v>3873</v>
      </c>
      <c r="E374" s="132" t="s">
        <v>264</v>
      </c>
      <c r="F374" s="98">
        <v>1419.45</v>
      </c>
    </row>
    <row r="375" spans="1:6" x14ac:dyDescent="0.2">
      <c r="A375" s="554"/>
      <c r="B375" s="554"/>
      <c r="C375" s="133" t="s">
        <v>265</v>
      </c>
      <c r="D375" s="131" t="s">
        <v>3874</v>
      </c>
      <c r="E375" s="132" t="s">
        <v>266</v>
      </c>
      <c r="F375" s="98">
        <v>1892.6</v>
      </c>
    </row>
    <row r="376" spans="1:6" x14ac:dyDescent="0.2">
      <c r="A376" s="554"/>
      <c r="B376" s="554"/>
      <c r="C376" s="133" t="s">
        <v>267</v>
      </c>
      <c r="D376" s="131" t="s">
        <v>3875</v>
      </c>
      <c r="E376" s="132" t="s">
        <v>268</v>
      </c>
      <c r="F376" s="98">
        <v>2365.75</v>
      </c>
    </row>
    <row r="377" spans="1:6" x14ac:dyDescent="0.2">
      <c r="A377" s="554"/>
      <c r="B377" s="554"/>
      <c r="C377" s="133" t="s">
        <v>269</v>
      </c>
      <c r="D377" s="131" t="s">
        <v>3876</v>
      </c>
      <c r="E377" s="132" t="s">
        <v>573</v>
      </c>
      <c r="F377" s="98">
        <v>2838.9</v>
      </c>
    </row>
    <row r="378" spans="1:6" x14ac:dyDescent="0.2">
      <c r="A378" s="554"/>
      <c r="B378" s="554"/>
      <c r="C378" s="133" t="s">
        <v>574</v>
      </c>
      <c r="D378" s="131" t="s">
        <v>3877</v>
      </c>
      <c r="E378" s="132" t="s">
        <v>575</v>
      </c>
      <c r="F378" s="98">
        <v>3312.05</v>
      </c>
    </row>
    <row r="379" spans="1:6" x14ac:dyDescent="0.2">
      <c r="A379" s="554"/>
      <c r="B379" s="554"/>
      <c r="C379" s="133" t="s">
        <v>576</v>
      </c>
      <c r="D379" s="131" t="s">
        <v>3878</v>
      </c>
      <c r="E379" s="132" t="s">
        <v>577</v>
      </c>
      <c r="F379" s="98">
        <v>3785.2</v>
      </c>
    </row>
    <row r="380" spans="1:6" x14ac:dyDescent="0.2">
      <c r="A380" s="554"/>
      <c r="B380" s="554"/>
      <c r="C380" s="133" t="s">
        <v>578</v>
      </c>
      <c r="D380" s="131" t="s">
        <v>3879</v>
      </c>
      <c r="E380" s="132" t="s">
        <v>579</v>
      </c>
      <c r="F380" s="98">
        <v>4731.5</v>
      </c>
    </row>
    <row r="381" spans="1:6" x14ac:dyDescent="0.2">
      <c r="A381" s="554"/>
      <c r="B381" s="554"/>
      <c r="C381" s="133" t="s">
        <v>580</v>
      </c>
      <c r="D381" s="131" t="s">
        <v>3880</v>
      </c>
      <c r="E381" s="132" t="s">
        <v>581</v>
      </c>
      <c r="F381" s="98">
        <v>5677.8</v>
      </c>
    </row>
    <row r="382" spans="1:6" x14ac:dyDescent="0.2">
      <c r="A382" s="554"/>
      <c r="B382" s="554"/>
      <c r="C382" s="133" t="s">
        <v>582</v>
      </c>
      <c r="D382" s="131" t="s">
        <v>3881</v>
      </c>
      <c r="E382" s="132" t="s">
        <v>583</v>
      </c>
      <c r="F382" s="98">
        <v>6624.1</v>
      </c>
    </row>
    <row r="383" spans="1:6" x14ac:dyDescent="0.2">
      <c r="A383" s="555"/>
      <c r="B383" s="555"/>
      <c r="C383" s="133" t="s">
        <v>584</v>
      </c>
      <c r="D383" s="131" t="s">
        <v>3882</v>
      </c>
      <c r="E383" s="132" t="s">
        <v>5909</v>
      </c>
      <c r="F383" s="98">
        <v>7570.4</v>
      </c>
    </row>
    <row r="384" spans="1:6" ht="13.35" customHeight="1" x14ac:dyDescent="0.2">
      <c r="A384" s="553" t="s">
        <v>182</v>
      </c>
      <c r="B384" s="553" t="s">
        <v>183</v>
      </c>
      <c r="C384" s="133"/>
      <c r="D384" s="131"/>
      <c r="E384" s="556" t="s">
        <v>811</v>
      </c>
      <c r="F384" s="557"/>
    </row>
    <row r="385" spans="1:6" x14ac:dyDescent="0.2">
      <c r="A385" s="554"/>
      <c r="B385" s="554"/>
      <c r="C385" s="133" t="s">
        <v>793</v>
      </c>
      <c r="D385" s="131" t="s">
        <v>3883</v>
      </c>
      <c r="E385" s="132" t="s">
        <v>1878</v>
      </c>
      <c r="F385" s="98">
        <v>795</v>
      </c>
    </row>
    <row r="386" spans="1:6" x14ac:dyDescent="0.2">
      <c r="A386" s="554"/>
      <c r="B386" s="554"/>
      <c r="C386" s="133" t="s">
        <v>794</v>
      </c>
      <c r="D386" s="131" t="s">
        <v>3884</v>
      </c>
      <c r="E386" s="132" t="s">
        <v>1879</v>
      </c>
      <c r="F386" s="98">
        <v>1590</v>
      </c>
    </row>
    <row r="387" spans="1:6" x14ac:dyDescent="0.2">
      <c r="A387" s="554"/>
      <c r="B387" s="554"/>
      <c r="C387" s="133" t="s">
        <v>795</v>
      </c>
      <c r="D387" s="131" t="s">
        <v>3885</v>
      </c>
      <c r="E387" s="132" t="s">
        <v>1880</v>
      </c>
      <c r="F387" s="98">
        <v>2385</v>
      </c>
    </row>
    <row r="388" spans="1:6" x14ac:dyDescent="0.2">
      <c r="A388" s="554"/>
      <c r="B388" s="554"/>
      <c r="C388" s="133" t="s">
        <v>796</v>
      </c>
      <c r="D388" s="131" t="s">
        <v>3886</v>
      </c>
      <c r="E388" s="132" t="s">
        <v>1881</v>
      </c>
      <c r="F388" s="98">
        <v>3180</v>
      </c>
    </row>
    <row r="389" spans="1:6" x14ac:dyDescent="0.2">
      <c r="A389" s="554"/>
      <c r="B389" s="554"/>
      <c r="C389" s="133" t="s">
        <v>797</v>
      </c>
      <c r="D389" s="131" t="s">
        <v>3887</v>
      </c>
      <c r="E389" s="132" t="s">
        <v>1882</v>
      </c>
      <c r="F389" s="98">
        <v>3975</v>
      </c>
    </row>
    <row r="390" spans="1:6" x14ac:dyDescent="0.2">
      <c r="A390" s="554"/>
      <c r="B390" s="554"/>
      <c r="C390" s="133" t="s">
        <v>798</v>
      </c>
      <c r="D390" s="131" t="s">
        <v>3888</v>
      </c>
      <c r="E390" s="132" t="s">
        <v>1883</v>
      </c>
      <c r="F390" s="98">
        <v>5167.5</v>
      </c>
    </row>
    <row r="391" spans="1:6" x14ac:dyDescent="0.2">
      <c r="A391" s="554"/>
      <c r="B391" s="554"/>
      <c r="C391" s="133" t="s">
        <v>799</v>
      </c>
      <c r="D391" s="131" t="s">
        <v>3889</v>
      </c>
      <c r="E391" s="132" t="s">
        <v>1884</v>
      </c>
      <c r="F391" s="98">
        <v>6757.5</v>
      </c>
    </row>
    <row r="392" spans="1:6" x14ac:dyDescent="0.2">
      <c r="A392" s="554"/>
      <c r="B392" s="554"/>
      <c r="C392" s="133" t="s">
        <v>800</v>
      </c>
      <c r="D392" s="131" t="s">
        <v>3890</v>
      </c>
      <c r="E392" s="132" t="s">
        <v>1885</v>
      </c>
      <c r="F392" s="98">
        <v>8347.5</v>
      </c>
    </row>
    <row r="393" spans="1:6" x14ac:dyDescent="0.2">
      <c r="A393" s="554"/>
      <c r="B393" s="554"/>
      <c r="C393" s="133" t="s">
        <v>801</v>
      </c>
      <c r="D393" s="131" t="s">
        <v>3891</v>
      </c>
      <c r="E393" s="132" t="s">
        <v>3441</v>
      </c>
      <c r="F393" s="98">
        <v>9937.5</v>
      </c>
    </row>
    <row r="394" spans="1:6" x14ac:dyDescent="0.2">
      <c r="A394" s="554"/>
      <c r="B394" s="554"/>
      <c r="C394" s="133" t="s">
        <v>802</v>
      </c>
      <c r="D394" s="131" t="s">
        <v>3892</v>
      </c>
      <c r="E394" s="132" t="s">
        <v>3442</v>
      </c>
      <c r="F394" s="98">
        <v>12190</v>
      </c>
    </row>
    <row r="395" spans="1:6" x14ac:dyDescent="0.2">
      <c r="A395" s="554"/>
      <c r="B395" s="554"/>
      <c r="C395" s="133" t="s">
        <v>803</v>
      </c>
      <c r="D395" s="131" t="s">
        <v>3893</v>
      </c>
      <c r="E395" s="132" t="s">
        <v>3443</v>
      </c>
      <c r="F395" s="98">
        <v>15370</v>
      </c>
    </row>
    <row r="396" spans="1:6" x14ac:dyDescent="0.2">
      <c r="A396" s="555"/>
      <c r="B396" s="555"/>
      <c r="C396" s="133" t="s">
        <v>804</v>
      </c>
      <c r="D396" s="131" t="s">
        <v>3894</v>
      </c>
      <c r="E396" s="132" t="s">
        <v>5910</v>
      </c>
      <c r="F396" s="98">
        <v>18550</v>
      </c>
    </row>
    <row r="397" spans="1:6" ht="13.35" customHeight="1" x14ac:dyDescent="0.2">
      <c r="A397" s="553" t="s">
        <v>184</v>
      </c>
      <c r="B397" s="553" t="s">
        <v>185</v>
      </c>
      <c r="C397" s="133"/>
      <c r="D397" s="131"/>
      <c r="E397" s="556" t="s">
        <v>784</v>
      </c>
      <c r="F397" s="557"/>
    </row>
    <row r="398" spans="1:6" ht="14.25" x14ac:dyDescent="0.2">
      <c r="A398" s="554"/>
      <c r="B398" s="554"/>
      <c r="C398" s="133" t="s">
        <v>5911</v>
      </c>
      <c r="D398" s="131" t="s">
        <v>3895</v>
      </c>
      <c r="E398" s="132" t="s">
        <v>805</v>
      </c>
      <c r="F398" s="98">
        <v>153.88999999999999</v>
      </c>
    </row>
    <row r="399" spans="1:6" ht="14.25" x14ac:dyDescent="0.2">
      <c r="A399" s="554"/>
      <c r="B399" s="554"/>
      <c r="C399" s="133" t="s">
        <v>5912</v>
      </c>
      <c r="D399" s="131" t="s">
        <v>3896</v>
      </c>
      <c r="E399" s="132" t="s">
        <v>806</v>
      </c>
      <c r="F399" s="98">
        <v>369.34</v>
      </c>
    </row>
    <row r="400" spans="1:6" x14ac:dyDescent="0.2">
      <c r="A400" s="554"/>
      <c r="B400" s="554"/>
      <c r="C400" s="133" t="s">
        <v>807</v>
      </c>
      <c r="D400" s="131" t="s">
        <v>3897</v>
      </c>
      <c r="E400" s="132" t="s">
        <v>808</v>
      </c>
      <c r="F400" s="98">
        <v>362.89</v>
      </c>
    </row>
    <row r="401" spans="1:6" x14ac:dyDescent="0.2">
      <c r="A401" s="554"/>
      <c r="B401" s="554"/>
      <c r="C401" s="133" t="s">
        <v>809</v>
      </c>
      <c r="D401" s="131" t="s">
        <v>3898</v>
      </c>
      <c r="E401" s="132" t="s">
        <v>457</v>
      </c>
      <c r="F401" s="98">
        <v>916.91</v>
      </c>
    </row>
    <row r="402" spans="1:6" x14ac:dyDescent="0.2">
      <c r="A402" s="554"/>
      <c r="B402" s="554"/>
      <c r="C402" s="133" t="s">
        <v>458</v>
      </c>
      <c r="D402" s="131" t="s">
        <v>3899</v>
      </c>
      <c r="E402" s="132" t="s">
        <v>459</v>
      </c>
      <c r="F402" s="98">
        <v>1470.92</v>
      </c>
    </row>
    <row r="403" spans="1:6" x14ac:dyDescent="0.2">
      <c r="A403" s="554"/>
      <c r="B403" s="554"/>
      <c r="C403" s="133" t="s">
        <v>460</v>
      </c>
      <c r="D403" s="131" t="s">
        <v>3900</v>
      </c>
      <c r="E403" s="132" t="s">
        <v>461</v>
      </c>
      <c r="F403" s="98">
        <v>2024.94</v>
      </c>
    </row>
    <row r="404" spans="1:6" x14ac:dyDescent="0.2">
      <c r="A404" s="555"/>
      <c r="B404" s="555"/>
      <c r="C404" s="133" t="s">
        <v>462</v>
      </c>
      <c r="D404" s="131" t="s">
        <v>3901</v>
      </c>
      <c r="E404" s="132" t="s">
        <v>5913</v>
      </c>
      <c r="F404" s="98">
        <v>2578.9499999999998</v>
      </c>
    </row>
    <row r="405" spans="1:6" ht="13.35" customHeight="1" x14ac:dyDescent="0.2">
      <c r="A405" s="553" t="s">
        <v>186</v>
      </c>
      <c r="B405" s="553" t="s">
        <v>187</v>
      </c>
      <c r="C405" s="133"/>
      <c r="D405" s="131"/>
      <c r="E405" s="556" t="s">
        <v>785</v>
      </c>
      <c r="F405" s="557"/>
    </row>
    <row r="406" spans="1:6" ht="14.25" x14ac:dyDescent="0.2">
      <c r="A406" s="554"/>
      <c r="B406" s="554"/>
      <c r="C406" s="133" t="s">
        <v>5914</v>
      </c>
      <c r="D406" s="131" t="s">
        <v>3902</v>
      </c>
      <c r="E406" s="132" t="s">
        <v>1411</v>
      </c>
      <c r="F406" s="98">
        <v>454.27</v>
      </c>
    </row>
    <row r="407" spans="1:6" ht="14.25" x14ac:dyDescent="0.2">
      <c r="A407" s="554"/>
      <c r="B407" s="554"/>
      <c r="C407" s="133" t="s">
        <v>5915</v>
      </c>
      <c r="D407" s="131" t="s">
        <v>3903</v>
      </c>
      <c r="E407" s="132" t="s">
        <v>1412</v>
      </c>
      <c r="F407" s="98">
        <v>794.98</v>
      </c>
    </row>
    <row r="408" spans="1:6" x14ac:dyDescent="0.2">
      <c r="A408" s="554"/>
      <c r="B408" s="554"/>
      <c r="C408" s="133" t="s">
        <v>1012</v>
      </c>
      <c r="D408" s="131" t="s">
        <v>3904</v>
      </c>
      <c r="E408" s="132" t="s">
        <v>1414</v>
      </c>
      <c r="F408" s="98">
        <v>1135.68</v>
      </c>
    </row>
    <row r="409" spans="1:6" x14ac:dyDescent="0.2">
      <c r="A409" s="554"/>
      <c r="B409" s="554"/>
      <c r="C409" s="133" t="s">
        <v>1013</v>
      </c>
      <c r="D409" s="131" t="s">
        <v>3905</v>
      </c>
      <c r="E409" s="132" t="s">
        <v>1416</v>
      </c>
      <c r="F409" s="98">
        <v>1476.39</v>
      </c>
    </row>
    <row r="410" spans="1:6" x14ac:dyDescent="0.2">
      <c r="A410" s="554"/>
      <c r="B410" s="554"/>
      <c r="C410" s="133" t="s">
        <v>1014</v>
      </c>
      <c r="D410" s="131" t="s">
        <v>3906</v>
      </c>
      <c r="E410" s="132" t="s">
        <v>1418</v>
      </c>
      <c r="F410" s="98">
        <v>1807.44</v>
      </c>
    </row>
    <row r="411" spans="1:6" x14ac:dyDescent="0.2">
      <c r="A411" s="554"/>
      <c r="B411" s="554"/>
      <c r="C411" s="133" t="s">
        <v>1015</v>
      </c>
      <c r="D411" s="131" t="s">
        <v>3907</v>
      </c>
      <c r="E411" s="132" t="s">
        <v>1420</v>
      </c>
      <c r="F411" s="98">
        <v>2157.8000000000002</v>
      </c>
    </row>
    <row r="412" spans="1:6" x14ac:dyDescent="0.2">
      <c r="A412" s="554"/>
      <c r="B412" s="554"/>
      <c r="C412" s="133" t="s">
        <v>1016</v>
      </c>
      <c r="D412" s="131" t="s">
        <v>3908</v>
      </c>
      <c r="E412" s="132" t="s">
        <v>2439</v>
      </c>
      <c r="F412" s="98">
        <v>2498.5</v>
      </c>
    </row>
    <row r="413" spans="1:6" x14ac:dyDescent="0.2">
      <c r="A413" s="554"/>
      <c r="B413" s="554"/>
      <c r="C413" s="133" t="s">
        <v>1017</v>
      </c>
      <c r="D413" s="131" t="s">
        <v>3909</v>
      </c>
      <c r="E413" s="132" t="s">
        <v>2441</v>
      </c>
      <c r="F413" s="98">
        <v>2839.09</v>
      </c>
    </row>
    <row r="414" spans="1:6" x14ac:dyDescent="0.2">
      <c r="A414" s="554"/>
      <c r="B414" s="554"/>
      <c r="C414" s="133" t="s">
        <v>1018</v>
      </c>
      <c r="D414" s="131" t="s">
        <v>3910</v>
      </c>
      <c r="E414" s="132" t="s">
        <v>2443</v>
      </c>
      <c r="F414" s="98">
        <v>3128.01</v>
      </c>
    </row>
    <row r="415" spans="1:6" x14ac:dyDescent="0.2">
      <c r="A415" s="554"/>
      <c r="B415" s="554"/>
      <c r="C415" s="133" t="s">
        <v>1019</v>
      </c>
      <c r="D415" s="131" t="s">
        <v>3911</v>
      </c>
      <c r="E415" s="132" t="s">
        <v>3984</v>
      </c>
      <c r="F415" s="98">
        <v>3493.59</v>
      </c>
    </row>
    <row r="416" spans="1:6" x14ac:dyDescent="0.2">
      <c r="A416" s="554"/>
      <c r="B416" s="554"/>
      <c r="C416" s="133" t="s">
        <v>1743</v>
      </c>
      <c r="D416" s="131" t="s">
        <v>3912</v>
      </c>
      <c r="E416" s="132" t="s">
        <v>3986</v>
      </c>
      <c r="F416" s="98">
        <v>3861.32</v>
      </c>
    </row>
    <row r="417" spans="1:6" x14ac:dyDescent="0.2">
      <c r="A417" s="554"/>
      <c r="B417" s="554"/>
      <c r="C417" s="133" t="s">
        <v>1744</v>
      </c>
      <c r="D417" s="131" t="s">
        <v>3913</v>
      </c>
      <c r="E417" s="132" t="s">
        <v>3988</v>
      </c>
      <c r="F417" s="98">
        <v>4315.6000000000004</v>
      </c>
    </row>
    <row r="418" spans="1:6" x14ac:dyDescent="0.2">
      <c r="A418" s="554"/>
      <c r="B418" s="554"/>
      <c r="C418" s="133" t="s">
        <v>1745</v>
      </c>
      <c r="D418" s="131" t="s">
        <v>3914</v>
      </c>
      <c r="E418" s="132" t="s">
        <v>3990</v>
      </c>
      <c r="F418" s="98">
        <v>4997.01</v>
      </c>
    </row>
    <row r="419" spans="1:6" x14ac:dyDescent="0.2">
      <c r="A419" s="554"/>
      <c r="B419" s="554"/>
      <c r="C419" s="133" t="s">
        <v>1746</v>
      </c>
      <c r="D419" s="131" t="s">
        <v>3915</v>
      </c>
      <c r="E419" s="132" t="s">
        <v>3992</v>
      </c>
      <c r="F419" s="98">
        <v>5678.42</v>
      </c>
    </row>
    <row r="420" spans="1:6" x14ac:dyDescent="0.2">
      <c r="A420" s="554"/>
      <c r="B420" s="554"/>
      <c r="C420" s="133" t="s">
        <v>1747</v>
      </c>
      <c r="D420" s="131" t="s">
        <v>3916</v>
      </c>
      <c r="E420" s="132" t="s">
        <v>3994</v>
      </c>
      <c r="F420" s="98">
        <v>6359.83</v>
      </c>
    </row>
    <row r="421" spans="1:6" x14ac:dyDescent="0.2">
      <c r="A421" s="554"/>
      <c r="B421" s="554"/>
      <c r="C421" s="133" t="s">
        <v>1748</v>
      </c>
      <c r="D421" s="131" t="s">
        <v>3917</v>
      </c>
      <c r="E421" s="132" t="s">
        <v>3996</v>
      </c>
      <c r="F421" s="98">
        <v>7041.24</v>
      </c>
    </row>
    <row r="422" spans="1:6" x14ac:dyDescent="0.2">
      <c r="A422" s="554"/>
      <c r="B422" s="554"/>
      <c r="C422" s="133" t="s">
        <v>1749</v>
      </c>
      <c r="D422" s="131" t="s">
        <v>3918</v>
      </c>
      <c r="E422" s="132" t="s">
        <v>3998</v>
      </c>
      <c r="F422" s="98">
        <v>7722.65</v>
      </c>
    </row>
    <row r="423" spans="1:6" x14ac:dyDescent="0.2">
      <c r="A423" s="555"/>
      <c r="B423" s="555"/>
      <c r="C423" s="133" t="s">
        <v>1750</v>
      </c>
      <c r="D423" s="131" t="s">
        <v>3919</v>
      </c>
      <c r="E423" s="132" t="s">
        <v>5916</v>
      </c>
      <c r="F423" s="98">
        <v>8404.06</v>
      </c>
    </row>
    <row r="424" spans="1:6" ht="13.35" customHeight="1" x14ac:dyDescent="0.2">
      <c r="A424" s="553" t="s">
        <v>188</v>
      </c>
      <c r="B424" s="553" t="s">
        <v>189</v>
      </c>
      <c r="C424" s="133"/>
      <c r="D424" s="131"/>
      <c r="E424" s="556" t="s">
        <v>786</v>
      </c>
      <c r="F424" s="557"/>
    </row>
    <row r="425" spans="1:6" x14ac:dyDescent="0.2">
      <c r="A425" s="554"/>
      <c r="B425" s="554"/>
      <c r="C425" s="133" t="s">
        <v>2285</v>
      </c>
      <c r="D425" s="131" t="s">
        <v>3920</v>
      </c>
      <c r="E425" s="132" t="s">
        <v>3514</v>
      </c>
      <c r="F425" s="98">
        <v>692.49</v>
      </c>
    </row>
    <row r="426" spans="1:6" x14ac:dyDescent="0.2">
      <c r="A426" s="554"/>
      <c r="B426" s="554"/>
      <c r="C426" s="133" t="s">
        <v>2286</v>
      </c>
      <c r="D426" s="131" t="s">
        <v>3921</v>
      </c>
      <c r="E426" s="132" t="s">
        <v>3515</v>
      </c>
      <c r="F426" s="98">
        <v>1070.21</v>
      </c>
    </row>
    <row r="427" spans="1:6" x14ac:dyDescent="0.2">
      <c r="A427" s="554"/>
      <c r="B427" s="554"/>
      <c r="C427" s="133" t="s">
        <v>2287</v>
      </c>
      <c r="D427" s="131" t="s">
        <v>3922</v>
      </c>
      <c r="E427" s="132" t="s">
        <v>3516</v>
      </c>
      <c r="F427" s="98">
        <v>1447.93</v>
      </c>
    </row>
    <row r="428" spans="1:6" x14ac:dyDescent="0.2">
      <c r="A428" s="554"/>
      <c r="B428" s="554"/>
      <c r="C428" s="133" t="s">
        <v>2288</v>
      </c>
      <c r="D428" s="131" t="s">
        <v>3923</v>
      </c>
      <c r="E428" s="132" t="s">
        <v>3517</v>
      </c>
      <c r="F428" s="98">
        <v>1825.65</v>
      </c>
    </row>
    <row r="429" spans="1:6" x14ac:dyDescent="0.2">
      <c r="A429" s="554"/>
      <c r="B429" s="554"/>
      <c r="C429" s="133" t="s">
        <v>2289</v>
      </c>
      <c r="D429" s="131" t="s">
        <v>3924</v>
      </c>
      <c r="E429" s="132" t="s">
        <v>3518</v>
      </c>
      <c r="F429" s="98">
        <v>2203.37</v>
      </c>
    </row>
    <row r="430" spans="1:6" x14ac:dyDescent="0.2">
      <c r="A430" s="554"/>
      <c r="B430" s="554"/>
      <c r="C430" s="133" t="s">
        <v>2290</v>
      </c>
      <c r="D430" s="131" t="s">
        <v>3925</v>
      </c>
      <c r="E430" s="132" t="s">
        <v>3519</v>
      </c>
      <c r="F430" s="98">
        <v>2581.09</v>
      </c>
    </row>
    <row r="431" spans="1:6" x14ac:dyDescent="0.2">
      <c r="A431" s="554"/>
      <c r="B431" s="554"/>
      <c r="C431" s="133" t="s">
        <v>2291</v>
      </c>
      <c r="D431" s="131" t="s">
        <v>3926</v>
      </c>
      <c r="E431" s="132" t="s">
        <v>3520</v>
      </c>
      <c r="F431" s="98">
        <v>2958.81</v>
      </c>
    </row>
    <row r="432" spans="1:6" x14ac:dyDescent="0.2">
      <c r="A432" s="554"/>
      <c r="B432" s="554"/>
      <c r="C432" s="133" t="s">
        <v>2292</v>
      </c>
      <c r="D432" s="131" t="s">
        <v>3927</v>
      </c>
      <c r="E432" s="132" t="s">
        <v>3521</v>
      </c>
      <c r="F432" s="98">
        <v>3336.53</v>
      </c>
    </row>
    <row r="433" spans="1:6" x14ac:dyDescent="0.2">
      <c r="A433" s="554"/>
      <c r="B433" s="554"/>
      <c r="C433" s="133" t="s">
        <v>2293</v>
      </c>
      <c r="D433" s="131" t="s">
        <v>3928</v>
      </c>
      <c r="E433" s="132" t="s">
        <v>3522</v>
      </c>
      <c r="F433" s="98">
        <v>3840.15</v>
      </c>
    </row>
    <row r="434" spans="1:6" x14ac:dyDescent="0.2">
      <c r="A434" s="554"/>
      <c r="B434" s="554"/>
      <c r="C434" s="133" t="s">
        <v>2294</v>
      </c>
      <c r="D434" s="131" t="s">
        <v>3929</v>
      </c>
      <c r="E434" s="132" t="s">
        <v>3523</v>
      </c>
      <c r="F434" s="98">
        <v>4595.59</v>
      </c>
    </row>
    <row r="435" spans="1:6" x14ac:dyDescent="0.2">
      <c r="A435" s="554"/>
      <c r="B435" s="554"/>
      <c r="C435" s="133" t="s">
        <v>2295</v>
      </c>
      <c r="D435" s="131" t="s">
        <v>3930</v>
      </c>
      <c r="E435" s="132" t="s">
        <v>3524</v>
      </c>
      <c r="F435" s="98">
        <v>5351.03</v>
      </c>
    </row>
    <row r="436" spans="1:6" x14ac:dyDescent="0.2">
      <c r="A436" s="554"/>
      <c r="B436" s="554"/>
      <c r="C436" s="133" t="s">
        <v>2296</v>
      </c>
      <c r="D436" s="131" t="s">
        <v>3931</v>
      </c>
      <c r="E436" s="132" t="s">
        <v>3525</v>
      </c>
      <c r="F436" s="98">
        <v>6106.47</v>
      </c>
    </row>
    <row r="437" spans="1:6" x14ac:dyDescent="0.2">
      <c r="A437" s="554"/>
      <c r="B437" s="554"/>
      <c r="C437" s="133" t="s">
        <v>2889</v>
      </c>
      <c r="D437" s="131" t="s">
        <v>3932</v>
      </c>
      <c r="E437" s="132" t="s">
        <v>3526</v>
      </c>
      <c r="F437" s="98">
        <v>6861.91</v>
      </c>
    </row>
    <row r="438" spans="1:6" x14ac:dyDescent="0.2">
      <c r="A438" s="554"/>
      <c r="B438" s="554"/>
      <c r="C438" s="133" t="s">
        <v>2890</v>
      </c>
      <c r="D438" s="131" t="s">
        <v>3933</v>
      </c>
      <c r="E438" s="132" t="s">
        <v>3478</v>
      </c>
      <c r="F438" s="98">
        <v>7869.17</v>
      </c>
    </row>
    <row r="439" spans="1:6" x14ac:dyDescent="0.2">
      <c r="A439" s="554"/>
      <c r="B439" s="554"/>
      <c r="C439" s="133" t="s">
        <v>1287</v>
      </c>
      <c r="D439" s="131" t="s">
        <v>3934</v>
      </c>
      <c r="E439" s="132" t="s">
        <v>2171</v>
      </c>
      <c r="F439" s="98">
        <v>9380.0499999999993</v>
      </c>
    </row>
    <row r="440" spans="1:6" x14ac:dyDescent="0.2">
      <c r="A440" s="554"/>
      <c r="B440" s="554"/>
      <c r="C440" s="133" t="s">
        <v>2172</v>
      </c>
      <c r="D440" s="131"/>
      <c r="E440" s="132" t="s">
        <v>5917</v>
      </c>
      <c r="F440" s="98"/>
    </row>
    <row r="441" spans="1:6" x14ac:dyDescent="0.2">
      <c r="A441" s="554"/>
      <c r="B441" s="554"/>
      <c r="C441" s="133" t="s">
        <v>812</v>
      </c>
      <c r="D441" s="131" t="s">
        <v>3935</v>
      </c>
      <c r="E441" s="132" t="s">
        <v>813</v>
      </c>
      <c r="F441" s="98">
        <v>11142.74</v>
      </c>
    </row>
    <row r="442" spans="1:6" x14ac:dyDescent="0.2">
      <c r="A442" s="554"/>
      <c r="B442" s="554"/>
      <c r="C442" s="133" t="s">
        <v>814</v>
      </c>
      <c r="D442" s="131" t="s">
        <v>3936</v>
      </c>
      <c r="E442" s="132" t="s">
        <v>1092</v>
      </c>
      <c r="F442" s="98">
        <v>13409.06</v>
      </c>
    </row>
    <row r="443" spans="1:6" x14ac:dyDescent="0.2">
      <c r="A443" s="554"/>
      <c r="B443" s="554"/>
      <c r="C443" s="133" t="s">
        <v>815</v>
      </c>
      <c r="D443" s="131" t="s">
        <v>3937</v>
      </c>
      <c r="E443" s="132" t="s">
        <v>1094</v>
      </c>
      <c r="F443" s="98">
        <v>15675.38</v>
      </c>
    </row>
    <row r="444" spans="1:6" x14ac:dyDescent="0.2">
      <c r="A444" s="555"/>
      <c r="B444" s="555"/>
      <c r="C444" s="133" t="s">
        <v>816</v>
      </c>
      <c r="D444" s="131" t="s">
        <v>3938</v>
      </c>
      <c r="E444" s="132" t="s">
        <v>5892</v>
      </c>
      <c r="F444" s="98">
        <v>17941.7</v>
      </c>
    </row>
    <row r="445" spans="1:6" ht="13.35" customHeight="1" x14ac:dyDescent="0.2">
      <c r="A445" s="553" t="s">
        <v>190</v>
      </c>
      <c r="B445" s="553" t="s">
        <v>191</v>
      </c>
      <c r="C445" s="133"/>
      <c r="D445" s="131"/>
      <c r="E445" s="556" t="s">
        <v>787</v>
      </c>
      <c r="F445" s="557"/>
    </row>
    <row r="446" spans="1:6" ht="14.25" x14ac:dyDescent="0.2">
      <c r="A446" s="554"/>
      <c r="B446" s="554"/>
      <c r="C446" s="133" t="s">
        <v>5918</v>
      </c>
      <c r="D446" s="131" t="s">
        <v>3939</v>
      </c>
      <c r="E446" s="132" t="s">
        <v>2173</v>
      </c>
      <c r="F446" s="98">
        <v>1333.28</v>
      </c>
    </row>
    <row r="447" spans="1:6" x14ac:dyDescent="0.2">
      <c r="A447" s="554"/>
      <c r="B447" s="554"/>
      <c r="C447" s="133" t="s">
        <v>2174</v>
      </c>
      <c r="D447" s="131" t="s">
        <v>3940</v>
      </c>
      <c r="E447" s="132" t="s">
        <v>743</v>
      </c>
      <c r="F447" s="98">
        <v>1999.92</v>
      </c>
    </row>
    <row r="448" spans="1:6" x14ac:dyDescent="0.2">
      <c r="A448" s="554"/>
      <c r="B448" s="554"/>
      <c r="C448" s="133" t="s">
        <v>2175</v>
      </c>
      <c r="D448" s="131" t="s">
        <v>3941</v>
      </c>
      <c r="E448" s="132" t="s">
        <v>2546</v>
      </c>
      <c r="F448" s="98">
        <v>3999.83</v>
      </c>
    </row>
    <row r="449" spans="1:6" x14ac:dyDescent="0.2">
      <c r="A449" s="554"/>
      <c r="B449" s="554"/>
      <c r="C449" s="133" t="s">
        <v>2176</v>
      </c>
      <c r="D449" s="131" t="s">
        <v>3942</v>
      </c>
      <c r="E449" s="132" t="s">
        <v>566</v>
      </c>
      <c r="F449" s="98">
        <v>5999.75</v>
      </c>
    </row>
    <row r="450" spans="1:6" x14ac:dyDescent="0.2">
      <c r="A450" s="555"/>
      <c r="B450" s="555"/>
      <c r="C450" s="133" t="s">
        <v>2177</v>
      </c>
      <c r="D450" s="131" t="s">
        <v>3943</v>
      </c>
      <c r="E450" s="132" t="s">
        <v>5919</v>
      </c>
      <c r="F450" s="98">
        <v>7999.66</v>
      </c>
    </row>
    <row r="451" spans="1:6" ht="13.35" customHeight="1" x14ac:dyDescent="0.2">
      <c r="A451" s="339" t="s">
        <v>192</v>
      </c>
      <c r="B451" s="334" t="s">
        <v>7592</v>
      </c>
      <c r="C451" s="133"/>
      <c r="D451" s="131"/>
      <c r="E451" s="556" t="s">
        <v>1561</v>
      </c>
      <c r="F451" s="557"/>
    </row>
    <row r="452" spans="1:6" ht="14.25" x14ac:dyDescent="0.2">
      <c r="A452" s="345"/>
      <c r="B452" s="347" t="s">
        <v>7593</v>
      </c>
      <c r="C452" s="133" t="s">
        <v>5920</v>
      </c>
      <c r="D452" s="131" t="s">
        <v>3944</v>
      </c>
      <c r="E452" s="132" t="s">
        <v>2256</v>
      </c>
      <c r="F452" s="98">
        <v>32</v>
      </c>
    </row>
    <row r="453" spans="1:6" ht="14.25" x14ac:dyDescent="0.2">
      <c r="A453" s="345"/>
      <c r="B453" s="345"/>
      <c r="C453" s="133" t="s">
        <v>5921</v>
      </c>
      <c r="D453" s="131" t="s">
        <v>3945</v>
      </c>
      <c r="E453" s="132" t="s">
        <v>2257</v>
      </c>
      <c r="F453" s="98">
        <v>51.2</v>
      </c>
    </row>
    <row r="454" spans="1:6" ht="14.25" x14ac:dyDescent="0.2">
      <c r="A454" s="345"/>
      <c r="B454" s="345"/>
      <c r="C454" s="133" t="s">
        <v>5922</v>
      </c>
      <c r="D454" s="131" t="s">
        <v>3946</v>
      </c>
      <c r="E454" s="132" t="s">
        <v>2258</v>
      </c>
      <c r="F454" s="98">
        <v>74.67</v>
      </c>
    </row>
    <row r="455" spans="1:6" ht="14.25" x14ac:dyDescent="0.2">
      <c r="A455" s="345"/>
      <c r="B455" s="345"/>
      <c r="C455" s="133" t="s">
        <v>5923</v>
      </c>
      <c r="D455" s="131" t="s">
        <v>3947</v>
      </c>
      <c r="E455" s="132" t="s">
        <v>2259</v>
      </c>
      <c r="F455" s="98">
        <v>106.67</v>
      </c>
    </row>
    <row r="456" spans="1:6" x14ac:dyDescent="0.2">
      <c r="A456" s="345"/>
      <c r="B456" s="345"/>
      <c r="C456" s="133" t="s">
        <v>2260</v>
      </c>
      <c r="D456" s="131" t="s">
        <v>3948</v>
      </c>
      <c r="E456" s="132" t="s">
        <v>2261</v>
      </c>
      <c r="F456" s="98">
        <v>138.66999999999999</v>
      </c>
    </row>
    <row r="457" spans="1:6" x14ac:dyDescent="0.2">
      <c r="A457" s="345"/>
      <c r="B457" s="345"/>
      <c r="C457" s="133" t="s">
        <v>2262</v>
      </c>
      <c r="D457" s="131" t="s">
        <v>3949</v>
      </c>
      <c r="E457" s="132" t="s">
        <v>2263</v>
      </c>
      <c r="F457" s="98">
        <v>170.67</v>
      </c>
    </row>
    <row r="458" spans="1:6" x14ac:dyDescent="0.2">
      <c r="A458" s="345"/>
      <c r="B458" s="345"/>
      <c r="C458" s="133" t="s">
        <v>2264</v>
      </c>
      <c r="D458" s="131" t="s">
        <v>3950</v>
      </c>
      <c r="E458" s="132" t="s">
        <v>2265</v>
      </c>
      <c r="F458" s="98">
        <v>202.16</v>
      </c>
    </row>
    <row r="459" spans="1:6" x14ac:dyDescent="0.2">
      <c r="A459" s="345"/>
      <c r="B459" s="345"/>
      <c r="C459" s="133" t="s">
        <v>2266</v>
      </c>
      <c r="D459" s="131" t="s">
        <v>3951</v>
      </c>
      <c r="E459" s="132" t="s">
        <v>2267</v>
      </c>
      <c r="F459" s="98">
        <v>234.67</v>
      </c>
    </row>
    <row r="460" spans="1:6" x14ac:dyDescent="0.2">
      <c r="A460" s="345"/>
      <c r="B460" s="345"/>
      <c r="C460" s="133" t="s">
        <v>2268</v>
      </c>
      <c r="D460" s="131" t="s">
        <v>3952</v>
      </c>
      <c r="E460" s="132" t="s">
        <v>2269</v>
      </c>
      <c r="F460" s="98">
        <v>266.67</v>
      </c>
    </row>
    <row r="461" spans="1:6" x14ac:dyDescent="0.2">
      <c r="A461" s="345"/>
      <c r="B461" s="345"/>
      <c r="C461" s="133" t="s">
        <v>2270</v>
      </c>
      <c r="D461" s="131" t="s">
        <v>3953</v>
      </c>
      <c r="E461" s="132" t="s">
        <v>2271</v>
      </c>
      <c r="F461" s="98">
        <v>298.67</v>
      </c>
    </row>
    <row r="462" spans="1:6" x14ac:dyDescent="0.2">
      <c r="A462" s="345"/>
      <c r="B462" s="345"/>
      <c r="C462" s="133" t="s">
        <v>2272</v>
      </c>
      <c r="D462" s="131" t="s">
        <v>3954</v>
      </c>
      <c r="E462" s="132" t="s">
        <v>2273</v>
      </c>
      <c r="F462" s="98">
        <v>330.67</v>
      </c>
    </row>
    <row r="463" spans="1:6" x14ac:dyDescent="0.2">
      <c r="A463" s="345"/>
      <c r="B463" s="345"/>
      <c r="C463" s="133" t="s">
        <v>2274</v>
      </c>
      <c r="D463" s="131" t="s">
        <v>3955</v>
      </c>
      <c r="E463" s="132" t="s">
        <v>2275</v>
      </c>
      <c r="F463" s="98">
        <v>362.67</v>
      </c>
    </row>
    <row r="464" spans="1:6" x14ac:dyDescent="0.2">
      <c r="A464" s="345"/>
      <c r="B464" s="345"/>
      <c r="C464" s="133" t="s">
        <v>2276</v>
      </c>
      <c r="D464" s="131" t="s">
        <v>3956</v>
      </c>
      <c r="E464" s="132" t="s">
        <v>2277</v>
      </c>
      <c r="F464" s="98">
        <v>405.33</v>
      </c>
    </row>
    <row r="465" spans="1:6" x14ac:dyDescent="0.2">
      <c r="A465" s="345"/>
      <c r="B465" s="345"/>
      <c r="C465" s="133" t="s">
        <v>2278</v>
      </c>
      <c r="D465" s="131" t="s">
        <v>3957</v>
      </c>
      <c r="E465" s="132" t="s">
        <v>2279</v>
      </c>
      <c r="F465" s="98">
        <v>469.33</v>
      </c>
    </row>
    <row r="466" spans="1:6" x14ac:dyDescent="0.2">
      <c r="A466" s="345"/>
      <c r="B466" s="345"/>
      <c r="C466" s="133" t="s">
        <v>1020</v>
      </c>
      <c r="D466" s="131" t="s">
        <v>3958</v>
      </c>
      <c r="E466" s="132" t="s">
        <v>1021</v>
      </c>
      <c r="F466" s="98">
        <v>533.33000000000004</v>
      </c>
    </row>
    <row r="467" spans="1:6" x14ac:dyDescent="0.2">
      <c r="A467" s="346"/>
      <c r="B467" s="346"/>
      <c r="C467" s="133" t="s">
        <v>1022</v>
      </c>
      <c r="D467" s="131" t="s">
        <v>3959</v>
      </c>
      <c r="E467" s="132" t="s">
        <v>1023</v>
      </c>
      <c r="F467" s="98">
        <v>597.33000000000004</v>
      </c>
    </row>
    <row r="468" spans="1:6" x14ac:dyDescent="0.2">
      <c r="A468" s="345"/>
      <c r="B468" s="345"/>
      <c r="C468" s="133" t="s">
        <v>1024</v>
      </c>
      <c r="D468" s="131" t="s">
        <v>3960</v>
      </c>
      <c r="E468" s="132" t="s">
        <v>1025</v>
      </c>
      <c r="F468" s="98">
        <v>661.33</v>
      </c>
    </row>
    <row r="469" spans="1:6" x14ac:dyDescent="0.2">
      <c r="A469" s="345"/>
      <c r="B469" s="345"/>
      <c r="C469" s="133" t="s">
        <v>1026</v>
      </c>
      <c r="D469" s="131" t="s">
        <v>3961</v>
      </c>
      <c r="E469" s="132" t="s">
        <v>1027</v>
      </c>
      <c r="F469" s="98">
        <v>725.33</v>
      </c>
    </row>
    <row r="470" spans="1:6" x14ac:dyDescent="0.2">
      <c r="A470" s="345"/>
      <c r="B470" s="345"/>
      <c r="C470" s="133" t="s">
        <v>1028</v>
      </c>
      <c r="D470" s="131" t="s">
        <v>3962</v>
      </c>
      <c r="E470" s="132" t="s">
        <v>1029</v>
      </c>
      <c r="F470" s="98">
        <v>810.67</v>
      </c>
    </row>
    <row r="471" spans="1:6" x14ac:dyDescent="0.2">
      <c r="A471" s="340"/>
      <c r="B471" s="340"/>
      <c r="C471" s="133" t="s">
        <v>1030</v>
      </c>
      <c r="D471" s="131" t="s">
        <v>3963</v>
      </c>
      <c r="E471" s="132" t="s">
        <v>5924</v>
      </c>
      <c r="F471" s="98">
        <v>938.67</v>
      </c>
    </row>
    <row r="472" spans="1:6" ht="13.35" customHeight="1" x14ac:dyDescent="0.2">
      <c r="A472" s="553" t="s">
        <v>194</v>
      </c>
      <c r="B472" s="553" t="s">
        <v>195</v>
      </c>
      <c r="C472" s="133"/>
      <c r="D472" s="131"/>
      <c r="E472" s="556" t="s">
        <v>1562</v>
      </c>
      <c r="F472" s="557"/>
    </row>
    <row r="473" spans="1:6" x14ac:dyDescent="0.2">
      <c r="A473" s="554"/>
      <c r="B473" s="554"/>
      <c r="C473" s="133" t="s">
        <v>817</v>
      </c>
      <c r="D473" s="131" t="s">
        <v>3964</v>
      </c>
      <c r="E473" s="132" t="s">
        <v>401</v>
      </c>
      <c r="F473" s="98">
        <v>123.2</v>
      </c>
    </row>
    <row r="474" spans="1:6" x14ac:dyDescent="0.2">
      <c r="A474" s="554"/>
      <c r="B474" s="554"/>
      <c r="C474" s="133" t="s">
        <v>818</v>
      </c>
      <c r="D474" s="131" t="s">
        <v>3965</v>
      </c>
      <c r="E474" s="132" t="s">
        <v>819</v>
      </c>
      <c r="F474" s="98">
        <v>142.65</v>
      </c>
    </row>
    <row r="475" spans="1:6" x14ac:dyDescent="0.2">
      <c r="A475" s="554"/>
      <c r="B475" s="554"/>
      <c r="C475" s="133" t="s">
        <v>820</v>
      </c>
      <c r="D475" s="131" t="s">
        <v>3966</v>
      </c>
      <c r="E475" s="132" t="s">
        <v>821</v>
      </c>
      <c r="F475" s="98">
        <v>162.1</v>
      </c>
    </row>
    <row r="476" spans="1:6" x14ac:dyDescent="0.2">
      <c r="A476" s="555"/>
      <c r="B476" s="555"/>
      <c r="C476" s="133" t="s">
        <v>822</v>
      </c>
      <c r="D476" s="131" t="s">
        <v>3967</v>
      </c>
      <c r="E476" s="132" t="s">
        <v>5925</v>
      </c>
      <c r="F476" s="98">
        <v>181.55</v>
      </c>
    </row>
    <row r="477" spans="1:6" ht="13.35" customHeight="1" x14ac:dyDescent="0.2">
      <c r="A477" s="553" t="s">
        <v>196</v>
      </c>
      <c r="B477" s="553" t="s">
        <v>197</v>
      </c>
      <c r="C477" s="133"/>
      <c r="D477" s="131"/>
      <c r="E477" s="556" t="s">
        <v>823</v>
      </c>
      <c r="F477" s="557"/>
    </row>
    <row r="478" spans="1:6" ht="14.25" x14ac:dyDescent="0.2">
      <c r="A478" s="554"/>
      <c r="B478" s="554"/>
      <c r="C478" s="133" t="s">
        <v>5926</v>
      </c>
      <c r="D478" s="131" t="s">
        <v>4594</v>
      </c>
      <c r="E478" s="132" t="s">
        <v>2919</v>
      </c>
      <c r="F478" s="98">
        <v>119.46</v>
      </c>
    </row>
    <row r="479" spans="1:6" ht="14.25" x14ac:dyDescent="0.2">
      <c r="A479" s="554"/>
      <c r="B479" s="554"/>
      <c r="C479" s="133" t="s">
        <v>5927</v>
      </c>
      <c r="D479" s="131" t="s">
        <v>4595</v>
      </c>
      <c r="E479" s="132" t="s">
        <v>3233</v>
      </c>
      <c r="F479" s="98">
        <v>238.93</v>
      </c>
    </row>
    <row r="480" spans="1:6" x14ac:dyDescent="0.2">
      <c r="A480" s="554"/>
      <c r="B480" s="554"/>
      <c r="C480" s="133" t="s">
        <v>2920</v>
      </c>
      <c r="D480" s="131" t="s">
        <v>4596</v>
      </c>
      <c r="E480" s="132" t="s">
        <v>917</v>
      </c>
      <c r="F480" s="98">
        <v>363.77</v>
      </c>
    </row>
    <row r="481" spans="1:6" x14ac:dyDescent="0.2">
      <c r="A481" s="554"/>
      <c r="B481" s="554"/>
      <c r="C481" s="133" t="s">
        <v>2921</v>
      </c>
      <c r="D481" s="131" t="s">
        <v>4597</v>
      </c>
      <c r="E481" s="132" t="s">
        <v>3234</v>
      </c>
      <c r="F481" s="98">
        <v>657.05</v>
      </c>
    </row>
    <row r="482" spans="1:6" x14ac:dyDescent="0.2">
      <c r="A482" s="554"/>
      <c r="B482" s="554"/>
      <c r="C482" s="133" t="s">
        <v>2922</v>
      </c>
      <c r="D482" s="131" t="s">
        <v>4598</v>
      </c>
      <c r="E482" s="132" t="s">
        <v>323</v>
      </c>
      <c r="F482" s="98">
        <v>1015.45</v>
      </c>
    </row>
    <row r="483" spans="1:6" x14ac:dyDescent="0.2">
      <c r="A483" s="554"/>
      <c r="B483" s="554"/>
      <c r="C483" s="133" t="s">
        <v>2923</v>
      </c>
      <c r="D483" s="131" t="s">
        <v>4599</v>
      </c>
      <c r="E483" s="132" t="s">
        <v>549</v>
      </c>
      <c r="F483" s="98">
        <v>1373.84</v>
      </c>
    </row>
    <row r="484" spans="1:6" x14ac:dyDescent="0.2">
      <c r="A484" s="554"/>
      <c r="B484" s="554"/>
      <c r="C484" s="133" t="s">
        <v>2924</v>
      </c>
      <c r="D484" s="131" t="s">
        <v>4600</v>
      </c>
      <c r="E484" s="132" t="s">
        <v>550</v>
      </c>
      <c r="F484" s="98">
        <v>1732.23</v>
      </c>
    </row>
    <row r="485" spans="1:6" x14ac:dyDescent="0.2">
      <c r="A485" s="554"/>
      <c r="B485" s="554"/>
      <c r="C485" s="133" t="s">
        <v>2925</v>
      </c>
      <c r="D485" s="131" t="s">
        <v>4601</v>
      </c>
      <c r="E485" s="132" t="s">
        <v>551</v>
      </c>
      <c r="F485" s="98">
        <v>2090.63</v>
      </c>
    </row>
    <row r="486" spans="1:6" x14ac:dyDescent="0.2">
      <c r="A486" s="554"/>
      <c r="B486" s="554"/>
      <c r="C486" s="133" t="s">
        <v>2926</v>
      </c>
      <c r="D486" s="131" t="s">
        <v>4602</v>
      </c>
      <c r="E486" s="132" t="s">
        <v>552</v>
      </c>
      <c r="F486" s="98">
        <v>2449.02</v>
      </c>
    </row>
    <row r="487" spans="1:6" x14ac:dyDescent="0.2">
      <c r="A487" s="554"/>
      <c r="B487" s="554"/>
      <c r="C487" s="133" t="s">
        <v>2927</v>
      </c>
      <c r="D487" s="131" t="s">
        <v>4603</v>
      </c>
      <c r="E487" s="132" t="s">
        <v>553</v>
      </c>
      <c r="F487" s="98">
        <v>2807.41</v>
      </c>
    </row>
    <row r="488" spans="1:6" x14ac:dyDescent="0.2">
      <c r="A488" s="554"/>
      <c r="B488" s="554"/>
      <c r="C488" s="133" t="s">
        <v>2928</v>
      </c>
      <c r="D488" s="131" t="s">
        <v>4604</v>
      </c>
      <c r="E488" s="132" t="s">
        <v>3325</v>
      </c>
      <c r="F488" s="98">
        <v>3285.27</v>
      </c>
    </row>
    <row r="489" spans="1:6" x14ac:dyDescent="0.2">
      <c r="A489" s="554"/>
      <c r="B489" s="554"/>
      <c r="C489" s="133" t="s">
        <v>2929</v>
      </c>
      <c r="D489" s="131" t="s">
        <v>4605</v>
      </c>
      <c r="E489" s="132" t="s">
        <v>3318</v>
      </c>
      <c r="F489" s="98">
        <v>4002.06</v>
      </c>
    </row>
    <row r="490" spans="1:6" x14ac:dyDescent="0.2">
      <c r="A490" s="554"/>
      <c r="B490" s="554"/>
      <c r="C490" s="133" t="s">
        <v>2930</v>
      </c>
      <c r="D490" s="131" t="s">
        <v>4606</v>
      </c>
      <c r="E490" s="132" t="s">
        <v>3306</v>
      </c>
      <c r="F490" s="98">
        <v>4718.84</v>
      </c>
    </row>
    <row r="491" spans="1:6" x14ac:dyDescent="0.2">
      <c r="A491" s="554"/>
      <c r="B491" s="554"/>
      <c r="C491" s="133" t="s">
        <v>2931</v>
      </c>
      <c r="D491" s="131" t="s">
        <v>4607</v>
      </c>
      <c r="E491" s="132" t="s">
        <v>3307</v>
      </c>
      <c r="F491" s="98">
        <v>5435.63</v>
      </c>
    </row>
    <row r="492" spans="1:6" x14ac:dyDescent="0.2">
      <c r="A492" s="554"/>
      <c r="B492" s="554"/>
      <c r="C492" s="133" t="s">
        <v>2932</v>
      </c>
      <c r="D492" s="131" t="s">
        <v>4608</v>
      </c>
      <c r="E492" s="132" t="s">
        <v>3308</v>
      </c>
      <c r="F492" s="98">
        <v>6152.41</v>
      </c>
    </row>
    <row r="493" spans="1:6" x14ac:dyDescent="0.2">
      <c r="A493" s="554"/>
      <c r="B493" s="554"/>
      <c r="C493" s="133" t="s">
        <v>2933</v>
      </c>
      <c r="D493" s="131" t="s">
        <v>4609</v>
      </c>
      <c r="E493" s="132" t="s">
        <v>3309</v>
      </c>
      <c r="F493" s="98">
        <v>6869.2</v>
      </c>
    </row>
    <row r="494" spans="1:6" x14ac:dyDescent="0.2">
      <c r="A494" s="554"/>
      <c r="B494" s="554"/>
      <c r="C494" s="133" t="s">
        <v>2934</v>
      </c>
      <c r="D494" s="131" t="s">
        <v>4610</v>
      </c>
      <c r="E494" s="132" t="s">
        <v>554</v>
      </c>
      <c r="F494" s="98">
        <v>7524.1</v>
      </c>
    </row>
    <row r="495" spans="1:6" x14ac:dyDescent="0.2">
      <c r="A495" s="554"/>
      <c r="B495" s="554"/>
      <c r="C495" s="133" t="s">
        <v>2935</v>
      </c>
      <c r="D495" s="131" t="s">
        <v>4611</v>
      </c>
      <c r="E495" s="132" t="s">
        <v>555</v>
      </c>
      <c r="F495" s="98">
        <v>8302.77</v>
      </c>
    </row>
    <row r="496" spans="1:6" x14ac:dyDescent="0.2">
      <c r="A496" s="554"/>
      <c r="B496" s="554"/>
      <c r="C496" s="133" t="s">
        <v>2936</v>
      </c>
      <c r="D496" s="131" t="s">
        <v>4612</v>
      </c>
      <c r="E496" s="132" t="s">
        <v>3310</v>
      </c>
      <c r="F496" s="98">
        <v>9258.49</v>
      </c>
    </row>
    <row r="497" spans="1:6" x14ac:dyDescent="0.2">
      <c r="A497" s="554"/>
      <c r="B497" s="554"/>
      <c r="C497" s="133" t="s">
        <v>2937</v>
      </c>
      <c r="D497" s="131" t="s">
        <v>4613</v>
      </c>
      <c r="E497" s="132" t="s">
        <v>3311</v>
      </c>
      <c r="F497" s="98">
        <v>10692.06</v>
      </c>
    </row>
    <row r="498" spans="1:6" x14ac:dyDescent="0.2">
      <c r="A498" s="554"/>
      <c r="B498" s="554"/>
      <c r="C498" s="133" t="s">
        <v>2938</v>
      </c>
      <c r="D498" s="131" t="s">
        <v>4614</v>
      </c>
      <c r="E498" s="132" t="s">
        <v>3312</v>
      </c>
      <c r="F498" s="98">
        <v>12125.63</v>
      </c>
    </row>
    <row r="499" spans="1:6" x14ac:dyDescent="0.2">
      <c r="A499" s="554"/>
      <c r="B499" s="554"/>
      <c r="C499" s="133" t="s">
        <v>2939</v>
      </c>
      <c r="D499" s="131" t="s">
        <v>4615</v>
      </c>
      <c r="E499" s="132" t="s">
        <v>3313</v>
      </c>
      <c r="F499" s="98">
        <v>14037.06</v>
      </c>
    </row>
    <row r="500" spans="1:6" x14ac:dyDescent="0.2">
      <c r="A500" s="554"/>
      <c r="B500" s="554"/>
      <c r="C500" s="133" t="s">
        <v>2940</v>
      </c>
      <c r="D500" s="131" t="s">
        <v>4616</v>
      </c>
      <c r="E500" s="132" t="s">
        <v>1807</v>
      </c>
      <c r="F500" s="98">
        <v>17382.060000000001</v>
      </c>
    </row>
    <row r="501" spans="1:6" x14ac:dyDescent="0.2">
      <c r="A501" s="554"/>
      <c r="B501" s="554"/>
      <c r="C501" s="133" t="s">
        <v>2941</v>
      </c>
      <c r="D501" s="131" t="s">
        <v>4617</v>
      </c>
      <c r="E501" s="132" t="s">
        <v>3314</v>
      </c>
      <c r="F501" s="98">
        <v>20249.21</v>
      </c>
    </row>
    <row r="502" spans="1:6" x14ac:dyDescent="0.2">
      <c r="A502" s="554"/>
      <c r="B502" s="554"/>
      <c r="C502" s="133" t="s">
        <v>2942</v>
      </c>
      <c r="D502" s="131" t="s">
        <v>4618</v>
      </c>
      <c r="E502" s="132" t="s">
        <v>3315</v>
      </c>
      <c r="F502" s="98">
        <v>23116.35</v>
      </c>
    </row>
    <row r="503" spans="1:6" x14ac:dyDescent="0.2">
      <c r="A503" s="554"/>
      <c r="B503" s="554"/>
      <c r="C503" s="133" t="s">
        <v>2943</v>
      </c>
      <c r="D503" s="131" t="s">
        <v>4619</v>
      </c>
      <c r="E503" s="132" t="s">
        <v>3316</v>
      </c>
      <c r="F503" s="98">
        <v>25983.49</v>
      </c>
    </row>
    <row r="504" spans="1:6" x14ac:dyDescent="0.2">
      <c r="A504" s="554"/>
      <c r="B504" s="554"/>
      <c r="C504" s="133" t="s">
        <v>2944</v>
      </c>
      <c r="D504" s="131" t="s">
        <v>4620</v>
      </c>
      <c r="E504" s="132" t="s">
        <v>3317</v>
      </c>
      <c r="F504" s="98">
        <v>28850.639999999999</v>
      </c>
    </row>
    <row r="505" spans="1:6" x14ac:dyDescent="0.2">
      <c r="A505" s="555"/>
      <c r="B505" s="555"/>
      <c r="C505" s="133" t="s">
        <v>1226</v>
      </c>
      <c r="D505" s="131" t="s">
        <v>4621</v>
      </c>
      <c r="E505" s="132" t="s">
        <v>5928</v>
      </c>
      <c r="F505" s="98">
        <v>31717.79</v>
      </c>
    </row>
    <row r="506" spans="1:6" ht="13.35" customHeight="1" x14ac:dyDescent="0.2">
      <c r="A506" s="553" t="s">
        <v>5929</v>
      </c>
      <c r="B506" s="553" t="s">
        <v>198</v>
      </c>
      <c r="C506" s="133"/>
      <c r="D506" s="131"/>
      <c r="E506" s="556" t="s">
        <v>1139</v>
      </c>
      <c r="F506" s="557"/>
    </row>
    <row r="507" spans="1:6" ht="14.25" x14ac:dyDescent="0.2">
      <c r="A507" s="554"/>
      <c r="B507" s="554"/>
      <c r="C507" s="133" t="s">
        <v>5930</v>
      </c>
      <c r="D507" s="131" t="s">
        <v>4622</v>
      </c>
      <c r="E507" s="132" t="s">
        <v>2959</v>
      </c>
      <c r="F507" s="98">
        <v>253.87</v>
      </c>
    </row>
    <row r="508" spans="1:6" ht="14.25" x14ac:dyDescent="0.2">
      <c r="A508" s="554"/>
      <c r="B508" s="554"/>
      <c r="C508" s="133" t="s">
        <v>5931</v>
      </c>
      <c r="D508" s="131" t="s">
        <v>4623</v>
      </c>
      <c r="E508" s="132" t="s">
        <v>2960</v>
      </c>
      <c r="F508" s="98">
        <v>444.27</v>
      </c>
    </row>
    <row r="509" spans="1:6" ht="14.25" x14ac:dyDescent="0.2">
      <c r="A509" s="554"/>
      <c r="B509" s="554"/>
      <c r="C509" s="133" t="s">
        <v>5932</v>
      </c>
      <c r="D509" s="131" t="s">
        <v>4624</v>
      </c>
      <c r="E509" s="132" t="s">
        <v>2961</v>
      </c>
      <c r="F509" s="98">
        <v>634.66999999999996</v>
      </c>
    </row>
    <row r="510" spans="1:6" ht="13.35" customHeight="1" x14ac:dyDescent="0.2">
      <c r="A510" s="554"/>
      <c r="B510" s="554"/>
      <c r="C510" s="133" t="s">
        <v>2811</v>
      </c>
      <c r="D510" s="131" t="s">
        <v>4625</v>
      </c>
      <c r="E510" s="132" t="s">
        <v>2962</v>
      </c>
      <c r="F510" s="98">
        <v>1015.47</v>
      </c>
    </row>
    <row r="511" spans="1:6" x14ac:dyDescent="0.2">
      <c r="A511" s="554"/>
      <c r="B511" s="554"/>
      <c r="C511" s="133" t="s">
        <v>2812</v>
      </c>
      <c r="D511" s="131" t="s">
        <v>4626</v>
      </c>
      <c r="E511" s="132" t="s">
        <v>2813</v>
      </c>
      <c r="F511" s="98">
        <v>1777.07</v>
      </c>
    </row>
    <row r="512" spans="1:6" x14ac:dyDescent="0.2">
      <c r="A512" s="554"/>
      <c r="B512" s="554"/>
      <c r="C512" s="133" t="s">
        <v>2814</v>
      </c>
      <c r="D512" s="131" t="s">
        <v>4627</v>
      </c>
      <c r="E512" s="132" t="s">
        <v>2815</v>
      </c>
      <c r="F512" s="98">
        <v>2538.67</v>
      </c>
    </row>
    <row r="513" spans="1:6" x14ac:dyDescent="0.2">
      <c r="A513" s="554"/>
      <c r="B513" s="554"/>
      <c r="C513" s="133" t="s">
        <v>2816</v>
      </c>
      <c r="D513" s="131" t="s">
        <v>4628</v>
      </c>
      <c r="E513" s="132" t="s">
        <v>2817</v>
      </c>
      <c r="F513" s="98">
        <v>3300.27</v>
      </c>
    </row>
    <row r="514" spans="1:6" ht="13.35" customHeight="1" x14ac:dyDescent="0.2">
      <c r="A514" s="554"/>
      <c r="B514" s="554"/>
      <c r="C514" s="133" t="s">
        <v>2818</v>
      </c>
      <c r="D514" s="131" t="s">
        <v>4629</v>
      </c>
      <c r="E514" s="132" t="s">
        <v>2819</v>
      </c>
      <c r="F514" s="98">
        <v>4061.87</v>
      </c>
    </row>
    <row r="515" spans="1:6" x14ac:dyDescent="0.2">
      <c r="A515" s="554"/>
      <c r="B515" s="554"/>
      <c r="C515" s="133" t="s">
        <v>2820</v>
      </c>
      <c r="D515" s="131" t="s">
        <v>4630</v>
      </c>
      <c r="E515" s="132" t="s">
        <v>2821</v>
      </c>
      <c r="F515" s="98">
        <v>4823.47</v>
      </c>
    </row>
    <row r="516" spans="1:6" x14ac:dyDescent="0.2">
      <c r="A516" s="554"/>
      <c r="B516" s="554"/>
      <c r="C516" s="133" t="s">
        <v>2822</v>
      </c>
      <c r="D516" s="131" t="s">
        <v>4631</v>
      </c>
      <c r="E516" s="132" t="s">
        <v>2823</v>
      </c>
      <c r="F516" s="98">
        <v>5585.07</v>
      </c>
    </row>
    <row r="517" spans="1:6" x14ac:dyDescent="0.2">
      <c r="A517" s="554"/>
      <c r="B517" s="554"/>
      <c r="C517" s="133" t="s">
        <v>2824</v>
      </c>
      <c r="D517" s="131" t="s">
        <v>4632</v>
      </c>
      <c r="E517" s="132" t="s">
        <v>2825</v>
      </c>
      <c r="F517" s="98">
        <v>6600.54</v>
      </c>
    </row>
    <row r="518" spans="1:6" x14ac:dyDescent="0.2">
      <c r="A518" s="555"/>
      <c r="B518" s="555"/>
      <c r="C518" s="133" t="s">
        <v>2826</v>
      </c>
      <c r="D518" s="131" t="s">
        <v>4633</v>
      </c>
      <c r="E518" s="132" t="s">
        <v>5933</v>
      </c>
      <c r="F518" s="98">
        <v>8123.74</v>
      </c>
    </row>
    <row r="519" spans="1:6" ht="13.35" customHeight="1" x14ac:dyDescent="0.2">
      <c r="A519" s="553" t="s">
        <v>199</v>
      </c>
      <c r="B519" s="553" t="s">
        <v>200</v>
      </c>
      <c r="C519" s="133"/>
      <c r="D519" s="131"/>
      <c r="E519" s="556" t="s">
        <v>1140</v>
      </c>
      <c r="F519" s="557"/>
    </row>
    <row r="520" spans="1:6" x14ac:dyDescent="0.2">
      <c r="A520" s="554"/>
      <c r="B520" s="554"/>
      <c r="C520" s="133" t="s">
        <v>1846</v>
      </c>
      <c r="D520" s="131" t="s">
        <v>4634</v>
      </c>
      <c r="E520" s="132" t="s">
        <v>1847</v>
      </c>
      <c r="F520" s="98">
        <v>7798.22</v>
      </c>
    </row>
    <row r="521" spans="1:6" x14ac:dyDescent="0.2">
      <c r="A521" s="554"/>
      <c r="B521" s="554"/>
      <c r="C521" s="133" t="s">
        <v>1848</v>
      </c>
      <c r="D521" s="131" t="s">
        <v>4635</v>
      </c>
      <c r="E521" s="132" t="s">
        <v>1849</v>
      </c>
      <c r="F521" s="98">
        <v>12477.16</v>
      </c>
    </row>
    <row r="522" spans="1:6" x14ac:dyDescent="0.2">
      <c r="A522" s="555"/>
      <c r="B522" s="555"/>
      <c r="C522" s="133" t="s">
        <v>1850</v>
      </c>
      <c r="D522" s="131" t="s">
        <v>4636</v>
      </c>
      <c r="E522" s="132" t="s">
        <v>5934</v>
      </c>
      <c r="F522" s="98">
        <v>17156.09</v>
      </c>
    </row>
    <row r="523" spans="1:6" ht="13.35" customHeight="1" x14ac:dyDescent="0.2">
      <c r="A523" s="553" t="s">
        <v>201</v>
      </c>
      <c r="B523" s="553" t="s">
        <v>202</v>
      </c>
      <c r="C523" s="133"/>
      <c r="D523" s="131"/>
      <c r="E523" s="556" t="s">
        <v>1141</v>
      </c>
      <c r="F523" s="557"/>
    </row>
    <row r="524" spans="1:6" x14ac:dyDescent="0.2">
      <c r="A524" s="554"/>
      <c r="B524" s="554"/>
      <c r="C524" s="133" t="s">
        <v>1851</v>
      </c>
      <c r="D524" s="131" t="s">
        <v>4637</v>
      </c>
      <c r="E524" s="132" t="s">
        <v>1852</v>
      </c>
      <c r="F524" s="98">
        <v>2032.02</v>
      </c>
    </row>
    <row r="525" spans="1:6" x14ac:dyDescent="0.2">
      <c r="A525" s="554"/>
      <c r="B525" s="554"/>
      <c r="C525" s="133" t="s">
        <v>1853</v>
      </c>
      <c r="D525" s="131" t="s">
        <v>4638</v>
      </c>
      <c r="E525" s="132" t="s">
        <v>937</v>
      </c>
      <c r="F525" s="98">
        <v>4064.04</v>
      </c>
    </row>
    <row r="526" spans="1:6" x14ac:dyDescent="0.2">
      <c r="A526" s="555"/>
      <c r="B526" s="555"/>
      <c r="C526" s="133" t="s">
        <v>938</v>
      </c>
      <c r="D526" s="131" t="s">
        <v>4639</v>
      </c>
      <c r="E526" s="132" t="s">
        <v>5935</v>
      </c>
      <c r="F526" s="98">
        <v>6096.06</v>
      </c>
    </row>
    <row r="527" spans="1:6" ht="13.35" customHeight="1" x14ac:dyDescent="0.2">
      <c r="A527" s="553" t="s">
        <v>203</v>
      </c>
      <c r="B527" s="553" t="s">
        <v>204</v>
      </c>
      <c r="C527" s="133"/>
      <c r="D527" s="131"/>
      <c r="E527" s="556" t="s">
        <v>1142</v>
      </c>
      <c r="F527" s="557"/>
    </row>
    <row r="528" spans="1:6" ht="14.25" x14ac:dyDescent="0.2">
      <c r="A528" s="554"/>
      <c r="B528" s="554"/>
      <c r="C528" s="133" t="s">
        <v>5936</v>
      </c>
      <c r="D528" s="131" t="s">
        <v>4640</v>
      </c>
      <c r="E528" s="132" t="s">
        <v>939</v>
      </c>
      <c r="F528" s="98">
        <v>238.37</v>
      </c>
    </row>
    <row r="529" spans="1:6" ht="14.25" x14ac:dyDescent="0.2">
      <c r="A529" s="554"/>
      <c r="B529" s="554"/>
      <c r="C529" s="133" t="s">
        <v>5937</v>
      </c>
      <c r="D529" s="131" t="s">
        <v>4641</v>
      </c>
      <c r="E529" s="132" t="s">
        <v>940</v>
      </c>
      <c r="F529" s="98">
        <v>417.15</v>
      </c>
    </row>
    <row r="530" spans="1:6" ht="14.25" x14ac:dyDescent="0.2">
      <c r="A530" s="554"/>
      <c r="B530" s="554"/>
      <c r="C530" s="133" t="s">
        <v>5938</v>
      </c>
      <c r="D530" s="131" t="s">
        <v>4642</v>
      </c>
      <c r="E530" s="132" t="s">
        <v>941</v>
      </c>
      <c r="F530" s="98">
        <v>595.94000000000005</v>
      </c>
    </row>
    <row r="531" spans="1:6" ht="14.25" x14ac:dyDescent="0.2">
      <c r="A531" s="554"/>
      <c r="B531" s="554"/>
      <c r="C531" s="133" t="s">
        <v>5939</v>
      </c>
      <c r="D531" s="131" t="s">
        <v>4643</v>
      </c>
      <c r="E531" s="132" t="s">
        <v>942</v>
      </c>
      <c r="F531" s="98">
        <v>774.72</v>
      </c>
    </row>
    <row r="532" spans="1:6" ht="14.25" x14ac:dyDescent="0.2">
      <c r="A532" s="554"/>
      <c r="B532" s="554"/>
      <c r="C532" s="133" t="s">
        <v>5940</v>
      </c>
      <c r="D532" s="131" t="s">
        <v>4644</v>
      </c>
      <c r="E532" s="132" t="s">
        <v>943</v>
      </c>
      <c r="F532" s="98">
        <v>953.5</v>
      </c>
    </row>
    <row r="533" spans="1:6" ht="14.25" x14ac:dyDescent="0.2">
      <c r="A533" s="554"/>
      <c r="B533" s="554"/>
      <c r="C533" s="133" t="s">
        <v>5941</v>
      </c>
      <c r="D533" s="131" t="s">
        <v>4645</v>
      </c>
      <c r="E533" s="132" t="s">
        <v>2739</v>
      </c>
      <c r="F533" s="98">
        <v>1191.8699999999999</v>
      </c>
    </row>
    <row r="534" spans="1:6" ht="14.25" x14ac:dyDescent="0.2">
      <c r="A534" s="554"/>
      <c r="B534" s="554"/>
      <c r="C534" s="133" t="s">
        <v>5942</v>
      </c>
      <c r="D534" s="131" t="s">
        <v>4646</v>
      </c>
      <c r="E534" s="132" t="s">
        <v>2740</v>
      </c>
      <c r="F534" s="98">
        <v>1549.43</v>
      </c>
    </row>
    <row r="535" spans="1:6" ht="14.25" x14ac:dyDescent="0.2">
      <c r="A535" s="554"/>
      <c r="B535" s="554"/>
      <c r="C535" s="133" t="s">
        <v>5943</v>
      </c>
      <c r="D535" s="131" t="s">
        <v>4647</v>
      </c>
      <c r="E535" s="132" t="s">
        <v>2030</v>
      </c>
      <c r="F535" s="98">
        <v>1906.99</v>
      </c>
    </row>
    <row r="536" spans="1:6" ht="14.25" x14ac:dyDescent="0.2">
      <c r="A536" s="554"/>
      <c r="B536" s="554"/>
      <c r="C536" s="133" t="s">
        <v>5944</v>
      </c>
      <c r="D536" s="131" t="s">
        <v>4648</v>
      </c>
      <c r="E536" s="132" t="s">
        <v>3059</v>
      </c>
      <c r="F536" s="98">
        <v>2383.7399999999998</v>
      </c>
    </row>
    <row r="537" spans="1:6" ht="14.25" x14ac:dyDescent="0.2">
      <c r="A537" s="554"/>
      <c r="B537" s="554"/>
      <c r="C537" s="133" t="s">
        <v>5945</v>
      </c>
      <c r="D537" s="131" t="s">
        <v>4649</v>
      </c>
      <c r="E537" s="132" t="s">
        <v>3060</v>
      </c>
      <c r="F537" s="98">
        <v>3098.86</v>
      </c>
    </row>
    <row r="538" spans="1:6" ht="14.25" x14ac:dyDescent="0.2">
      <c r="A538" s="554"/>
      <c r="B538" s="554"/>
      <c r="C538" s="133" t="s">
        <v>5946</v>
      </c>
      <c r="D538" s="131" t="s">
        <v>4650</v>
      </c>
      <c r="E538" s="132" t="s">
        <v>3061</v>
      </c>
      <c r="F538" s="98">
        <v>3813.98</v>
      </c>
    </row>
    <row r="539" spans="1:6" ht="14.25" x14ac:dyDescent="0.2">
      <c r="A539" s="554"/>
      <c r="B539" s="554"/>
      <c r="C539" s="133" t="s">
        <v>5947</v>
      </c>
      <c r="D539" s="131" t="s">
        <v>4651</v>
      </c>
      <c r="E539" s="132" t="s">
        <v>3062</v>
      </c>
      <c r="F539" s="98">
        <v>4529.1099999999997</v>
      </c>
    </row>
    <row r="540" spans="1:6" ht="14.25" x14ac:dyDescent="0.2">
      <c r="A540" s="554"/>
      <c r="B540" s="554"/>
      <c r="C540" s="133" t="s">
        <v>5948</v>
      </c>
      <c r="D540" s="131" t="s">
        <v>4652</v>
      </c>
      <c r="E540" s="132" t="s">
        <v>3063</v>
      </c>
      <c r="F540" s="98">
        <v>5244.23</v>
      </c>
    </row>
    <row r="541" spans="1:6" ht="14.25" x14ac:dyDescent="0.2">
      <c r="A541" s="554"/>
      <c r="B541" s="554"/>
      <c r="C541" s="133" t="s">
        <v>5949</v>
      </c>
      <c r="D541" s="131" t="s">
        <v>4653</v>
      </c>
      <c r="E541" s="132" t="s">
        <v>3064</v>
      </c>
      <c r="F541" s="98">
        <v>5959.35</v>
      </c>
    </row>
    <row r="542" spans="1:6" ht="14.25" x14ac:dyDescent="0.2">
      <c r="A542" s="554"/>
      <c r="B542" s="554"/>
      <c r="C542" s="133" t="s">
        <v>5950</v>
      </c>
      <c r="D542" s="131" t="s">
        <v>4654</v>
      </c>
      <c r="E542" s="132" t="s">
        <v>1241</v>
      </c>
      <c r="F542" s="98">
        <v>6674.47</v>
      </c>
    </row>
    <row r="543" spans="1:6" ht="14.25" x14ac:dyDescent="0.2">
      <c r="A543" s="555"/>
      <c r="B543" s="555"/>
      <c r="C543" s="133" t="s">
        <v>5951</v>
      </c>
      <c r="D543" s="131" t="s">
        <v>4655</v>
      </c>
      <c r="E543" s="132" t="s">
        <v>5952</v>
      </c>
      <c r="F543" s="98">
        <v>7389.59</v>
      </c>
    </row>
    <row r="544" spans="1:6" ht="38.25" x14ac:dyDescent="0.2">
      <c r="A544" s="553" t="s">
        <v>205</v>
      </c>
      <c r="B544" s="553" t="s">
        <v>206</v>
      </c>
      <c r="C544" s="133" t="s">
        <v>1856</v>
      </c>
      <c r="D544" s="131" t="s">
        <v>4656</v>
      </c>
      <c r="E544" s="132" t="s">
        <v>1857</v>
      </c>
      <c r="F544" s="98">
        <v>1696.24</v>
      </c>
    </row>
    <row r="545" spans="1:6" ht="38.25" x14ac:dyDescent="0.2">
      <c r="A545" s="554"/>
      <c r="B545" s="554"/>
      <c r="C545" s="133" t="s">
        <v>1858</v>
      </c>
      <c r="D545" s="131" t="s">
        <v>4657</v>
      </c>
      <c r="E545" s="132" t="s">
        <v>2449</v>
      </c>
      <c r="F545" s="98">
        <v>3392.48</v>
      </c>
    </row>
    <row r="546" spans="1:6" ht="38.25" x14ac:dyDescent="0.2">
      <c r="A546" s="554"/>
      <c r="B546" s="554"/>
      <c r="C546" s="133" t="s">
        <v>2450</v>
      </c>
      <c r="D546" s="131" t="s">
        <v>4658</v>
      </c>
      <c r="E546" s="132" t="s">
        <v>2316</v>
      </c>
      <c r="F546" s="98">
        <v>5088.72</v>
      </c>
    </row>
    <row r="547" spans="1:6" ht="38.25" x14ac:dyDescent="0.2">
      <c r="A547" s="554"/>
      <c r="B547" s="554"/>
      <c r="C547" s="133" t="s">
        <v>2317</v>
      </c>
      <c r="D547" s="131" t="s">
        <v>4659</v>
      </c>
      <c r="E547" s="132" t="s">
        <v>2318</v>
      </c>
      <c r="F547" s="98">
        <v>6784.96</v>
      </c>
    </row>
    <row r="548" spans="1:6" ht="38.25" x14ac:dyDescent="0.2">
      <c r="A548" s="555"/>
      <c r="B548" s="555"/>
      <c r="C548" s="133" t="s">
        <v>2319</v>
      </c>
      <c r="D548" s="131" t="s">
        <v>4660</v>
      </c>
      <c r="E548" s="132" t="s">
        <v>567</v>
      </c>
      <c r="F548" s="98">
        <v>8481.2000000000007</v>
      </c>
    </row>
    <row r="549" spans="1:6" ht="51" x14ac:dyDescent="0.2">
      <c r="A549" s="339" t="s">
        <v>207</v>
      </c>
      <c r="B549" s="339" t="s">
        <v>208</v>
      </c>
      <c r="C549" s="558" t="s">
        <v>568</v>
      </c>
      <c r="D549" s="131" t="s">
        <v>4661</v>
      </c>
      <c r="E549" s="132" t="s">
        <v>6344</v>
      </c>
      <c r="F549" s="562">
        <v>68.75</v>
      </c>
    </row>
    <row r="550" spans="1:6" ht="63.75" x14ac:dyDescent="0.2">
      <c r="A550" s="345"/>
      <c r="B550" s="345"/>
      <c r="C550" s="560"/>
      <c r="D550" s="131" t="s">
        <v>4662</v>
      </c>
      <c r="E550" s="132" t="s">
        <v>6345</v>
      </c>
      <c r="F550" s="563"/>
    </row>
    <row r="551" spans="1:6" ht="51" x14ac:dyDescent="0.2">
      <c r="A551" s="345"/>
      <c r="B551" s="345"/>
      <c r="C551" s="558" t="s">
        <v>569</v>
      </c>
      <c r="D551" s="131" t="s">
        <v>4663</v>
      </c>
      <c r="E551" s="132" t="s">
        <v>6346</v>
      </c>
      <c r="F551" s="562">
        <v>137.5</v>
      </c>
    </row>
    <row r="552" spans="1:6" ht="51" x14ac:dyDescent="0.2">
      <c r="A552" s="345"/>
      <c r="B552" s="345"/>
      <c r="C552" s="559"/>
      <c r="D552" s="131" t="s">
        <v>4664</v>
      </c>
      <c r="E552" s="132" t="s">
        <v>6347</v>
      </c>
      <c r="F552" s="567"/>
    </row>
    <row r="553" spans="1:6" ht="63.75" x14ac:dyDescent="0.2">
      <c r="A553" s="345"/>
      <c r="B553" s="345"/>
      <c r="C553" s="559"/>
      <c r="D553" s="131" t="s">
        <v>4665</v>
      </c>
      <c r="E553" s="132" t="s">
        <v>6348</v>
      </c>
      <c r="F553" s="567"/>
    </row>
    <row r="554" spans="1:6" ht="63.75" x14ac:dyDescent="0.2">
      <c r="A554" s="346"/>
      <c r="B554" s="346"/>
      <c r="C554" s="560"/>
      <c r="D554" s="131" t="s">
        <v>4666</v>
      </c>
      <c r="E554" s="132" t="s">
        <v>6349</v>
      </c>
      <c r="F554" s="563"/>
    </row>
    <row r="555" spans="1:6" ht="51" x14ac:dyDescent="0.2">
      <c r="A555" s="345"/>
      <c r="B555" s="345"/>
      <c r="C555" s="558" t="s">
        <v>2672</v>
      </c>
      <c r="D555" s="131" t="s">
        <v>4667</v>
      </c>
      <c r="E555" s="132" t="s">
        <v>6350</v>
      </c>
      <c r="F555" s="562">
        <v>206.25</v>
      </c>
    </row>
    <row r="556" spans="1:6" ht="51" x14ac:dyDescent="0.2">
      <c r="A556" s="345"/>
      <c r="B556" s="345"/>
      <c r="C556" s="559"/>
      <c r="D556" s="131" t="s">
        <v>4668</v>
      </c>
      <c r="E556" s="132" t="s">
        <v>6351</v>
      </c>
      <c r="F556" s="567"/>
    </row>
    <row r="557" spans="1:6" ht="63.75" x14ac:dyDescent="0.2">
      <c r="A557" s="345"/>
      <c r="B557" s="345"/>
      <c r="C557" s="559"/>
      <c r="D557" s="131" t="s">
        <v>4669</v>
      </c>
      <c r="E557" s="132" t="s">
        <v>6352</v>
      </c>
      <c r="F557" s="567"/>
    </row>
    <row r="558" spans="1:6" ht="26.45" customHeight="1" x14ac:dyDescent="0.2">
      <c r="A558" s="345"/>
      <c r="B558" s="345"/>
      <c r="C558" s="560"/>
      <c r="D558" s="131" t="s">
        <v>4670</v>
      </c>
      <c r="E558" s="132" t="s">
        <v>6353</v>
      </c>
      <c r="F558" s="563"/>
    </row>
    <row r="559" spans="1:6" ht="51" x14ac:dyDescent="0.2">
      <c r="A559" s="345"/>
      <c r="B559" s="345"/>
      <c r="C559" s="558" t="s">
        <v>3249</v>
      </c>
      <c r="D559" s="131" t="s">
        <v>4671</v>
      </c>
      <c r="E559" s="132" t="s">
        <v>6354</v>
      </c>
      <c r="F559" s="562">
        <v>275</v>
      </c>
    </row>
    <row r="560" spans="1:6" ht="51" x14ac:dyDescent="0.2">
      <c r="A560" s="345"/>
      <c r="B560" s="345"/>
      <c r="C560" s="559"/>
      <c r="D560" s="131" t="s">
        <v>4672</v>
      </c>
      <c r="E560" s="132" t="s">
        <v>6355</v>
      </c>
      <c r="F560" s="567"/>
    </row>
    <row r="561" spans="1:6" ht="63.75" x14ac:dyDescent="0.2">
      <c r="A561" s="345"/>
      <c r="B561" s="345"/>
      <c r="C561" s="559"/>
      <c r="D561" s="131" t="s">
        <v>4673</v>
      </c>
      <c r="E561" s="132" t="s">
        <v>6356</v>
      </c>
      <c r="F561" s="567"/>
    </row>
    <row r="562" spans="1:6" ht="63.75" x14ac:dyDescent="0.2">
      <c r="A562" s="345"/>
      <c r="B562" s="345"/>
      <c r="C562" s="560"/>
      <c r="D562" s="131" t="s">
        <v>4674</v>
      </c>
      <c r="E562" s="132" t="s">
        <v>6357</v>
      </c>
      <c r="F562" s="563"/>
    </row>
    <row r="563" spans="1:6" ht="51" x14ac:dyDescent="0.2">
      <c r="A563" s="345"/>
      <c r="B563" s="345"/>
      <c r="C563" s="558" t="s">
        <v>3708</v>
      </c>
      <c r="D563" s="131" t="s">
        <v>4675</v>
      </c>
      <c r="E563" s="132" t="s">
        <v>6358</v>
      </c>
      <c r="F563" s="562">
        <v>343.75</v>
      </c>
    </row>
    <row r="564" spans="1:6" ht="51" x14ac:dyDescent="0.2">
      <c r="A564" s="345"/>
      <c r="B564" s="345"/>
      <c r="C564" s="559"/>
      <c r="D564" s="131" t="s">
        <v>4676</v>
      </c>
      <c r="E564" s="132" t="s">
        <v>6359</v>
      </c>
      <c r="F564" s="567"/>
    </row>
    <row r="565" spans="1:6" ht="63.75" x14ac:dyDescent="0.2">
      <c r="A565" s="345"/>
      <c r="B565" s="345"/>
      <c r="C565" s="559"/>
      <c r="D565" s="131" t="s">
        <v>4677</v>
      </c>
      <c r="E565" s="132" t="s">
        <v>6360</v>
      </c>
      <c r="F565" s="567"/>
    </row>
    <row r="566" spans="1:6" ht="63.75" x14ac:dyDescent="0.2">
      <c r="A566" s="346"/>
      <c r="B566" s="346"/>
      <c r="C566" s="560"/>
      <c r="D566" s="131" t="s">
        <v>4678</v>
      </c>
      <c r="E566" s="132" t="s">
        <v>6361</v>
      </c>
      <c r="F566" s="563"/>
    </row>
    <row r="567" spans="1:6" ht="51" x14ac:dyDescent="0.2">
      <c r="A567" s="345"/>
      <c r="B567" s="345"/>
      <c r="C567" s="558" t="s">
        <v>3709</v>
      </c>
      <c r="D567" s="131" t="s">
        <v>4679</v>
      </c>
      <c r="E567" s="132" t="s">
        <v>6362</v>
      </c>
      <c r="F567" s="562">
        <v>412.5</v>
      </c>
    </row>
    <row r="568" spans="1:6" ht="51" x14ac:dyDescent="0.2">
      <c r="A568" s="345"/>
      <c r="B568" s="345"/>
      <c r="C568" s="559"/>
      <c r="D568" s="131" t="s">
        <v>4680</v>
      </c>
      <c r="E568" s="132" t="s">
        <v>6363</v>
      </c>
      <c r="F568" s="567"/>
    </row>
    <row r="569" spans="1:6" ht="63.75" x14ac:dyDescent="0.2">
      <c r="A569" s="345"/>
      <c r="B569" s="345"/>
      <c r="C569" s="559"/>
      <c r="D569" s="131" t="s">
        <v>4681</v>
      </c>
      <c r="E569" s="132" t="s">
        <v>6364</v>
      </c>
      <c r="F569" s="567"/>
    </row>
    <row r="570" spans="1:6" ht="63.75" x14ac:dyDescent="0.2">
      <c r="A570" s="340"/>
      <c r="B570" s="340"/>
      <c r="C570" s="560"/>
      <c r="D570" s="131" t="s">
        <v>4682</v>
      </c>
      <c r="E570" s="132" t="s">
        <v>6365</v>
      </c>
      <c r="F570" s="563"/>
    </row>
    <row r="571" spans="1:6" ht="26.45" customHeight="1" x14ac:dyDescent="0.2">
      <c r="A571" s="553" t="s">
        <v>5953</v>
      </c>
      <c r="B571" s="553" t="s">
        <v>210</v>
      </c>
      <c r="C571" s="558"/>
      <c r="D571" s="131" t="s">
        <v>4683</v>
      </c>
      <c r="E571" s="132" t="s">
        <v>5954</v>
      </c>
      <c r="F571" s="562"/>
    </row>
    <row r="572" spans="1:6" ht="38.25" x14ac:dyDescent="0.2">
      <c r="A572" s="554"/>
      <c r="B572" s="554"/>
      <c r="C572" s="559"/>
      <c r="D572" s="131" t="s">
        <v>4684</v>
      </c>
      <c r="E572" s="132" t="s">
        <v>5955</v>
      </c>
      <c r="F572" s="567"/>
    </row>
    <row r="573" spans="1:6" ht="25.5" x14ac:dyDescent="0.2">
      <c r="A573" s="554"/>
      <c r="B573" s="554"/>
      <c r="C573" s="559"/>
      <c r="D573" s="131" t="s">
        <v>4685</v>
      </c>
      <c r="E573" s="132" t="s">
        <v>5956</v>
      </c>
      <c r="F573" s="567"/>
    </row>
    <row r="574" spans="1:6" ht="51" x14ac:dyDescent="0.2">
      <c r="A574" s="554"/>
      <c r="B574" s="554"/>
      <c r="C574" s="559"/>
      <c r="D574" s="131" t="s">
        <v>4686</v>
      </c>
      <c r="E574" s="132" t="s">
        <v>5957</v>
      </c>
      <c r="F574" s="567"/>
    </row>
    <row r="575" spans="1:6" ht="38.25" x14ac:dyDescent="0.2">
      <c r="A575" s="554"/>
      <c r="B575" s="554"/>
      <c r="C575" s="559"/>
      <c r="D575" s="131" t="s">
        <v>6366</v>
      </c>
      <c r="E575" s="132" t="s">
        <v>6367</v>
      </c>
      <c r="F575" s="567"/>
    </row>
    <row r="576" spans="1:6" ht="51" x14ac:dyDescent="0.2">
      <c r="A576" s="554"/>
      <c r="B576" s="554"/>
      <c r="C576" s="560"/>
      <c r="D576" s="131" t="s">
        <v>4687</v>
      </c>
      <c r="E576" s="132" t="s">
        <v>4590</v>
      </c>
      <c r="F576" s="563"/>
    </row>
    <row r="577" spans="1:6" x14ac:dyDescent="0.2">
      <c r="A577" s="554"/>
      <c r="B577" s="554"/>
      <c r="C577" s="133" t="s">
        <v>1524</v>
      </c>
      <c r="D577" s="136" t="s">
        <v>4688</v>
      </c>
      <c r="E577" s="132" t="s">
        <v>5958</v>
      </c>
      <c r="F577" s="98">
        <v>259.93</v>
      </c>
    </row>
    <row r="578" spans="1:6" x14ac:dyDescent="0.2">
      <c r="A578" s="554"/>
      <c r="B578" s="554"/>
      <c r="C578" s="133" t="s">
        <v>1525</v>
      </c>
      <c r="D578" s="136" t="s">
        <v>4689</v>
      </c>
      <c r="E578" s="132" t="s">
        <v>5959</v>
      </c>
      <c r="F578" s="98">
        <v>519.86</v>
      </c>
    </row>
    <row r="579" spans="1:6" x14ac:dyDescent="0.2">
      <c r="A579" s="554"/>
      <c r="B579" s="554"/>
      <c r="C579" s="133" t="s">
        <v>1526</v>
      </c>
      <c r="D579" s="136" t="s">
        <v>4690</v>
      </c>
      <c r="E579" s="132" t="s">
        <v>5960</v>
      </c>
      <c r="F579" s="98">
        <v>779.79</v>
      </c>
    </row>
    <row r="580" spans="1:6" x14ac:dyDescent="0.2">
      <c r="A580" s="554"/>
      <c r="B580" s="554"/>
      <c r="C580" s="133" t="s">
        <v>1527</v>
      </c>
      <c r="D580" s="136" t="s">
        <v>4691</v>
      </c>
      <c r="E580" s="132" t="s">
        <v>5961</v>
      </c>
      <c r="F580" s="98">
        <v>1039.72</v>
      </c>
    </row>
    <row r="581" spans="1:6" x14ac:dyDescent="0.2">
      <c r="A581" s="554"/>
      <c r="B581" s="554"/>
      <c r="C581" s="133" t="s">
        <v>1528</v>
      </c>
      <c r="D581" s="136" t="s">
        <v>4692</v>
      </c>
      <c r="E581" s="132" t="s">
        <v>5962</v>
      </c>
      <c r="F581" s="98">
        <v>1299.6500000000001</v>
      </c>
    </row>
    <row r="582" spans="1:6" x14ac:dyDescent="0.2">
      <c r="A582" s="554"/>
      <c r="B582" s="554"/>
      <c r="C582" s="133" t="s">
        <v>1529</v>
      </c>
      <c r="D582" s="136" t="s">
        <v>4693</v>
      </c>
      <c r="E582" s="132" t="s">
        <v>5963</v>
      </c>
      <c r="F582" s="98">
        <v>1559.58</v>
      </c>
    </row>
    <row r="583" spans="1:6" x14ac:dyDescent="0.2">
      <c r="A583" s="554"/>
      <c r="B583" s="554"/>
      <c r="C583" s="133" t="s">
        <v>1530</v>
      </c>
      <c r="D583" s="136" t="s">
        <v>4694</v>
      </c>
      <c r="E583" s="132" t="s">
        <v>5964</v>
      </c>
      <c r="F583" s="98">
        <v>1819.51</v>
      </c>
    </row>
    <row r="584" spans="1:6" x14ac:dyDescent="0.2">
      <c r="A584" s="554"/>
      <c r="B584" s="554"/>
      <c r="C584" s="133" t="s">
        <v>1531</v>
      </c>
      <c r="D584" s="136" t="s">
        <v>4695</v>
      </c>
      <c r="E584" s="132" t="s">
        <v>5965</v>
      </c>
      <c r="F584" s="98">
        <v>2079.44</v>
      </c>
    </row>
    <row r="585" spans="1:6" x14ac:dyDescent="0.2">
      <c r="A585" s="554"/>
      <c r="B585" s="554"/>
      <c r="C585" s="133" t="s">
        <v>1532</v>
      </c>
      <c r="D585" s="136" t="s">
        <v>4696</v>
      </c>
      <c r="E585" s="132" t="s">
        <v>5966</v>
      </c>
      <c r="F585" s="98">
        <v>2339.37</v>
      </c>
    </row>
    <row r="586" spans="1:6" x14ac:dyDescent="0.2">
      <c r="A586" s="554"/>
      <c r="B586" s="554"/>
      <c r="C586" s="133" t="s">
        <v>1533</v>
      </c>
      <c r="D586" s="136" t="s">
        <v>4697</v>
      </c>
      <c r="E586" s="132" t="s">
        <v>5967</v>
      </c>
      <c r="F586" s="98">
        <v>2599.3000000000002</v>
      </c>
    </row>
    <row r="587" spans="1:6" x14ac:dyDescent="0.2">
      <c r="A587" s="554"/>
      <c r="B587" s="554"/>
      <c r="C587" s="133" t="s">
        <v>1534</v>
      </c>
      <c r="D587" s="136" t="s">
        <v>4698</v>
      </c>
      <c r="E587" s="132" t="s">
        <v>5968</v>
      </c>
      <c r="F587" s="98">
        <v>2859.23</v>
      </c>
    </row>
    <row r="588" spans="1:6" x14ac:dyDescent="0.2">
      <c r="A588" s="554"/>
      <c r="B588" s="554"/>
      <c r="C588" s="133" t="s">
        <v>1535</v>
      </c>
      <c r="D588" s="136" t="s">
        <v>4699</v>
      </c>
      <c r="E588" s="132" t="s">
        <v>5969</v>
      </c>
      <c r="F588" s="98">
        <v>3119.16</v>
      </c>
    </row>
    <row r="589" spans="1:6" x14ac:dyDescent="0.2">
      <c r="A589" s="554"/>
      <c r="B589" s="554"/>
      <c r="C589" s="133" t="s">
        <v>1536</v>
      </c>
      <c r="D589" s="136" t="s">
        <v>4700</v>
      </c>
      <c r="E589" s="132" t="s">
        <v>5970</v>
      </c>
      <c r="F589" s="98">
        <v>3379.09</v>
      </c>
    </row>
    <row r="590" spans="1:6" x14ac:dyDescent="0.2">
      <c r="A590" s="554"/>
      <c r="B590" s="554"/>
      <c r="C590" s="133" t="s">
        <v>1537</v>
      </c>
      <c r="D590" s="136" t="s">
        <v>4701</v>
      </c>
      <c r="E590" s="132" t="s">
        <v>5971</v>
      </c>
      <c r="F590" s="98">
        <v>3639.02</v>
      </c>
    </row>
    <row r="591" spans="1:6" x14ac:dyDescent="0.2">
      <c r="A591" s="554"/>
      <c r="B591" s="554"/>
      <c r="C591" s="133" t="s">
        <v>1538</v>
      </c>
      <c r="D591" s="136" t="s">
        <v>4702</v>
      </c>
      <c r="E591" s="132" t="s">
        <v>5972</v>
      </c>
      <c r="F591" s="98">
        <v>3898.95</v>
      </c>
    </row>
    <row r="592" spans="1:6" x14ac:dyDescent="0.2">
      <c r="A592" s="554"/>
      <c r="B592" s="554"/>
      <c r="C592" s="133" t="s">
        <v>1539</v>
      </c>
      <c r="D592" s="136" t="s">
        <v>4703</v>
      </c>
      <c r="E592" s="132" t="s">
        <v>5973</v>
      </c>
      <c r="F592" s="98">
        <v>4158.88</v>
      </c>
    </row>
    <row r="593" spans="1:6" x14ac:dyDescent="0.2">
      <c r="A593" s="554"/>
      <c r="B593" s="554"/>
      <c r="C593" s="133" t="s">
        <v>1540</v>
      </c>
      <c r="D593" s="136" t="s">
        <v>4704</v>
      </c>
      <c r="E593" s="132" t="s">
        <v>5974</v>
      </c>
      <c r="F593" s="98">
        <v>4418.8100000000004</v>
      </c>
    </row>
    <row r="594" spans="1:6" x14ac:dyDescent="0.2">
      <c r="A594" s="554"/>
      <c r="B594" s="554"/>
      <c r="C594" s="133" t="s">
        <v>1541</v>
      </c>
      <c r="D594" s="136" t="s">
        <v>4705</v>
      </c>
      <c r="E594" s="132" t="s">
        <v>5975</v>
      </c>
      <c r="F594" s="98">
        <v>4678.74</v>
      </c>
    </row>
    <row r="595" spans="1:6" x14ac:dyDescent="0.2">
      <c r="A595" s="554"/>
      <c r="B595" s="554"/>
      <c r="C595" s="133" t="s">
        <v>1542</v>
      </c>
      <c r="D595" s="136" t="s">
        <v>4706</v>
      </c>
      <c r="E595" s="132" t="s">
        <v>5976</v>
      </c>
      <c r="F595" s="98">
        <v>4938.67</v>
      </c>
    </row>
    <row r="596" spans="1:6" x14ac:dyDescent="0.2">
      <c r="A596" s="554"/>
      <c r="B596" s="554"/>
      <c r="C596" s="133" t="s">
        <v>1543</v>
      </c>
      <c r="D596" s="136" t="s">
        <v>4707</v>
      </c>
      <c r="E596" s="132" t="s">
        <v>5977</v>
      </c>
      <c r="F596" s="98">
        <v>5198.6000000000004</v>
      </c>
    </row>
    <row r="597" spans="1:6" x14ac:dyDescent="0.2">
      <c r="A597" s="554"/>
      <c r="B597" s="554"/>
      <c r="C597" s="133" t="s">
        <v>1544</v>
      </c>
      <c r="D597" s="136"/>
      <c r="E597" s="132" t="s">
        <v>5978</v>
      </c>
      <c r="F597" s="98"/>
    </row>
    <row r="598" spans="1:6" x14ac:dyDescent="0.2">
      <c r="A598" s="554"/>
      <c r="B598" s="554"/>
      <c r="C598" s="133" t="s">
        <v>3534</v>
      </c>
      <c r="D598" s="136" t="s">
        <v>4708</v>
      </c>
      <c r="E598" s="132" t="s">
        <v>5979</v>
      </c>
      <c r="F598" s="98">
        <v>5458.53</v>
      </c>
    </row>
    <row r="599" spans="1:6" x14ac:dyDescent="0.2">
      <c r="A599" s="554"/>
      <c r="B599" s="554"/>
      <c r="C599" s="133" t="s">
        <v>3535</v>
      </c>
      <c r="D599" s="136" t="s">
        <v>4709</v>
      </c>
      <c r="E599" s="132" t="s">
        <v>5980</v>
      </c>
      <c r="F599" s="98">
        <v>5718.46</v>
      </c>
    </row>
    <row r="600" spans="1:6" x14ac:dyDescent="0.2">
      <c r="A600" s="554"/>
      <c r="B600" s="554"/>
      <c r="C600" s="133" t="s">
        <v>3536</v>
      </c>
      <c r="D600" s="136" t="s">
        <v>4710</v>
      </c>
      <c r="E600" s="132" t="s">
        <v>5981</v>
      </c>
      <c r="F600" s="98">
        <v>5978.39</v>
      </c>
    </row>
    <row r="601" spans="1:6" x14ac:dyDescent="0.2">
      <c r="A601" s="554"/>
      <c r="B601" s="554"/>
      <c r="C601" s="133" t="s">
        <v>3537</v>
      </c>
      <c r="D601" s="136" t="s">
        <v>4711</v>
      </c>
      <c r="E601" s="132" t="s">
        <v>5982</v>
      </c>
      <c r="F601" s="98">
        <v>6238.32</v>
      </c>
    </row>
    <row r="602" spans="1:6" x14ac:dyDescent="0.2">
      <c r="A602" s="554"/>
      <c r="B602" s="554"/>
      <c r="C602" s="133" t="s">
        <v>3538</v>
      </c>
      <c r="D602" s="136" t="s">
        <v>4712</v>
      </c>
      <c r="E602" s="132" t="s">
        <v>5983</v>
      </c>
      <c r="F602" s="98">
        <v>6498.25</v>
      </c>
    </row>
    <row r="603" spans="1:6" x14ac:dyDescent="0.2">
      <c r="A603" s="554"/>
      <c r="B603" s="554"/>
      <c r="C603" s="133" t="s">
        <v>3539</v>
      </c>
      <c r="D603" s="136" t="s">
        <v>4713</v>
      </c>
      <c r="E603" s="132" t="s">
        <v>5984</v>
      </c>
      <c r="F603" s="98">
        <v>6758.18</v>
      </c>
    </row>
    <row r="604" spans="1:6" x14ac:dyDescent="0.2">
      <c r="A604" s="554"/>
      <c r="B604" s="554"/>
      <c r="C604" s="133" t="s">
        <v>3540</v>
      </c>
      <c r="D604" s="136" t="s">
        <v>4714</v>
      </c>
      <c r="E604" s="132" t="s">
        <v>5985</v>
      </c>
      <c r="F604" s="98">
        <v>7018.11</v>
      </c>
    </row>
    <row r="605" spans="1:6" x14ac:dyDescent="0.2">
      <c r="A605" s="555"/>
      <c r="B605" s="555"/>
      <c r="C605" s="133" t="s">
        <v>3541</v>
      </c>
      <c r="D605" s="136" t="s">
        <v>4715</v>
      </c>
      <c r="E605" s="132" t="s">
        <v>5986</v>
      </c>
      <c r="F605" s="98">
        <v>7278.04</v>
      </c>
    </row>
    <row r="606" spans="1:6" ht="38.25" x14ac:dyDescent="0.2">
      <c r="A606" s="339" t="s">
        <v>5987</v>
      </c>
      <c r="B606" s="339" t="s">
        <v>212</v>
      </c>
      <c r="C606" s="558"/>
      <c r="D606" s="131" t="s">
        <v>4716</v>
      </c>
      <c r="E606" s="132" t="s">
        <v>5988</v>
      </c>
      <c r="F606" s="562"/>
    </row>
    <row r="607" spans="1:6" ht="25.5" x14ac:dyDescent="0.2">
      <c r="A607" s="345"/>
      <c r="B607" s="345"/>
      <c r="C607" s="559"/>
      <c r="D607" s="131" t="s">
        <v>4717</v>
      </c>
      <c r="E607" s="132" t="s">
        <v>5989</v>
      </c>
      <c r="F607" s="567"/>
    </row>
    <row r="608" spans="1:6" ht="25.5" x14ac:dyDescent="0.2">
      <c r="A608" s="345"/>
      <c r="B608" s="345"/>
      <c r="C608" s="559"/>
      <c r="D608" s="131" t="s">
        <v>4718</v>
      </c>
      <c r="E608" s="132" t="s">
        <v>5990</v>
      </c>
      <c r="F608" s="567"/>
    </row>
    <row r="609" spans="1:6" ht="25.5" x14ac:dyDescent="0.2">
      <c r="A609" s="345"/>
      <c r="B609" s="345"/>
      <c r="C609" s="559"/>
      <c r="D609" s="131" t="s">
        <v>4719</v>
      </c>
      <c r="E609" s="132" t="s">
        <v>5991</v>
      </c>
      <c r="F609" s="567"/>
    </row>
    <row r="610" spans="1:6" ht="38.25" x14ac:dyDescent="0.2">
      <c r="A610" s="345"/>
      <c r="B610" s="345"/>
      <c r="C610" s="559"/>
      <c r="D610" s="131" t="s">
        <v>4720</v>
      </c>
      <c r="E610" s="132" t="s">
        <v>5992</v>
      </c>
      <c r="F610" s="567"/>
    </row>
    <row r="611" spans="1:6" ht="25.5" x14ac:dyDescent="0.2">
      <c r="A611" s="345"/>
      <c r="B611" s="345"/>
      <c r="C611" s="559"/>
      <c r="D611" s="131" t="s">
        <v>4721</v>
      </c>
      <c r="E611" s="132" t="s">
        <v>5993</v>
      </c>
      <c r="F611" s="567"/>
    </row>
    <row r="612" spans="1:6" ht="38.25" x14ac:dyDescent="0.2">
      <c r="A612" s="345"/>
      <c r="B612" s="345"/>
      <c r="C612" s="559"/>
      <c r="D612" s="131" t="s">
        <v>4722</v>
      </c>
      <c r="E612" s="132" t="s">
        <v>5994</v>
      </c>
      <c r="F612" s="567"/>
    </row>
    <row r="613" spans="1:6" ht="25.5" x14ac:dyDescent="0.2">
      <c r="A613" s="345"/>
      <c r="B613" s="345"/>
      <c r="C613" s="559"/>
      <c r="D613" s="131" t="s">
        <v>4723</v>
      </c>
      <c r="E613" s="132" t="s">
        <v>5995</v>
      </c>
      <c r="F613" s="567"/>
    </row>
    <row r="614" spans="1:6" ht="38.25" x14ac:dyDescent="0.2">
      <c r="A614" s="345"/>
      <c r="B614" s="345"/>
      <c r="C614" s="559"/>
      <c r="D614" s="131" t="s">
        <v>4724</v>
      </c>
      <c r="E614" s="132" t="s">
        <v>5996</v>
      </c>
      <c r="F614" s="567"/>
    </row>
    <row r="615" spans="1:6" ht="25.5" x14ac:dyDescent="0.2">
      <c r="A615" s="345"/>
      <c r="B615" s="345"/>
      <c r="C615" s="559"/>
      <c r="D615" s="131" t="s">
        <v>4725</v>
      </c>
      <c r="E615" s="132" t="s">
        <v>5997</v>
      </c>
      <c r="F615" s="567"/>
    </row>
    <row r="616" spans="1:6" ht="25.5" x14ac:dyDescent="0.2">
      <c r="A616" s="345"/>
      <c r="B616" s="345"/>
      <c r="C616" s="559"/>
      <c r="D616" s="131" t="s">
        <v>4726</v>
      </c>
      <c r="E616" s="132" t="s">
        <v>5998</v>
      </c>
      <c r="F616" s="567"/>
    </row>
    <row r="617" spans="1:6" ht="25.5" x14ac:dyDescent="0.2">
      <c r="A617" s="345"/>
      <c r="B617" s="345"/>
      <c r="C617" s="559"/>
      <c r="D617" s="131" t="s">
        <v>4727</v>
      </c>
      <c r="E617" s="132" t="s">
        <v>5999</v>
      </c>
      <c r="F617" s="567"/>
    </row>
    <row r="618" spans="1:6" ht="38.25" x14ac:dyDescent="0.2">
      <c r="A618" s="345"/>
      <c r="B618" s="345"/>
      <c r="C618" s="559"/>
      <c r="D618" s="131" t="s">
        <v>6000</v>
      </c>
      <c r="E618" s="132" t="s">
        <v>6001</v>
      </c>
      <c r="F618" s="567"/>
    </row>
    <row r="619" spans="1:6" ht="38.25" x14ac:dyDescent="0.2">
      <c r="A619" s="345"/>
      <c r="B619" s="345"/>
      <c r="C619" s="559"/>
      <c r="D619" s="131" t="s">
        <v>6002</v>
      </c>
      <c r="E619" s="132" t="s">
        <v>6003</v>
      </c>
      <c r="F619" s="567"/>
    </row>
    <row r="620" spans="1:6" ht="38.25" x14ac:dyDescent="0.2">
      <c r="A620" s="345"/>
      <c r="B620" s="345"/>
      <c r="C620" s="559"/>
      <c r="D620" s="131" t="s">
        <v>6004</v>
      </c>
      <c r="E620" s="132" t="s">
        <v>6005</v>
      </c>
      <c r="F620" s="567"/>
    </row>
    <row r="621" spans="1:6" ht="25.5" x14ac:dyDescent="0.2">
      <c r="A621" s="345"/>
      <c r="B621" s="345"/>
      <c r="C621" s="559"/>
      <c r="D621" s="131" t="s">
        <v>6006</v>
      </c>
      <c r="E621" s="132" t="s">
        <v>6007</v>
      </c>
      <c r="F621" s="567"/>
    </row>
    <row r="622" spans="1:6" ht="25.5" x14ac:dyDescent="0.2">
      <c r="A622" s="345"/>
      <c r="B622" s="345"/>
      <c r="C622" s="559"/>
      <c r="D622" s="131" t="s">
        <v>4728</v>
      </c>
      <c r="E622" s="132" t="s">
        <v>6008</v>
      </c>
      <c r="F622" s="567"/>
    </row>
    <row r="623" spans="1:6" ht="51" x14ac:dyDescent="0.2">
      <c r="A623" s="345"/>
      <c r="B623" s="345"/>
      <c r="C623" s="559"/>
      <c r="D623" s="131" t="s">
        <v>4729</v>
      </c>
      <c r="E623" s="132" t="s">
        <v>6009</v>
      </c>
      <c r="F623" s="567"/>
    </row>
    <row r="624" spans="1:6" ht="51" x14ac:dyDescent="0.2">
      <c r="A624" s="345"/>
      <c r="B624" s="345"/>
      <c r="C624" s="559"/>
      <c r="D624" s="131" t="s">
        <v>4730</v>
      </c>
      <c r="E624" s="132" t="s">
        <v>6010</v>
      </c>
      <c r="F624" s="567"/>
    </row>
    <row r="625" spans="1:6" ht="51" x14ac:dyDescent="0.2">
      <c r="A625" s="345"/>
      <c r="B625" s="345"/>
      <c r="C625" s="559"/>
      <c r="D625" s="131" t="s">
        <v>4731</v>
      </c>
      <c r="E625" s="132" t="s">
        <v>6011</v>
      </c>
      <c r="F625" s="567"/>
    </row>
    <row r="626" spans="1:6" ht="51" x14ac:dyDescent="0.2">
      <c r="A626" s="345"/>
      <c r="B626" s="345"/>
      <c r="C626" s="559"/>
      <c r="D626" s="131" t="s">
        <v>4732</v>
      </c>
      <c r="E626" s="132" t="s">
        <v>6012</v>
      </c>
      <c r="F626" s="567"/>
    </row>
    <row r="627" spans="1:6" ht="51" x14ac:dyDescent="0.2">
      <c r="A627" s="345"/>
      <c r="B627" s="345"/>
      <c r="C627" s="559"/>
      <c r="D627" s="131" t="s">
        <v>4733</v>
      </c>
      <c r="E627" s="132" t="s">
        <v>6013</v>
      </c>
      <c r="F627" s="567"/>
    </row>
    <row r="628" spans="1:6" ht="51" x14ac:dyDescent="0.2">
      <c r="A628" s="345"/>
      <c r="B628" s="345"/>
      <c r="C628" s="559"/>
      <c r="D628" s="131" t="s">
        <v>4734</v>
      </c>
      <c r="E628" s="132" t="s">
        <v>6014</v>
      </c>
      <c r="F628" s="567"/>
    </row>
    <row r="629" spans="1:6" ht="51" x14ac:dyDescent="0.2">
      <c r="A629" s="346"/>
      <c r="B629" s="346"/>
      <c r="C629" s="560"/>
      <c r="D629" s="131" t="s">
        <v>4735</v>
      </c>
      <c r="E629" s="132" t="s">
        <v>6015</v>
      </c>
      <c r="F629" s="563"/>
    </row>
    <row r="630" spans="1:6" x14ac:dyDescent="0.2">
      <c r="A630" s="345"/>
      <c r="B630" s="345"/>
      <c r="C630" s="133" t="s">
        <v>3787</v>
      </c>
      <c r="D630" s="136" t="s">
        <v>4688</v>
      </c>
      <c r="E630" s="132" t="s">
        <v>5958</v>
      </c>
      <c r="F630" s="98">
        <v>67.34</v>
      </c>
    </row>
    <row r="631" spans="1:6" x14ac:dyDescent="0.2">
      <c r="A631" s="345"/>
      <c r="B631" s="345"/>
      <c r="C631" s="133" t="s">
        <v>3788</v>
      </c>
      <c r="D631" s="136" t="s">
        <v>4689</v>
      </c>
      <c r="E631" s="132" t="s">
        <v>5959</v>
      </c>
      <c r="F631" s="98">
        <v>134.68</v>
      </c>
    </row>
    <row r="632" spans="1:6" x14ac:dyDescent="0.2">
      <c r="A632" s="345"/>
      <c r="B632" s="345"/>
      <c r="C632" s="133" t="s">
        <v>3789</v>
      </c>
      <c r="D632" s="136" t="s">
        <v>4690</v>
      </c>
      <c r="E632" s="132" t="s">
        <v>5960</v>
      </c>
      <c r="F632" s="98">
        <v>202.02</v>
      </c>
    </row>
    <row r="633" spans="1:6" x14ac:dyDescent="0.2">
      <c r="A633" s="345"/>
      <c r="B633" s="345"/>
      <c r="C633" s="133" t="s">
        <v>3790</v>
      </c>
      <c r="D633" s="136" t="s">
        <v>4691</v>
      </c>
      <c r="E633" s="132" t="s">
        <v>5961</v>
      </c>
      <c r="F633" s="98">
        <v>269.36</v>
      </c>
    </row>
    <row r="634" spans="1:6" x14ac:dyDescent="0.2">
      <c r="A634" s="345"/>
      <c r="B634" s="345"/>
      <c r="C634" s="133" t="s">
        <v>3791</v>
      </c>
      <c r="D634" s="136" t="s">
        <v>4692</v>
      </c>
      <c r="E634" s="132" t="s">
        <v>5962</v>
      </c>
      <c r="F634" s="98">
        <v>336.7</v>
      </c>
    </row>
    <row r="635" spans="1:6" x14ac:dyDescent="0.2">
      <c r="A635" s="345"/>
      <c r="B635" s="345"/>
      <c r="C635" s="133" t="s">
        <v>3792</v>
      </c>
      <c r="D635" s="136" t="s">
        <v>4693</v>
      </c>
      <c r="E635" s="132" t="s">
        <v>5963</v>
      </c>
      <c r="F635" s="98">
        <v>404.04</v>
      </c>
    </row>
    <row r="636" spans="1:6" x14ac:dyDescent="0.2">
      <c r="A636" s="345"/>
      <c r="B636" s="345"/>
      <c r="C636" s="133" t="s">
        <v>3793</v>
      </c>
      <c r="D636" s="136" t="s">
        <v>4694</v>
      </c>
      <c r="E636" s="132" t="s">
        <v>5964</v>
      </c>
      <c r="F636" s="98">
        <v>471.38</v>
      </c>
    </row>
    <row r="637" spans="1:6" x14ac:dyDescent="0.2">
      <c r="A637" s="345"/>
      <c r="B637" s="345"/>
      <c r="C637" s="133" t="s">
        <v>3794</v>
      </c>
      <c r="D637" s="136" t="s">
        <v>4695</v>
      </c>
      <c r="E637" s="132" t="s">
        <v>5965</v>
      </c>
      <c r="F637" s="98">
        <v>538.72</v>
      </c>
    </row>
    <row r="638" spans="1:6" x14ac:dyDescent="0.2">
      <c r="A638" s="345"/>
      <c r="B638" s="345"/>
      <c r="C638" s="133" t="s">
        <v>3795</v>
      </c>
      <c r="D638" s="136" t="s">
        <v>4696</v>
      </c>
      <c r="E638" s="132" t="s">
        <v>5966</v>
      </c>
      <c r="F638" s="98">
        <v>606.05999999999995</v>
      </c>
    </row>
    <row r="639" spans="1:6" x14ac:dyDescent="0.2">
      <c r="A639" s="345"/>
      <c r="B639" s="345"/>
      <c r="C639" s="133" t="s">
        <v>3796</v>
      </c>
      <c r="D639" s="136" t="s">
        <v>4697</v>
      </c>
      <c r="E639" s="132" t="s">
        <v>5967</v>
      </c>
      <c r="F639" s="98">
        <v>673.4</v>
      </c>
    </row>
    <row r="640" spans="1:6" x14ac:dyDescent="0.2">
      <c r="A640" s="345"/>
      <c r="B640" s="345"/>
      <c r="C640" s="133" t="s">
        <v>3797</v>
      </c>
      <c r="D640" s="136" t="s">
        <v>4698</v>
      </c>
      <c r="E640" s="132" t="s">
        <v>5968</v>
      </c>
      <c r="F640" s="98">
        <v>740.74</v>
      </c>
    </row>
    <row r="641" spans="1:6" x14ac:dyDescent="0.2">
      <c r="A641" s="345"/>
      <c r="B641" s="345"/>
      <c r="C641" s="133" t="s">
        <v>3798</v>
      </c>
      <c r="D641" s="136" t="s">
        <v>4699</v>
      </c>
      <c r="E641" s="132" t="s">
        <v>5969</v>
      </c>
      <c r="F641" s="98">
        <v>808.08</v>
      </c>
    </row>
    <row r="642" spans="1:6" x14ac:dyDescent="0.2">
      <c r="A642" s="345"/>
      <c r="B642" s="345"/>
      <c r="C642" s="133" t="s">
        <v>3799</v>
      </c>
      <c r="D642" s="136" t="s">
        <v>4700</v>
      </c>
      <c r="E642" s="132" t="s">
        <v>5970</v>
      </c>
      <c r="F642" s="98">
        <v>875.42</v>
      </c>
    </row>
    <row r="643" spans="1:6" x14ac:dyDescent="0.2">
      <c r="A643" s="345"/>
      <c r="B643" s="345"/>
      <c r="C643" s="133" t="s">
        <v>3800</v>
      </c>
      <c r="D643" s="136" t="s">
        <v>4701</v>
      </c>
      <c r="E643" s="132" t="s">
        <v>5971</v>
      </c>
      <c r="F643" s="98">
        <v>942.76</v>
      </c>
    </row>
    <row r="644" spans="1:6" x14ac:dyDescent="0.2">
      <c r="A644" s="345"/>
      <c r="B644" s="345"/>
      <c r="C644" s="133" t="s">
        <v>3801</v>
      </c>
      <c r="D644" s="136" t="s">
        <v>4702</v>
      </c>
      <c r="E644" s="132" t="s">
        <v>5972</v>
      </c>
      <c r="F644" s="98">
        <v>1010.1</v>
      </c>
    </row>
    <row r="645" spans="1:6" x14ac:dyDescent="0.2">
      <c r="A645" s="345"/>
      <c r="B645" s="345"/>
      <c r="C645" s="133" t="s">
        <v>3802</v>
      </c>
      <c r="D645" s="136" t="s">
        <v>4703</v>
      </c>
      <c r="E645" s="132" t="s">
        <v>5973</v>
      </c>
      <c r="F645" s="98">
        <v>1077.44</v>
      </c>
    </row>
    <row r="646" spans="1:6" ht="13.35" customHeight="1" x14ac:dyDescent="0.2">
      <c r="A646" s="345"/>
      <c r="B646" s="345"/>
      <c r="C646" s="133" t="s">
        <v>3803</v>
      </c>
      <c r="D646" s="136" t="s">
        <v>4704</v>
      </c>
      <c r="E646" s="132" t="s">
        <v>5974</v>
      </c>
      <c r="F646" s="98">
        <v>1144.78</v>
      </c>
    </row>
    <row r="647" spans="1:6" x14ac:dyDescent="0.2">
      <c r="A647" s="345"/>
      <c r="B647" s="345"/>
      <c r="C647" s="133" t="s">
        <v>3804</v>
      </c>
      <c r="D647" s="136" t="s">
        <v>4705</v>
      </c>
      <c r="E647" s="132" t="s">
        <v>5975</v>
      </c>
      <c r="F647" s="98">
        <v>1212.1199999999999</v>
      </c>
    </row>
    <row r="648" spans="1:6" x14ac:dyDescent="0.2">
      <c r="A648" s="345"/>
      <c r="B648" s="345"/>
      <c r="C648" s="133" t="s">
        <v>3805</v>
      </c>
      <c r="D648" s="136" t="s">
        <v>4706</v>
      </c>
      <c r="E648" s="132" t="s">
        <v>5976</v>
      </c>
      <c r="F648" s="98">
        <v>1279.46</v>
      </c>
    </row>
    <row r="649" spans="1:6" x14ac:dyDescent="0.2">
      <c r="A649" s="345"/>
      <c r="B649" s="345"/>
      <c r="C649" s="133" t="s">
        <v>3806</v>
      </c>
      <c r="D649" s="136" t="s">
        <v>4707</v>
      </c>
      <c r="E649" s="132" t="s">
        <v>5977</v>
      </c>
      <c r="F649" s="98">
        <v>1346.8</v>
      </c>
    </row>
    <row r="650" spans="1:6" x14ac:dyDescent="0.2">
      <c r="A650" s="345"/>
      <c r="B650" s="345"/>
      <c r="C650" s="133" t="s">
        <v>3807</v>
      </c>
      <c r="D650" s="136"/>
      <c r="E650" s="132" t="s">
        <v>6016</v>
      </c>
      <c r="F650" s="98"/>
    </row>
    <row r="651" spans="1:6" x14ac:dyDescent="0.2">
      <c r="A651" s="345"/>
      <c r="B651" s="345"/>
      <c r="C651" s="133" t="s">
        <v>3542</v>
      </c>
      <c r="D651" s="136" t="s">
        <v>4708</v>
      </c>
      <c r="E651" s="132" t="s">
        <v>5979</v>
      </c>
      <c r="F651" s="98">
        <v>1414.14</v>
      </c>
    </row>
    <row r="652" spans="1:6" x14ac:dyDescent="0.2">
      <c r="A652" s="345"/>
      <c r="B652" s="345"/>
      <c r="C652" s="133" t="s">
        <v>3543</v>
      </c>
      <c r="D652" s="136" t="s">
        <v>4709</v>
      </c>
      <c r="E652" s="132" t="s">
        <v>5980</v>
      </c>
      <c r="F652" s="98">
        <v>1481.48</v>
      </c>
    </row>
    <row r="653" spans="1:6" x14ac:dyDescent="0.2">
      <c r="A653" s="345"/>
      <c r="B653" s="345"/>
      <c r="C653" s="133" t="s">
        <v>3544</v>
      </c>
      <c r="D653" s="136" t="s">
        <v>4710</v>
      </c>
      <c r="E653" s="132" t="s">
        <v>5981</v>
      </c>
      <c r="F653" s="98">
        <v>1548.82</v>
      </c>
    </row>
    <row r="654" spans="1:6" x14ac:dyDescent="0.2">
      <c r="A654" s="345"/>
      <c r="B654" s="345"/>
      <c r="C654" s="133" t="s">
        <v>3545</v>
      </c>
      <c r="D654" s="136" t="s">
        <v>4711</v>
      </c>
      <c r="E654" s="132" t="s">
        <v>5982</v>
      </c>
      <c r="F654" s="98">
        <v>1616.16</v>
      </c>
    </row>
    <row r="655" spans="1:6" x14ac:dyDescent="0.2">
      <c r="A655" s="345"/>
      <c r="B655" s="345"/>
      <c r="C655" s="133" t="s">
        <v>3546</v>
      </c>
      <c r="D655" s="136" t="s">
        <v>4712</v>
      </c>
      <c r="E655" s="132" t="s">
        <v>5983</v>
      </c>
      <c r="F655" s="98">
        <v>1683.5</v>
      </c>
    </row>
    <row r="656" spans="1:6" x14ac:dyDescent="0.2">
      <c r="A656" s="345"/>
      <c r="B656" s="345"/>
      <c r="C656" s="133" t="s">
        <v>3547</v>
      </c>
      <c r="D656" s="136" t="s">
        <v>4713</v>
      </c>
      <c r="E656" s="132" t="s">
        <v>5984</v>
      </c>
      <c r="F656" s="98">
        <v>1750.84</v>
      </c>
    </row>
    <row r="657" spans="1:6" x14ac:dyDescent="0.2">
      <c r="A657" s="345"/>
      <c r="B657" s="345"/>
      <c r="C657" s="133" t="s">
        <v>3548</v>
      </c>
      <c r="D657" s="136" t="s">
        <v>4714</v>
      </c>
      <c r="E657" s="132" t="s">
        <v>5985</v>
      </c>
      <c r="F657" s="98">
        <v>1818.18</v>
      </c>
    </row>
    <row r="658" spans="1:6" x14ac:dyDescent="0.2">
      <c r="A658" s="340"/>
      <c r="B658" s="340"/>
      <c r="C658" s="133" t="s">
        <v>3549</v>
      </c>
      <c r="D658" s="136" t="s">
        <v>4715</v>
      </c>
      <c r="E658" s="132" t="s">
        <v>5986</v>
      </c>
      <c r="F658" s="98">
        <v>1885.52</v>
      </c>
    </row>
    <row r="659" spans="1:6" ht="13.35" customHeight="1" x14ac:dyDescent="0.2">
      <c r="A659" s="553" t="s">
        <v>213</v>
      </c>
      <c r="B659" s="553" t="s">
        <v>214</v>
      </c>
      <c r="C659" s="133"/>
      <c r="D659" s="131"/>
      <c r="E659" s="556" t="s">
        <v>6017</v>
      </c>
      <c r="F659" s="557"/>
    </row>
    <row r="660" spans="1:6" ht="14.25" x14ac:dyDescent="0.2">
      <c r="A660" s="554"/>
      <c r="B660" s="554"/>
      <c r="C660" s="133" t="s">
        <v>6018</v>
      </c>
      <c r="D660" s="131" t="s">
        <v>4736</v>
      </c>
      <c r="E660" s="132" t="s">
        <v>1232</v>
      </c>
      <c r="F660" s="98">
        <v>633.09</v>
      </c>
    </row>
    <row r="661" spans="1:6" ht="14.25" x14ac:dyDescent="0.2">
      <c r="A661" s="554"/>
      <c r="B661" s="554"/>
      <c r="C661" s="133" t="s">
        <v>6019</v>
      </c>
      <c r="D661" s="131" t="s">
        <v>4737</v>
      </c>
      <c r="E661" s="132" t="s">
        <v>571</v>
      </c>
      <c r="F661" s="98">
        <v>1045.98</v>
      </c>
    </row>
    <row r="662" spans="1:6" x14ac:dyDescent="0.2">
      <c r="A662" s="554"/>
      <c r="B662" s="554"/>
      <c r="C662" s="133" t="s">
        <v>385</v>
      </c>
      <c r="D662" s="131" t="s">
        <v>4738</v>
      </c>
      <c r="E662" s="132" t="s">
        <v>1825</v>
      </c>
      <c r="F662" s="98">
        <v>1541.45</v>
      </c>
    </row>
    <row r="663" spans="1:6" x14ac:dyDescent="0.2">
      <c r="A663" s="554"/>
      <c r="B663" s="554"/>
      <c r="C663" s="133" t="s">
        <v>956</v>
      </c>
      <c r="D663" s="131" t="s">
        <v>4739</v>
      </c>
      <c r="E663" s="132" t="s">
        <v>1826</v>
      </c>
      <c r="F663" s="98">
        <v>2202.0700000000002</v>
      </c>
    </row>
    <row r="664" spans="1:6" x14ac:dyDescent="0.2">
      <c r="A664" s="554"/>
      <c r="B664" s="554"/>
      <c r="C664" s="133" t="s">
        <v>957</v>
      </c>
      <c r="D664" s="131" t="s">
        <v>4740</v>
      </c>
      <c r="E664" s="132" t="s">
        <v>1827</v>
      </c>
      <c r="F664" s="98">
        <v>2862.69</v>
      </c>
    </row>
    <row r="665" spans="1:6" x14ac:dyDescent="0.2">
      <c r="A665" s="554"/>
      <c r="B665" s="554"/>
      <c r="C665" s="133" t="s">
        <v>958</v>
      </c>
      <c r="D665" s="131" t="s">
        <v>4741</v>
      </c>
      <c r="E665" s="132" t="s">
        <v>1828</v>
      </c>
      <c r="F665" s="98">
        <v>3523.31</v>
      </c>
    </row>
    <row r="666" spans="1:6" x14ac:dyDescent="0.2">
      <c r="A666" s="554"/>
      <c r="B666" s="554"/>
      <c r="C666" s="133" t="s">
        <v>959</v>
      </c>
      <c r="D666" s="131" t="s">
        <v>4742</v>
      </c>
      <c r="E666" s="132" t="s">
        <v>1829</v>
      </c>
      <c r="F666" s="98">
        <v>4183.93</v>
      </c>
    </row>
    <row r="667" spans="1:6" x14ac:dyDescent="0.2">
      <c r="A667" s="554"/>
      <c r="B667" s="554"/>
      <c r="C667" s="133" t="s">
        <v>960</v>
      </c>
      <c r="D667" s="131" t="s">
        <v>4743</v>
      </c>
      <c r="E667" s="132" t="s">
        <v>1830</v>
      </c>
      <c r="F667" s="98">
        <v>4844.55</v>
      </c>
    </row>
    <row r="668" spans="1:6" x14ac:dyDescent="0.2">
      <c r="A668" s="554"/>
      <c r="B668" s="554"/>
      <c r="C668" s="133" t="s">
        <v>961</v>
      </c>
      <c r="D668" s="131" t="s">
        <v>4744</v>
      </c>
      <c r="E668" s="132" t="s">
        <v>1729</v>
      </c>
      <c r="F668" s="98">
        <v>5505.17</v>
      </c>
    </row>
    <row r="669" spans="1:6" x14ac:dyDescent="0.2">
      <c r="A669" s="554"/>
      <c r="B669" s="554"/>
      <c r="C669" s="133" t="s">
        <v>962</v>
      </c>
      <c r="D669" s="131" t="s">
        <v>4745</v>
      </c>
      <c r="E669" s="132" t="s">
        <v>1730</v>
      </c>
      <c r="F669" s="98">
        <v>6165.79</v>
      </c>
    </row>
    <row r="670" spans="1:6" x14ac:dyDescent="0.2">
      <c r="A670" s="554"/>
      <c r="B670" s="554"/>
      <c r="C670" s="133" t="s">
        <v>963</v>
      </c>
      <c r="D670" s="131" t="s">
        <v>4746</v>
      </c>
      <c r="E670" s="132" t="s">
        <v>1731</v>
      </c>
      <c r="F670" s="98">
        <v>6804.39</v>
      </c>
    </row>
    <row r="671" spans="1:6" ht="13.35" customHeight="1" x14ac:dyDescent="0.2">
      <c r="A671" s="554"/>
      <c r="B671" s="554"/>
      <c r="C671" s="133" t="s">
        <v>964</v>
      </c>
      <c r="D671" s="131" t="s">
        <v>4747</v>
      </c>
      <c r="E671" s="132" t="s">
        <v>3259</v>
      </c>
      <c r="F671" s="98">
        <v>7707.24</v>
      </c>
    </row>
    <row r="672" spans="1:6" x14ac:dyDescent="0.2">
      <c r="A672" s="554"/>
      <c r="B672" s="554"/>
      <c r="C672" s="133" t="s">
        <v>965</v>
      </c>
      <c r="D672" s="131" t="s">
        <v>4748</v>
      </c>
      <c r="E672" s="132" t="s">
        <v>3260</v>
      </c>
      <c r="F672" s="98">
        <v>9028.48</v>
      </c>
    </row>
    <row r="673" spans="1:6" x14ac:dyDescent="0.2">
      <c r="A673" s="554"/>
      <c r="B673" s="554"/>
      <c r="C673" s="133" t="s">
        <v>966</v>
      </c>
      <c r="D673" s="131" t="s">
        <v>4749</v>
      </c>
      <c r="E673" s="132" t="s">
        <v>3261</v>
      </c>
      <c r="F673" s="98">
        <v>10349.73</v>
      </c>
    </row>
    <row r="674" spans="1:6" x14ac:dyDescent="0.2">
      <c r="A674" s="554"/>
      <c r="B674" s="554"/>
      <c r="C674" s="133" t="s">
        <v>967</v>
      </c>
      <c r="D674" s="131" t="s">
        <v>4750</v>
      </c>
      <c r="E674" s="132" t="s">
        <v>3262</v>
      </c>
      <c r="F674" s="98">
        <v>11670.97</v>
      </c>
    </row>
    <row r="675" spans="1:6" x14ac:dyDescent="0.2">
      <c r="A675" s="554"/>
      <c r="B675" s="554"/>
      <c r="C675" s="133" t="s">
        <v>968</v>
      </c>
      <c r="D675" s="131" t="s">
        <v>4751</v>
      </c>
      <c r="E675" s="132" t="s">
        <v>3263</v>
      </c>
      <c r="F675" s="98">
        <v>12992.21</v>
      </c>
    </row>
    <row r="676" spans="1:6" x14ac:dyDescent="0.2">
      <c r="A676" s="554"/>
      <c r="B676" s="554"/>
      <c r="C676" s="133" t="s">
        <v>969</v>
      </c>
      <c r="D676" s="131" t="s">
        <v>4752</v>
      </c>
      <c r="E676" s="132" t="s">
        <v>970</v>
      </c>
      <c r="F676" s="98">
        <v>14313.45</v>
      </c>
    </row>
    <row r="677" spans="1:6" x14ac:dyDescent="0.2">
      <c r="A677" s="554"/>
      <c r="B677" s="554"/>
      <c r="C677" s="133" t="s">
        <v>971</v>
      </c>
      <c r="D677" s="131" t="s">
        <v>4753</v>
      </c>
      <c r="E677" s="132" t="s">
        <v>972</v>
      </c>
      <c r="F677" s="98">
        <v>15634.69</v>
      </c>
    </row>
    <row r="678" spans="1:6" x14ac:dyDescent="0.2">
      <c r="A678" s="554"/>
      <c r="B678" s="554"/>
      <c r="C678" s="133" t="s">
        <v>973</v>
      </c>
      <c r="D678" s="131" t="s">
        <v>4754</v>
      </c>
      <c r="E678" s="132" t="s">
        <v>974</v>
      </c>
      <c r="F678" s="98">
        <v>16955.93</v>
      </c>
    </row>
    <row r="679" spans="1:6" x14ac:dyDescent="0.2">
      <c r="A679" s="554"/>
      <c r="B679" s="554"/>
      <c r="C679" s="133" t="s">
        <v>975</v>
      </c>
      <c r="D679" s="131" t="s">
        <v>4755</v>
      </c>
      <c r="E679" s="132" t="s">
        <v>976</v>
      </c>
      <c r="F679" s="98">
        <v>18277.18</v>
      </c>
    </row>
    <row r="680" spans="1:6" x14ac:dyDescent="0.2">
      <c r="A680" s="554"/>
      <c r="B680" s="554"/>
      <c r="C680" s="133" t="s">
        <v>977</v>
      </c>
      <c r="D680" s="131" t="s">
        <v>4756</v>
      </c>
      <c r="E680" s="132" t="s">
        <v>978</v>
      </c>
      <c r="F680" s="98">
        <v>19598.419999999998</v>
      </c>
    </row>
    <row r="681" spans="1:6" x14ac:dyDescent="0.2">
      <c r="A681" s="554"/>
      <c r="B681" s="554"/>
      <c r="C681" s="133" t="s">
        <v>979</v>
      </c>
      <c r="D681" s="131" t="s">
        <v>4757</v>
      </c>
      <c r="E681" s="132" t="s">
        <v>980</v>
      </c>
      <c r="F681" s="98">
        <v>20919.66</v>
      </c>
    </row>
    <row r="682" spans="1:6" x14ac:dyDescent="0.2">
      <c r="A682" s="554"/>
      <c r="B682" s="554"/>
      <c r="C682" s="133" t="s">
        <v>981</v>
      </c>
      <c r="D682" s="131" t="s">
        <v>4758</v>
      </c>
      <c r="E682" s="132" t="s">
        <v>982</v>
      </c>
      <c r="F682" s="98">
        <v>22240.9</v>
      </c>
    </row>
    <row r="683" spans="1:6" x14ac:dyDescent="0.2">
      <c r="A683" s="555"/>
      <c r="B683" s="555"/>
      <c r="C683" s="133" t="s">
        <v>983</v>
      </c>
      <c r="D683" s="131" t="s">
        <v>4759</v>
      </c>
      <c r="E683" s="132" t="s">
        <v>6020</v>
      </c>
      <c r="F683" s="98">
        <v>23562.14</v>
      </c>
    </row>
    <row r="684" spans="1:6" ht="38.25" x14ac:dyDescent="0.2">
      <c r="A684" s="339" t="s">
        <v>215</v>
      </c>
      <c r="B684" s="334" t="s">
        <v>7594</v>
      </c>
      <c r="C684" s="133"/>
      <c r="D684" s="131"/>
      <c r="E684" s="556" t="s">
        <v>6021</v>
      </c>
      <c r="F684" s="557"/>
    </row>
    <row r="685" spans="1:6" x14ac:dyDescent="0.2">
      <c r="A685" s="345"/>
      <c r="B685" s="347" t="s">
        <v>4760</v>
      </c>
      <c r="C685" s="133" t="s">
        <v>984</v>
      </c>
      <c r="D685" s="131" t="s">
        <v>4761</v>
      </c>
      <c r="E685" s="132" t="s">
        <v>2089</v>
      </c>
      <c r="F685" s="98">
        <v>414.94</v>
      </c>
    </row>
    <row r="686" spans="1:6" x14ac:dyDescent="0.2">
      <c r="A686" s="345"/>
      <c r="B686" s="345"/>
      <c r="C686" s="133" t="s">
        <v>985</v>
      </c>
      <c r="D686" s="131" t="s">
        <v>4762</v>
      </c>
      <c r="E686" s="132" t="s">
        <v>2400</v>
      </c>
      <c r="F686" s="98">
        <v>829.88</v>
      </c>
    </row>
    <row r="687" spans="1:6" ht="25.5" x14ac:dyDescent="0.2">
      <c r="A687" s="345"/>
      <c r="B687" s="345"/>
      <c r="C687" s="133" t="s">
        <v>986</v>
      </c>
      <c r="D687" s="131" t="s">
        <v>4763</v>
      </c>
      <c r="E687" s="132" t="s">
        <v>2401</v>
      </c>
      <c r="F687" s="98">
        <v>1419.09</v>
      </c>
    </row>
    <row r="688" spans="1:6" ht="25.5" x14ac:dyDescent="0.2">
      <c r="A688" s="345"/>
      <c r="B688" s="345"/>
      <c r="C688" s="133" t="s">
        <v>987</v>
      </c>
      <c r="D688" s="131" t="s">
        <v>4764</v>
      </c>
      <c r="E688" s="132" t="s">
        <v>2402</v>
      </c>
      <c r="F688" s="98">
        <v>2269.71</v>
      </c>
    </row>
    <row r="689" spans="1:6" ht="25.5" x14ac:dyDescent="0.2">
      <c r="A689" s="346"/>
      <c r="B689" s="346"/>
      <c r="C689" s="133" t="s">
        <v>988</v>
      </c>
      <c r="D689" s="131" t="s">
        <v>4765</v>
      </c>
      <c r="E689" s="132" t="s">
        <v>2403</v>
      </c>
      <c r="F689" s="98">
        <v>3112.03</v>
      </c>
    </row>
    <row r="690" spans="1:6" ht="25.5" x14ac:dyDescent="0.2">
      <c r="A690" s="345"/>
      <c r="B690" s="345"/>
      <c r="C690" s="133" t="s">
        <v>989</v>
      </c>
      <c r="D690" s="131" t="s">
        <v>4766</v>
      </c>
      <c r="E690" s="132" t="s">
        <v>2404</v>
      </c>
      <c r="F690" s="98">
        <v>3917.01</v>
      </c>
    </row>
    <row r="691" spans="1:6" ht="25.5" x14ac:dyDescent="0.2">
      <c r="A691" s="345"/>
      <c r="B691" s="345"/>
      <c r="C691" s="133" t="s">
        <v>990</v>
      </c>
      <c r="D691" s="131" t="s">
        <v>4767</v>
      </c>
      <c r="E691" s="132" t="s">
        <v>2405</v>
      </c>
      <c r="F691" s="98">
        <v>4771.79</v>
      </c>
    </row>
    <row r="692" spans="1:6" ht="25.5" x14ac:dyDescent="0.2">
      <c r="A692" s="345"/>
      <c r="B692" s="345"/>
      <c r="C692" s="133" t="s">
        <v>991</v>
      </c>
      <c r="D692" s="131" t="s">
        <v>4768</v>
      </c>
      <c r="E692" s="132" t="s">
        <v>3272</v>
      </c>
      <c r="F692" s="98">
        <v>5593.36</v>
      </c>
    </row>
    <row r="693" spans="1:6" ht="25.5" x14ac:dyDescent="0.2">
      <c r="A693" s="345"/>
      <c r="B693" s="345"/>
      <c r="C693" s="133" t="s">
        <v>992</v>
      </c>
      <c r="D693" s="131" t="s">
        <v>4769</v>
      </c>
      <c r="E693" s="132" t="s">
        <v>3273</v>
      </c>
      <c r="F693" s="98">
        <v>6431.54</v>
      </c>
    </row>
    <row r="694" spans="1:6" ht="25.5" x14ac:dyDescent="0.2">
      <c r="A694" s="345"/>
      <c r="B694" s="345"/>
      <c r="C694" s="133" t="s">
        <v>993</v>
      </c>
      <c r="D694" s="131" t="s">
        <v>4770</v>
      </c>
      <c r="E694" s="132" t="s">
        <v>3274</v>
      </c>
      <c r="F694" s="98">
        <v>7178.43</v>
      </c>
    </row>
    <row r="695" spans="1:6" ht="25.5" x14ac:dyDescent="0.2">
      <c r="A695" s="345"/>
      <c r="B695" s="345"/>
      <c r="C695" s="133" t="s">
        <v>994</v>
      </c>
      <c r="D695" s="131" t="s">
        <v>4771</v>
      </c>
      <c r="E695" s="132" t="s">
        <v>3275</v>
      </c>
      <c r="F695" s="98">
        <v>8298.76</v>
      </c>
    </row>
    <row r="696" spans="1:6" ht="25.5" x14ac:dyDescent="0.2">
      <c r="A696" s="345"/>
      <c r="B696" s="345"/>
      <c r="C696" s="133" t="s">
        <v>1672</v>
      </c>
      <c r="D696" s="131" t="s">
        <v>4772</v>
      </c>
      <c r="E696" s="132" t="s">
        <v>3276</v>
      </c>
      <c r="F696" s="98">
        <v>9958.51</v>
      </c>
    </row>
    <row r="697" spans="1:6" ht="25.5" x14ac:dyDescent="0.2">
      <c r="A697" s="345"/>
      <c r="B697" s="345"/>
      <c r="C697" s="133" t="s">
        <v>1673</v>
      </c>
      <c r="D697" s="131" t="s">
        <v>4773</v>
      </c>
      <c r="E697" s="132" t="s">
        <v>3278</v>
      </c>
      <c r="F697" s="98">
        <v>11618.26</v>
      </c>
    </row>
    <row r="698" spans="1:6" ht="25.5" x14ac:dyDescent="0.2">
      <c r="A698" s="345"/>
      <c r="B698" s="345"/>
      <c r="C698" s="133" t="s">
        <v>1674</v>
      </c>
      <c r="D698" s="131" t="s">
        <v>4774</v>
      </c>
      <c r="E698" s="132" t="s">
        <v>3279</v>
      </c>
      <c r="F698" s="98">
        <v>13278.01</v>
      </c>
    </row>
    <row r="699" spans="1:6" ht="25.5" x14ac:dyDescent="0.2">
      <c r="A699" s="345"/>
      <c r="B699" s="345"/>
      <c r="C699" s="133" t="s">
        <v>1675</v>
      </c>
      <c r="D699" s="131" t="s">
        <v>4775</v>
      </c>
      <c r="E699" s="132" t="s">
        <v>3280</v>
      </c>
      <c r="F699" s="98">
        <v>14937.76</v>
      </c>
    </row>
    <row r="700" spans="1:6" ht="25.5" x14ac:dyDescent="0.2">
      <c r="A700" s="345"/>
      <c r="B700" s="345"/>
      <c r="C700" s="133" t="s">
        <v>1676</v>
      </c>
      <c r="D700" s="131" t="s">
        <v>4776</v>
      </c>
      <c r="E700" s="132" t="s">
        <v>1677</v>
      </c>
      <c r="F700" s="98">
        <v>16597.52</v>
      </c>
    </row>
    <row r="701" spans="1:6" ht="25.5" x14ac:dyDescent="0.2">
      <c r="A701" s="345"/>
      <c r="B701" s="345"/>
      <c r="C701" s="133" t="s">
        <v>1678</v>
      </c>
      <c r="D701" s="131" t="s">
        <v>4777</v>
      </c>
      <c r="E701" s="132" t="s">
        <v>1679</v>
      </c>
      <c r="F701" s="98">
        <v>18257.27</v>
      </c>
    </row>
    <row r="702" spans="1:6" ht="13.35" customHeight="1" x14ac:dyDescent="0.2">
      <c r="A702" s="345"/>
      <c r="B702" s="345"/>
      <c r="C702" s="133" t="s">
        <v>1680</v>
      </c>
      <c r="D702" s="131" t="s">
        <v>4778</v>
      </c>
      <c r="E702" s="132" t="s">
        <v>1681</v>
      </c>
      <c r="F702" s="98">
        <v>19917.02</v>
      </c>
    </row>
    <row r="703" spans="1:6" ht="25.5" x14ac:dyDescent="0.2">
      <c r="A703" s="345"/>
      <c r="B703" s="345"/>
      <c r="C703" s="133" t="s">
        <v>1682</v>
      </c>
      <c r="D703" s="131" t="s">
        <v>4779</v>
      </c>
      <c r="E703" s="132" t="s">
        <v>1683</v>
      </c>
      <c r="F703" s="98">
        <v>21576.77</v>
      </c>
    </row>
    <row r="704" spans="1:6" ht="25.5" x14ac:dyDescent="0.2">
      <c r="A704" s="345"/>
      <c r="B704" s="345"/>
      <c r="C704" s="133" t="s">
        <v>1684</v>
      </c>
      <c r="D704" s="131" t="s">
        <v>4780</v>
      </c>
      <c r="E704" s="132" t="s">
        <v>1685</v>
      </c>
      <c r="F704" s="98">
        <v>23236.52</v>
      </c>
    </row>
    <row r="705" spans="1:6" ht="25.5" x14ac:dyDescent="0.2">
      <c r="A705" s="345"/>
      <c r="B705" s="345"/>
      <c r="C705" s="133" t="s">
        <v>1515</v>
      </c>
      <c r="D705" s="131" t="s">
        <v>4781</v>
      </c>
      <c r="E705" s="132" t="s">
        <v>1686</v>
      </c>
      <c r="F705" s="98">
        <v>24896.27</v>
      </c>
    </row>
    <row r="706" spans="1:6" ht="25.5" x14ac:dyDescent="0.2">
      <c r="A706" s="345"/>
      <c r="B706" s="345"/>
      <c r="C706" s="133" t="s">
        <v>1687</v>
      </c>
      <c r="D706" s="131" t="s">
        <v>4782</v>
      </c>
      <c r="E706" s="132" t="s">
        <v>1688</v>
      </c>
      <c r="F706" s="98">
        <v>26556.03</v>
      </c>
    </row>
    <row r="707" spans="1:6" ht="25.5" x14ac:dyDescent="0.2">
      <c r="A707" s="345"/>
      <c r="B707" s="345"/>
      <c r="C707" s="133" t="s">
        <v>1689</v>
      </c>
      <c r="D707" s="131" t="s">
        <v>4783</v>
      </c>
      <c r="E707" s="132" t="s">
        <v>435</v>
      </c>
      <c r="F707" s="98">
        <v>28215.78</v>
      </c>
    </row>
    <row r="708" spans="1:6" x14ac:dyDescent="0.2">
      <c r="A708" s="345"/>
      <c r="B708" s="345"/>
      <c r="C708" s="133" t="s">
        <v>436</v>
      </c>
      <c r="D708" s="131"/>
      <c r="E708" s="132" t="s">
        <v>6022</v>
      </c>
      <c r="F708" s="98"/>
    </row>
    <row r="709" spans="1:6" ht="25.5" x14ac:dyDescent="0.2">
      <c r="A709" s="345"/>
      <c r="B709" s="345"/>
      <c r="C709" s="133" t="s">
        <v>6023</v>
      </c>
      <c r="D709" s="131" t="s">
        <v>6024</v>
      </c>
      <c r="E709" s="132" t="s">
        <v>6025</v>
      </c>
      <c r="F709" s="98">
        <v>30290.47</v>
      </c>
    </row>
    <row r="710" spans="1:6" ht="25.5" x14ac:dyDescent="0.2">
      <c r="A710" s="345"/>
      <c r="B710" s="345"/>
      <c r="C710" s="133" t="s">
        <v>6026</v>
      </c>
      <c r="D710" s="131" t="s">
        <v>6027</v>
      </c>
      <c r="E710" s="132" t="s">
        <v>6028</v>
      </c>
      <c r="F710" s="98">
        <v>33609.97</v>
      </c>
    </row>
    <row r="711" spans="1:6" ht="25.5" x14ac:dyDescent="0.2">
      <c r="A711" s="345"/>
      <c r="B711" s="345"/>
      <c r="C711" s="133" t="s">
        <v>6029</v>
      </c>
      <c r="D711" s="131" t="s">
        <v>6030</v>
      </c>
      <c r="E711" s="132" t="s">
        <v>6031</v>
      </c>
      <c r="F711" s="98">
        <v>36929.47</v>
      </c>
    </row>
    <row r="712" spans="1:6" ht="25.5" x14ac:dyDescent="0.2">
      <c r="A712" s="345"/>
      <c r="B712" s="345"/>
      <c r="C712" s="133" t="s">
        <v>6032</v>
      </c>
      <c r="D712" s="131" t="s">
        <v>6033</v>
      </c>
      <c r="E712" s="132" t="s">
        <v>6034</v>
      </c>
      <c r="F712" s="98">
        <v>40248.980000000003</v>
      </c>
    </row>
    <row r="713" spans="1:6" ht="25.5" x14ac:dyDescent="0.2">
      <c r="A713" s="345"/>
      <c r="B713" s="345"/>
      <c r="C713" s="133" t="s">
        <v>6035</v>
      </c>
      <c r="D713" s="131" t="s">
        <v>6036</v>
      </c>
      <c r="E713" s="132" t="s">
        <v>6037</v>
      </c>
      <c r="F713" s="98">
        <v>43568.480000000003</v>
      </c>
    </row>
    <row r="714" spans="1:6" ht="25.5" x14ac:dyDescent="0.2">
      <c r="A714" s="340"/>
      <c r="B714" s="340"/>
      <c r="C714" s="133" t="s">
        <v>6038</v>
      </c>
      <c r="D714" s="131" t="s">
        <v>6039</v>
      </c>
      <c r="E714" s="132" t="s">
        <v>6040</v>
      </c>
      <c r="F714" s="98">
        <v>46887.98</v>
      </c>
    </row>
    <row r="715" spans="1:6" ht="38.25" x14ac:dyDescent="0.2">
      <c r="A715" s="339" t="s">
        <v>217</v>
      </c>
      <c r="B715" s="339" t="s">
        <v>218</v>
      </c>
      <c r="C715" s="133"/>
      <c r="D715" s="131"/>
      <c r="E715" s="556" t="s">
        <v>1691</v>
      </c>
      <c r="F715" s="557"/>
    </row>
    <row r="716" spans="1:6" ht="14.25" x14ac:dyDescent="0.2">
      <c r="A716" s="345"/>
      <c r="B716" s="345"/>
      <c r="C716" s="133" t="s">
        <v>6041</v>
      </c>
      <c r="D716" s="131" t="s">
        <v>4784</v>
      </c>
      <c r="E716" s="132" t="s">
        <v>3256</v>
      </c>
      <c r="F716" s="98">
        <v>235.58</v>
      </c>
    </row>
    <row r="717" spans="1:6" ht="14.25" x14ac:dyDescent="0.2">
      <c r="A717" s="345"/>
      <c r="B717" s="345"/>
      <c r="C717" s="133" t="s">
        <v>6042</v>
      </c>
      <c r="D717" s="131" t="s">
        <v>4785</v>
      </c>
      <c r="E717" s="132" t="s">
        <v>3257</v>
      </c>
      <c r="F717" s="98">
        <v>376.92</v>
      </c>
    </row>
    <row r="718" spans="1:6" x14ac:dyDescent="0.2">
      <c r="A718" s="345"/>
      <c r="B718" s="345"/>
      <c r="C718" s="133" t="s">
        <v>1692</v>
      </c>
      <c r="D718" s="131" t="s">
        <v>4786</v>
      </c>
      <c r="E718" s="132" t="s">
        <v>3515</v>
      </c>
      <c r="F718" s="98">
        <v>533.97</v>
      </c>
    </row>
    <row r="719" spans="1:6" x14ac:dyDescent="0.2">
      <c r="A719" s="345"/>
      <c r="B719" s="345"/>
      <c r="C719" s="133" t="s">
        <v>1693</v>
      </c>
      <c r="D719" s="131" t="s">
        <v>4787</v>
      </c>
      <c r="E719" s="132" t="s">
        <v>3516</v>
      </c>
      <c r="F719" s="98">
        <v>722.43</v>
      </c>
    </row>
    <row r="720" spans="1:6" x14ac:dyDescent="0.2">
      <c r="A720" s="345"/>
      <c r="B720" s="345"/>
      <c r="C720" s="133" t="s">
        <v>1694</v>
      </c>
      <c r="D720" s="131" t="s">
        <v>4788</v>
      </c>
      <c r="E720" s="132" t="s">
        <v>3517</v>
      </c>
      <c r="F720" s="98">
        <v>910.89</v>
      </c>
    </row>
    <row r="721" spans="1:6" x14ac:dyDescent="0.2">
      <c r="A721" s="345"/>
      <c r="B721" s="345"/>
      <c r="C721" s="133" t="s">
        <v>1695</v>
      </c>
      <c r="D721" s="131" t="s">
        <v>4789</v>
      </c>
      <c r="E721" s="132" t="s">
        <v>3518</v>
      </c>
      <c r="F721" s="98">
        <v>1099.3499999999999</v>
      </c>
    </row>
    <row r="722" spans="1:6" x14ac:dyDescent="0.2">
      <c r="A722" s="345"/>
      <c r="B722" s="345"/>
      <c r="C722" s="133" t="s">
        <v>1696</v>
      </c>
      <c r="D722" s="131" t="s">
        <v>4790</v>
      </c>
      <c r="E722" s="132" t="s">
        <v>3519</v>
      </c>
      <c r="F722" s="98">
        <v>1287.81</v>
      </c>
    </row>
    <row r="723" spans="1:6" x14ac:dyDescent="0.2">
      <c r="A723" s="345"/>
      <c r="B723" s="345"/>
      <c r="C723" s="133" t="s">
        <v>1697</v>
      </c>
      <c r="D723" s="131" t="s">
        <v>4791</v>
      </c>
      <c r="E723" s="132" t="s">
        <v>3520</v>
      </c>
      <c r="F723" s="98">
        <v>1476.27</v>
      </c>
    </row>
    <row r="724" spans="1:6" x14ac:dyDescent="0.2">
      <c r="A724" s="345"/>
      <c r="B724" s="345"/>
      <c r="C724" s="133" t="s">
        <v>1698</v>
      </c>
      <c r="D724" s="131" t="s">
        <v>4792</v>
      </c>
      <c r="E724" s="132" t="s">
        <v>3521</v>
      </c>
      <c r="F724" s="98">
        <v>1664.73</v>
      </c>
    </row>
    <row r="725" spans="1:6" x14ac:dyDescent="0.2">
      <c r="A725" s="345"/>
      <c r="B725" s="345"/>
      <c r="C725" s="133" t="s">
        <v>1699</v>
      </c>
      <c r="D725" s="131" t="s">
        <v>4793</v>
      </c>
      <c r="E725" s="132" t="s">
        <v>3522</v>
      </c>
      <c r="F725" s="98">
        <v>1916.01</v>
      </c>
    </row>
    <row r="726" spans="1:6" x14ac:dyDescent="0.2">
      <c r="A726" s="345"/>
      <c r="B726" s="345"/>
      <c r="C726" s="133" t="s">
        <v>1700</v>
      </c>
      <c r="D726" s="131" t="s">
        <v>4794</v>
      </c>
      <c r="E726" s="132" t="s">
        <v>3523</v>
      </c>
      <c r="F726" s="98">
        <v>2292.9299999999998</v>
      </c>
    </row>
    <row r="727" spans="1:6" x14ac:dyDescent="0.2">
      <c r="A727" s="345"/>
      <c r="B727" s="345"/>
      <c r="C727" s="133" t="s">
        <v>1701</v>
      </c>
      <c r="D727" s="131" t="s">
        <v>4795</v>
      </c>
      <c r="E727" s="132" t="s">
        <v>3524</v>
      </c>
      <c r="F727" s="98">
        <v>2669.85</v>
      </c>
    </row>
    <row r="728" spans="1:6" x14ac:dyDescent="0.2">
      <c r="A728" s="345"/>
      <c r="B728" s="345"/>
      <c r="C728" s="133" t="s">
        <v>1702</v>
      </c>
      <c r="D728" s="131" t="s">
        <v>4796</v>
      </c>
      <c r="E728" s="132" t="s">
        <v>3525</v>
      </c>
      <c r="F728" s="98">
        <v>3046.77</v>
      </c>
    </row>
    <row r="729" spans="1:6" x14ac:dyDescent="0.2">
      <c r="A729" s="345"/>
      <c r="B729" s="345"/>
      <c r="C729" s="133" t="s">
        <v>1703</v>
      </c>
      <c r="D729" s="131" t="s">
        <v>4797</v>
      </c>
      <c r="E729" s="132" t="s">
        <v>3526</v>
      </c>
      <c r="F729" s="98">
        <v>3406.26</v>
      </c>
    </row>
    <row r="730" spans="1:6" x14ac:dyDescent="0.2">
      <c r="A730" s="346"/>
      <c r="B730" s="346"/>
      <c r="C730" s="133" t="s">
        <v>1704</v>
      </c>
      <c r="D730" s="131" t="s">
        <v>4798</v>
      </c>
      <c r="E730" s="132" t="s">
        <v>3527</v>
      </c>
      <c r="F730" s="98">
        <v>3800.61</v>
      </c>
    </row>
    <row r="731" spans="1:6" x14ac:dyDescent="0.2">
      <c r="A731" s="345"/>
      <c r="B731" s="345"/>
      <c r="C731" s="133" t="s">
        <v>1705</v>
      </c>
      <c r="D731" s="131" t="s">
        <v>4799</v>
      </c>
      <c r="E731" s="132" t="s">
        <v>3528</v>
      </c>
      <c r="F731" s="98">
        <v>4680.09</v>
      </c>
    </row>
    <row r="732" spans="1:6" ht="13.35" customHeight="1" x14ac:dyDescent="0.2">
      <c r="A732" s="345"/>
      <c r="B732" s="345"/>
      <c r="C732" s="133" t="s">
        <v>1706</v>
      </c>
      <c r="D732" s="131" t="s">
        <v>4800</v>
      </c>
      <c r="E732" s="132" t="s">
        <v>3529</v>
      </c>
      <c r="F732" s="98">
        <v>6564.69</v>
      </c>
    </row>
    <row r="733" spans="1:6" x14ac:dyDescent="0.2">
      <c r="A733" s="345"/>
      <c r="B733" s="345"/>
      <c r="C733" s="133" t="s">
        <v>1707</v>
      </c>
      <c r="D733" s="131" t="s">
        <v>4801</v>
      </c>
      <c r="E733" s="132" t="s">
        <v>3530</v>
      </c>
      <c r="F733" s="98">
        <v>8449.2900000000009</v>
      </c>
    </row>
    <row r="734" spans="1:6" x14ac:dyDescent="0.2">
      <c r="A734" s="345"/>
      <c r="B734" s="345"/>
      <c r="C734" s="133" t="s">
        <v>1708</v>
      </c>
      <c r="D734" s="131" t="s">
        <v>4802</v>
      </c>
      <c r="E734" s="132" t="s">
        <v>3531</v>
      </c>
      <c r="F734" s="98">
        <v>10333.89</v>
      </c>
    </row>
    <row r="735" spans="1:6" x14ac:dyDescent="0.2">
      <c r="A735" s="345"/>
      <c r="B735" s="345"/>
      <c r="C735" s="133" t="s">
        <v>1709</v>
      </c>
      <c r="D735" s="131" t="s">
        <v>4803</v>
      </c>
      <c r="E735" s="132" t="s">
        <v>1599</v>
      </c>
      <c r="F735" s="98">
        <v>13160.79</v>
      </c>
    </row>
    <row r="736" spans="1:6" x14ac:dyDescent="0.2">
      <c r="A736" s="345"/>
      <c r="B736" s="345"/>
      <c r="C736" s="133" t="s">
        <v>1600</v>
      </c>
      <c r="D736" s="131" t="s">
        <v>4804</v>
      </c>
      <c r="E736" s="132" t="s">
        <v>1601</v>
      </c>
      <c r="F736" s="98">
        <v>17872.29</v>
      </c>
    </row>
    <row r="737" spans="1:6" x14ac:dyDescent="0.2">
      <c r="A737" s="345"/>
      <c r="B737" s="345"/>
      <c r="C737" s="133" t="s">
        <v>1602</v>
      </c>
      <c r="D737" s="131" t="s">
        <v>4805</v>
      </c>
      <c r="E737" s="132" t="s">
        <v>1603</v>
      </c>
      <c r="F737" s="98">
        <v>22583.79</v>
      </c>
    </row>
    <row r="738" spans="1:6" x14ac:dyDescent="0.2">
      <c r="A738" s="345"/>
      <c r="B738" s="345"/>
      <c r="C738" s="133" t="s">
        <v>1604</v>
      </c>
      <c r="D738" s="131" t="s">
        <v>4806</v>
      </c>
      <c r="E738" s="132" t="s">
        <v>1605</v>
      </c>
      <c r="F738" s="98">
        <v>28865.79</v>
      </c>
    </row>
    <row r="739" spans="1:6" x14ac:dyDescent="0.2">
      <c r="A739" s="345"/>
      <c r="B739" s="345"/>
      <c r="C739" s="133" t="s">
        <v>1606</v>
      </c>
      <c r="D739" s="131" t="s">
        <v>4807</v>
      </c>
      <c r="E739" s="132" t="s">
        <v>3250</v>
      </c>
      <c r="F739" s="98">
        <v>38288.79</v>
      </c>
    </row>
    <row r="740" spans="1:6" x14ac:dyDescent="0.2">
      <c r="A740" s="345"/>
      <c r="B740" s="345"/>
      <c r="C740" s="133" t="s">
        <v>3251</v>
      </c>
      <c r="D740" s="131" t="s">
        <v>4808</v>
      </c>
      <c r="E740" s="132" t="s">
        <v>3252</v>
      </c>
      <c r="F740" s="98">
        <v>47711.79</v>
      </c>
    </row>
    <row r="741" spans="1:6" x14ac:dyDescent="0.2">
      <c r="A741" s="345"/>
      <c r="B741" s="345"/>
      <c r="C741" s="133" t="s">
        <v>3253</v>
      </c>
      <c r="D741" s="131" t="s">
        <v>4809</v>
      </c>
      <c r="E741" s="132" t="s">
        <v>2203</v>
      </c>
      <c r="F741" s="98">
        <v>57134.79</v>
      </c>
    </row>
    <row r="742" spans="1:6" x14ac:dyDescent="0.2">
      <c r="A742" s="345"/>
      <c r="B742" s="345"/>
      <c r="C742" s="133" t="s">
        <v>2204</v>
      </c>
      <c r="D742" s="131" t="s">
        <v>4810</v>
      </c>
      <c r="E742" s="132" t="s">
        <v>2205</v>
      </c>
      <c r="F742" s="98">
        <v>66557.789999999994</v>
      </c>
    </row>
    <row r="743" spans="1:6" x14ac:dyDescent="0.2">
      <c r="A743" s="345"/>
      <c r="B743" s="345"/>
      <c r="C743" s="133" t="s">
        <v>2206</v>
      </c>
      <c r="D743" s="131" t="s">
        <v>4811</v>
      </c>
      <c r="E743" s="132" t="s">
        <v>2207</v>
      </c>
      <c r="F743" s="98">
        <v>75980.789999999994</v>
      </c>
    </row>
    <row r="744" spans="1:6" x14ac:dyDescent="0.2">
      <c r="A744" s="340"/>
      <c r="B744" s="340"/>
      <c r="C744" s="133" t="s">
        <v>1468</v>
      </c>
      <c r="D744" s="131" t="s">
        <v>4812</v>
      </c>
      <c r="E744" s="132" t="s">
        <v>6043</v>
      </c>
      <c r="F744" s="98">
        <v>85403.79</v>
      </c>
    </row>
    <row r="745" spans="1:6" ht="13.35" customHeight="1" x14ac:dyDescent="0.2">
      <c r="A745" s="553" t="s">
        <v>219</v>
      </c>
      <c r="B745" s="553" t="s">
        <v>220</v>
      </c>
      <c r="C745" s="133"/>
      <c r="D745" s="131"/>
      <c r="E745" s="556" t="s">
        <v>2518</v>
      </c>
      <c r="F745" s="557"/>
    </row>
    <row r="746" spans="1:6" ht="14.25" x14ac:dyDescent="0.2">
      <c r="A746" s="554"/>
      <c r="B746" s="554"/>
      <c r="C746" s="133" t="s">
        <v>6044</v>
      </c>
      <c r="D746" s="131" t="s">
        <v>4345</v>
      </c>
      <c r="E746" s="132" t="s">
        <v>2697</v>
      </c>
      <c r="F746" s="98">
        <v>184</v>
      </c>
    </row>
    <row r="747" spans="1:6" ht="14.25" x14ac:dyDescent="0.2">
      <c r="A747" s="554"/>
      <c r="B747" s="554"/>
      <c r="C747" s="133" t="s">
        <v>6045</v>
      </c>
      <c r="D747" s="131" t="s">
        <v>4346</v>
      </c>
      <c r="E747" s="132" t="s">
        <v>744</v>
      </c>
      <c r="F747" s="98">
        <v>322</v>
      </c>
    </row>
    <row r="748" spans="1:6" x14ac:dyDescent="0.2">
      <c r="A748" s="554"/>
      <c r="B748" s="554"/>
      <c r="C748" s="133" t="s">
        <v>2519</v>
      </c>
      <c r="D748" s="131" t="s">
        <v>4347</v>
      </c>
      <c r="E748" s="132" t="s">
        <v>2698</v>
      </c>
      <c r="F748" s="98">
        <v>460</v>
      </c>
    </row>
    <row r="749" spans="1:6" x14ac:dyDescent="0.2">
      <c r="A749" s="554"/>
      <c r="B749" s="554"/>
      <c r="C749" s="133" t="s">
        <v>2520</v>
      </c>
      <c r="D749" s="131" t="s">
        <v>4348</v>
      </c>
      <c r="E749" s="132" t="s">
        <v>2699</v>
      </c>
      <c r="F749" s="98">
        <v>598</v>
      </c>
    </row>
    <row r="750" spans="1:6" x14ac:dyDescent="0.2">
      <c r="A750" s="554"/>
      <c r="B750" s="554"/>
      <c r="C750" s="133" t="s">
        <v>2521</v>
      </c>
      <c r="D750" s="131" t="s">
        <v>4349</v>
      </c>
      <c r="E750" s="132" t="s">
        <v>2700</v>
      </c>
      <c r="F750" s="98">
        <v>736</v>
      </c>
    </row>
    <row r="751" spans="1:6" x14ac:dyDescent="0.2">
      <c r="A751" s="554"/>
      <c r="B751" s="554"/>
      <c r="C751" s="133" t="s">
        <v>2522</v>
      </c>
      <c r="D751" s="131" t="s">
        <v>4350</v>
      </c>
      <c r="E751" s="132" t="s">
        <v>2701</v>
      </c>
      <c r="F751" s="98">
        <v>874</v>
      </c>
    </row>
    <row r="752" spans="1:6" x14ac:dyDescent="0.2">
      <c r="A752" s="554"/>
      <c r="B752" s="554"/>
      <c r="C752" s="133" t="s">
        <v>2523</v>
      </c>
      <c r="D752" s="131" t="s">
        <v>4351</v>
      </c>
      <c r="E752" s="132" t="s">
        <v>2702</v>
      </c>
      <c r="F752" s="98">
        <v>1012</v>
      </c>
    </row>
    <row r="753" spans="1:6" x14ac:dyDescent="0.2">
      <c r="A753" s="554"/>
      <c r="B753" s="554"/>
      <c r="C753" s="133" t="s">
        <v>2524</v>
      </c>
      <c r="D753" s="131" t="s">
        <v>4352</v>
      </c>
      <c r="E753" s="132" t="s">
        <v>2703</v>
      </c>
      <c r="F753" s="98">
        <v>1150</v>
      </c>
    </row>
    <row r="754" spans="1:6" x14ac:dyDescent="0.2">
      <c r="A754" s="554"/>
      <c r="B754" s="554"/>
      <c r="C754" s="133" t="s">
        <v>2525</v>
      </c>
      <c r="D754" s="131" t="s">
        <v>4353</v>
      </c>
      <c r="E754" s="132" t="s">
        <v>2704</v>
      </c>
      <c r="F754" s="98">
        <v>1288</v>
      </c>
    </row>
    <row r="755" spans="1:6" ht="13.35" customHeight="1" x14ac:dyDescent="0.2">
      <c r="A755" s="554"/>
      <c r="B755" s="554"/>
      <c r="C755" s="133" t="s">
        <v>2526</v>
      </c>
      <c r="D755" s="131" t="s">
        <v>4354</v>
      </c>
      <c r="E755" s="132" t="s">
        <v>2250</v>
      </c>
      <c r="F755" s="98">
        <v>1472</v>
      </c>
    </row>
    <row r="756" spans="1:6" x14ac:dyDescent="0.2">
      <c r="A756" s="554"/>
      <c r="B756" s="554"/>
      <c r="C756" s="133" t="s">
        <v>2527</v>
      </c>
      <c r="D756" s="131" t="s">
        <v>4355</v>
      </c>
      <c r="E756" s="132" t="s">
        <v>2251</v>
      </c>
      <c r="F756" s="98">
        <v>1748</v>
      </c>
    </row>
    <row r="757" spans="1:6" x14ac:dyDescent="0.2">
      <c r="A757" s="554"/>
      <c r="B757" s="554"/>
      <c r="C757" s="133" t="s">
        <v>2528</v>
      </c>
      <c r="D757" s="131" t="s">
        <v>4356</v>
      </c>
      <c r="E757" s="132" t="s">
        <v>2252</v>
      </c>
      <c r="F757" s="98">
        <v>2024</v>
      </c>
    </row>
    <row r="758" spans="1:6" x14ac:dyDescent="0.2">
      <c r="A758" s="554"/>
      <c r="B758" s="554"/>
      <c r="C758" s="133" t="s">
        <v>2529</v>
      </c>
      <c r="D758" s="131" t="s">
        <v>4357</v>
      </c>
      <c r="E758" s="132" t="s">
        <v>2253</v>
      </c>
      <c r="F758" s="98">
        <v>2300</v>
      </c>
    </row>
    <row r="759" spans="1:6" x14ac:dyDescent="0.2">
      <c r="A759" s="554"/>
      <c r="B759" s="554"/>
      <c r="C759" s="133" t="s">
        <v>2530</v>
      </c>
      <c r="D759" s="131" t="s">
        <v>4358</v>
      </c>
      <c r="E759" s="132" t="s">
        <v>2254</v>
      </c>
      <c r="F759" s="98">
        <v>2576</v>
      </c>
    </row>
    <row r="760" spans="1:6" x14ac:dyDescent="0.2">
      <c r="A760" s="554"/>
      <c r="B760" s="554"/>
      <c r="C760" s="133" t="s">
        <v>2531</v>
      </c>
      <c r="D760" s="131" t="s">
        <v>4359</v>
      </c>
      <c r="E760" s="132" t="s">
        <v>2255</v>
      </c>
      <c r="F760" s="98">
        <v>2852</v>
      </c>
    </row>
    <row r="761" spans="1:6" x14ac:dyDescent="0.2">
      <c r="A761" s="554"/>
      <c r="B761" s="554"/>
      <c r="C761" s="133" t="s">
        <v>2532</v>
      </c>
      <c r="D761" s="131" t="s">
        <v>4360</v>
      </c>
      <c r="E761" s="132" t="s">
        <v>2533</v>
      </c>
      <c r="F761" s="98">
        <v>3220</v>
      </c>
    </row>
    <row r="762" spans="1:6" x14ac:dyDescent="0.2">
      <c r="A762" s="554"/>
      <c r="B762" s="554"/>
      <c r="C762" s="133" t="s">
        <v>2534</v>
      </c>
      <c r="D762" s="131" t="s">
        <v>4361</v>
      </c>
      <c r="E762" s="132" t="s">
        <v>2535</v>
      </c>
      <c r="F762" s="98">
        <v>3772</v>
      </c>
    </row>
    <row r="763" spans="1:6" x14ac:dyDescent="0.2">
      <c r="A763" s="554"/>
      <c r="B763" s="554"/>
      <c r="C763" s="133" t="s">
        <v>2536</v>
      </c>
      <c r="D763" s="131" t="s">
        <v>4362</v>
      </c>
      <c r="E763" s="132" t="s">
        <v>2537</v>
      </c>
      <c r="F763" s="98">
        <v>4324</v>
      </c>
    </row>
    <row r="764" spans="1:6" x14ac:dyDescent="0.2">
      <c r="A764" s="554"/>
      <c r="B764" s="554"/>
      <c r="C764" s="133" t="s">
        <v>2538</v>
      </c>
      <c r="D764" s="131" t="s">
        <v>4363</v>
      </c>
      <c r="E764" s="132" t="s">
        <v>2539</v>
      </c>
      <c r="F764" s="98">
        <v>5060</v>
      </c>
    </row>
    <row r="765" spans="1:6" x14ac:dyDescent="0.2">
      <c r="A765" s="554"/>
      <c r="B765" s="554"/>
      <c r="C765" s="133" t="s">
        <v>2540</v>
      </c>
      <c r="D765" s="131" t="s">
        <v>4364</v>
      </c>
      <c r="E765" s="132" t="s">
        <v>2541</v>
      </c>
      <c r="F765" s="98">
        <v>6164</v>
      </c>
    </row>
    <row r="766" spans="1:6" x14ac:dyDescent="0.2">
      <c r="A766" s="554"/>
      <c r="B766" s="554"/>
      <c r="C766" s="133" t="s">
        <v>2542</v>
      </c>
      <c r="D766" s="131" t="s">
        <v>4365</v>
      </c>
      <c r="E766" s="132" t="s">
        <v>2329</v>
      </c>
      <c r="F766" s="98">
        <v>7268</v>
      </c>
    </row>
    <row r="767" spans="1:6" x14ac:dyDescent="0.2">
      <c r="A767" s="555"/>
      <c r="B767" s="555"/>
      <c r="C767" s="133" t="s">
        <v>2330</v>
      </c>
      <c r="D767" s="131" t="s">
        <v>4366</v>
      </c>
      <c r="E767" s="132" t="s">
        <v>6046</v>
      </c>
      <c r="F767" s="98">
        <v>8372</v>
      </c>
    </row>
    <row r="768" spans="1:6" ht="13.35" customHeight="1" x14ac:dyDescent="0.2">
      <c r="A768" s="553" t="s">
        <v>221</v>
      </c>
      <c r="B768" s="553" t="s">
        <v>222</v>
      </c>
      <c r="C768" s="133"/>
      <c r="D768" s="131"/>
      <c r="E768" s="556" t="s">
        <v>1553</v>
      </c>
      <c r="F768" s="557"/>
    </row>
    <row r="769" spans="1:6" ht="14.25" x14ac:dyDescent="0.2">
      <c r="A769" s="554"/>
      <c r="B769" s="554"/>
      <c r="C769" s="133" t="s">
        <v>6047</v>
      </c>
      <c r="D769" s="131" t="s">
        <v>4367</v>
      </c>
      <c r="E769" s="132" t="s">
        <v>1554</v>
      </c>
      <c r="F769" s="98">
        <v>317.14</v>
      </c>
    </row>
    <row r="770" spans="1:6" ht="13.35" customHeight="1" x14ac:dyDescent="0.2">
      <c r="A770" s="554"/>
      <c r="B770" s="554"/>
      <c r="C770" s="133" t="s">
        <v>6048</v>
      </c>
      <c r="D770" s="131" t="s">
        <v>4368</v>
      </c>
      <c r="E770" s="132" t="s">
        <v>1555</v>
      </c>
      <c r="F770" s="98">
        <v>518.96</v>
      </c>
    </row>
    <row r="771" spans="1:6" x14ac:dyDescent="0.2">
      <c r="A771" s="554"/>
      <c r="B771" s="554"/>
      <c r="C771" s="133" t="s">
        <v>1556</v>
      </c>
      <c r="D771" s="131" t="s">
        <v>4369</v>
      </c>
      <c r="E771" s="132" t="s">
        <v>556</v>
      </c>
      <c r="F771" s="98">
        <v>691.94</v>
      </c>
    </row>
    <row r="772" spans="1:6" x14ac:dyDescent="0.2">
      <c r="A772" s="554"/>
      <c r="B772" s="554"/>
      <c r="C772" s="133" t="s">
        <v>1557</v>
      </c>
      <c r="D772" s="131" t="s">
        <v>4370</v>
      </c>
      <c r="E772" s="132" t="s">
        <v>557</v>
      </c>
      <c r="F772" s="98">
        <v>1037.9100000000001</v>
      </c>
    </row>
    <row r="773" spans="1:6" x14ac:dyDescent="0.2">
      <c r="A773" s="554"/>
      <c r="B773" s="554"/>
      <c r="C773" s="133" t="s">
        <v>1558</v>
      </c>
      <c r="D773" s="131" t="s">
        <v>4371</v>
      </c>
      <c r="E773" s="132" t="s">
        <v>558</v>
      </c>
      <c r="F773" s="98">
        <v>1383.88</v>
      </c>
    </row>
    <row r="774" spans="1:6" x14ac:dyDescent="0.2">
      <c r="A774" s="554"/>
      <c r="B774" s="554"/>
      <c r="C774" s="133" t="s">
        <v>1559</v>
      </c>
      <c r="D774" s="131" t="s">
        <v>4372</v>
      </c>
      <c r="E774" s="132" t="s">
        <v>3344</v>
      </c>
      <c r="F774" s="98">
        <v>1729.85</v>
      </c>
    </row>
    <row r="775" spans="1:6" x14ac:dyDescent="0.2">
      <c r="A775" s="554"/>
      <c r="B775" s="554"/>
      <c r="C775" s="133" t="s">
        <v>1646</v>
      </c>
      <c r="D775" s="131" t="s">
        <v>4373</v>
      </c>
      <c r="E775" s="132" t="s">
        <v>3345</v>
      </c>
      <c r="F775" s="98">
        <v>2075.8200000000002</v>
      </c>
    </row>
    <row r="776" spans="1:6" x14ac:dyDescent="0.2">
      <c r="A776" s="554"/>
      <c r="B776" s="554"/>
      <c r="C776" s="133" t="s">
        <v>1647</v>
      </c>
      <c r="D776" s="131" t="s">
        <v>4374</v>
      </c>
      <c r="E776" s="132" t="s">
        <v>3346</v>
      </c>
      <c r="F776" s="98">
        <v>2421.79</v>
      </c>
    </row>
    <row r="777" spans="1:6" x14ac:dyDescent="0.2">
      <c r="A777" s="554"/>
      <c r="B777" s="554"/>
      <c r="C777" s="133" t="s">
        <v>1648</v>
      </c>
      <c r="D777" s="131" t="s">
        <v>4375</v>
      </c>
      <c r="E777" s="132" t="s">
        <v>3347</v>
      </c>
      <c r="F777" s="98">
        <v>2767.76</v>
      </c>
    </row>
    <row r="778" spans="1:6" x14ac:dyDescent="0.2">
      <c r="A778" s="554"/>
      <c r="B778" s="554"/>
      <c r="C778" s="133" t="s">
        <v>1649</v>
      </c>
      <c r="D778" s="131" t="s">
        <v>4376</v>
      </c>
      <c r="E778" s="132" t="s">
        <v>3348</v>
      </c>
      <c r="F778" s="98">
        <v>3113.73</v>
      </c>
    </row>
    <row r="779" spans="1:6" x14ac:dyDescent="0.2">
      <c r="A779" s="554"/>
      <c r="B779" s="554"/>
      <c r="C779" s="133" t="s">
        <v>1650</v>
      </c>
      <c r="D779" s="131" t="s">
        <v>4377</v>
      </c>
      <c r="E779" s="132" t="s">
        <v>2042</v>
      </c>
      <c r="F779" s="98">
        <v>3632.69</v>
      </c>
    </row>
    <row r="780" spans="1:6" x14ac:dyDescent="0.2">
      <c r="A780" s="554"/>
      <c r="B780" s="554"/>
      <c r="C780" s="133" t="s">
        <v>1651</v>
      </c>
      <c r="D780" s="131" t="s">
        <v>4378</v>
      </c>
      <c r="E780" s="132" t="s">
        <v>2043</v>
      </c>
      <c r="F780" s="98">
        <v>4313.3100000000004</v>
      </c>
    </row>
    <row r="781" spans="1:6" x14ac:dyDescent="0.2">
      <c r="A781" s="554"/>
      <c r="B781" s="554"/>
      <c r="C781" s="133" t="s">
        <v>1652</v>
      </c>
      <c r="D781" s="131" t="s">
        <v>4379</v>
      </c>
      <c r="E781" s="132" t="s">
        <v>2044</v>
      </c>
      <c r="F781" s="98">
        <v>5016.57</v>
      </c>
    </row>
    <row r="782" spans="1:6" x14ac:dyDescent="0.2">
      <c r="A782" s="554"/>
      <c r="B782" s="554"/>
      <c r="C782" s="133" t="s">
        <v>1653</v>
      </c>
      <c r="D782" s="131" t="s">
        <v>4380</v>
      </c>
      <c r="E782" s="132" t="s">
        <v>1470</v>
      </c>
      <c r="F782" s="98">
        <v>5664.36</v>
      </c>
    </row>
    <row r="783" spans="1:6" x14ac:dyDescent="0.2">
      <c r="A783" s="554"/>
      <c r="B783" s="554"/>
      <c r="C783" s="133" t="s">
        <v>1654</v>
      </c>
      <c r="D783" s="131" t="s">
        <v>4381</v>
      </c>
      <c r="E783" s="132" t="s">
        <v>1611</v>
      </c>
      <c r="F783" s="98">
        <v>6400.45</v>
      </c>
    </row>
    <row r="784" spans="1:6" x14ac:dyDescent="0.2">
      <c r="A784" s="554"/>
      <c r="B784" s="554"/>
      <c r="C784" s="133" t="s">
        <v>1655</v>
      </c>
      <c r="D784" s="131" t="s">
        <v>4382</v>
      </c>
      <c r="E784" s="132" t="s">
        <v>2700</v>
      </c>
      <c r="F784" s="98">
        <v>7362.24</v>
      </c>
    </row>
    <row r="785" spans="1:6" x14ac:dyDescent="0.2">
      <c r="A785" s="554"/>
      <c r="B785" s="554"/>
      <c r="C785" s="133" t="s">
        <v>1656</v>
      </c>
      <c r="D785" s="131" t="s">
        <v>4383</v>
      </c>
      <c r="E785" s="132" t="s">
        <v>2701</v>
      </c>
      <c r="F785" s="98">
        <v>8749.27</v>
      </c>
    </row>
    <row r="786" spans="1:6" x14ac:dyDescent="0.2">
      <c r="A786" s="554"/>
      <c r="B786" s="554"/>
      <c r="C786" s="133" t="s">
        <v>1657</v>
      </c>
      <c r="D786" s="131" t="s">
        <v>4384</v>
      </c>
      <c r="E786" s="132" t="s">
        <v>2702</v>
      </c>
      <c r="F786" s="98">
        <v>10148.450000000001</v>
      </c>
    </row>
    <row r="787" spans="1:6" x14ac:dyDescent="0.2">
      <c r="A787" s="554"/>
      <c r="B787" s="554"/>
      <c r="C787" s="133" t="s">
        <v>1658</v>
      </c>
      <c r="D787" s="131" t="s">
        <v>4385</v>
      </c>
      <c r="E787" s="132" t="s">
        <v>1659</v>
      </c>
      <c r="F787" s="98">
        <v>11993.63</v>
      </c>
    </row>
    <row r="788" spans="1:6" x14ac:dyDescent="0.2">
      <c r="A788" s="554"/>
      <c r="B788" s="554"/>
      <c r="C788" s="133" t="s">
        <v>1660</v>
      </c>
      <c r="D788" s="131" t="s">
        <v>4386</v>
      </c>
      <c r="E788" s="132" t="s">
        <v>2250</v>
      </c>
      <c r="F788" s="98">
        <v>14761.39</v>
      </c>
    </row>
    <row r="789" spans="1:6" x14ac:dyDescent="0.2">
      <c r="A789" s="554"/>
      <c r="B789" s="554"/>
      <c r="C789" s="133" t="s">
        <v>1661</v>
      </c>
      <c r="D789" s="131" t="s">
        <v>4387</v>
      </c>
      <c r="E789" s="132" t="s">
        <v>2251</v>
      </c>
      <c r="F789" s="98">
        <v>17529.150000000001</v>
      </c>
    </row>
    <row r="790" spans="1:6" x14ac:dyDescent="0.2">
      <c r="A790" s="554"/>
      <c r="B790" s="554"/>
      <c r="C790" s="133" t="s">
        <v>1662</v>
      </c>
      <c r="D790" s="131" t="s">
        <v>4388</v>
      </c>
      <c r="E790" s="132" t="s">
        <v>2252</v>
      </c>
      <c r="F790" s="98">
        <v>20296.91</v>
      </c>
    </row>
    <row r="791" spans="1:6" x14ac:dyDescent="0.2">
      <c r="A791" s="554"/>
      <c r="B791" s="554"/>
      <c r="C791" s="133" t="s">
        <v>1663</v>
      </c>
      <c r="D791" s="131" t="s">
        <v>4389</v>
      </c>
      <c r="E791" s="132" t="s">
        <v>1664</v>
      </c>
      <c r="F791" s="98">
        <v>23987.25</v>
      </c>
    </row>
    <row r="792" spans="1:6" x14ac:dyDescent="0.2">
      <c r="A792" s="554"/>
      <c r="B792" s="554"/>
      <c r="C792" s="133" t="s">
        <v>1665</v>
      </c>
      <c r="D792" s="131" t="s">
        <v>4390</v>
      </c>
      <c r="E792" s="132" t="s">
        <v>1666</v>
      </c>
      <c r="F792" s="98">
        <v>29522.77</v>
      </c>
    </row>
    <row r="793" spans="1:6" x14ac:dyDescent="0.2">
      <c r="A793" s="554"/>
      <c r="B793" s="554"/>
      <c r="C793" s="133" t="s">
        <v>1667</v>
      </c>
      <c r="D793" s="131" t="s">
        <v>4391</v>
      </c>
      <c r="E793" s="132" t="s">
        <v>1668</v>
      </c>
      <c r="F793" s="98">
        <v>35058.29</v>
      </c>
    </row>
    <row r="794" spans="1:6" x14ac:dyDescent="0.2">
      <c r="A794" s="554"/>
      <c r="B794" s="554"/>
      <c r="C794" s="133" t="s">
        <v>1669</v>
      </c>
      <c r="D794" s="131" t="s">
        <v>4392</v>
      </c>
      <c r="E794" s="132" t="s">
        <v>1670</v>
      </c>
      <c r="F794" s="98">
        <v>40593.81</v>
      </c>
    </row>
    <row r="795" spans="1:6" x14ac:dyDescent="0.2">
      <c r="A795" s="555"/>
      <c r="B795" s="555"/>
      <c r="C795" s="133" t="s">
        <v>1671</v>
      </c>
      <c r="D795" s="131" t="s">
        <v>4393</v>
      </c>
      <c r="E795" s="132" t="s">
        <v>6049</v>
      </c>
      <c r="F795" s="98">
        <v>46129.33</v>
      </c>
    </row>
    <row r="796" spans="1:6" ht="13.35" customHeight="1" x14ac:dyDescent="0.2">
      <c r="A796" s="553" t="s">
        <v>223</v>
      </c>
      <c r="B796" s="553" t="s">
        <v>224</v>
      </c>
      <c r="C796" s="133"/>
      <c r="D796" s="131"/>
      <c r="E796" s="556" t="s">
        <v>1982</v>
      </c>
      <c r="F796" s="557"/>
    </row>
    <row r="797" spans="1:6" x14ac:dyDescent="0.2">
      <c r="A797" s="554"/>
      <c r="B797" s="554"/>
      <c r="C797" s="133" t="s">
        <v>1983</v>
      </c>
      <c r="D797" s="131" t="s">
        <v>4394</v>
      </c>
      <c r="E797" s="132" t="s">
        <v>1984</v>
      </c>
      <c r="F797" s="98">
        <v>1115.47</v>
      </c>
    </row>
    <row r="798" spans="1:6" x14ac:dyDescent="0.2">
      <c r="A798" s="554"/>
      <c r="B798" s="554"/>
      <c r="C798" s="133" t="s">
        <v>1985</v>
      </c>
      <c r="D798" s="131" t="s">
        <v>4395</v>
      </c>
      <c r="E798" s="132" t="s">
        <v>1986</v>
      </c>
      <c r="F798" s="98">
        <v>1723.9</v>
      </c>
    </row>
    <row r="799" spans="1:6" x14ac:dyDescent="0.2">
      <c r="A799" s="554"/>
      <c r="B799" s="554"/>
      <c r="C799" s="133" t="s">
        <v>1987</v>
      </c>
      <c r="D799" s="131" t="s">
        <v>4396</v>
      </c>
      <c r="E799" s="132" t="s">
        <v>1988</v>
      </c>
      <c r="F799" s="98">
        <v>2332.34</v>
      </c>
    </row>
    <row r="800" spans="1:6" ht="13.35" customHeight="1" x14ac:dyDescent="0.2">
      <c r="A800" s="554"/>
      <c r="B800" s="554"/>
      <c r="C800" s="133" t="s">
        <v>1989</v>
      </c>
      <c r="D800" s="131" t="s">
        <v>4397</v>
      </c>
      <c r="E800" s="132" t="s">
        <v>1990</v>
      </c>
      <c r="F800" s="98">
        <v>2925.26</v>
      </c>
    </row>
    <row r="801" spans="1:6" x14ac:dyDescent="0.2">
      <c r="A801" s="554"/>
      <c r="B801" s="554"/>
      <c r="C801" s="133" t="s">
        <v>1991</v>
      </c>
      <c r="D801" s="131" t="s">
        <v>4398</v>
      </c>
      <c r="E801" s="132" t="s">
        <v>1992</v>
      </c>
      <c r="F801" s="98">
        <v>3549.21</v>
      </c>
    </row>
    <row r="802" spans="1:6" x14ac:dyDescent="0.2">
      <c r="A802" s="554"/>
      <c r="B802" s="554"/>
      <c r="C802" s="133" t="s">
        <v>1993</v>
      </c>
      <c r="D802" s="131" t="s">
        <v>4399</v>
      </c>
      <c r="E802" s="132" t="s">
        <v>1994</v>
      </c>
      <c r="F802" s="98">
        <v>4157.6499999999996</v>
      </c>
    </row>
    <row r="803" spans="1:6" x14ac:dyDescent="0.2">
      <c r="A803" s="554"/>
      <c r="B803" s="554"/>
      <c r="C803" s="133" t="s">
        <v>1995</v>
      </c>
      <c r="D803" s="131" t="s">
        <v>4400</v>
      </c>
      <c r="E803" s="132" t="s">
        <v>1996</v>
      </c>
      <c r="F803" s="98">
        <v>4766.08</v>
      </c>
    </row>
    <row r="804" spans="1:6" x14ac:dyDescent="0.2">
      <c r="A804" s="554"/>
      <c r="B804" s="554"/>
      <c r="C804" s="133" t="s">
        <v>1997</v>
      </c>
      <c r="D804" s="131" t="s">
        <v>4401</v>
      </c>
      <c r="E804" s="132" t="s">
        <v>1998</v>
      </c>
      <c r="F804" s="98">
        <v>5577.33</v>
      </c>
    </row>
    <row r="805" spans="1:6" x14ac:dyDescent="0.2">
      <c r="A805" s="554"/>
      <c r="B805" s="554"/>
      <c r="C805" s="133" t="s">
        <v>1999</v>
      </c>
      <c r="D805" s="131" t="s">
        <v>4402</v>
      </c>
      <c r="E805" s="132" t="s">
        <v>2000</v>
      </c>
      <c r="F805" s="98">
        <v>6794.2</v>
      </c>
    </row>
    <row r="806" spans="1:6" x14ac:dyDescent="0.2">
      <c r="A806" s="554"/>
      <c r="B806" s="554"/>
      <c r="C806" s="133" t="s">
        <v>2001</v>
      </c>
      <c r="D806" s="131" t="s">
        <v>4403</v>
      </c>
      <c r="E806" s="132" t="s">
        <v>2002</v>
      </c>
      <c r="F806" s="98">
        <v>8011.07</v>
      </c>
    </row>
    <row r="807" spans="1:6" x14ac:dyDescent="0.2">
      <c r="A807" s="554"/>
      <c r="B807" s="554"/>
      <c r="C807" s="133" t="s">
        <v>2003</v>
      </c>
      <c r="D807" s="131" t="s">
        <v>4404</v>
      </c>
      <c r="E807" s="132" t="s">
        <v>2004</v>
      </c>
      <c r="F807" s="98">
        <v>9227.9500000000007</v>
      </c>
    </row>
    <row r="808" spans="1:6" x14ac:dyDescent="0.2">
      <c r="A808" s="554"/>
      <c r="B808" s="554"/>
      <c r="C808" s="133" t="s">
        <v>2005</v>
      </c>
      <c r="D808" s="131" t="s">
        <v>4405</v>
      </c>
      <c r="E808" s="132" t="s">
        <v>2006</v>
      </c>
      <c r="F808" s="98">
        <v>10444.82</v>
      </c>
    </row>
    <row r="809" spans="1:6" x14ac:dyDescent="0.2">
      <c r="A809" s="554"/>
      <c r="B809" s="554"/>
      <c r="C809" s="133" t="s">
        <v>2007</v>
      </c>
      <c r="D809" s="131" t="s">
        <v>4406</v>
      </c>
      <c r="E809" s="132" t="s">
        <v>2008</v>
      </c>
      <c r="F809" s="98">
        <v>11661.69</v>
      </c>
    </row>
    <row r="810" spans="1:6" x14ac:dyDescent="0.2">
      <c r="A810" s="555"/>
      <c r="B810" s="555"/>
      <c r="C810" s="133" t="s">
        <v>2009</v>
      </c>
      <c r="D810" s="131" t="s">
        <v>4407</v>
      </c>
      <c r="E810" s="132" t="s">
        <v>6050</v>
      </c>
      <c r="F810" s="98">
        <v>12878.56</v>
      </c>
    </row>
    <row r="811" spans="1:6" ht="13.35" customHeight="1" x14ac:dyDescent="0.2">
      <c r="A811" s="553" t="s">
        <v>225</v>
      </c>
      <c r="B811" s="553" t="s">
        <v>226</v>
      </c>
      <c r="C811" s="133"/>
      <c r="D811" s="131"/>
      <c r="E811" s="556" t="s">
        <v>759</v>
      </c>
      <c r="F811" s="557"/>
    </row>
    <row r="812" spans="1:6" ht="14.25" x14ac:dyDescent="0.2">
      <c r="A812" s="554"/>
      <c r="B812" s="554"/>
      <c r="C812" s="133" t="s">
        <v>6051</v>
      </c>
      <c r="D812" s="131" t="s">
        <v>4408</v>
      </c>
      <c r="E812" s="132" t="s">
        <v>760</v>
      </c>
      <c r="F812" s="98">
        <v>836.44</v>
      </c>
    </row>
    <row r="813" spans="1:6" ht="14.25" x14ac:dyDescent="0.2">
      <c r="A813" s="554"/>
      <c r="B813" s="554"/>
      <c r="C813" s="133" t="s">
        <v>6052</v>
      </c>
      <c r="D813" s="131" t="s">
        <v>4409</v>
      </c>
      <c r="E813" s="132" t="s">
        <v>761</v>
      </c>
      <c r="F813" s="98">
        <v>1463.77</v>
      </c>
    </row>
    <row r="814" spans="1:6" ht="14.25" x14ac:dyDescent="0.2">
      <c r="A814" s="554"/>
      <c r="B814" s="554"/>
      <c r="C814" s="133" t="s">
        <v>6053</v>
      </c>
      <c r="D814" s="131" t="s">
        <v>4410</v>
      </c>
      <c r="E814" s="132" t="s">
        <v>762</v>
      </c>
      <c r="F814" s="98">
        <v>2091.1</v>
      </c>
    </row>
    <row r="815" spans="1:6" ht="14.25" x14ac:dyDescent="0.2">
      <c r="A815" s="554"/>
      <c r="B815" s="554"/>
      <c r="C815" s="133" t="s">
        <v>6054</v>
      </c>
      <c r="D815" s="131" t="s">
        <v>4411</v>
      </c>
      <c r="E815" s="132" t="s">
        <v>763</v>
      </c>
      <c r="F815" s="98">
        <v>2718.43</v>
      </c>
    </row>
    <row r="816" spans="1:6" x14ac:dyDescent="0.2">
      <c r="A816" s="554"/>
      <c r="B816" s="554"/>
      <c r="C816" s="133" t="s">
        <v>764</v>
      </c>
      <c r="D816" s="131" t="s">
        <v>4412</v>
      </c>
      <c r="E816" s="132" t="s">
        <v>765</v>
      </c>
      <c r="F816" s="98">
        <v>3136.65</v>
      </c>
    </row>
    <row r="817" spans="1:6" x14ac:dyDescent="0.2">
      <c r="A817" s="554"/>
      <c r="B817" s="554"/>
      <c r="C817" s="133" t="s">
        <v>766</v>
      </c>
      <c r="D817" s="131" t="s">
        <v>4413</v>
      </c>
      <c r="E817" s="132" t="s">
        <v>767</v>
      </c>
      <c r="F817" s="98">
        <v>3763.98</v>
      </c>
    </row>
    <row r="818" spans="1:6" x14ac:dyDescent="0.2">
      <c r="A818" s="554"/>
      <c r="B818" s="554"/>
      <c r="C818" s="133" t="s">
        <v>768</v>
      </c>
      <c r="D818" s="131" t="s">
        <v>4414</v>
      </c>
      <c r="E818" s="132" t="s">
        <v>1619</v>
      </c>
      <c r="F818" s="98">
        <v>4391.3100000000004</v>
      </c>
    </row>
    <row r="819" spans="1:6" x14ac:dyDescent="0.2">
      <c r="A819" s="554"/>
      <c r="B819" s="554"/>
      <c r="C819" s="133" t="s">
        <v>1620</v>
      </c>
      <c r="D819" s="131" t="s">
        <v>4415</v>
      </c>
      <c r="E819" s="132" t="s">
        <v>1621</v>
      </c>
      <c r="F819" s="98">
        <v>5018.6400000000003</v>
      </c>
    </row>
    <row r="820" spans="1:6" x14ac:dyDescent="0.2">
      <c r="A820" s="554"/>
      <c r="B820" s="554"/>
      <c r="C820" s="133" t="s">
        <v>1622</v>
      </c>
      <c r="D820" s="131" t="s">
        <v>4416</v>
      </c>
      <c r="E820" s="132" t="s">
        <v>1623</v>
      </c>
      <c r="F820" s="98">
        <v>5645.97</v>
      </c>
    </row>
    <row r="821" spans="1:6" x14ac:dyDescent="0.2">
      <c r="A821" s="554"/>
      <c r="B821" s="554"/>
      <c r="C821" s="133" t="s">
        <v>1624</v>
      </c>
      <c r="D821" s="131" t="s">
        <v>4417</v>
      </c>
      <c r="E821" s="132" t="s">
        <v>1625</v>
      </c>
      <c r="F821" s="98">
        <v>6273.3</v>
      </c>
    </row>
    <row r="822" spans="1:6" x14ac:dyDescent="0.2">
      <c r="A822" s="554"/>
      <c r="B822" s="554"/>
      <c r="C822" s="133" t="s">
        <v>1626</v>
      </c>
      <c r="D822" s="131" t="s">
        <v>4418</v>
      </c>
      <c r="E822" s="132" t="s">
        <v>1627</v>
      </c>
      <c r="F822" s="98">
        <v>6900.63</v>
      </c>
    </row>
    <row r="823" spans="1:6" x14ac:dyDescent="0.2">
      <c r="A823" s="554"/>
      <c r="B823" s="554"/>
      <c r="C823" s="133" t="s">
        <v>1628</v>
      </c>
      <c r="D823" s="131" t="s">
        <v>4419</v>
      </c>
      <c r="E823" s="132" t="s">
        <v>1629</v>
      </c>
      <c r="F823" s="98">
        <v>7527.96</v>
      </c>
    </row>
    <row r="824" spans="1:6" x14ac:dyDescent="0.2">
      <c r="A824" s="554"/>
      <c r="B824" s="554"/>
      <c r="C824" s="133" t="s">
        <v>1630</v>
      </c>
      <c r="D824" s="131" t="s">
        <v>4420</v>
      </c>
      <c r="E824" s="132" t="s">
        <v>1631</v>
      </c>
      <c r="F824" s="98">
        <v>8155.29</v>
      </c>
    </row>
    <row r="825" spans="1:6" x14ac:dyDescent="0.2">
      <c r="A825" s="554"/>
      <c r="B825" s="554"/>
      <c r="C825" s="133" t="s">
        <v>1632</v>
      </c>
      <c r="D825" s="131" t="s">
        <v>4421</v>
      </c>
      <c r="E825" s="132" t="s">
        <v>1633</v>
      </c>
      <c r="F825" s="98">
        <v>8782.6200000000008</v>
      </c>
    </row>
    <row r="826" spans="1:6" x14ac:dyDescent="0.2">
      <c r="A826" s="554"/>
      <c r="B826" s="554"/>
      <c r="C826" s="133" t="s">
        <v>1634</v>
      </c>
      <c r="D826" s="131" t="s">
        <v>4422</v>
      </c>
      <c r="E826" s="132" t="s">
        <v>1635</v>
      </c>
      <c r="F826" s="98">
        <v>10037.280000000001</v>
      </c>
    </row>
    <row r="827" spans="1:6" x14ac:dyDescent="0.2">
      <c r="A827" s="554"/>
      <c r="B827" s="554"/>
      <c r="C827" s="133" t="s">
        <v>1636</v>
      </c>
      <c r="D827" s="131" t="s">
        <v>4423</v>
      </c>
      <c r="E827" s="132" t="s">
        <v>1637</v>
      </c>
      <c r="F827" s="98">
        <v>11291.94</v>
      </c>
    </row>
    <row r="828" spans="1:6" x14ac:dyDescent="0.2">
      <c r="A828" s="554"/>
      <c r="B828" s="554"/>
      <c r="C828" s="133" t="s">
        <v>1638</v>
      </c>
      <c r="D828" s="131" t="s">
        <v>4424</v>
      </c>
      <c r="E828" s="132" t="s">
        <v>1639</v>
      </c>
      <c r="F828" s="98">
        <v>12546.6</v>
      </c>
    </row>
    <row r="829" spans="1:6" x14ac:dyDescent="0.2">
      <c r="A829" s="554"/>
      <c r="B829" s="554"/>
      <c r="C829" s="133" t="s">
        <v>1640</v>
      </c>
      <c r="D829" s="131" t="s">
        <v>4425</v>
      </c>
      <c r="E829" s="132" t="s">
        <v>1641</v>
      </c>
      <c r="F829" s="98">
        <v>13801.26</v>
      </c>
    </row>
    <row r="830" spans="1:6" x14ac:dyDescent="0.2">
      <c r="A830" s="555"/>
      <c r="B830" s="555"/>
      <c r="C830" s="133" t="s">
        <v>1642</v>
      </c>
      <c r="D830" s="131" t="s">
        <v>4426</v>
      </c>
      <c r="E830" s="132" t="s">
        <v>6055</v>
      </c>
      <c r="F830" s="98">
        <v>15055.92</v>
      </c>
    </row>
    <row r="831" spans="1:6" ht="14.25" x14ac:dyDescent="0.2">
      <c r="A831" s="339" t="s">
        <v>6056</v>
      </c>
      <c r="B831" s="334" t="s">
        <v>4427</v>
      </c>
      <c r="C831" s="133"/>
      <c r="D831" s="131"/>
      <c r="E831" s="556" t="s">
        <v>946</v>
      </c>
      <c r="F831" s="557"/>
    </row>
    <row r="832" spans="1:6" x14ac:dyDescent="0.2">
      <c r="A832" s="345"/>
      <c r="B832" s="347" t="s">
        <v>4428</v>
      </c>
      <c r="C832" s="558" t="s">
        <v>947</v>
      </c>
      <c r="D832" s="131" t="s">
        <v>4429</v>
      </c>
      <c r="E832" s="132" t="s">
        <v>1304</v>
      </c>
      <c r="F832" s="562">
        <v>397.72</v>
      </c>
    </row>
    <row r="833" spans="1:6" ht="38.25" x14ac:dyDescent="0.2">
      <c r="A833" s="345"/>
      <c r="B833" s="345"/>
      <c r="C833" s="559"/>
      <c r="D833" s="131" t="s">
        <v>4430</v>
      </c>
      <c r="E833" s="132" t="s">
        <v>1305</v>
      </c>
      <c r="F833" s="567"/>
    </row>
    <row r="834" spans="1:6" ht="25.5" x14ac:dyDescent="0.2">
      <c r="A834" s="345"/>
      <c r="B834" s="345"/>
      <c r="C834" s="560"/>
      <c r="D834" s="131" t="s">
        <v>4431</v>
      </c>
      <c r="E834" s="132" t="s">
        <v>1306</v>
      </c>
      <c r="F834" s="563"/>
    </row>
    <row r="835" spans="1:6" x14ac:dyDescent="0.2">
      <c r="A835" s="345"/>
      <c r="B835" s="345"/>
      <c r="C835" s="558" t="s">
        <v>948</v>
      </c>
      <c r="D835" s="131" t="s">
        <v>4432</v>
      </c>
      <c r="E835" s="132" t="s">
        <v>1307</v>
      </c>
      <c r="F835" s="562">
        <v>954.53</v>
      </c>
    </row>
    <row r="836" spans="1:6" ht="38.25" x14ac:dyDescent="0.2">
      <c r="A836" s="345"/>
      <c r="B836" s="345"/>
      <c r="C836" s="559"/>
      <c r="D836" s="131" t="s">
        <v>4433</v>
      </c>
      <c r="E836" s="132" t="s">
        <v>1308</v>
      </c>
      <c r="F836" s="567"/>
    </row>
    <row r="837" spans="1:6" ht="13.35" customHeight="1" x14ac:dyDescent="0.2">
      <c r="A837" s="345"/>
      <c r="B837" s="345"/>
      <c r="C837" s="560"/>
      <c r="D837" s="131" t="s">
        <v>4434</v>
      </c>
      <c r="E837" s="132" t="s">
        <v>1309</v>
      </c>
      <c r="F837" s="563"/>
    </row>
    <row r="838" spans="1:6" x14ac:dyDescent="0.2">
      <c r="A838" s="345"/>
      <c r="B838" s="345"/>
      <c r="C838" s="558" t="s">
        <v>949</v>
      </c>
      <c r="D838" s="131" t="s">
        <v>4435</v>
      </c>
      <c r="E838" s="132" t="s">
        <v>1310</v>
      </c>
      <c r="F838" s="562">
        <v>1988.6</v>
      </c>
    </row>
    <row r="839" spans="1:6" ht="38.25" x14ac:dyDescent="0.2">
      <c r="A839" s="345"/>
      <c r="B839" s="345"/>
      <c r="C839" s="559"/>
      <c r="D839" s="131" t="s">
        <v>4436</v>
      </c>
      <c r="E839" s="132" t="s">
        <v>1311</v>
      </c>
      <c r="F839" s="567"/>
    </row>
    <row r="840" spans="1:6" ht="38.25" x14ac:dyDescent="0.2">
      <c r="A840" s="345"/>
      <c r="B840" s="345"/>
      <c r="C840" s="560"/>
      <c r="D840" s="131" t="s">
        <v>4437</v>
      </c>
      <c r="E840" s="132" t="s">
        <v>1312</v>
      </c>
      <c r="F840" s="563"/>
    </row>
    <row r="841" spans="1:6" x14ac:dyDescent="0.2">
      <c r="A841" s="345"/>
      <c r="B841" s="345"/>
      <c r="C841" s="558" t="s">
        <v>1184</v>
      </c>
      <c r="D841" s="131" t="s">
        <v>4438</v>
      </c>
      <c r="E841" s="132" t="s">
        <v>1313</v>
      </c>
      <c r="F841" s="562">
        <v>3579.48</v>
      </c>
    </row>
    <row r="842" spans="1:6" ht="38.25" x14ac:dyDescent="0.2">
      <c r="A842" s="345"/>
      <c r="B842" s="345"/>
      <c r="C842" s="559"/>
      <c r="D842" s="131" t="s">
        <v>4439</v>
      </c>
      <c r="E842" s="132" t="s">
        <v>1314</v>
      </c>
      <c r="F842" s="567"/>
    </row>
    <row r="843" spans="1:6" ht="38.25" x14ac:dyDescent="0.2">
      <c r="A843" s="346"/>
      <c r="B843" s="346"/>
      <c r="C843" s="560"/>
      <c r="D843" s="131" t="s">
        <v>4440</v>
      </c>
      <c r="E843" s="132" t="s">
        <v>1315</v>
      </c>
      <c r="F843" s="563"/>
    </row>
    <row r="844" spans="1:6" x14ac:dyDescent="0.2">
      <c r="A844" s="345"/>
      <c r="B844" s="345"/>
      <c r="C844" s="558" t="s">
        <v>611</v>
      </c>
      <c r="D844" s="131" t="s">
        <v>4441</v>
      </c>
      <c r="E844" s="132" t="s">
        <v>1316</v>
      </c>
      <c r="F844" s="562">
        <v>5965.8</v>
      </c>
    </row>
    <row r="845" spans="1:6" ht="38.25" x14ac:dyDescent="0.2">
      <c r="A845" s="345"/>
      <c r="B845" s="345"/>
      <c r="C845" s="559"/>
      <c r="D845" s="131" t="s">
        <v>4442</v>
      </c>
      <c r="E845" s="132" t="s">
        <v>1062</v>
      </c>
      <c r="F845" s="567"/>
    </row>
    <row r="846" spans="1:6" ht="38.25" x14ac:dyDescent="0.2">
      <c r="A846" s="345"/>
      <c r="B846" s="345"/>
      <c r="C846" s="560"/>
      <c r="D846" s="131" t="s">
        <v>4443</v>
      </c>
      <c r="E846" s="132" t="s">
        <v>1063</v>
      </c>
      <c r="F846" s="563"/>
    </row>
    <row r="847" spans="1:6" x14ac:dyDescent="0.2">
      <c r="A847" s="345"/>
      <c r="B847" s="345"/>
      <c r="C847" s="558" t="s">
        <v>612</v>
      </c>
      <c r="D847" s="131" t="s">
        <v>4444</v>
      </c>
      <c r="E847" s="132" t="s">
        <v>1064</v>
      </c>
      <c r="F847" s="562">
        <v>8749.84</v>
      </c>
    </row>
    <row r="848" spans="1:6" ht="38.25" x14ac:dyDescent="0.2">
      <c r="A848" s="345"/>
      <c r="B848" s="345"/>
      <c r="C848" s="559"/>
      <c r="D848" s="131" t="s">
        <v>4445</v>
      </c>
      <c r="E848" s="132" t="s">
        <v>1065</v>
      </c>
      <c r="F848" s="567"/>
    </row>
    <row r="849" spans="1:6" ht="38.25" x14ac:dyDescent="0.2">
      <c r="A849" s="345"/>
      <c r="B849" s="345"/>
      <c r="C849" s="560"/>
      <c r="D849" s="131" t="s">
        <v>4446</v>
      </c>
      <c r="E849" s="132" t="s">
        <v>693</v>
      </c>
      <c r="F849" s="563"/>
    </row>
    <row r="850" spans="1:6" x14ac:dyDescent="0.2">
      <c r="A850" s="345"/>
      <c r="B850" s="345"/>
      <c r="C850" s="558" t="s">
        <v>613</v>
      </c>
      <c r="D850" s="131" t="s">
        <v>4447</v>
      </c>
      <c r="E850" s="132" t="s">
        <v>694</v>
      </c>
      <c r="F850" s="562">
        <v>13124.76</v>
      </c>
    </row>
    <row r="851" spans="1:6" ht="38.25" x14ac:dyDescent="0.2">
      <c r="A851" s="345"/>
      <c r="B851" s="345"/>
      <c r="C851" s="559"/>
      <c r="D851" s="131" t="s">
        <v>4448</v>
      </c>
      <c r="E851" s="132" t="s">
        <v>695</v>
      </c>
      <c r="F851" s="567"/>
    </row>
    <row r="852" spans="1:6" ht="38.25" x14ac:dyDescent="0.2">
      <c r="A852" s="345"/>
      <c r="B852" s="345"/>
      <c r="C852" s="560"/>
      <c r="D852" s="131" t="s">
        <v>4449</v>
      </c>
      <c r="E852" s="132" t="s">
        <v>696</v>
      </c>
      <c r="F852" s="563"/>
    </row>
    <row r="853" spans="1:6" x14ac:dyDescent="0.2">
      <c r="A853" s="345"/>
      <c r="B853" s="345"/>
      <c r="C853" s="558" t="s">
        <v>1170</v>
      </c>
      <c r="D853" s="131" t="s">
        <v>4450</v>
      </c>
      <c r="E853" s="132" t="s">
        <v>697</v>
      </c>
      <c r="F853" s="562">
        <v>19090.560000000001</v>
      </c>
    </row>
    <row r="854" spans="1:6" ht="38.25" x14ac:dyDescent="0.2">
      <c r="A854" s="345"/>
      <c r="B854" s="345"/>
      <c r="C854" s="559"/>
      <c r="D854" s="131" t="s">
        <v>4451</v>
      </c>
      <c r="E854" s="132" t="s">
        <v>698</v>
      </c>
      <c r="F854" s="567"/>
    </row>
    <row r="855" spans="1:6" ht="38.25" x14ac:dyDescent="0.2">
      <c r="A855" s="345"/>
      <c r="B855" s="345"/>
      <c r="C855" s="560"/>
      <c r="D855" s="131" t="s">
        <v>4452</v>
      </c>
      <c r="E855" s="132" t="s">
        <v>699</v>
      </c>
      <c r="F855" s="563"/>
    </row>
    <row r="856" spans="1:6" ht="25.5" x14ac:dyDescent="0.2">
      <c r="A856" s="345"/>
      <c r="B856" s="345"/>
      <c r="C856" s="558" t="s">
        <v>1171</v>
      </c>
      <c r="D856" s="131" t="s">
        <v>4453</v>
      </c>
      <c r="E856" s="132" t="s">
        <v>700</v>
      </c>
      <c r="F856" s="562">
        <v>25056.36</v>
      </c>
    </row>
    <row r="857" spans="1:6" ht="38.25" x14ac:dyDescent="0.2">
      <c r="A857" s="345"/>
      <c r="B857" s="345"/>
      <c r="C857" s="559"/>
      <c r="D857" s="131" t="s">
        <v>4454</v>
      </c>
      <c r="E857" s="132" t="s">
        <v>701</v>
      </c>
      <c r="F857" s="567"/>
    </row>
    <row r="858" spans="1:6" ht="38.25" x14ac:dyDescent="0.2">
      <c r="A858" s="345"/>
      <c r="B858" s="345"/>
      <c r="C858" s="560"/>
      <c r="D858" s="131" t="s">
        <v>4455</v>
      </c>
      <c r="E858" s="132" t="s">
        <v>702</v>
      </c>
      <c r="F858" s="563"/>
    </row>
    <row r="859" spans="1:6" ht="25.5" x14ac:dyDescent="0.2">
      <c r="A859" s="345"/>
      <c r="B859" s="345"/>
      <c r="C859" s="558" t="s">
        <v>769</v>
      </c>
      <c r="D859" s="131" t="s">
        <v>4456</v>
      </c>
      <c r="E859" s="132" t="s">
        <v>703</v>
      </c>
      <c r="F859" s="562">
        <v>31022.16</v>
      </c>
    </row>
    <row r="860" spans="1:6" ht="38.25" x14ac:dyDescent="0.2">
      <c r="A860" s="345"/>
      <c r="B860" s="345"/>
      <c r="C860" s="559"/>
      <c r="D860" s="131" t="s">
        <v>4457</v>
      </c>
      <c r="E860" s="132" t="s">
        <v>704</v>
      </c>
      <c r="F860" s="567"/>
    </row>
    <row r="861" spans="1:6" ht="38.25" x14ac:dyDescent="0.2">
      <c r="A861" s="345"/>
      <c r="B861" s="345"/>
      <c r="C861" s="560"/>
      <c r="D861" s="131" t="s">
        <v>4458</v>
      </c>
      <c r="E861" s="132" t="s">
        <v>705</v>
      </c>
      <c r="F861" s="563"/>
    </row>
    <row r="862" spans="1:6" ht="13.35" customHeight="1" x14ac:dyDescent="0.2">
      <c r="A862" s="345"/>
      <c r="B862" s="345"/>
      <c r="C862" s="558" t="s">
        <v>770</v>
      </c>
      <c r="D862" s="131" t="s">
        <v>4459</v>
      </c>
      <c r="E862" s="132" t="s">
        <v>706</v>
      </c>
      <c r="F862" s="562">
        <v>36987.96</v>
      </c>
    </row>
    <row r="863" spans="1:6" ht="38.25" x14ac:dyDescent="0.2">
      <c r="A863" s="345"/>
      <c r="B863" s="345"/>
      <c r="C863" s="559"/>
      <c r="D863" s="131" t="s">
        <v>4460</v>
      </c>
      <c r="E863" s="132" t="s">
        <v>707</v>
      </c>
      <c r="F863" s="567"/>
    </row>
    <row r="864" spans="1:6" ht="38.25" x14ac:dyDescent="0.2">
      <c r="A864" s="345"/>
      <c r="B864" s="345"/>
      <c r="C864" s="560"/>
      <c r="D864" s="131" t="s">
        <v>4461</v>
      </c>
      <c r="E864" s="132" t="s">
        <v>708</v>
      </c>
      <c r="F864" s="563"/>
    </row>
    <row r="865" spans="1:6" x14ac:dyDescent="0.2">
      <c r="A865" s="345"/>
      <c r="B865" s="345"/>
      <c r="C865" s="558" t="s">
        <v>311</v>
      </c>
      <c r="D865" s="131" t="s">
        <v>4462</v>
      </c>
      <c r="E865" s="132" t="s">
        <v>709</v>
      </c>
      <c r="F865" s="562">
        <v>42953.760000000002</v>
      </c>
    </row>
    <row r="866" spans="1:6" ht="38.25" x14ac:dyDescent="0.2">
      <c r="A866" s="345"/>
      <c r="B866" s="345"/>
      <c r="C866" s="559"/>
      <c r="D866" s="131" t="s">
        <v>4463</v>
      </c>
      <c r="E866" s="132" t="s">
        <v>710</v>
      </c>
      <c r="F866" s="567"/>
    </row>
    <row r="867" spans="1:6" ht="25.5" x14ac:dyDescent="0.2">
      <c r="A867" s="340"/>
      <c r="B867" s="340"/>
      <c r="C867" s="560"/>
      <c r="D867" s="131" t="s">
        <v>4464</v>
      </c>
      <c r="E867" s="132" t="s">
        <v>711</v>
      </c>
      <c r="F867" s="563"/>
    </row>
    <row r="868" spans="1:6" ht="15.6" customHeight="1" x14ac:dyDescent="0.2">
      <c r="A868" s="339" t="s">
        <v>6057</v>
      </c>
      <c r="B868" s="334" t="s">
        <v>4465</v>
      </c>
      <c r="C868" s="133"/>
      <c r="D868" s="131"/>
      <c r="E868" s="556" t="s">
        <v>312</v>
      </c>
      <c r="F868" s="557"/>
    </row>
    <row r="869" spans="1:6" ht="25.5" x14ac:dyDescent="0.2">
      <c r="A869" s="345"/>
      <c r="B869" s="347" t="s">
        <v>7595</v>
      </c>
      <c r="C869" s="558" t="s">
        <v>313</v>
      </c>
      <c r="D869" s="131" t="s">
        <v>4466</v>
      </c>
      <c r="E869" s="132" t="s">
        <v>1238</v>
      </c>
      <c r="F869" s="562">
        <v>338.49</v>
      </c>
    </row>
    <row r="870" spans="1:6" ht="25.5" x14ac:dyDescent="0.2">
      <c r="A870" s="345"/>
      <c r="B870" s="347" t="s">
        <v>4467</v>
      </c>
      <c r="C870" s="560"/>
      <c r="D870" s="131" t="s">
        <v>4468</v>
      </c>
      <c r="E870" s="132" t="s">
        <v>712</v>
      </c>
      <c r="F870" s="563"/>
    </row>
    <row r="871" spans="1:6" ht="25.5" x14ac:dyDescent="0.2">
      <c r="A871" s="345"/>
      <c r="B871" s="345"/>
      <c r="C871" s="558" t="s">
        <v>314</v>
      </c>
      <c r="D871" s="131" t="s">
        <v>4469</v>
      </c>
      <c r="E871" s="132" t="s">
        <v>2772</v>
      </c>
      <c r="F871" s="562">
        <v>812.38</v>
      </c>
    </row>
    <row r="872" spans="1:6" ht="25.5" x14ac:dyDescent="0.2">
      <c r="A872" s="346"/>
      <c r="B872" s="346"/>
      <c r="C872" s="560"/>
      <c r="D872" s="131" t="s">
        <v>4470</v>
      </c>
      <c r="E872" s="132" t="s">
        <v>713</v>
      </c>
      <c r="F872" s="563"/>
    </row>
    <row r="873" spans="1:6" ht="25.5" x14ac:dyDescent="0.2">
      <c r="A873" s="345"/>
      <c r="B873" s="345"/>
      <c r="C873" s="558" t="s">
        <v>315</v>
      </c>
      <c r="D873" s="131" t="s">
        <v>4471</v>
      </c>
      <c r="E873" s="132" t="s">
        <v>2228</v>
      </c>
      <c r="F873" s="562">
        <v>1692.45</v>
      </c>
    </row>
    <row r="874" spans="1:6" ht="25.5" x14ac:dyDescent="0.2">
      <c r="A874" s="345"/>
      <c r="B874" s="345"/>
      <c r="C874" s="560"/>
      <c r="D874" s="131" t="s">
        <v>4472</v>
      </c>
      <c r="E874" s="132" t="s">
        <v>714</v>
      </c>
      <c r="F874" s="563"/>
    </row>
    <row r="875" spans="1:6" ht="25.5" x14ac:dyDescent="0.2">
      <c r="A875" s="345"/>
      <c r="B875" s="345"/>
      <c r="C875" s="558" t="s">
        <v>1452</v>
      </c>
      <c r="D875" s="131" t="s">
        <v>4473</v>
      </c>
      <c r="E875" s="132" t="s">
        <v>2229</v>
      </c>
      <c r="F875" s="562">
        <v>3012.56</v>
      </c>
    </row>
    <row r="876" spans="1:6" ht="25.5" x14ac:dyDescent="0.2">
      <c r="A876" s="345"/>
      <c r="B876" s="345"/>
      <c r="C876" s="560"/>
      <c r="D876" s="131" t="s">
        <v>4474</v>
      </c>
      <c r="E876" s="132" t="s">
        <v>715</v>
      </c>
      <c r="F876" s="563"/>
    </row>
    <row r="877" spans="1:6" ht="25.5" x14ac:dyDescent="0.2">
      <c r="A877" s="345"/>
      <c r="B877" s="345"/>
      <c r="C877" s="558" t="s">
        <v>1453</v>
      </c>
      <c r="D877" s="131" t="s">
        <v>4475</v>
      </c>
      <c r="E877" s="132" t="s">
        <v>1545</v>
      </c>
      <c r="F877" s="562">
        <v>4806.5600000000004</v>
      </c>
    </row>
    <row r="878" spans="1:6" ht="25.5" x14ac:dyDescent="0.2">
      <c r="A878" s="345"/>
      <c r="B878" s="345"/>
      <c r="C878" s="560"/>
      <c r="D878" s="131" t="s">
        <v>4476</v>
      </c>
      <c r="E878" s="132" t="s">
        <v>716</v>
      </c>
      <c r="F878" s="563"/>
    </row>
    <row r="879" spans="1:6" ht="25.5" x14ac:dyDescent="0.2">
      <c r="A879" s="345"/>
      <c r="B879" s="345"/>
      <c r="C879" s="558" t="s">
        <v>1454</v>
      </c>
      <c r="D879" s="131" t="s">
        <v>4477</v>
      </c>
      <c r="E879" s="132" t="s">
        <v>1455</v>
      </c>
      <c r="F879" s="562">
        <v>7446.78</v>
      </c>
    </row>
    <row r="880" spans="1:6" ht="25.5" x14ac:dyDescent="0.2">
      <c r="A880" s="345"/>
      <c r="B880" s="345"/>
      <c r="C880" s="560"/>
      <c r="D880" s="131" t="s">
        <v>4478</v>
      </c>
      <c r="E880" s="132" t="s">
        <v>717</v>
      </c>
      <c r="F880" s="563"/>
    </row>
    <row r="881" spans="1:6" ht="25.5" x14ac:dyDescent="0.2">
      <c r="A881" s="345"/>
      <c r="B881" s="345"/>
      <c r="C881" s="558" t="s">
        <v>1456</v>
      </c>
      <c r="D881" s="131" t="s">
        <v>4479</v>
      </c>
      <c r="E881" s="132" t="s">
        <v>1457</v>
      </c>
      <c r="F881" s="562">
        <v>11170.17</v>
      </c>
    </row>
    <row r="882" spans="1:6" ht="25.5" x14ac:dyDescent="0.2">
      <c r="A882" s="345"/>
      <c r="B882" s="345"/>
      <c r="C882" s="560"/>
      <c r="D882" s="131" t="s">
        <v>4480</v>
      </c>
      <c r="E882" s="132" t="s">
        <v>718</v>
      </c>
      <c r="F882" s="563"/>
    </row>
    <row r="883" spans="1:6" ht="25.5" x14ac:dyDescent="0.2">
      <c r="A883" s="345"/>
      <c r="B883" s="345"/>
      <c r="C883" s="558" t="s">
        <v>1458</v>
      </c>
      <c r="D883" s="131" t="s">
        <v>4481</v>
      </c>
      <c r="E883" s="132" t="s">
        <v>1459</v>
      </c>
      <c r="F883" s="562">
        <v>16247.52</v>
      </c>
    </row>
    <row r="884" spans="1:6" ht="25.5" x14ac:dyDescent="0.2">
      <c r="A884" s="345"/>
      <c r="B884" s="345"/>
      <c r="C884" s="560"/>
      <c r="D884" s="131" t="s">
        <v>4482</v>
      </c>
      <c r="E884" s="132" t="s">
        <v>719</v>
      </c>
      <c r="F884" s="563"/>
    </row>
    <row r="885" spans="1:6" ht="25.5" x14ac:dyDescent="0.2">
      <c r="A885" s="345"/>
      <c r="B885" s="345"/>
      <c r="C885" s="558" t="s">
        <v>1460</v>
      </c>
      <c r="D885" s="131" t="s">
        <v>4483</v>
      </c>
      <c r="E885" s="132" t="s">
        <v>1461</v>
      </c>
      <c r="F885" s="562">
        <v>21324.87</v>
      </c>
    </row>
    <row r="886" spans="1:6" ht="25.5" x14ac:dyDescent="0.2">
      <c r="A886" s="345"/>
      <c r="B886" s="345"/>
      <c r="C886" s="560"/>
      <c r="D886" s="131" t="s">
        <v>4484</v>
      </c>
      <c r="E886" s="132" t="s">
        <v>720</v>
      </c>
      <c r="F886" s="563"/>
    </row>
    <row r="887" spans="1:6" ht="25.5" x14ac:dyDescent="0.2">
      <c r="A887" s="345"/>
      <c r="B887" s="345"/>
      <c r="C887" s="558" t="s">
        <v>1462</v>
      </c>
      <c r="D887" s="131" t="s">
        <v>4485</v>
      </c>
      <c r="E887" s="132" t="s">
        <v>1463</v>
      </c>
      <c r="F887" s="562">
        <v>26402.22</v>
      </c>
    </row>
    <row r="888" spans="1:6" ht="25.5" x14ac:dyDescent="0.2">
      <c r="A888" s="345"/>
      <c r="B888" s="345"/>
      <c r="C888" s="560"/>
      <c r="D888" s="131" t="s">
        <v>4486</v>
      </c>
      <c r="E888" s="132" t="s">
        <v>721</v>
      </c>
      <c r="F888" s="563"/>
    </row>
    <row r="889" spans="1:6" ht="25.5" x14ac:dyDescent="0.2">
      <c r="A889" s="345"/>
      <c r="B889" s="345"/>
      <c r="C889" s="558" t="s">
        <v>1464</v>
      </c>
      <c r="D889" s="131" t="s">
        <v>4487</v>
      </c>
      <c r="E889" s="132" t="s">
        <v>2320</v>
      </c>
      <c r="F889" s="562">
        <v>31479.57</v>
      </c>
    </row>
    <row r="890" spans="1:6" ht="25.5" x14ac:dyDescent="0.2">
      <c r="A890" s="345"/>
      <c r="B890" s="345"/>
      <c r="C890" s="560"/>
      <c r="D890" s="131" t="s">
        <v>4488</v>
      </c>
      <c r="E890" s="132" t="s">
        <v>722</v>
      </c>
      <c r="F890" s="563"/>
    </row>
    <row r="891" spans="1:6" ht="25.5" x14ac:dyDescent="0.2">
      <c r="A891" s="345"/>
      <c r="B891" s="345"/>
      <c r="C891" s="558" t="s">
        <v>2321</v>
      </c>
      <c r="D891" s="131" t="s">
        <v>4489</v>
      </c>
      <c r="E891" s="132" t="s">
        <v>2322</v>
      </c>
      <c r="F891" s="562">
        <v>36556.92</v>
      </c>
    </row>
    <row r="892" spans="1:6" ht="25.5" x14ac:dyDescent="0.2">
      <c r="A892" s="340"/>
      <c r="B892" s="340"/>
      <c r="C892" s="560"/>
      <c r="D892" s="131" t="s">
        <v>4490</v>
      </c>
      <c r="E892" s="132" t="s">
        <v>723</v>
      </c>
      <c r="F892" s="563"/>
    </row>
    <row r="893" spans="1:6" ht="14.25" x14ac:dyDescent="0.2">
      <c r="A893" s="339" t="s">
        <v>6058</v>
      </c>
      <c r="B893" s="334" t="s">
        <v>4491</v>
      </c>
      <c r="C893" s="133"/>
      <c r="D893" s="131"/>
      <c r="E893" s="556" t="s">
        <v>2323</v>
      </c>
      <c r="F893" s="557"/>
    </row>
    <row r="894" spans="1:6" x14ac:dyDescent="0.2">
      <c r="A894" s="345"/>
      <c r="B894" s="347" t="s">
        <v>4428</v>
      </c>
      <c r="C894" s="558" t="s">
        <v>2324</v>
      </c>
      <c r="D894" s="131" t="s">
        <v>4492</v>
      </c>
      <c r="E894" s="132" t="s">
        <v>724</v>
      </c>
      <c r="F894" s="562">
        <v>373.07</v>
      </c>
    </row>
    <row r="895" spans="1:6" ht="38.25" x14ac:dyDescent="0.2">
      <c r="A895" s="345"/>
      <c r="B895" s="345"/>
      <c r="C895" s="559"/>
      <c r="D895" s="131" t="s">
        <v>4493</v>
      </c>
      <c r="E895" s="132" t="s">
        <v>2325</v>
      </c>
      <c r="F895" s="567"/>
    </row>
    <row r="896" spans="1:6" ht="38.25" x14ac:dyDescent="0.2">
      <c r="A896" s="345"/>
      <c r="B896" s="345"/>
      <c r="C896" s="560"/>
      <c r="D896" s="131" t="s">
        <v>4494</v>
      </c>
      <c r="E896" s="132" t="s">
        <v>725</v>
      </c>
      <c r="F896" s="563"/>
    </row>
    <row r="897" spans="1:6" x14ac:dyDescent="0.2">
      <c r="A897" s="345"/>
      <c r="B897" s="345"/>
      <c r="C897" s="558" t="s">
        <v>1719</v>
      </c>
      <c r="D897" s="131" t="s">
        <v>4495</v>
      </c>
      <c r="E897" s="132" t="s">
        <v>726</v>
      </c>
      <c r="F897" s="562">
        <v>932.68</v>
      </c>
    </row>
    <row r="898" spans="1:6" ht="38.25" x14ac:dyDescent="0.2">
      <c r="A898" s="345"/>
      <c r="B898" s="345"/>
      <c r="C898" s="559"/>
      <c r="D898" s="131" t="s">
        <v>4496</v>
      </c>
      <c r="E898" s="132" t="s">
        <v>1720</v>
      </c>
      <c r="F898" s="567"/>
    </row>
    <row r="899" spans="1:6" ht="38.25" x14ac:dyDescent="0.2">
      <c r="A899" s="345"/>
      <c r="B899" s="345"/>
      <c r="C899" s="560"/>
      <c r="D899" s="131" t="s">
        <v>4497</v>
      </c>
      <c r="E899" s="132" t="s">
        <v>727</v>
      </c>
      <c r="F899" s="563"/>
    </row>
    <row r="900" spans="1:6" ht="13.35" customHeight="1" x14ac:dyDescent="0.2">
      <c r="A900" s="345"/>
      <c r="B900" s="345"/>
      <c r="C900" s="558" t="s">
        <v>1721</v>
      </c>
      <c r="D900" s="131" t="s">
        <v>4498</v>
      </c>
      <c r="E900" s="132" t="s">
        <v>728</v>
      </c>
      <c r="F900" s="562">
        <v>1828.04</v>
      </c>
    </row>
    <row r="901" spans="1:6" ht="38.25" x14ac:dyDescent="0.2">
      <c r="A901" s="345"/>
      <c r="B901" s="345"/>
      <c r="C901" s="559"/>
      <c r="D901" s="131" t="s">
        <v>4499</v>
      </c>
      <c r="E901" s="132" t="s">
        <v>1722</v>
      </c>
      <c r="F901" s="567"/>
    </row>
    <row r="902" spans="1:6" ht="38.25" x14ac:dyDescent="0.2">
      <c r="A902" s="346"/>
      <c r="B902" s="346"/>
      <c r="C902" s="560"/>
      <c r="D902" s="131" t="s">
        <v>4500</v>
      </c>
      <c r="E902" s="132" t="s">
        <v>729</v>
      </c>
      <c r="F902" s="563"/>
    </row>
    <row r="903" spans="1:6" ht="25.5" x14ac:dyDescent="0.2">
      <c r="A903" s="345"/>
      <c r="B903" s="345"/>
      <c r="C903" s="558" t="s">
        <v>362</v>
      </c>
      <c r="D903" s="131" t="s">
        <v>4501</v>
      </c>
      <c r="E903" s="132" t="s">
        <v>730</v>
      </c>
      <c r="F903" s="562">
        <v>3283.02</v>
      </c>
    </row>
    <row r="904" spans="1:6" ht="38.25" x14ac:dyDescent="0.2">
      <c r="A904" s="345"/>
      <c r="B904" s="345"/>
      <c r="C904" s="559"/>
      <c r="D904" s="131" t="s">
        <v>4502</v>
      </c>
      <c r="E904" s="132" t="s">
        <v>363</v>
      </c>
      <c r="F904" s="567"/>
    </row>
    <row r="905" spans="1:6" ht="38.25" x14ac:dyDescent="0.2">
      <c r="A905" s="345"/>
      <c r="B905" s="345"/>
      <c r="C905" s="560"/>
      <c r="D905" s="131" t="s">
        <v>4503</v>
      </c>
      <c r="E905" s="132" t="s">
        <v>731</v>
      </c>
      <c r="F905" s="563"/>
    </row>
    <row r="906" spans="1:6" ht="25.5" x14ac:dyDescent="0.2">
      <c r="A906" s="345"/>
      <c r="B906" s="345"/>
      <c r="C906" s="558" t="s">
        <v>364</v>
      </c>
      <c r="D906" s="131" t="s">
        <v>4504</v>
      </c>
      <c r="E906" s="132" t="s">
        <v>732</v>
      </c>
      <c r="F906" s="562">
        <v>5596.05</v>
      </c>
    </row>
    <row r="907" spans="1:6" ht="38.25" x14ac:dyDescent="0.2">
      <c r="A907" s="345"/>
      <c r="B907" s="345"/>
      <c r="C907" s="559"/>
      <c r="D907" s="131" t="s">
        <v>4505</v>
      </c>
      <c r="E907" s="132" t="s">
        <v>365</v>
      </c>
      <c r="F907" s="567"/>
    </row>
    <row r="908" spans="1:6" ht="38.25" x14ac:dyDescent="0.2">
      <c r="A908" s="345"/>
      <c r="B908" s="345"/>
      <c r="C908" s="560"/>
      <c r="D908" s="131" t="s">
        <v>4506</v>
      </c>
      <c r="E908" s="132" t="s">
        <v>733</v>
      </c>
      <c r="F908" s="563"/>
    </row>
    <row r="909" spans="1:6" ht="25.5" x14ac:dyDescent="0.2">
      <c r="A909" s="345"/>
      <c r="B909" s="345"/>
      <c r="C909" s="558" t="s">
        <v>366</v>
      </c>
      <c r="D909" s="131" t="s">
        <v>4507</v>
      </c>
      <c r="E909" s="132" t="s">
        <v>734</v>
      </c>
      <c r="F909" s="562">
        <v>8207.5400000000009</v>
      </c>
    </row>
    <row r="910" spans="1:6" ht="38.25" x14ac:dyDescent="0.2">
      <c r="A910" s="345"/>
      <c r="B910" s="345"/>
      <c r="C910" s="559"/>
      <c r="D910" s="131" t="s">
        <v>4508</v>
      </c>
      <c r="E910" s="132" t="s">
        <v>367</v>
      </c>
      <c r="F910" s="567"/>
    </row>
    <row r="911" spans="1:6" ht="38.25" x14ac:dyDescent="0.2">
      <c r="A911" s="345"/>
      <c r="B911" s="345"/>
      <c r="C911" s="560"/>
      <c r="D911" s="131" t="s">
        <v>4509</v>
      </c>
      <c r="E911" s="132" t="s">
        <v>735</v>
      </c>
      <c r="F911" s="563"/>
    </row>
    <row r="912" spans="1:6" ht="25.5" x14ac:dyDescent="0.2">
      <c r="A912" s="345"/>
      <c r="B912" s="345"/>
      <c r="C912" s="558" t="s">
        <v>368</v>
      </c>
      <c r="D912" s="131" t="s">
        <v>4510</v>
      </c>
      <c r="E912" s="132" t="s">
        <v>736</v>
      </c>
      <c r="F912" s="562">
        <v>12311.31</v>
      </c>
    </row>
    <row r="913" spans="1:6" ht="13.35" customHeight="1" x14ac:dyDescent="0.2">
      <c r="A913" s="345"/>
      <c r="B913" s="345"/>
      <c r="C913" s="559"/>
      <c r="D913" s="131" t="s">
        <v>4511</v>
      </c>
      <c r="E913" s="132" t="s">
        <v>369</v>
      </c>
      <c r="F913" s="567"/>
    </row>
    <row r="914" spans="1:6" ht="38.25" x14ac:dyDescent="0.2">
      <c r="A914" s="345"/>
      <c r="B914" s="345"/>
      <c r="C914" s="560"/>
      <c r="D914" s="131" t="s">
        <v>5318</v>
      </c>
      <c r="E914" s="132" t="s">
        <v>737</v>
      </c>
      <c r="F914" s="563"/>
    </row>
    <row r="915" spans="1:6" ht="25.5" x14ac:dyDescent="0.2">
      <c r="A915" s="345"/>
      <c r="B915" s="345"/>
      <c r="C915" s="558" t="s">
        <v>370</v>
      </c>
      <c r="D915" s="131" t="s">
        <v>5319</v>
      </c>
      <c r="E915" s="132" t="s">
        <v>738</v>
      </c>
      <c r="F915" s="562">
        <v>17907.36</v>
      </c>
    </row>
    <row r="916" spans="1:6" ht="38.25" x14ac:dyDescent="0.2">
      <c r="A916" s="345"/>
      <c r="B916" s="345"/>
      <c r="C916" s="559"/>
      <c r="D916" s="131" t="s">
        <v>5320</v>
      </c>
      <c r="E916" s="132" t="s">
        <v>950</v>
      </c>
      <c r="F916" s="567"/>
    </row>
    <row r="917" spans="1:6" ht="38.25" x14ac:dyDescent="0.2">
      <c r="A917" s="345"/>
      <c r="B917" s="345"/>
      <c r="C917" s="560"/>
      <c r="D917" s="131" t="s">
        <v>5321</v>
      </c>
      <c r="E917" s="132" t="s">
        <v>1096</v>
      </c>
      <c r="F917" s="563"/>
    </row>
    <row r="918" spans="1:6" ht="25.5" x14ac:dyDescent="0.2">
      <c r="A918" s="345"/>
      <c r="B918" s="345"/>
      <c r="C918" s="558" t="s">
        <v>951</v>
      </c>
      <c r="D918" s="131" t="s">
        <v>5322</v>
      </c>
      <c r="E918" s="132" t="s">
        <v>1097</v>
      </c>
      <c r="F918" s="562">
        <v>23503.41</v>
      </c>
    </row>
    <row r="919" spans="1:6" ht="38.25" x14ac:dyDescent="0.2">
      <c r="A919" s="345"/>
      <c r="B919" s="345"/>
      <c r="C919" s="559"/>
      <c r="D919" s="131" t="s">
        <v>5323</v>
      </c>
      <c r="E919" s="132" t="s">
        <v>952</v>
      </c>
      <c r="F919" s="567"/>
    </row>
    <row r="920" spans="1:6" ht="38.25" x14ac:dyDescent="0.2">
      <c r="A920" s="345"/>
      <c r="B920" s="345"/>
      <c r="C920" s="560"/>
      <c r="D920" s="131" t="s">
        <v>5324</v>
      </c>
      <c r="E920" s="132" t="s">
        <v>1098</v>
      </c>
      <c r="F920" s="563"/>
    </row>
    <row r="921" spans="1:6" ht="25.5" x14ac:dyDescent="0.2">
      <c r="A921" s="345"/>
      <c r="B921" s="345"/>
      <c r="C921" s="558" t="s">
        <v>953</v>
      </c>
      <c r="D921" s="131" t="s">
        <v>5325</v>
      </c>
      <c r="E921" s="132" t="s">
        <v>1099</v>
      </c>
      <c r="F921" s="562">
        <v>29099.46</v>
      </c>
    </row>
    <row r="922" spans="1:6" ht="38.25" x14ac:dyDescent="0.2">
      <c r="A922" s="345"/>
      <c r="B922" s="345"/>
      <c r="C922" s="559"/>
      <c r="D922" s="131" t="s">
        <v>5326</v>
      </c>
      <c r="E922" s="132" t="s">
        <v>954</v>
      </c>
      <c r="F922" s="567"/>
    </row>
    <row r="923" spans="1:6" ht="38.25" x14ac:dyDescent="0.2">
      <c r="A923" s="345"/>
      <c r="B923" s="345"/>
      <c r="C923" s="560"/>
      <c r="D923" s="131" t="s">
        <v>5327</v>
      </c>
      <c r="E923" s="132" t="s">
        <v>1100</v>
      </c>
      <c r="F923" s="563"/>
    </row>
    <row r="924" spans="1:6" ht="25.5" x14ac:dyDescent="0.2">
      <c r="A924" s="345"/>
      <c r="B924" s="345"/>
      <c r="C924" s="558" t="s">
        <v>1186</v>
      </c>
      <c r="D924" s="131" t="s">
        <v>5328</v>
      </c>
      <c r="E924" s="132" t="s">
        <v>1101</v>
      </c>
      <c r="F924" s="562">
        <v>34695.51</v>
      </c>
    </row>
    <row r="925" spans="1:6" ht="38.25" x14ac:dyDescent="0.2">
      <c r="A925" s="345"/>
      <c r="B925" s="345"/>
      <c r="C925" s="559"/>
      <c r="D925" s="131" t="s">
        <v>5329</v>
      </c>
      <c r="E925" s="132" t="s">
        <v>419</v>
      </c>
      <c r="F925" s="567"/>
    </row>
    <row r="926" spans="1:6" ht="38.25" x14ac:dyDescent="0.2">
      <c r="A926" s="346"/>
      <c r="B926" s="346"/>
      <c r="C926" s="560"/>
      <c r="D926" s="131" t="s">
        <v>5330</v>
      </c>
      <c r="E926" s="132" t="s">
        <v>1102</v>
      </c>
      <c r="F926" s="563"/>
    </row>
    <row r="927" spans="1:6" x14ac:dyDescent="0.2">
      <c r="A927" s="345"/>
      <c r="B927" s="345"/>
      <c r="C927" s="558" t="s">
        <v>420</v>
      </c>
      <c r="D927" s="131" t="s">
        <v>5331</v>
      </c>
      <c r="E927" s="132" t="s">
        <v>1103</v>
      </c>
      <c r="F927" s="562">
        <v>40291.56</v>
      </c>
    </row>
    <row r="928" spans="1:6" ht="38.25" x14ac:dyDescent="0.2">
      <c r="A928" s="345"/>
      <c r="B928" s="345"/>
      <c r="C928" s="559"/>
      <c r="D928" s="131" t="s">
        <v>5332</v>
      </c>
      <c r="E928" s="132" t="s">
        <v>1053</v>
      </c>
      <c r="F928" s="567"/>
    </row>
    <row r="929" spans="1:6" ht="26.45" customHeight="1" x14ac:dyDescent="0.2">
      <c r="A929" s="340"/>
      <c r="B929" s="340"/>
      <c r="C929" s="560"/>
      <c r="D929" s="131" t="s">
        <v>5333</v>
      </c>
      <c r="E929" s="132" t="s">
        <v>1104</v>
      </c>
      <c r="F929" s="563"/>
    </row>
    <row r="930" spans="1:6" ht="51" x14ac:dyDescent="0.2">
      <c r="A930" s="134" t="s">
        <v>6059</v>
      </c>
      <c r="B930" s="134" t="s">
        <v>745</v>
      </c>
      <c r="C930" s="133"/>
      <c r="D930" s="131" t="s">
        <v>5334</v>
      </c>
      <c r="E930" s="132" t="s">
        <v>6060</v>
      </c>
      <c r="F930" s="135" t="s">
        <v>4129</v>
      </c>
    </row>
    <row r="931" spans="1:6" ht="13.35" customHeight="1" x14ac:dyDescent="0.2">
      <c r="A931" s="553" t="s">
        <v>6061</v>
      </c>
      <c r="B931" s="553" t="s">
        <v>230</v>
      </c>
      <c r="C931" s="133"/>
      <c r="D931" s="131"/>
      <c r="E931" s="556" t="s">
        <v>2048</v>
      </c>
      <c r="F931" s="557"/>
    </row>
    <row r="932" spans="1:6" x14ac:dyDescent="0.2">
      <c r="A932" s="554"/>
      <c r="B932" s="554"/>
      <c r="C932" s="133" t="s">
        <v>1054</v>
      </c>
      <c r="D932" s="131" t="s">
        <v>5335</v>
      </c>
      <c r="E932" s="132" t="s">
        <v>2049</v>
      </c>
      <c r="F932" s="98">
        <v>204.2</v>
      </c>
    </row>
    <row r="933" spans="1:6" x14ac:dyDescent="0.2">
      <c r="A933" s="554"/>
      <c r="B933" s="554"/>
      <c r="C933" s="133" t="s">
        <v>1055</v>
      </c>
      <c r="D933" s="131" t="s">
        <v>5336</v>
      </c>
      <c r="E933" s="132" t="s">
        <v>2050</v>
      </c>
      <c r="F933" s="98">
        <v>490.08</v>
      </c>
    </row>
    <row r="934" spans="1:6" x14ac:dyDescent="0.2">
      <c r="A934" s="554"/>
      <c r="B934" s="554"/>
      <c r="C934" s="133" t="s">
        <v>1056</v>
      </c>
      <c r="D934" s="131" t="s">
        <v>5337</v>
      </c>
      <c r="E934" s="132" t="s">
        <v>2051</v>
      </c>
      <c r="F934" s="98">
        <v>1041.42</v>
      </c>
    </row>
    <row r="935" spans="1:6" ht="39.6" customHeight="1" x14ac:dyDescent="0.2">
      <c r="A935" s="554"/>
      <c r="B935" s="554"/>
      <c r="C935" s="133" t="s">
        <v>1057</v>
      </c>
      <c r="D935" s="131" t="s">
        <v>5338</v>
      </c>
      <c r="E935" s="132" t="s">
        <v>1522</v>
      </c>
      <c r="F935" s="98">
        <v>1878.64</v>
      </c>
    </row>
    <row r="936" spans="1:6" x14ac:dyDescent="0.2">
      <c r="A936" s="554"/>
      <c r="B936" s="554"/>
      <c r="C936" s="133" t="s">
        <v>1058</v>
      </c>
      <c r="D936" s="131" t="s">
        <v>5339</v>
      </c>
      <c r="E936" s="132" t="s">
        <v>1523</v>
      </c>
      <c r="F936" s="98">
        <v>3063</v>
      </c>
    </row>
    <row r="937" spans="1:6" ht="13.35" customHeight="1" x14ac:dyDescent="0.2">
      <c r="A937" s="554"/>
      <c r="B937" s="554"/>
      <c r="C937" s="133" t="s">
        <v>1059</v>
      </c>
      <c r="D937" s="131" t="s">
        <v>5340</v>
      </c>
      <c r="E937" s="132" t="s">
        <v>1060</v>
      </c>
      <c r="F937" s="98">
        <v>4492.3999999999996</v>
      </c>
    </row>
    <row r="938" spans="1:6" x14ac:dyDescent="0.2">
      <c r="A938" s="554"/>
      <c r="B938" s="554"/>
      <c r="C938" s="133" t="s">
        <v>1061</v>
      </c>
      <c r="D938" s="131" t="s">
        <v>5341</v>
      </c>
      <c r="E938" s="132" t="s">
        <v>2116</v>
      </c>
      <c r="F938" s="98">
        <v>6738.6</v>
      </c>
    </row>
    <row r="939" spans="1:6" x14ac:dyDescent="0.2">
      <c r="A939" s="554"/>
      <c r="B939" s="554"/>
      <c r="C939" s="133" t="s">
        <v>2117</v>
      </c>
      <c r="D939" s="131" t="s">
        <v>5342</v>
      </c>
      <c r="E939" s="132" t="s">
        <v>2118</v>
      </c>
      <c r="F939" s="98">
        <v>9801.6</v>
      </c>
    </row>
    <row r="940" spans="1:6" x14ac:dyDescent="0.2">
      <c r="A940" s="554"/>
      <c r="B940" s="554"/>
      <c r="C940" s="133" t="s">
        <v>2119</v>
      </c>
      <c r="D940" s="131" t="s">
        <v>5343</v>
      </c>
      <c r="E940" s="132" t="s">
        <v>2120</v>
      </c>
      <c r="F940" s="98">
        <v>12864.6</v>
      </c>
    </row>
    <row r="941" spans="1:6" x14ac:dyDescent="0.2">
      <c r="A941" s="554"/>
      <c r="B941" s="554"/>
      <c r="C941" s="133" t="s">
        <v>2121</v>
      </c>
      <c r="D941" s="131" t="s">
        <v>5344</v>
      </c>
      <c r="E941" s="132" t="s">
        <v>2122</v>
      </c>
      <c r="F941" s="98">
        <v>15927.6</v>
      </c>
    </row>
    <row r="942" spans="1:6" x14ac:dyDescent="0.2">
      <c r="A942" s="554"/>
      <c r="B942" s="554"/>
      <c r="C942" s="133" t="s">
        <v>2123</v>
      </c>
      <c r="D942" s="131" t="s">
        <v>5345</v>
      </c>
      <c r="E942" s="132" t="s">
        <v>2124</v>
      </c>
      <c r="F942" s="98">
        <v>18990.599999999999</v>
      </c>
    </row>
    <row r="943" spans="1:6" x14ac:dyDescent="0.2">
      <c r="A943" s="555"/>
      <c r="B943" s="555"/>
      <c r="C943" s="133" t="s">
        <v>2125</v>
      </c>
      <c r="D943" s="131" t="s">
        <v>5346</v>
      </c>
      <c r="E943" s="132" t="s">
        <v>2126</v>
      </c>
      <c r="F943" s="98">
        <v>22053.599999999999</v>
      </c>
    </row>
    <row r="944" spans="1:6" ht="13.35" customHeight="1" x14ac:dyDescent="0.2">
      <c r="A944" s="553" t="s">
        <v>231</v>
      </c>
      <c r="B944" s="553" t="s">
        <v>232</v>
      </c>
      <c r="C944" s="133"/>
      <c r="D944" s="131"/>
      <c r="E944" s="556" t="s">
        <v>1317</v>
      </c>
      <c r="F944" s="557"/>
    </row>
    <row r="945" spans="1:6" x14ac:dyDescent="0.2">
      <c r="A945" s="554"/>
      <c r="B945" s="554"/>
      <c r="C945" s="133" t="s">
        <v>1318</v>
      </c>
      <c r="D945" s="131" t="s">
        <v>5347</v>
      </c>
      <c r="E945" s="132" t="s">
        <v>1319</v>
      </c>
      <c r="F945" s="98">
        <v>733.86</v>
      </c>
    </row>
    <row r="946" spans="1:6" x14ac:dyDescent="0.2">
      <c r="A946" s="554"/>
      <c r="B946" s="554"/>
      <c r="C946" s="133" t="s">
        <v>1320</v>
      </c>
      <c r="D946" s="131" t="s">
        <v>5348</v>
      </c>
      <c r="E946" s="132" t="s">
        <v>1321</v>
      </c>
      <c r="F946" s="98">
        <v>1068.95</v>
      </c>
    </row>
    <row r="947" spans="1:6" x14ac:dyDescent="0.2">
      <c r="A947" s="554"/>
      <c r="B947" s="554"/>
      <c r="C947" s="133" t="s">
        <v>1322</v>
      </c>
      <c r="D947" s="131" t="s">
        <v>5349</v>
      </c>
      <c r="E947" s="132" t="s">
        <v>1323</v>
      </c>
      <c r="F947" s="98">
        <v>1373.04</v>
      </c>
    </row>
    <row r="948" spans="1:6" x14ac:dyDescent="0.2">
      <c r="A948" s="554"/>
      <c r="B948" s="554"/>
      <c r="C948" s="133" t="s">
        <v>1324</v>
      </c>
      <c r="D948" s="131" t="s">
        <v>5350</v>
      </c>
      <c r="E948" s="132" t="s">
        <v>1187</v>
      </c>
      <c r="F948" s="98">
        <v>1710.32</v>
      </c>
    </row>
    <row r="949" spans="1:6" x14ac:dyDescent="0.2">
      <c r="A949" s="554"/>
      <c r="B949" s="554"/>
      <c r="C949" s="133" t="s">
        <v>1188</v>
      </c>
      <c r="D949" s="131" t="s">
        <v>5351</v>
      </c>
      <c r="E949" s="132" t="s">
        <v>1189</v>
      </c>
      <c r="F949" s="98">
        <v>2137.9</v>
      </c>
    </row>
    <row r="950" spans="1:6" x14ac:dyDescent="0.2">
      <c r="A950" s="554"/>
      <c r="B950" s="554"/>
      <c r="C950" s="133" t="s">
        <v>1190</v>
      </c>
      <c r="D950" s="131" t="s">
        <v>5352</v>
      </c>
      <c r="E950" s="132" t="s">
        <v>1191</v>
      </c>
      <c r="F950" s="98">
        <v>2779.27</v>
      </c>
    </row>
    <row r="951" spans="1:6" x14ac:dyDescent="0.2">
      <c r="A951" s="554"/>
      <c r="B951" s="554"/>
      <c r="C951" s="133" t="s">
        <v>1192</v>
      </c>
      <c r="D951" s="131" t="s">
        <v>5353</v>
      </c>
      <c r="E951" s="132" t="s">
        <v>1193</v>
      </c>
      <c r="F951" s="98">
        <v>3420.64</v>
      </c>
    </row>
    <row r="952" spans="1:6" x14ac:dyDescent="0.2">
      <c r="A952" s="554"/>
      <c r="B952" s="554"/>
      <c r="C952" s="133" t="s">
        <v>1194</v>
      </c>
      <c r="D952" s="131" t="s">
        <v>5354</v>
      </c>
      <c r="E952" s="132" t="s">
        <v>1195</v>
      </c>
      <c r="F952" s="98">
        <v>4275.8</v>
      </c>
    </row>
    <row r="953" spans="1:6" x14ac:dyDescent="0.2">
      <c r="A953" s="554"/>
      <c r="B953" s="554"/>
      <c r="C953" s="133" t="s">
        <v>1196</v>
      </c>
      <c r="D953" s="131" t="s">
        <v>5355</v>
      </c>
      <c r="E953" s="132" t="s">
        <v>1197</v>
      </c>
      <c r="F953" s="98">
        <v>5558.54</v>
      </c>
    </row>
    <row r="954" spans="1:6" x14ac:dyDescent="0.2">
      <c r="A954" s="554"/>
      <c r="B954" s="554"/>
      <c r="C954" s="133" t="s">
        <v>1198</v>
      </c>
      <c r="D954" s="131" t="s">
        <v>5356</v>
      </c>
      <c r="E954" s="132" t="s">
        <v>1199</v>
      </c>
      <c r="F954" s="98">
        <v>6841.28</v>
      </c>
    </row>
    <row r="955" spans="1:6" x14ac:dyDescent="0.2">
      <c r="A955" s="554"/>
      <c r="B955" s="554"/>
      <c r="C955" s="133" t="s">
        <v>1200</v>
      </c>
      <c r="D955" s="131" t="s">
        <v>5357</v>
      </c>
      <c r="E955" s="132" t="s">
        <v>1201</v>
      </c>
      <c r="F955" s="98">
        <v>8124.02</v>
      </c>
    </row>
    <row r="956" spans="1:6" x14ac:dyDescent="0.2">
      <c r="A956" s="554"/>
      <c r="B956" s="554"/>
      <c r="C956" s="133" t="s">
        <v>1202</v>
      </c>
      <c r="D956" s="131" t="s">
        <v>5358</v>
      </c>
      <c r="E956" s="132" t="s">
        <v>1203</v>
      </c>
      <c r="F956" s="98">
        <v>9406.76</v>
      </c>
    </row>
    <row r="957" spans="1:6" x14ac:dyDescent="0.2">
      <c r="A957" s="554"/>
      <c r="B957" s="554"/>
      <c r="C957" s="133" t="s">
        <v>1204</v>
      </c>
      <c r="D957" s="131" t="s">
        <v>5359</v>
      </c>
      <c r="E957" s="132" t="s">
        <v>1205</v>
      </c>
      <c r="F957" s="98">
        <v>10689.5</v>
      </c>
    </row>
    <row r="958" spans="1:6" x14ac:dyDescent="0.2">
      <c r="A958" s="554"/>
      <c r="B958" s="554"/>
      <c r="C958" s="133" t="s">
        <v>1206</v>
      </c>
      <c r="D958" s="131" t="s">
        <v>5360</v>
      </c>
      <c r="E958" s="132" t="s">
        <v>1207</v>
      </c>
      <c r="F958" s="98">
        <v>11972.24</v>
      </c>
    </row>
    <row r="959" spans="1:6" x14ac:dyDescent="0.2">
      <c r="A959" s="555"/>
      <c r="B959" s="555"/>
      <c r="C959" s="133" t="s">
        <v>1208</v>
      </c>
      <c r="D959" s="131" t="s">
        <v>5361</v>
      </c>
      <c r="E959" s="132" t="s">
        <v>5861</v>
      </c>
      <c r="F959" s="98">
        <v>13254.98</v>
      </c>
    </row>
    <row r="960" spans="1:6" ht="26.45" customHeight="1" x14ac:dyDescent="0.2">
      <c r="A960" s="553" t="s">
        <v>233</v>
      </c>
      <c r="B960" s="553" t="s">
        <v>234</v>
      </c>
      <c r="C960" s="558" t="s">
        <v>1209</v>
      </c>
      <c r="D960" s="131" t="s">
        <v>5362</v>
      </c>
      <c r="E960" s="132" t="s">
        <v>1210</v>
      </c>
      <c r="F960" s="562">
        <v>477.19</v>
      </c>
    </row>
    <row r="961" spans="1:6" ht="25.5" x14ac:dyDescent="0.2">
      <c r="A961" s="554"/>
      <c r="B961" s="554"/>
      <c r="C961" s="560"/>
      <c r="D961" s="131" t="s">
        <v>5363</v>
      </c>
      <c r="E961" s="132" t="s">
        <v>1211</v>
      </c>
      <c r="F961" s="563"/>
    </row>
    <row r="962" spans="1:6" ht="25.5" x14ac:dyDescent="0.2">
      <c r="A962" s="554"/>
      <c r="B962" s="554"/>
      <c r="C962" s="558" t="s">
        <v>1212</v>
      </c>
      <c r="D962" s="131" t="s">
        <v>5364</v>
      </c>
      <c r="E962" s="132" t="s">
        <v>1213</v>
      </c>
      <c r="F962" s="562">
        <v>954.38</v>
      </c>
    </row>
    <row r="963" spans="1:6" ht="25.5" x14ac:dyDescent="0.2">
      <c r="A963" s="554"/>
      <c r="B963" s="554"/>
      <c r="C963" s="560"/>
      <c r="D963" s="131" t="s">
        <v>5365</v>
      </c>
      <c r="E963" s="132" t="s">
        <v>1214</v>
      </c>
      <c r="F963" s="563"/>
    </row>
    <row r="964" spans="1:6" ht="25.5" x14ac:dyDescent="0.2">
      <c r="A964" s="554"/>
      <c r="B964" s="554"/>
      <c r="C964" s="558" t="s">
        <v>1215</v>
      </c>
      <c r="D964" s="131" t="s">
        <v>5366</v>
      </c>
      <c r="E964" s="132" t="s">
        <v>1216</v>
      </c>
      <c r="F964" s="562">
        <v>1431.57</v>
      </c>
    </row>
    <row r="965" spans="1:6" ht="25.5" x14ac:dyDescent="0.2">
      <c r="A965" s="555"/>
      <c r="B965" s="555"/>
      <c r="C965" s="560"/>
      <c r="D965" s="131" t="s">
        <v>5367</v>
      </c>
      <c r="E965" s="132" t="s">
        <v>1217</v>
      </c>
      <c r="F965" s="563"/>
    </row>
    <row r="966" spans="1:6" ht="39.6" customHeight="1" x14ac:dyDescent="0.2">
      <c r="A966" s="553" t="s">
        <v>1643</v>
      </c>
      <c r="B966" s="578" t="s">
        <v>5368</v>
      </c>
      <c r="C966" s="558"/>
      <c r="D966" s="131" t="s">
        <v>5369</v>
      </c>
      <c r="E966" s="132" t="s">
        <v>5370</v>
      </c>
      <c r="F966" s="564" t="s">
        <v>4129</v>
      </c>
    </row>
    <row r="967" spans="1:6" ht="38.25" x14ac:dyDescent="0.2">
      <c r="A967" s="555"/>
      <c r="B967" s="555"/>
      <c r="C967" s="560"/>
      <c r="D967" s="131" t="s">
        <v>5371</v>
      </c>
      <c r="E967" s="132" t="s">
        <v>5372</v>
      </c>
      <c r="F967" s="566"/>
    </row>
    <row r="968" spans="1:6" ht="13.35" customHeight="1" x14ac:dyDescent="0.2">
      <c r="A968" s="339" t="s">
        <v>235</v>
      </c>
      <c r="B968" s="334" t="s">
        <v>5373</v>
      </c>
      <c r="C968" s="133"/>
      <c r="D968" s="131"/>
      <c r="E968" s="556" t="s">
        <v>2833</v>
      </c>
      <c r="F968" s="557"/>
    </row>
    <row r="969" spans="1:6" ht="14.25" x14ac:dyDescent="0.2">
      <c r="A969" s="345"/>
      <c r="B969" s="347" t="s">
        <v>4888</v>
      </c>
      <c r="C969" s="133" t="s">
        <v>6062</v>
      </c>
      <c r="D969" s="131" t="s">
        <v>5374</v>
      </c>
      <c r="E969" s="132" t="s">
        <v>2834</v>
      </c>
      <c r="F969" s="98">
        <v>302.42</v>
      </c>
    </row>
    <row r="970" spans="1:6" x14ac:dyDescent="0.2">
      <c r="A970" s="345"/>
      <c r="B970" s="345"/>
      <c r="C970" s="133" t="s">
        <v>2835</v>
      </c>
      <c r="D970" s="131" t="s">
        <v>5375</v>
      </c>
      <c r="E970" s="132" t="s">
        <v>3514</v>
      </c>
      <c r="F970" s="98">
        <v>554.44000000000005</v>
      </c>
    </row>
    <row r="971" spans="1:6" x14ac:dyDescent="0.2">
      <c r="A971" s="345"/>
      <c r="B971" s="345"/>
      <c r="C971" s="133" t="s">
        <v>2836</v>
      </c>
      <c r="D971" s="131" t="s">
        <v>5376</v>
      </c>
      <c r="E971" s="132" t="s">
        <v>3515</v>
      </c>
      <c r="F971" s="98">
        <v>856.86</v>
      </c>
    </row>
    <row r="972" spans="1:6" x14ac:dyDescent="0.2">
      <c r="A972" s="345"/>
      <c r="B972" s="345"/>
      <c r="C972" s="133" t="s">
        <v>2837</v>
      </c>
      <c r="D972" s="131" t="s">
        <v>5377</v>
      </c>
      <c r="E972" s="132" t="s">
        <v>3516</v>
      </c>
      <c r="F972" s="98">
        <v>1159.28</v>
      </c>
    </row>
    <row r="973" spans="1:6" x14ac:dyDescent="0.2">
      <c r="A973" s="345"/>
      <c r="B973" s="345"/>
      <c r="C973" s="133" t="s">
        <v>2838</v>
      </c>
      <c r="D973" s="131" t="s">
        <v>5378</v>
      </c>
      <c r="E973" s="132" t="s">
        <v>3517</v>
      </c>
      <c r="F973" s="98">
        <v>1461.7</v>
      </c>
    </row>
    <row r="974" spans="1:6" x14ac:dyDescent="0.2">
      <c r="A974" s="345"/>
      <c r="B974" s="345"/>
      <c r="C974" s="133" t="s">
        <v>2839</v>
      </c>
      <c r="D974" s="131" t="s">
        <v>5379</v>
      </c>
      <c r="E974" s="132" t="s">
        <v>3518</v>
      </c>
      <c r="F974" s="98">
        <v>1764.12</v>
      </c>
    </row>
    <row r="975" spans="1:6" x14ac:dyDescent="0.2">
      <c r="A975" s="345"/>
      <c r="B975" s="345"/>
      <c r="C975" s="133" t="s">
        <v>2840</v>
      </c>
      <c r="D975" s="131" t="s">
        <v>5380</v>
      </c>
      <c r="E975" s="132" t="s">
        <v>3519</v>
      </c>
      <c r="F975" s="98">
        <v>2066.54</v>
      </c>
    </row>
    <row r="976" spans="1:6" x14ac:dyDescent="0.2">
      <c r="A976" s="346"/>
      <c r="B976" s="346"/>
      <c r="C976" s="133" t="s">
        <v>2841</v>
      </c>
      <c r="D976" s="131" t="s">
        <v>5381</v>
      </c>
      <c r="E976" s="132" t="s">
        <v>3520</v>
      </c>
      <c r="F976" s="98">
        <v>2368.96</v>
      </c>
    </row>
    <row r="977" spans="1:6" x14ac:dyDescent="0.2">
      <c r="A977" s="345"/>
      <c r="B977" s="345"/>
      <c r="C977" s="133" t="s">
        <v>2842</v>
      </c>
      <c r="D977" s="131" t="s">
        <v>5382</v>
      </c>
      <c r="E977" s="132" t="s">
        <v>3521</v>
      </c>
      <c r="F977" s="98">
        <v>2671.38</v>
      </c>
    </row>
    <row r="978" spans="1:6" x14ac:dyDescent="0.2">
      <c r="A978" s="345"/>
      <c r="B978" s="345"/>
      <c r="C978" s="133" t="s">
        <v>2843</v>
      </c>
      <c r="D978" s="131" t="s">
        <v>5383</v>
      </c>
      <c r="E978" s="132" t="s">
        <v>3522</v>
      </c>
      <c r="F978" s="98">
        <v>3074.6</v>
      </c>
    </row>
    <row r="979" spans="1:6" ht="26.45" customHeight="1" x14ac:dyDescent="0.2">
      <c r="A979" s="345"/>
      <c r="B979" s="345"/>
      <c r="C979" s="133" t="s">
        <v>2844</v>
      </c>
      <c r="D979" s="131" t="s">
        <v>5384</v>
      </c>
      <c r="E979" s="132" t="s">
        <v>3523</v>
      </c>
      <c r="F979" s="98">
        <v>3679.44</v>
      </c>
    </row>
    <row r="980" spans="1:6" x14ac:dyDescent="0.2">
      <c r="A980" s="345"/>
      <c r="B980" s="345"/>
      <c r="C980" s="133" t="s">
        <v>2845</v>
      </c>
      <c r="D980" s="131" t="s">
        <v>5385</v>
      </c>
      <c r="E980" s="132" t="s">
        <v>3524</v>
      </c>
      <c r="F980" s="98">
        <v>4284.28</v>
      </c>
    </row>
    <row r="981" spans="1:6" x14ac:dyDescent="0.2">
      <c r="A981" s="345"/>
      <c r="B981" s="345"/>
      <c r="C981" s="133" t="s">
        <v>2846</v>
      </c>
      <c r="D981" s="131" t="s">
        <v>5386</v>
      </c>
      <c r="E981" s="132" t="s">
        <v>2847</v>
      </c>
      <c r="F981" s="98">
        <v>5090.74</v>
      </c>
    </row>
    <row r="982" spans="1:6" x14ac:dyDescent="0.2">
      <c r="A982" s="345"/>
      <c r="B982" s="345"/>
      <c r="C982" s="133" t="s">
        <v>2848</v>
      </c>
      <c r="D982" s="131" t="s">
        <v>5387</v>
      </c>
      <c r="E982" s="132" t="s">
        <v>3478</v>
      </c>
      <c r="F982" s="98">
        <v>6300.42</v>
      </c>
    </row>
    <row r="983" spans="1:6" x14ac:dyDescent="0.2">
      <c r="A983" s="345"/>
      <c r="B983" s="345"/>
      <c r="C983" s="133" t="s">
        <v>2849</v>
      </c>
      <c r="D983" s="131" t="s">
        <v>5388</v>
      </c>
      <c r="E983" s="132" t="s">
        <v>2171</v>
      </c>
      <c r="F983" s="98">
        <v>7510.1</v>
      </c>
    </row>
    <row r="984" spans="1:6" x14ac:dyDescent="0.2">
      <c r="A984" s="345"/>
      <c r="B984" s="345"/>
      <c r="C984" s="133" t="s">
        <v>2850</v>
      </c>
      <c r="D984" s="131" t="s">
        <v>5389</v>
      </c>
      <c r="E984" s="132" t="s">
        <v>2851</v>
      </c>
      <c r="F984" s="98">
        <v>8719.7800000000007</v>
      </c>
    </row>
    <row r="985" spans="1:6" x14ac:dyDescent="0.2">
      <c r="A985" s="345"/>
      <c r="B985" s="345"/>
      <c r="C985" s="133" t="s">
        <v>2852</v>
      </c>
      <c r="D985" s="131" t="s">
        <v>5390</v>
      </c>
      <c r="E985" s="132" t="s">
        <v>2853</v>
      </c>
      <c r="F985" s="98">
        <v>10332.68</v>
      </c>
    </row>
    <row r="986" spans="1:6" x14ac:dyDescent="0.2">
      <c r="A986" s="345"/>
      <c r="B986" s="345"/>
      <c r="C986" s="133" t="s">
        <v>2854</v>
      </c>
      <c r="D986" s="131" t="s">
        <v>5391</v>
      </c>
      <c r="E986" s="132" t="s">
        <v>2855</v>
      </c>
      <c r="F986" s="98">
        <v>12752.04</v>
      </c>
    </row>
    <row r="987" spans="1:6" x14ac:dyDescent="0.2">
      <c r="A987" s="345"/>
      <c r="B987" s="345"/>
      <c r="C987" s="133" t="s">
        <v>2856</v>
      </c>
      <c r="D987" s="131" t="s">
        <v>5392</v>
      </c>
      <c r="E987" s="132" t="s">
        <v>2857</v>
      </c>
      <c r="F987" s="98">
        <v>15171.4</v>
      </c>
    </row>
    <row r="988" spans="1:6" x14ac:dyDescent="0.2">
      <c r="A988" s="345"/>
      <c r="B988" s="345"/>
      <c r="C988" s="133" t="s">
        <v>2858</v>
      </c>
      <c r="D988" s="131" t="s">
        <v>5393</v>
      </c>
      <c r="E988" s="132" t="s">
        <v>2859</v>
      </c>
      <c r="F988" s="98">
        <v>17590.759999999998</v>
      </c>
    </row>
    <row r="989" spans="1:6" x14ac:dyDescent="0.2">
      <c r="A989" s="345"/>
      <c r="B989" s="345"/>
      <c r="C989" s="133" t="s">
        <v>2860</v>
      </c>
      <c r="D989" s="131" t="s">
        <v>5394</v>
      </c>
      <c r="E989" s="132" t="s">
        <v>2861</v>
      </c>
      <c r="F989" s="98">
        <v>20816.580000000002</v>
      </c>
    </row>
    <row r="990" spans="1:6" x14ac:dyDescent="0.2">
      <c r="A990" s="345"/>
      <c r="B990" s="345"/>
      <c r="C990" s="133" t="s">
        <v>2862</v>
      </c>
      <c r="D990" s="131" t="s">
        <v>5395</v>
      </c>
      <c r="E990" s="132" t="s">
        <v>2863</v>
      </c>
      <c r="F990" s="98">
        <v>25655.3</v>
      </c>
    </row>
    <row r="991" spans="1:6" x14ac:dyDescent="0.2">
      <c r="A991" s="345"/>
      <c r="B991" s="345"/>
      <c r="C991" s="133" t="s">
        <v>2864</v>
      </c>
      <c r="D991" s="131" t="s">
        <v>5396</v>
      </c>
      <c r="E991" s="132" t="s">
        <v>2865</v>
      </c>
      <c r="F991" s="98">
        <v>30494.02</v>
      </c>
    </row>
    <row r="992" spans="1:6" x14ac:dyDescent="0.2">
      <c r="A992" s="345"/>
      <c r="B992" s="345"/>
      <c r="C992" s="133" t="s">
        <v>2866</v>
      </c>
      <c r="D992" s="131" t="s">
        <v>5397</v>
      </c>
      <c r="E992" s="132" t="s">
        <v>2867</v>
      </c>
      <c r="F992" s="98">
        <v>35332.74</v>
      </c>
    </row>
    <row r="993" spans="1:6" x14ac:dyDescent="0.2">
      <c r="A993" s="345"/>
      <c r="B993" s="345"/>
      <c r="C993" s="133" t="s">
        <v>2868</v>
      </c>
      <c r="D993" s="131" t="s">
        <v>5398</v>
      </c>
      <c r="E993" s="132" t="s">
        <v>2869</v>
      </c>
      <c r="F993" s="98">
        <v>40171.46</v>
      </c>
    </row>
    <row r="994" spans="1:6" x14ac:dyDescent="0.2">
      <c r="A994" s="345"/>
      <c r="B994" s="345"/>
      <c r="C994" s="133" t="s">
        <v>2870</v>
      </c>
      <c r="D994" s="131" t="s">
        <v>5399</v>
      </c>
      <c r="E994" s="132" t="s">
        <v>2871</v>
      </c>
      <c r="F994" s="98">
        <v>45010.18</v>
      </c>
    </row>
    <row r="995" spans="1:6" x14ac:dyDescent="0.2">
      <c r="A995" s="345"/>
      <c r="B995" s="345"/>
      <c r="C995" s="133" t="s">
        <v>2872</v>
      </c>
      <c r="D995" s="131" t="s">
        <v>5400</v>
      </c>
      <c r="E995" s="132" t="s">
        <v>2873</v>
      </c>
      <c r="F995" s="98">
        <v>49848.9</v>
      </c>
    </row>
    <row r="996" spans="1:6" x14ac:dyDescent="0.2">
      <c r="A996" s="340"/>
      <c r="B996" s="340"/>
      <c r="C996" s="133" t="s">
        <v>2874</v>
      </c>
      <c r="D996" s="131" t="s">
        <v>5401</v>
      </c>
      <c r="E996" s="132" t="s">
        <v>6063</v>
      </c>
      <c r="F996" s="98">
        <v>54687.62</v>
      </c>
    </row>
    <row r="997" spans="1:6" ht="25.5" x14ac:dyDescent="0.2">
      <c r="A997" s="553" t="s">
        <v>237</v>
      </c>
      <c r="B997" s="553" t="s">
        <v>238</v>
      </c>
      <c r="C997" s="558" t="s">
        <v>1105</v>
      </c>
      <c r="D997" s="131" t="s">
        <v>6064</v>
      </c>
      <c r="E997" s="132" t="s">
        <v>6065</v>
      </c>
      <c r="F997" s="562">
        <v>1004.49</v>
      </c>
    </row>
    <row r="998" spans="1:6" ht="25.5" x14ac:dyDescent="0.2">
      <c r="A998" s="554"/>
      <c r="B998" s="554"/>
      <c r="C998" s="559"/>
      <c r="D998" s="131" t="s">
        <v>6066</v>
      </c>
      <c r="E998" s="132" t="s">
        <v>6067</v>
      </c>
      <c r="F998" s="567"/>
    </row>
    <row r="999" spans="1:6" ht="25.5" x14ac:dyDescent="0.2">
      <c r="A999" s="554"/>
      <c r="B999" s="554"/>
      <c r="C999" s="559"/>
      <c r="D999" s="131" t="s">
        <v>5402</v>
      </c>
      <c r="E999" s="132" t="s">
        <v>1106</v>
      </c>
      <c r="F999" s="567"/>
    </row>
    <row r="1000" spans="1:6" ht="25.5" x14ac:dyDescent="0.2">
      <c r="A1000" s="554"/>
      <c r="B1000" s="554"/>
      <c r="C1000" s="560"/>
      <c r="D1000" s="131" t="s">
        <v>5403</v>
      </c>
      <c r="E1000" s="132" t="s">
        <v>465</v>
      </c>
      <c r="F1000" s="563"/>
    </row>
    <row r="1001" spans="1:6" ht="25.5" x14ac:dyDescent="0.2">
      <c r="A1001" s="554"/>
      <c r="B1001" s="554"/>
      <c r="C1001" s="558" t="s">
        <v>466</v>
      </c>
      <c r="D1001" s="131" t="s">
        <v>5404</v>
      </c>
      <c r="E1001" s="132" t="s">
        <v>467</v>
      </c>
      <c r="F1001" s="562">
        <v>2457.12</v>
      </c>
    </row>
    <row r="1002" spans="1:6" ht="25.5" x14ac:dyDescent="0.2">
      <c r="A1002" s="554"/>
      <c r="B1002" s="554"/>
      <c r="C1002" s="559"/>
      <c r="D1002" s="131" t="s">
        <v>5405</v>
      </c>
      <c r="E1002" s="132" t="s">
        <v>468</v>
      </c>
      <c r="F1002" s="567"/>
    </row>
    <row r="1003" spans="1:6" ht="25.5" x14ac:dyDescent="0.2">
      <c r="A1003" s="554"/>
      <c r="B1003" s="554"/>
      <c r="C1003" s="559"/>
      <c r="D1003" s="131" t="s">
        <v>5406</v>
      </c>
      <c r="E1003" s="132" t="s">
        <v>469</v>
      </c>
      <c r="F1003" s="567"/>
    </row>
    <row r="1004" spans="1:6" ht="25.5" x14ac:dyDescent="0.2">
      <c r="A1004" s="554"/>
      <c r="B1004" s="554"/>
      <c r="C1004" s="559"/>
      <c r="D1004" s="131" t="s">
        <v>5407</v>
      </c>
      <c r="E1004" s="132" t="s">
        <v>470</v>
      </c>
      <c r="F1004" s="567"/>
    </row>
    <row r="1005" spans="1:6" ht="25.5" x14ac:dyDescent="0.2">
      <c r="A1005" s="554"/>
      <c r="B1005" s="554"/>
      <c r="C1005" s="559"/>
      <c r="D1005" s="131" t="s">
        <v>5408</v>
      </c>
      <c r="E1005" s="132" t="s">
        <v>471</v>
      </c>
      <c r="F1005" s="567"/>
    </row>
    <row r="1006" spans="1:6" ht="25.5" x14ac:dyDescent="0.2">
      <c r="A1006" s="554"/>
      <c r="B1006" s="554"/>
      <c r="C1006" s="559"/>
      <c r="D1006" s="131" t="s">
        <v>5409</v>
      </c>
      <c r="E1006" s="132" t="s">
        <v>472</v>
      </c>
      <c r="F1006" s="567"/>
    </row>
    <row r="1007" spans="1:6" ht="25.5" x14ac:dyDescent="0.2">
      <c r="A1007" s="554"/>
      <c r="B1007" s="554"/>
      <c r="C1007" s="559"/>
      <c r="D1007" s="131" t="s">
        <v>5410</v>
      </c>
      <c r="E1007" s="132" t="s">
        <v>473</v>
      </c>
      <c r="F1007" s="567"/>
    </row>
    <row r="1008" spans="1:6" ht="25.5" x14ac:dyDescent="0.2">
      <c r="A1008" s="554"/>
      <c r="B1008" s="554"/>
      <c r="C1008" s="559"/>
      <c r="D1008" s="131" t="s">
        <v>5411</v>
      </c>
      <c r="E1008" s="132" t="s">
        <v>474</v>
      </c>
      <c r="F1008" s="567"/>
    </row>
    <row r="1009" spans="1:6" ht="25.5" x14ac:dyDescent="0.2">
      <c r="A1009" s="555"/>
      <c r="B1009" s="555"/>
      <c r="C1009" s="560"/>
      <c r="D1009" s="131" t="s">
        <v>5412</v>
      </c>
      <c r="E1009" s="132" t="s">
        <v>6068</v>
      </c>
      <c r="F1009" s="563"/>
    </row>
    <row r="1010" spans="1:6" ht="25.5" x14ac:dyDescent="0.2">
      <c r="A1010" s="339" t="s">
        <v>239</v>
      </c>
      <c r="B1010" s="334" t="s">
        <v>5413</v>
      </c>
      <c r="C1010" s="558" t="s">
        <v>475</v>
      </c>
      <c r="D1010" s="131" t="s">
        <v>6069</v>
      </c>
      <c r="E1010" s="132" t="s">
        <v>6070</v>
      </c>
      <c r="F1010" s="562">
        <v>3336.15</v>
      </c>
    </row>
    <row r="1011" spans="1:6" ht="25.5" x14ac:dyDescent="0.2">
      <c r="A1011" s="345"/>
      <c r="B1011" s="347" t="s">
        <v>5414</v>
      </c>
      <c r="C1011" s="559"/>
      <c r="D1011" s="131" t="s">
        <v>6071</v>
      </c>
      <c r="E1011" s="132" t="s">
        <v>6072</v>
      </c>
      <c r="F1011" s="567"/>
    </row>
    <row r="1012" spans="1:6" ht="25.5" x14ac:dyDescent="0.2">
      <c r="A1012" s="345"/>
      <c r="B1012" s="345"/>
      <c r="C1012" s="559"/>
      <c r="D1012" s="131" t="s">
        <v>5415</v>
      </c>
      <c r="E1012" s="132" t="s">
        <v>361</v>
      </c>
      <c r="F1012" s="567"/>
    </row>
    <row r="1013" spans="1:6" ht="26.45" customHeight="1" x14ac:dyDescent="0.2">
      <c r="A1013" s="345"/>
      <c r="B1013" s="345"/>
      <c r="C1013" s="559"/>
      <c r="D1013" s="131" t="s">
        <v>5416</v>
      </c>
      <c r="E1013" s="132" t="s">
        <v>5417</v>
      </c>
      <c r="F1013" s="567"/>
    </row>
    <row r="1014" spans="1:6" ht="25.5" x14ac:dyDescent="0.2">
      <c r="A1014" s="345"/>
      <c r="B1014" s="345"/>
      <c r="C1014" s="559"/>
      <c r="D1014" s="131" t="s">
        <v>5418</v>
      </c>
      <c r="E1014" s="132" t="s">
        <v>3550</v>
      </c>
      <c r="F1014" s="567"/>
    </row>
    <row r="1015" spans="1:6" ht="25.5" x14ac:dyDescent="0.2">
      <c r="A1015" s="345"/>
      <c r="B1015" s="345"/>
      <c r="C1015" s="559"/>
      <c r="D1015" s="131" t="s">
        <v>5419</v>
      </c>
      <c r="E1015" s="132" t="s">
        <v>3551</v>
      </c>
      <c r="F1015" s="567"/>
    </row>
    <row r="1016" spans="1:6" ht="25.5" x14ac:dyDescent="0.2">
      <c r="A1016" s="346"/>
      <c r="B1016" s="346"/>
      <c r="C1016" s="560"/>
      <c r="D1016" s="131" t="s">
        <v>5420</v>
      </c>
      <c r="E1016" s="132" t="s">
        <v>640</v>
      </c>
      <c r="F1016" s="563"/>
    </row>
    <row r="1017" spans="1:6" ht="25.5" x14ac:dyDescent="0.2">
      <c r="A1017" s="345"/>
      <c r="B1017" s="345"/>
      <c r="C1017" s="558" t="s">
        <v>642</v>
      </c>
      <c r="D1017" s="131" t="s">
        <v>5421</v>
      </c>
      <c r="E1017" s="132" t="s">
        <v>639</v>
      </c>
      <c r="F1017" s="562">
        <v>6590.44</v>
      </c>
    </row>
    <row r="1018" spans="1:6" ht="25.5" x14ac:dyDescent="0.2">
      <c r="A1018" s="345"/>
      <c r="B1018" s="345"/>
      <c r="C1018" s="559"/>
      <c r="D1018" s="131" t="s">
        <v>5422</v>
      </c>
      <c r="E1018" s="132" t="s">
        <v>643</v>
      </c>
      <c r="F1018" s="567"/>
    </row>
    <row r="1019" spans="1:6" ht="25.5" x14ac:dyDescent="0.2">
      <c r="A1019" s="345"/>
      <c r="B1019" s="345"/>
      <c r="C1019" s="559"/>
      <c r="D1019" s="131" t="s">
        <v>5423</v>
      </c>
      <c r="E1019" s="132" t="s">
        <v>644</v>
      </c>
      <c r="F1019" s="567"/>
    </row>
    <row r="1020" spans="1:6" ht="25.5" x14ac:dyDescent="0.2">
      <c r="A1020" s="345"/>
      <c r="B1020" s="345"/>
      <c r="C1020" s="559"/>
      <c r="D1020" s="131" t="s">
        <v>5424</v>
      </c>
      <c r="E1020" s="132" t="s">
        <v>645</v>
      </c>
      <c r="F1020" s="567"/>
    </row>
    <row r="1021" spans="1:6" ht="25.5" x14ac:dyDescent="0.2">
      <c r="A1021" s="345"/>
      <c r="B1021" s="345"/>
      <c r="C1021" s="559"/>
      <c r="D1021" s="131" t="s">
        <v>5425</v>
      </c>
      <c r="E1021" s="132" t="s">
        <v>1291</v>
      </c>
      <c r="F1021" s="567"/>
    </row>
    <row r="1022" spans="1:6" ht="13.35" customHeight="1" x14ac:dyDescent="0.2">
      <c r="A1022" s="345"/>
      <c r="B1022" s="345"/>
      <c r="C1022" s="559"/>
      <c r="D1022" s="131" t="s">
        <v>5426</v>
      </c>
      <c r="E1022" s="132" t="s">
        <v>1292</v>
      </c>
      <c r="F1022" s="567"/>
    </row>
    <row r="1023" spans="1:6" ht="25.5" x14ac:dyDescent="0.2">
      <c r="A1023" s="345"/>
      <c r="B1023" s="345"/>
      <c r="C1023" s="559"/>
      <c r="D1023" s="131" t="s">
        <v>5427</v>
      </c>
      <c r="E1023" s="132" t="s">
        <v>1293</v>
      </c>
      <c r="F1023" s="567"/>
    </row>
    <row r="1024" spans="1:6" ht="25.5" x14ac:dyDescent="0.2">
      <c r="A1024" s="345"/>
      <c r="B1024" s="345"/>
      <c r="C1024" s="559"/>
      <c r="D1024" s="131" t="s">
        <v>5428</v>
      </c>
      <c r="E1024" s="132" t="s">
        <v>1294</v>
      </c>
      <c r="F1024" s="567"/>
    </row>
    <row r="1025" spans="1:6" ht="25.5" x14ac:dyDescent="0.2">
      <c r="A1025" s="345"/>
      <c r="B1025" s="345"/>
      <c r="C1025" s="559"/>
      <c r="D1025" s="131" t="s">
        <v>5429</v>
      </c>
      <c r="E1025" s="132" t="s">
        <v>1295</v>
      </c>
      <c r="F1025" s="567"/>
    </row>
    <row r="1026" spans="1:6" ht="25.5" x14ac:dyDescent="0.2">
      <c r="A1026" s="345"/>
      <c r="B1026" s="345"/>
      <c r="C1026" s="559"/>
      <c r="D1026" s="131" t="s">
        <v>5430</v>
      </c>
      <c r="E1026" s="132" t="s">
        <v>6073</v>
      </c>
      <c r="F1026" s="567"/>
    </row>
    <row r="1027" spans="1:6" ht="25.5" x14ac:dyDescent="0.2">
      <c r="A1027" s="345"/>
      <c r="B1027" s="345"/>
      <c r="C1027" s="559"/>
      <c r="D1027" s="131" t="s">
        <v>5431</v>
      </c>
      <c r="E1027" s="132" t="s">
        <v>641</v>
      </c>
      <c r="F1027" s="567"/>
    </row>
    <row r="1028" spans="1:6" ht="25.5" x14ac:dyDescent="0.2">
      <c r="A1028" s="345"/>
      <c r="B1028" s="345"/>
      <c r="C1028" s="559"/>
      <c r="D1028" s="131" t="s">
        <v>5432</v>
      </c>
      <c r="E1028" s="132" t="s">
        <v>1296</v>
      </c>
      <c r="F1028" s="567"/>
    </row>
    <row r="1029" spans="1:6" ht="25.5" x14ac:dyDescent="0.2">
      <c r="A1029" s="345"/>
      <c r="B1029" s="345"/>
      <c r="C1029" s="559"/>
      <c r="D1029" s="131" t="s">
        <v>5433</v>
      </c>
      <c r="E1029" s="132" t="s">
        <v>1297</v>
      </c>
      <c r="F1029" s="567"/>
    </row>
    <row r="1030" spans="1:6" ht="25.5" x14ac:dyDescent="0.2">
      <c r="A1030" s="345"/>
      <c r="B1030" s="345"/>
      <c r="C1030" s="559"/>
      <c r="D1030" s="131" t="s">
        <v>5434</v>
      </c>
      <c r="E1030" s="132" t="s">
        <v>1298</v>
      </c>
      <c r="F1030" s="567"/>
    </row>
    <row r="1031" spans="1:6" ht="25.5" x14ac:dyDescent="0.2">
      <c r="A1031" s="345"/>
      <c r="B1031" s="345"/>
      <c r="C1031" s="559"/>
      <c r="D1031" s="131" t="s">
        <v>5435</v>
      </c>
      <c r="E1031" s="132" t="s">
        <v>1299</v>
      </c>
      <c r="F1031" s="567"/>
    </row>
    <row r="1032" spans="1:6" ht="25.5" x14ac:dyDescent="0.2">
      <c r="A1032" s="345"/>
      <c r="B1032" s="345"/>
      <c r="C1032" s="559"/>
      <c r="D1032" s="131" t="s">
        <v>5436</v>
      </c>
      <c r="E1032" s="132" t="s">
        <v>1300</v>
      </c>
      <c r="F1032" s="567"/>
    </row>
    <row r="1033" spans="1:6" ht="25.5" x14ac:dyDescent="0.2">
      <c r="A1033" s="345"/>
      <c r="B1033" s="345"/>
      <c r="C1033" s="559"/>
      <c r="D1033" s="131" t="s">
        <v>5437</v>
      </c>
      <c r="E1033" s="132" t="s">
        <v>1301</v>
      </c>
      <c r="F1033" s="567"/>
    </row>
    <row r="1034" spans="1:6" ht="25.5" x14ac:dyDescent="0.2">
      <c r="A1034" s="345"/>
      <c r="B1034" s="345"/>
      <c r="C1034" s="559"/>
      <c r="D1034" s="131" t="s">
        <v>5438</v>
      </c>
      <c r="E1034" s="132" t="s">
        <v>1302</v>
      </c>
      <c r="F1034" s="567"/>
    </row>
    <row r="1035" spans="1:6" ht="25.5" x14ac:dyDescent="0.2">
      <c r="A1035" s="345"/>
      <c r="B1035" s="345"/>
      <c r="C1035" s="559"/>
      <c r="D1035" s="131" t="s">
        <v>5439</v>
      </c>
      <c r="E1035" s="132" t="s">
        <v>1303</v>
      </c>
      <c r="F1035" s="567"/>
    </row>
    <row r="1036" spans="1:6" ht="25.5" x14ac:dyDescent="0.2">
      <c r="A1036" s="340"/>
      <c r="B1036" s="340"/>
      <c r="C1036" s="560"/>
      <c r="D1036" s="131" t="s">
        <v>5440</v>
      </c>
      <c r="E1036" s="132" t="s">
        <v>6074</v>
      </c>
      <c r="F1036" s="563"/>
    </row>
    <row r="1037" spans="1:6" ht="38.25" x14ac:dyDescent="0.2">
      <c r="A1037" s="553" t="s">
        <v>241</v>
      </c>
      <c r="B1037" s="553" t="s">
        <v>242</v>
      </c>
      <c r="C1037" s="558" t="s">
        <v>3379</v>
      </c>
      <c r="D1037" s="131" t="s">
        <v>5441</v>
      </c>
      <c r="E1037" s="132" t="s">
        <v>6075</v>
      </c>
      <c r="F1037" s="562">
        <v>1103.02</v>
      </c>
    </row>
    <row r="1038" spans="1:6" ht="38.25" x14ac:dyDescent="0.2">
      <c r="A1038" s="554"/>
      <c r="B1038" s="554"/>
      <c r="C1038" s="559"/>
      <c r="D1038" s="131" t="s">
        <v>5442</v>
      </c>
      <c r="E1038" s="132" t="s">
        <v>6076</v>
      </c>
      <c r="F1038" s="567"/>
    </row>
    <row r="1039" spans="1:6" ht="38.25" x14ac:dyDescent="0.2">
      <c r="A1039" s="554"/>
      <c r="B1039" s="554"/>
      <c r="C1039" s="559"/>
      <c r="D1039" s="131" t="s">
        <v>5443</v>
      </c>
      <c r="E1039" s="132" t="s">
        <v>6077</v>
      </c>
      <c r="F1039" s="567"/>
    </row>
    <row r="1040" spans="1:6" ht="25.5" x14ac:dyDescent="0.2">
      <c r="A1040" s="554"/>
      <c r="B1040" s="554"/>
      <c r="C1040" s="559"/>
      <c r="D1040" s="131" t="s">
        <v>5444</v>
      </c>
      <c r="E1040" s="132" t="s">
        <v>6078</v>
      </c>
      <c r="F1040" s="567"/>
    </row>
    <row r="1041" spans="1:6" ht="25.5" x14ac:dyDescent="0.2">
      <c r="A1041" s="554"/>
      <c r="B1041" s="554"/>
      <c r="C1041" s="560"/>
      <c r="D1041" s="131" t="s">
        <v>5445</v>
      </c>
      <c r="E1041" s="132" t="s">
        <v>6079</v>
      </c>
      <c r="F1041" s="563"/>
    </row>
    <row r="1042" spans="1:6" ht="38.25" x14ac:dyDescent="0.2">
      <c r="A1042" s="554"/>
      <c r="B1042" s="554"/>
      <c r="C1042" s="558" t="s">
        <v>2375</v>
      </c>
      <c r="D1042" s="131" t="s">
        <v>5446</v>
      </c>
      <c r="E1042" s="132" t="s">
        <v>6080</v>
      </c>
      <c r="F1042" s="562">
        <v>2206.04</v>
      </c>
    </row>
    <row r="1043" spans="1:6" ht="38.25" x14ac:dyDescent="0.2">
      <c r="A1043" s="555"/>
      <c r="B1043" s="555"/>
      <c r="C1043" s="560"/>
      <c r="D1043" s="131" t="s">
        <v>5447</v>
      </c>
      <c r="E1043" s="132" t="s">
        <v>6081</v>
      </c>
      <c r="F1043" s="563"/>
    </row>
    <row r="1044" spans="1:6" ht="26.45" customHeight="1" x14ac:dyDescent="0.2">
      <c r="A1044" s="553" t="s">
        <v>6082</v>
      </c>
      <c r="B1044" s="553" t="s">
        <v>244</v>
      </c>
      <c r="C1044" s="558"/>
      <c r="D1044" s="131" t="s">
        <v>5448</v>
      </c>
      <c r="E1044" s="132" t="s">
        <v>6083</v>
      </c>
      <c r="F1044" s="562"/>
    </row>
    <row r="1045" spans="1:6" ht="25.5" x14ac:dyDescent="0.2">
      <c r="A1045" s="554"/>
      <c r="B1045" s="554"/>
      <c r="C1045" s="560"/>
      <c r="D1045" s="131" t="s">
        <v>5449</v>
      </c>
      <c r="E1045" s="132" t="s">
        <v>6084</v>
      </c>
      <c r="F1045" s="563"/>
    </row>
    <row r="1046" spans="1:6" ht="51" x14ac:dyDescent="0.2">
      <c r="A1046" s="554"/>
      <c r="B1046" s="554"/>
      <c r="C1046" s="133" t="s">
        <v>3025</v>
      </c>
      <c r="D1046" s="136" t="s">
        <v>5450</v>
      </c>
      <c r="E1046" s="132" t="s">
        <v>371</v>
      </c>
      <c r="F1046" s="98">
        <v>1603.3</v>
      </c>
    </row>
    <row r="1047" spans="1:6" ht="51" x14ac:dyDescent="0.2">
      <c r="A1047" s="554"/>
      <c r="B1047" s="554"/>
      <c r="C1047" s="133" t="s">
        <v>1783</v>
      </c>
      <c r="D1047" s="136" t="s">
        <v>5451</v>
      </c>
      <c r="E1047" s="132" t="s">
        <v>373</v>
      </c>
      <c r="F1047" s="98">
        <v>3206.6</v>
      </c>
    </row>
    <row r="1048" spans="1:6" ht="26.45" customHeight="1" x14ac:dyDescent="0.2">
      <c r="A1048" s="555"/>
      <c r="B1048" s="555"/>
      <c r="C1048" s="133" t="s">
        <v>1784</v>
      </c>
      <c r="D1048" s="136" t="s">
        <v>5452</v>
      </c>
      <c r="E1048" s="132" t="s">
        <v>375</v>
      </c>
      <c r="F1048" s="98">
        <v>4809.8999999999996</v>
      </c>
    </row>
    <row r="1049" spans="1:6" ht="25.5" x14ac:dyDescent="0.2">
      <c r="A1049" s="553" t="s">
        <v>1907</v>
      </c>
      <c r="B1049" s="553" t="s">
        <v>1908</v>
      </c>
      <c r="C1049" s="558"/>
      <c r="D1049" s="131" t="s">
        <v>5453</v>
      </c>
      <c r="E1049" s="132" t="s">
        <v>5454</v>
      </c>
      <c r="F1049" s="564" t="s">
        <v>4129</v>
      </c>
    </row>
    <row r="1050" spans="1:6" ht="38.25" x14ac:dyDescent="0.2">
      <c r="A1050" s="554"/>
      <c r="B1050" s="554"/>
      <c r="C1050" s="559"/>
      <c r="D1050" s="131" t="s">
        <v>5455</v>
      </c>
      <c r="E1050" s="132" t="s">
        <v>5456</v>
      </c>
      <c r="F1050" s="565"/>
    </row>
    <row r="1051" spans="1:6" ht="38.25" x14ac:dyDescent="0.2">
      <c r="A1051" s="554"/>
      <c r="B1051" s="554"/>
      <c r="C1051" s="559"/>
      <c r="D1051" s="131" t="s">
        <v>5457</v>
      </c>
      <c r="E1051" s="132" t="s">
        <v>5458</v>
      </c>
      <c r="F1051" s="565"/>
    </row>
    <row r="1052" spans="1:6" ht="38.25" x14ac:dyDescent="0.2">
      <c r="A1052" s="555"/>
      <c r="B1052" s="555"/>
      <c r="C1052" s="560"/>
      <c r="D1052" s="131" t="s">
        <v>5459</v>
      </c>
      <c r="E1052" s="132" t="s">
        <v>5460</v>
      </c>
      <c r="F1052" s="566"/>
    </row>
    <row r="1053" spans="1:6" ht="13.35" customHeight="1" x14ac:dyDescent="0.2">
      <c r="A1053" s="553" t="s">
        <v>245</v>
      </c>
      <c r="B1053" s="553" t="s">
        <v>246</v>
      </c>
      <c r="C1053" s="133"/>
      <c r="D1053" s="131"/>
      <c r="E1053" s="556" t="s">
        <v>1036</v>
      </c>
      <c r="F1053" s="557"/>
    </row>
    <row r="1054" spans="1:6" x14ac:dyDescent="0.2">
      <c r="A1054" s="554"/>
      <c r="B1054" s="554"/>
      <c r="C1054" s="133" t="s">
        <v>1037</v>
      </c>
      <c r="D1054" s="131" t="s">
        <v>5461</v>
      </c>
      <c r="E1054" s="132" t="s">
        <v>1038</v>
      </c>
      <c r="F1054" s="98">
        <v>756.08</v>
      </c>
    </row>
    <row r="1055" spans="1:6" x14ac:dyDescent="0.2">
      <c r="A1055" s="554"/>
      <c r="B1055" s="554"/>
      <c r="C1055" s="133" t="s">
        <v>1039</v>
      </c>
      <c r="D1055" s="131" t="s">
        <v>5462</v>
      </c>
      <c r="E1055" s="132" t="s">
        <v>556</v>
      </c>
      <c r="F1055" s="98">
        <v>1323.14</v>
      </c>
    </row>
    <row r="1056" spans="1:6" x14ac:dyDescent="0.2">
      <c r="A1056" s="554"/>
      <c r="B1056" s="554"/>
      <c r="C1056" s="133" t="s">
        <v>1040</v>
      </c>
      <c r="D1056" s="131" t="s">
        <v>5463</v>
      </c>
      <c r="E1056" s="132" t="s">
        <v>557</v>
      </c>
      <c r="F1056" s="98">
        <v>1890.2</v>
      </c>
    </row>
    <row r="1057" spans="1:6" x14ac:dyDescent="0.2">
      <c r="A1057" s="554"/>
      <c r="B1057" s="554"/>
      <c r="C1057" s="133" t="s">
        <v>1041</v>
      </c>
      <c r="D1057" s="131" t="s">
        <v>5464</v>
      </c>
      <c r="E1057" s="132" t="s">
        <v>558</v>
      </c>
      <c r="F1057" s="98">
        <v>2457.2600000000002</v>
      </c>
    </row>
    <row r="1058" spans="1:6" x14ac:dyDescent="0.2">
      <c r="A1058" s="554"/>
      <c r="B1058" s="554"/>
      <c r="C1058" s="133" t="s">
        <v>1042</v>
      </c>
      <c r="D1058" s="131" t="s">
        <v>5465</v>
      </c>
      <c r="E1058" s="132" t="s">
        <v>3344</v>
      </c>
      <c r="F1058" s="98">
        <v>3024.32</v>
      </c>
    </row>
    <row r="1059" spans="1:6" x14ac:dyDescent="0.2">
      <c r="A1059" s="554"/>
      <c r="B1059" s="554"/>
      <c r="C1059" s="133" t="s">
        <v>1043</v>
      </c>
      <c r="D1059" s="131" t="s">
        <v>5466</v>
      </c>
      <c r="E1059" s="132" t="s">
        <v>3345</v>
      </c>
      <c r="F1059" s="98">
        <v>3547.36</v>
      </c>
    </row>
    <row r="1060" spans="1:6" x14ac:dyDescent="0.2">
      <c r="A1060" s="554"/>
      <c r="B1060" s="554"/>
      <c r="C1060" s="133" t="s">
        <v>1044</v>
      </c>
      <c r="D1060" s="131" t="s">
        <v>5467</v>
      </c>
      <c r="E1060" s="132" t="s">
        <v>3346</v>
      </c>
      <c r="F1060" s="98">
        <v>4158.4399999999996</v>
      </c>
    </row>
    <row r="1061" spans="1:6" x14ac:dyDescent="0.2">
      <c r="A1061" s="554"/>
      <c r="B1061" s="554"/>
      <c r="C1061" s="133" t="s">
        <v>1045</v>
      </c>
      <c r="D1061" s="131" t="s">
        <v>5468</v>
      </c>
      <c r="E1061" s="132" t="s">
        <v>3347</v>
      </c>
      <c r="F1061" s="98">
        <v>4725.5</v>
      </c>
    </row>
    <row r="1062" spans="1:6" ht="66" customHeight="1" x14ac:dyDescent="0.2">
      <c r="A1062" s="554"/>
      <c r="B1062" s="554"/>
      <c r="C1062" s="133" t="s">
        <v>1046</v>
      </c>
      <c r="D1062" s="131" t="s">
        <v>5469</v>
      </c>
      <c r="E1062" s="132" t="s">
        <v>3348</v>
      </c>
      <c r="F1062" s="98">
        <v>5292.56</v>
      </c>
    </row>
    <row r="1063" spans="1:6" x14ac:dyDescent="0.2">
      <c r="A1063" s="554"/>
      <c r="B1063" s="554"/>
      <c r="C1063" s="133" t="s">
        <v>1047</v>
      </c>
      <c r="D1063" s="131" t="s">
        <v>5470</v>
      </c>
      <c r="E1063" s="132" t="s">
        <v>2042</v>
      </c>
      <c r="F1063" s="98">
        <v>6048.64</v>
      </c>
    </row>
    <row r="1064" spans="1:6" x14ac:dyDescent="0.2">
      <c r="A1064" s="554"/>
      <c r="B1064" s="554"/>
      <c r="C1064" s="133" t="s">
        <v>1048</v>
      </c>
      <c r="D1064" s="131" t="s">
        <v>5471</v>
      </c>
      <c r="E1064" s="132" t="s">
        <v>2043</v>
      </c>
      <c r="F1064" s="98">
        <v>7182.76</v>
      </c>
    </row>
    <row r="1065" spans="1:6" ht="52.7" customHeight="1" x14ac:dyDescent="0.2">
      <c r="A1065" s="554"/>
      <c r="B1065" s="554"/>
      <c r="C1065" s="133" t="s">
        <v>1049</v>
      </c>
      <c r="D1065" s="131" t="s">
        <v>5472</v>
      </c>
      <c r="E1065" s="132" t="s">
        <v>2044</v>
      </c>
      <c r="F1065" s="98">
        <v>8316.8799999999992</v>
      </c>
    </row>
    <row r="1066" spans="1:6" x14ac:dyDescent="0.2">
      <c r="A1066" s="554"/>
      <c r="B1066" s="554"/>
      <c r="C1066" s="133" t="s">
        <v>1050</v>
      </c>
      <c r="D1066" s="131" t="s">
        <v>5473</v>
      </c>
      <c r="E1066" s="132" t="s">
        <v>1470</v>
      </c>
      <c r="F1066" s="98">
        <v>9451</v>
      </c>
    </row>
    <row r="1067" spans="1:6" x14ac:dyDescent="0.2">
      <c r="A1067" s="554"/>
      <c r="B1067" s="554"/>
      <c r="C1067" s="133" t="s">
        <v>1051</v>
      </c>
      <c r="D1067" s="131" t="s">
        <v>5474</v>
      </c>
      <c r="E1067" s="132" t="s">
        <v>1611</v>
      </c>
      <c r="F1067" s="98">
        <v>10585.12</v>
      </c>
    </row>
    <row r="1068" spans="1:6" x14ac:dyDescent="0.2">
      <c r="A1068" s="554"/>
      <c r="B1068" s="554"/>
      <c r="C1068" s="133" t="s">
        <v>1052</v>
      </c>
      <c r="D1068" s="131" t="s">
        <v>5475</v>
      </c>
      <c r="E1068" s="132" t="s">
        <v>829</v>
      </c>
      <c r="F1068" s="98">
        <v>11719.24</v>
      </c>
    </row>
    <row r="1069" spans="1:6" x14ac:dyDescent="0.2">
      <c r="A1069" s="554"/>
      <c r="B1069" s="554"/>
      <c r="C1069" s="133" t="s">
        <v>2056</v>
      </c>
      <c r="D1069" s="131" t="s">
        <v>5476</v>
      </c>
      <c r="E1069" s="132" t="s">
        <v>830</v>
      </c>
      <c r="F1069" s="98">
        <v>12853.36</v>
      </c>
    </row>
    <row r="1070" spans="1:6" x14ac:dyDescent="0.2">
      <c r="A1070" s="554"/>
      <c r="B1070" s="554"/>
      <c r="C1070" s="133" t="s">
        <v>2057</v>
      </c>
      <c r="D1070" s="131" t="s">
        <v>5477</v>
      </c>
      <c r="E1070" s="132" t="s">
        <v>831</v>
      </c>
      <c r="F1070" s="98">
        <v>13987.48</v>
      </c>
    </row>
    <row r="1071" spans="1:6" ht="66" customHeight="1" x14ac:dyDescent="0.2">
      <c r="A1071" s="554"/>
      <c r="B1071" s="554"/>
      <c r="C1071" s="133" t="s">
        <v>2058</v>
      </c>
      <c r="D1071" s="131" t="s">
        <v>5478</v>
      </c>
      <c r="E1071" s="132" t="s">
        <v>1471</v>
      </c>
      <c r="F1071" s="98">
        <v>15121.6</v>
      </c>
    </row>
    <row r="1072" spans="1:6" x14ac:dyDescent="0.2">
      <c r="A1072" s="555"/>
      <c r="B1072" s="555"/>
      <c r="C1072" s="133" t="s">
        <v>2059</v>
      </c>
      <c r="D1072" s="131" t="s">
        <v>5479</v>
      </c>
      <c r="E1072" s="132" t="s">
        <v>6085</v>
      </c>
      <c r="F1072" s="98">
        <v>16255.72</v>
      </c>
    </row>
    <row r="1073" spans="1:6" ht="38.25" x14ac:dyDescent="0.2">
      <c r="A1073" s="553" t="s">
        <v>6086</v>
      </c>
      <c r="B1073" s="553" t="s">
        <v>248</v>
      </c>
      <c r="C1073" s="558"/>
      <c r="D1073" s="131" t="s">
        <v>5480</v>
      </c>
      <c r="E1073" s="132" t="s">
        <v>2060</v>
      </c>
      <c r="F1073" s="562"/>
    </row>
    <row r="1074" spans="1:6" ht="52.7" customHeight="1" x14ac:dyDescent="0.2">
      <c r="A1074" s="554"/>
      <c r="B1074" s="554"/>
      <c r="C1074" s="560"/>
      <c r="D1074" s="131" t="s">
        <v>5481</v>
      </c>
      <c r="E1074" s="132" t="s">
        <v>2061</v>
      </c>
      <c r="F1074" s="563"/>
    </row>
    <row r="1075" spans="1:6" ht="38.25" x14ac:dyDescent="0.2">
      <c r="A1075" s="554"/>
      <c r="B1075" s="554"/>
      <c r="C1075" s="133" t="s">
        <v>2062</v>
      </c>
      <c r="D1075" s="136" t="s">
        <v>5482</v>
      </c>
      <c r="E1075" s="132" t="s">
        <v>6368</v>
      </c>
      <c r="F1075" s="98">
        <v>273.3</v>
      </c>
    </row>
    <row r="1076" spans="1:6" ht="38.25" x14ac:dyDescent="0.2">
      <c r="A1076" s="554"/>
      <c r="B1076" s="554"/>
      <c r="C1076" s="133" t="s">
        <v>2063</v>
      </c>
      <c r="D1076" s="136" t="s">
        <v>5483</v>
      </c>
      <c r="E1076" s="132" t="s">
        <v>6369</v>
      </c>
      <c r="F1076" s="98">
        <v>827.97</v>
      </c>
    </row>
    <row r="1077" spans="1:6" ht="38.25" x14ac:dyDescent="0.2">
      <c r="A1077" s="554"/>
      <c r="B1077" s="554"/>
      <c r="C1077" s="133" t="s">
        <v>2064</v>
      </c>
      <c r="D1077" s="136" t="s">
        <v>5484</v>
      </c>
      <c r="E1077" s="132" t="s">
        <v>6370</v>
      </c>
      <c r="F1077" s="98">
        <v>1382.64</v>
      </c>
    </row>
    <row r="1078" spans="1:6" ht="38.25" x14ac:dyDescent="0.2">
      <c r="A1078" s="555"/>
      <c r="B1078" s="555"/>
      <c r="C1078" s="133" t="s">
        <v>2065</v>
      </c>
      <c r="D1078" s="136" t="s">
        <v>5485</v>
      </c>
      <c r="E1078" s="132" t="s">
        <v>6371</v>
      </c>
      <c r="F1078" s="98">
        <v>1937.31</v>
      </c>
    </row>
    <row r="1079" spans="1:6" ht="26.45" customHeight="1" x14ac:dyDescent="0.2">
      <c r="A1079" s="553" t="s">
        <v>6087</v>
      </c>
      <c r="B1079" s="553" t="s">
        <v>44</v>
      </c>
      <c r="C1079" s="558"/>
      <c r="D1079" s="131" t="s">
        <v>5486</v>
      </c>
      <c r="E1079" s="132" t="s">
        <v>6088</v>
      </c>
      <c r="F1079" s="562"/>
    </row>
    <row r="1080" spans="1:6" ht="13.35" customHeight="1" x14ac:dyDescent="0.2">
      <c r="A1080" s="554"/>
      <c r="B1080" s="554"/>
      <c r="C1080" s="559"/>
      <c r="D1080" s="131" t="s">
        <v>5487</v>
      </c>
      <c r="E1080" s="132" t="s">
        <v>6089</v>
      </c>
      <c r="F1080" s="567"/>
    </row>
    <row r="1081" spans="1:6" ht="25.5" x14ac:dyDescent="0.2">
      <c r="A1081" s="554"/>
      <c r="B1081" s="554"/>
      <c r="C1081" s="559"/>
      <c r="D1081" s="131" t="s">
        <v>5488</v>
      </c>
      <c r="E1081" s="132" t="s">
        <v>6090</v>
      </c>
      <c r="F1081" s="567"/>
    </row>
    <row r="1082" spans="1:6" ht="25.5" x14ac:dyDescent="0.2">
      <c r="A1082" s="554"/>
      <c r="B1082" s="554"/>
      <c r="C1082" s="559"/>
      <c r="D1082" s="131" t="s">
        <v>5489</v>
      </c>
      <c r="E1082" s="132" t="s">
        <v>6091</v>
      </c>
      <c r="F1082" s="567"/>
    </row>
    <row r="1083" spans="1:6" ht="25.5" x14ac:dyDescent="0.2">
      <c r="A1083" s="554"/>
      <c r="B1083" s="554"/>
      <c r="C1083" s="559"/>
      <c r="D1083" s="131" t="s">
        <v>5490</v>
      </c>
      <c r="E1083" s="132" t="s">
        <v>6092</v>
      </c>
      <c r="F1083" s="567"/>
    </row>
    <row r="1084" spans="1:6" ht="25.5" x14ac:dyDescent="0.2">
      <c r="A1084" s="554"/>
      <c r="B1084" s="554"/>
      <c r="C1084" s="559"/>
      <c r="D1084" s="131" t="s">
        <v>5491</v>
      </c>
      <c r="E1084" s="132" t="s">
        <v>6093</v>
      </c>
      <c r="F1084" s="567"/>
    </row>
    <row r="1085" spans="1:6" ht="38.25" x14ac:dyDescent="0.2">
      <c r="A1085" s="554"/>
      <c r="B1085" s="554"/>
      <c r="C1085" s="559"/>
      <c r="D1085" s="131" t="s">
        <v>6094</v>
      </c>
      <c r="E1085" s="132" t="s">
        <v>6095</v>
      </c>
      <c r="F1085" s="567"/>
    </row>
    <row r="1086" spans="1:6" ht="38.25" x14ac:dyDescent="0.2">
      <c r="A1086" s="554"/>
      <c r="B1086" s="554"/>
      <c r="C1086" s="559"/>
      <c r="D1086" s="131" t="s">
        <v>6096</v>
      </c>
      <c r="E1086" s="132" t="s">
        <v>6097</v>
      </c>
      <c r="F1086" s="567"/>
    </row>
    <row r="1087" spans="1:6" ht="25.5" x14ac:dyDescent="0.2">
      <c r="A1087" s="554"/>
      <c r="B1087" s="554"/>
      <c r="C1087" s="559"/>
      <c r="D1087" s="131" t="s">
        <v>6098</v>
      </c>
      <c r="E1087" s="132" t="s">
        <v>6099</v>
      </c>
      <c r="F1087" s="567"/>
    </row>
    <row r="1088" spans="1:6" ht="25.5" x14ac:dyDescent="0.2">
      <c r="A1088" s="554"/>
      <c r="B1088" s="554"/>
      <c r="C1088" s="560"/>
      <c r="D1088" s="131" t="s">
        <v>6100</v>
      </c>
      <c r="E1088" s="132" t="s">
        <v>6101</v>
      </c>
      <c r="F1088" s="563"/>
    </row>
    <row r="1089" spans="1:6" ht="38.25" x14ac:dyDescent="0.2">
      <c r="A1089" s="554"/>
      <c r="B1089" s="554"/>
      <c r="C1089" s="133" t="s">
        <v>2066</v>
      </c>
      <c r="D1089" s="136" t="s">
        <v>5492</v>
      </c>
      <c r="E1089" s="132" t="s">
        <v>6372</v>
      </c>
      <c r="F1089" s="98">
        <v>221.07</v>
      </c>
    </row>
    <row r="1090" spans="1:6" ht="38.25" x14ac:dyDescent="0.2">
      <c r="A1090" s="554"/>
      <c r="B1090" s="554"/>
      <c r="C1090" s="133" t="s">
        <v>2067</v>
      </c>
      <c r="D1090" s="136" t="s">
        <v>5493</v>
      </c>
      <c r="E1090" s="132" t="s">
        <v>6373</v>
      </c>
      <c r="F1090" s="98">
        <v>731.17</v>
      </c>
    </row>
    <row r="1091" spans="1:6" ht="38.25" x14ac:dyDescent="0.2">
      <c r="A1091" s="554"/>
      <c r="B1091" s="554"/>
      <c r="C1091" s="133" t="s">
        <v>2068</v>
      </c>
      <c r="D1091" s="136" t="s">
        <v>5494</v>
      </c>
      <c r="E1091" s="132" t="s">
        <v>6374</v>
      </c>
      <c r="F1091" s="98">
        <v>1241.27</v>
      </c>
    </row>
    <row r="1092" spans="1:6" ht="51" x14ac:dyDescent="0.2">
      <c r="A1092" s="555"/>
      <c r="B1092" s="555"/>
      <c r="C1092" s="133" t="s">
        <v>2356</v>
      </c>
      <c r="D1092" s="136" t="s">
        <v>5495</v>
      </c>
      <c r="E1092" s="132" t="s">
        <v>6375</v>
      </c>
      <c r="F1092" s="98">
        <v>1751.37</v>
      </c>
    </row>
    <row r="1093" spans="1:6" ht="66" customHeight="1" x14ac:dyDescent="0.2">
      <c r="A1093" s="553" t="s">
        <v>1068</v>
      </c>
      <c r="B1093" s="553" t="s">
        <v>5840</v>
      </c>
      <c r="C1093" s="558"/>
      <c r="D1093" s="131" t="s">
        <v>5496</v>
      </c>
      <c r="E1093" s="132" t="s">
        <v>6102</v>
      </c>
      <c r="F1093" s="564" t="s">
        <v>4129</v>
      </c>
    </row>
    <row r="1094" spans="1:6" ht="63.75" x14ac:dyDescent="0.2">
      <c r="A1094" s="554"/>
      <c r="B1094" s="554"/>
      <c r="C1094" s="559"/>
      <c r="D1094" s="131" t="s">
        <v>5497</v>
      </c>
      <c r="E1094" s="132" t="s">
        <v>6103</v>
      </c>
      <c r="F1094" s="565"/>
    </row>
    <row r="1095" spans="1:6" ht="63.75" x14ac:dyDescent="0.2">
      <c r="A1095" s="555"/>
      <c r="B1095" s="555"/>
      <c r="C1095" s="560"/>
      <c r="D1095" s="131" t="s">
        <v>5498</v>
      </c>
      <c r="E1095" s="132" t="s">
        <v>6104</v>
      </c>
      <c r="F1095" s="566"/>
    </row>
    <row r="1096" spans="1:6" ht="51" x14ac:dyDescent="0.2">
      <c r="A1096" s="339" t="s">
        <v>1069</v>
      </c>
      <c r="B1096" s="334" t="s">
        <v>7596</v>
      </c>
      <c r="C1096" s="335"/>
      <c r="D1096" s="131" t="s">
        <v>5499</v>
      </c>
      <c r="E1096" s="132" t="s">
        <v>6105</v>
      </c>
      <c r="F1096" s="337" t="s">
        <v>4129</v>
      </c>
    </row>
    <row r="1097" spans="1:6" ht="51" x14ac:dyDescent="0.2">
      <c r="A1097" s="345"/>
      <c r="B1097" s="347" t="s">
        <v>7597</v>
      </c>
      <c r="C1097" s="348"/>
      <c r="D1097" s="131" t="s">
        <v>5500</v>
      </c>
      <c r="E1097" s="132" t="s">
        <v>6106</v>
      </c>
      <c r="F1097" s="349"/>
    </row>
    <row r="1098" spans="1:6" ht="51" x14ac:dyDescent="0.2">
      <c r="A1098" s="345"/>
      <c r="B1098" s="345"/>
      <c r="C1098" s="348"/>
      <c r="D1098" s="131" t="s">
        <v>5501</v>
      </c>
      <c r="E1098" s="132" t="s">
        <v>6107</v>
      </c>
      <c r="F1098" s="349"/>
    </row>
    <row r="1099" spans="1:6" ht="51" x14ac:dyDescent="0.2">
      <c r="A1099" s="346"/>
      <c r="B1099" s="346"/>
      <c r="C1099" s="350"/>
      <c r="D1099" s="131" t="s">
        <v>6376</v>
      </c>
      <c r="E1099" s="132" t="s">
        <v>6377</v>
      </c>
      <c r="F1099" s="351"/>
    </row>
    <row r="1100" spans="1:6" ht="51" x14ac:dyDescent="0.2">
      <c r="A1100" s="345"/>
      <c r="B1100" s="345"/>
      <c r="C1100" s="348"/>
      <c r="D1100" s="131" t="s">
        <v>5502</v>
      </c>
      <c r="E1100" s="132" t="s">
        <v>6108</v>
      </c>
      <c r="F1100" s="349"/>
    </row>
    <row r="1101" spans="1:6" ht="51" x14ac:dyDescent="0.2">
      <c r="A1101" s="340"/>
      <c r="B1101" s="340"/>
      <c r="C1101" s="336"/>
      <c r="D1101" s="131" t="s">
        <v>5503</v>
      </c>
      <c r="E1101" s="132" t="s">
        <v>6109</v>
      </c>
      <c r="F1101" s="338"/>
    </row>
    <row r="1102" spans="1:6" ht="66" customHeight="1" x14ac:dyDescent="0.2">
      <c r="A1102" s="553" t="s">
        <v>1070</v>
      </c>
      <c r="B1102" s="553" t="s">
        <v>5842</v>
      </c>
      <c r="C1102" s="558"/>
      <c r="D1102" s="131" t="s">
        <v>5504</v>
      </c>
      <c r="E1102" s="132" t="s">
        <v>6110</v>
      </c>
      <c r="F1102" s="564" t="s">
        <v>4129</v>
      </c>
    </row>
    <row r="1103" spans="1:6" ht="63.75" x14ac:dyDescent="0.2">
      <c r="A1103" s="554"/>
      <c r="B1103" s="554"/>
      <c r="C1103" s="559"/>
      <c r="D1103" s="131" t="s">
        <v>4085</v>
      </c>
      <c r="E1103" s="132" t="s">
        <v>6111</v>
      </c>
      <c r="F1103" s="565"/>
    </row>
    <row r="1104" spans="1:6" ht="63.75" x14ac:dyDescent="0.2">
      <c r="A1104" s="555"/>
      <c r="B1104" s="555"/>
      <c r="C1104" s="560"/>
      <c r="D1104" s="131" t="s">
        <v>4086</v>
      </c>
      <c r="E1104" s="132" t="s">
        <v>6112</v>
      </c>
      <c r="F1104" s="566"/>
    </row>
    <row r="1105" spans="1:6" ht="52.7" customHeight="1" x14ac:dyDescent="0.2">
      <c r="A1105" s="553" t="s">
        <v>1071</v>
      </c>
      <c r="B1105" s="553" t="s">
        <v>5843</v>
      </c>
      <c r="C1105" s="558"/>
      <c r="D1105" s="131" t="s">
        <v>4087</v>
      </c>
      <c r="E1105" s="132" t="s">
        <v>6113</v>
      </c>
      <c r="F1105" s="564" t="s">
        <v>4129</v>
      </c>
    </row>
    <row r="1106" spans="1:6" ht="51" x14ac:dyDescent="0.2">
      <c r="A1106" s="554"/>
      <c r="B1106" s="554"/>
      <c r="C1106" s="559"/>
      <c r="D1106" s="131" t="s">
        <v>4088</v>
      </c>
      <c r="E1106" s="132" t="s">
        <v>6114</v>
      </c>
      <c r="F1106" s="565"/>
    </row>
    <row r="1107" spans="1:6" ht="51" x14ac:dyDescent="0.2">
      <c r="A1107" s="554"/>
      <c r="B1107" s="554"/>
      <c r="C1107" s="559"/>
      <c r="D1107" s="131" t="s">
        <v>4089</v>
      </c>
      <c r="E1107" s="132" t="s">
        <v>6115</v>
      </c>
      <c r="F1107" s="565"/>
    </row>
    <row r="1108" spans="1:6" ht="51" x14ac:dyDescent="0.2">
      <c r="A1108" s="554"/>
      <c r="B1108" s="554"/>
      <c r="C1108" s="559"/>
      <c r="D1108" s="131" t="s">
        <v>6378</v>
      </c>
      <c r="E1108" s="132" t="s">
        <v>6379</v>
      </c>
      <c r="F1108" s="565"/>
    </row>
    <row r="1109" spans="1:6" ht="51" x14ac:dyDescent="0.2">
      <c r="A1109" s="554"/>
      <c r="B1109" s="554"/>
      <c r="C1109" s="559"/>
      <c r="D1109" s="131" t="s">
        <v>4090</v>
      </c>
      <c r="E1109" s="132" t="s">
        <v>6116</v>
      </c>
      <c r="F1109" s="565"/>
    </row>
    <row r="1110" spans="1:6" ht="13.35" customHeight="1" x14ac:dyDescent="0.2">
      <c r="A1110" s="555"/>
      <c r="B1110" s="555"/>
      <c r="C1110" s="560"/>
      <c r="D1110" s="131" t="s">
        <v>4091</v>
      </c>
      <c r="E1110" s="132" t="s">
        <v>6117</v>
      </c>
      <c r="F1110" s="566"/>
    </row>
    <row r="1111" spans="1:6" ht="13.35" customHeight="1" x14ac:dyDescent="0.2">
      <c r="A1111" s="339" t="s">
        <v>45</v>
      </c>
      <c r="B1111" s="334" t="s">
        <v>7598</v>
      </c>
      <c r="C1111" s="133"/>
      <c r="D1111" s="131"/>
      <c r="E1111" s="556" t="s">
        <v>2575</v>
      </c>
      <c r="F1111" s="557"/>
    </row>
    <row r="1112" spans="1:6" ht="14.25" x14ac:dyDescent="0.2">
      <c r="A1112" s="345"/>
      <c r="B1112" s="347" t="s">
        <v>4888</v>
      </c>
      <c r="C1112" s="133" t="s">
        <v>6118</v>
      </c>
      <c r="D1112" s="131" t="s">
        <v>4092</v>
      </c>
      <c r="E1112" s="132" t="s">
        <v>1411</v>
      </c>
      <c r="F1112" s="98">
        <v>1312.17</v>
      </c>
    </row>
    <row r="1113" spans="1:6" x14ac:dyDescent="0.2">
      <c r="A1113" s="345"/>
      <c r="B1113" s="345"/>
      <c r="C1113" s="133" t="s">
        <v>2576</v>
      </c>
      <c r="D1113" s="131" t="s">
        <v>4093</v>
      </c>
      <c r="E1113" s="132" t="s">
        <v>1412</v>
      </c>
      <c r="F1113" s="98">
        <v>2296.29</v>
      </c>
    </row>
    <row r="1114" spans="1:6" x14ac:dyDescent="0.2">
      <c r="A1114" s="345"/>
      <c r="B1114" s="345"/>
      <c r="C1114" s="133" t="s">
        <v>2577</v>
      </c>
      <c r="D1114" s="131" t="s">
        <v>4094</v>
      </c>
      <c r="E1114" s="132" t="s">
        <v>1414</v>
      </c>
      <c r="F1114" s="98">
        <v>3280.42</v>
      </c>
    </row>
    <row r="1115" spans="1:6" x14ac:dyDescent="0.2">
      <c r="A1115" s="345"/>
      <c r="B1115" s="345"/>
      <c r="C1115" s="133" t="s">
        <v>2578</v>
      </c>
      <c r="D1115" s="131" t="s">
        <v>4095</v>
      </c>
      <c r="E1115" s="132" t="s">
        <v>1416</v>
      </c>
      <c r="F1115" s="98">
        <v>4264.55</v>
      </c>
    </row>
    <row r="1116" spans="1:6" x14ac:dyDescent="0.2">
      <c r="A1116" s="345"/>
      <c r="B1116" s="345"/>
      <c r="C1116" s="133" t="s">
        <v>2579</v>
      </c>
      <c r="D1116" s="131" t="s">
        <v>4096</v>
      </c>
      <c r="E1116" s="132" t="s">
        <v>1418</v>
      </c>
      <c r="F1116" s="98">
        <v>5248.67</v>
      </c>
    </row>
    <row r="1117" spans="1:6" x14ac:dyDescent="0.2">
      <c r="A1117" s="345"/>
      <c r="B1117" s="345"/>
      <c r="C1117" s="133" t="s">
        <v>2580</v>
      </c>
      <c r="D1117" s="131" t="s">
        <v>4097</v>
      </c>
      <c r="E1117" s="132" t="s">
        <v>1420</v>
      </c>
      <c r="F1117" s="98">
        <v>6232.8</v>
      </c>
    </row>
    <row r="1118" spans="1:6" x14ac:dyDescent="0.2">
      <c r="A1118" s="345"/>
      <c r="B1118" s="345"/>
      <c r="C1118" s="133" t="s">
        <v>2581</v>
      </c>
      <c r="D1118" s="131" t="s">
        <v>4098</v>
      </c>
      <c r="E1118" s="132" t="s">
        <v>2439</v>
      </c>
      <c r="F1118" s="98">
        <v>7216.92</v>
      </c>
    </row>
    <row r="1119" spans="1:6" x14ac:dyDescent="0.2">
      <c r="A1119" s="345"/>
      <c r="B1119" s="345"/>
      <c r="C1119" s="133" t="s">
        <v>2582</v>
      </c>
      <c r="D1119" s="131" t="s">
        <v>4099</v>
      </c>
      <c r="E1119" s="132" t="s">
        <v>382</v>
      </c>
      <c r="F1119" s="98">
        <v>8529.09</v>
      </c>
    </row>
    <row r="1120" spans="1:6" x14ac:dyDescent="0.2">
      <c r="A1120" s="345"/>
      <c r="B1120" s="345"/>
      <c r="C1120" s="133" t="s">
        <v>2583</v>
      </c>
      <c r="D1120" s="131" t="s">
        <v>4100</v>
      </c>
      <c r="E1120" s="132" t="s">
        <v>383</v>
      </c>
      <c r="F1120" s="98">
        <v>10497.34</v>
      </c>
    </row>
    <row r="1121" spans="1:6" x14ac:dyDescent="0.2">
      <c r="A1121" s="345"/>
      <c r="B1121" s="345"/>
      <c r="C1121" s="133" t="s">
        <v>2584</v>
      </c>
      <c r="D1121" s="131" t="s">
        <v>4101</v>
      </c>
      <c r="E1121" s="132" t="s">
        <v>3988</v>
      </c>
      <c r="F1121" s="98">
        <v>12465.6</v>
      </c>
    </row>
    <row r="1122" spans="1:6" x14ac:dyDescent="0.2">
      <c r="A1122" s="345"/>
      <c r="B1122" s="345"/>
      <c r="C1122" s="133" t="s">
        <v>2585</v>
      </c>
      <c r="D1122" s="131" t="s">
        <v>4102</v>
      </c>
      <c r="E1122" s="132" t="s">
        <v>3990</v>
      </c>
      <c r="F1122" s="98">
        <v>14433.85</v>
      </c>
    </row>
    <row r="1123" spans="1:6" x14ac:dyDescent="0.2">
      <c r="A1123" s="345"/>
      <c r="B1123" s="345"/>
      <c r="C1123" s="133" t="s">
        <v>2586</v>
      </c>
      <c r="D1123" s="131" t="s">
        <v>4103</v>
      </c>
      <c r="E1123" s="132" t="s">
        <v>3992</v>
      </c>
      <c r="F1123" s="98">
        <v>16402.099999999999</v>
      </c>
    </row>
    <row r="1124" spans="1:6" x14ac:dyDescent="0.2">
      <c r="A1124" s="345"/>
      <c r="B1124" s="345"/>
      <c r="C1124" s="133" t="s">
        <v>2587</v>
      </c>
      <c r="D1124" s="131" t="s">
        <v>4104</v>
      </c>
      <c r="E1124" s="132" t="s">
        <v>3994</v>
      </c>
      <c r="F1124" s="98">
        <v>18370.349999999999</v>
      </c>
    </row>
    <row r="1125" spans="1:6" x14ac:dyDescent="0.2">
      <c r="A1125" s="345"/>
      <c r="B1125" s="345"/>
      <c r="C1125" s="133" t="s">
        <v>2588</v>
      </c>
      <c r="D1125" s="131" t="s">
        <v>4105</v>
      </c>
      <c r="E1125" s="132" t="s">
        <v>3996</v>
      </c>
      <c r="F1125" s="98">
        <v>20338.599999999999</v>
      </c>
    </row>
    <row r="1126" spans="1:6" x14ac:dyDescent="0.2">
      <c r="A1126" s="345"/>
      <c r="B1126" s="345"/>
      <c r="C1126" s="133" t="s">
        <v>2589</v>
      </c>
      <c r="D1126" s="131" t="s">
        <v>4106</v>
      </c>
      <c r="E1126" s="132" t="s">
        <v>3998</v>
      </c>
      <c r="F1126" s="98">
        <v>22306.86</v>
      </c>
    </row>
    <row r="1127" spans="1:6" x14ac:dyDescent="0.2">
      <c r="A1127" s="345"/>
      <c r="B1127" s="345"/>
      <c r="C1127" s="133" t="s">
        <v>2590</v>
      </c>
      <c r="D1127" s="131" t="s">
        <v>4107</v>
      </c>
      <c r="E1127" s="132" t="s">
        <v>4000</v>
      </c>
      <c r="F1127" s="98">
        <v>24275.11</v>
      </c>
    </row>
    <row r="1128" spans="1:6" x14ac:dyDescent="0.2">
      <c r="A1128" s="345"/>
      <c r="B1128" s="345"/>
      <c r="C1128" s="133" t="s">
        <v>2591</v>
      </c>
      <c r="D1128" s="131" t="s">
        <v>4108</v>
      </c>
      <c r="E1128" s="132" t="s">
        <v>4002</v>
      </c>
      <c r="F1128" s="98">
        <v>26243.360000000001</v>
      </c>
    </row>
    <row r="1129" spans="1:6" x14ac:dyDescent="0.2">
      <c r="A1129" s="346"/>
      <c r="B1129" s="346"/>
      <c r="C1129" s="133" t="s">
        <v>2592</v>
      </c>
      <c r="D1129" s="131" t="s">
        <v>4109</v>
      </c>
      <c r="E1129" s="132" t="s">
        <v>1224</v>
      </c>
      <c r="F1129" s="98">
        <v>28867.7</v>
      </c>
    </row>
    <row r="1130" spans="1:6" x14ac:dyDescent="0.2">
      <c r="A1130" s="345"/>
      <c r="B1130" s="345"/>
      <c r="C1130" s="133" t="s">
        <v>2593</v>
      </c>
      <c r="D1130" s="131" t="s">
        <v>4110</v>
      </c>
      <c r="E1130" s="132" t="s">
        <v>1225</v>
      </c>
      <c r="F1130" s="98">
        <v>32804.199999999997</v>
      </c>
    </row>
    <row r="1131" spans="1:6" x14ac:dyDescent="0.2">
      <c r="A1131" s="345"/>
      <c r="B1131" s="345"/>
      <c r="C1131" s="133" t="s">
        <v>2594</v>
      </c>
      <c r="D1131" s="131" t="s">
        <v>4111</v>
      </c>
      <c r="E1131" s="132" t="s">
        <v>2595</v>
      </c>
      <c r="F1131" s="98">
        <v>38052.870000000003</v>
      </c>
    </row>
    <row r="1132" spans="1:6" x14ac:dyDescent="0.2">
      <c r="A1132" s="345"/>
      <c r="B1132" s="345"/>
      <c r="C1132" s="133" t="s">
        <v>2596</v>
      </c>
      <c r="D1132" s="131" t="s">
        <v>4112</v>
      </c>
      <c r="E1132" s="132" t="s">
        <v>2597</v>
      </c>
      <c r="F1132" s="98">
        <v>45925.88</v>
      </c>
    </row>
    <row r="1133" spans="1:6" ht="13.35" customHeight="1" x14ac:dyDescent="0.2">
      <c r="A1133" s="345"/>
      <c r="B1133" s="345"/>
      <c r="C1133" s="133" t="s">
        <v>2598</v>
      </c>
      <c r="D1133" s="131" t="s">
        <v>4113</v>
      </c>
      <c r="E1133" s="132" t="s">
        <v>2599</v>
      </c>
      <c r="F1133" s="98">
        <v>53798.89</v>
      </c>
    </row>
    <row r="1134" spans="1:6" x14ac:dyDescent="0.2">
      <c r="A1134" s="345"/>
      <c r="B1134" s="345"/>
      <c r="C1134" s="133" t="s">
        <v>2600</v>
      </c>
      <c r="D1134" s="131" t="s">
        <v>4114</v>
      </c>
      <c r="E1134" s="132" t="s">
        <v>2601</v>
      </c>
      <c r="F1134" s="98">
        <v>64296.23</v>
      </c>
    </row>
    <row r="1135" spans="1:6" x14ac:dyDescent="0.2">
      <c r="A1135" s="345"/>
      <c r="B1135" s="345"/>
      <c r="C1135" s="133" t="s">
        <v>2602</v>
      </c>
      <c r="D1135" s="131" t="s">
        <v>4115</v>
      </c>
      <c r="E1135" s="132" t="s">
        <v>2603</v>
      </c>
      <c r="F1135" s="98">
        <v>80042.25</v>
      </c>
    </row>
    <row r="1136" spans="1:6" x14ac:dyDescent="0.2">
      <c r="A1136" s="345"/>
      <c r="B1136" s="345"/>
      <c r="C1136" s="133" t="s">
        <v>2604</v>
      </c>
      <c r="D1136" s="131" t="s">
        <v>4116</v>
      </c>
      <c r="E1136" s="132" t="s">
        <v>2605</v>
      </c>
      <c r="F1136" s="98">
        <v>95788.26</v>
      </c>
    </row>
    <row r="1137" spans="1:6" x14ac:dyDescent="0.2">
      <c r="A1137" s="345"/>
      <c r="B1137" s="345"/>
      <c r="C1137" s="133" t="s">
        <v>2606</v>
      </c>
      <c r="D1137" s="131" t="s">
        <v>4117</v>
      </c>
      <c r="E1137" s="132" t="s">
        <v>2607</v>
      </c>
      <c r="F1137" s="98">
        <v>114158.62</v>
      </c>
    </row>
    <row r="1138" spans="1:6" x14ac:dyDescent="0.2">
      <c r="A1138" s="345"/>
      <c r="B1138" s="345"/>
      <c r="C1138" s="133" t="s">
        <v>2608</v>
      </c>
      <c r="D1138" s="131" t="s">
        <v>4118</v>
      </c>
      <c r="E1138" s="132" t="s">
        <v>2609</v>
      </c>
      <c r="F1138" s="98">
        <v>137777.64000000001</v>
      </c>
    </row>
    <row r="1139" spans="1:6" x14ac:dyDescent="0.2">
      <c r="A1139" s="345"/>
      <c r="B1139" s="345"/>
      <c r="C1139" s="133" t="s">
        <v>2610</v>
      </c>
      <c r="D1139" s="131" t="s">
        <v>4119</v>
      </c>
      <c r="E1139" s="132" t="s">
        <v>2611</v>
      </c>
      <c r="F1139" s="98">
        <v>161396.66</v>
      </c>
    </row>
    <row r="1140" spans="1:6" x14ac:dyDescent="0.2">
      <c r="A1140" s="340"/>
      <c r="B1140" s="340"/>
      <c r="C1140" s="133" t="s">
        <v>2612</v>
      </c>
      <c r="D1140" s="131" t="s">
        <v>4120</v>
      </c>
      <c r="E1140" s="132" t="s">
        <v>6119</v>
      </c>
      <c r="F1140" s="98">
        <v>185015.69</v>
      </c>
    </row>
    <row r="1141" spans="1:6" ht="13.35" customHeight="1" x14ac:dyDescent="0.2">
      <c r="A1141" s="553" t="s">
        <v>47</v>
      </c>
      <c r="B1141" s="553" t="s">
        <v>48</v>
      </c>
      <c r="C1141" s="133"/>
      <c r="D1141" s="131"/>
      <c r="E1141" s="556" t="s">
        <v>2613</v>
      </c>
      <c r="F1141" s="557"/>
    </row>
    <row r="1142" spans="1:6" x14ac:dyDescent="0.2">
      <c r="A1142" s="554"/>
      <c r="B1142" s="554"/>
      <c r="C1142" s="133" t="s">
        <v>2614</v>
      </c>
      <c r="D1142" s="131" t="s">
        <v>4121</v>
      </c>
      <c r="E1142" s="132" t="s">
        <v>2615</v>
      </c>
      <c r="F1142" s="98">
        <v>959.54</v>
      </c>
    </row>
    <row r="1143" spans="1:6" x14ac:dyDescent="0.2">
      <c r="A1143" s="554"/>
      <c r="B1143" s="554"/>
      <c r="C1143" s="133" t="s">
        <v>2616</v>
      </c>
      <c r="D1143" s="131" t="s">
        <v>4122</v>
      </c>
      <c r="E1143" s="132" t="s">
        <v>2962</v>
      </c>
      <c r="F1143" s="98">
        <v>1919.08</v>
      </c>
    </row>
    <row r="1144" spans="1:6" x14ac:dyDescent="0.2">
      <c r="A1144" s="554"/>
      <c r="B1144" s="554"/>
      <c r="C1144" s="133" t="s">
        <v>2617</v>
      </c>
      <c r="D1144" s="131" t="s">
        <v>4123</v>
      </c>
      <c r="E1144" s="132" t="s">
        <v>2813</v>
      </c>
      <c r="F1144" s="98">
        <v>3358.39</v>
      </c>
    </row>
    <row r="1145" spans="1:6" x14ac:dyDescent="0.2">
      <c r="A1145" s="554"/>
      <c r="B1145" s="554"/>
      <c r="C1145" s="133" t="s">
        <v>2618</v>
      </c>
      <c r="D1145" s="131" t="s">
        <v>3560</v>
      </c>
      <c r="E1145" s="132" t="s">
        <v>2815</v>
      </c>
      <c r="F1145" s="98">
        <v>4797.7</v>
      </c>
    </row>
    <row r="1146" spans="1:6" x14ac:dyDescent="0.2">
      <c r="A1146" s="554"/>
      <c r="B1146" s="554"/>
      <c r="C1146" s="133" t="s">
        <v>2619</v>
      </c>
      <c r="D1146" s="131" t="s">
        <v>3561</v>
      </c>
      <c r="E1146" s="132" t="s">
        <v>2817</v>
      </c>
      <c r="F1146" s="98">
        <v>6237</v>
      </c>
    </row>
    <row r="1147" spans="1:6" x14ac:dyDescent="0.2">
      <c r="A1147" s="554"/>
      <c r="B1147" s="554"/>
      <c r="C1147" s="133" t="s">
        <v>2620</v>
      </c>
      <c r="D1147" s="131" t="s">
        <v>3562</v>
      </c>
      <c r="E1147" s="132" t="s">
        <v>2819</v>
      </c>
      <c r="F1147" s="98">
        <v>7676.31</v>
      </c>
    </row>
    <row r="1148" spans="1:6" x14ac:dyDescent="0.2">
      <c r="A1148" s="554"/>
      <c r="B1148" s="554"/>
      <c r="C1148" s="133" t="s">
        <v>2621</v>
      </c>
      <c r="D1148" s="131" t="s">
        <v>3563</v>
      </c>
      <c r="E1148" s="132" t="s">
        <v>2821</v>
      </c>
      <c r="F1148" s="98">
        <v>9115.6200000000008</v>
      </c>
    </row>
    <row r="1149" spans="1:6" x14ac:dyDescent="0.2">
      <c r="A1149" s="554"/>
      <c r="B1149" s="554"/>
      <c r="C1149" s="133" t="s">
        <v>2622</v>
      </c>
      <c r="D1149" s="131" t="s">
        <v>3564</v>
      </c>
      <c r="E1149" s="132" t="s">
        <v>2823</v>
      </c>
      <c r="F1149" s="98">
        <v>10554.93</v>
      </c>
    </row>
    <row r="1150" spans="1:6" x14ac:dyDescent="0.2">
      <c r="A1150" s="554"/>
      <c r="B1150" s="554"/>
      <c r="C1150" s="133" t="s">
        <v>2623</v>
      </c>
      <c r="D1150" s="131" t="s">
        <v>3565</v>
      </c>
      <c r="E1150" s="132" t="s">
        <v>2624</v>
      </c>
      <c r="F1150" s="98">
        <v>11770.66</v>
      </c>
    </row>
    <row r="1151" spans="1:6" x14ac:dyDescent="0.2">
      <c r="A1151" s="554"/>
      <c r="B1151" s="554"/>
      <c r="C1151" s="133" t="s">
        <v>2625</v>
      </c>
      <c r="D1151" s="131" t="s">
        <v>3566</v>
      </c>
      <c r="E1151" s="132" t="s">
        <v>2626</v>
      </c>
      <c r="F1151" s="98">
        <v>13433.55</v>
      </c>
    </row>
    <row r="1152" spans="1:6" x14ac:dyDescent="0.2">
      <c r="A1152" s="554"/>
      <c r="B1152" s="554"/>
      <c r="C1152" s="133" t="s">
        <v>2627</v>
      </c>
      <c r="D1152" s="131" t="s">
        <v>3567</v>
      </c>
      <c r="E1152" s="132" t="s">
        <v>2628</v>
      </c>
      <c r="F1152" s="98">
        <v>15352.62</v>
      </c>
    </row>
    <row r="1153" spans="1:6" x14ac:dyDescent="0.2">
      <c r="A1153" s="554"/>
      <c r="B1153" s="554"/>
      <c r="C1153" s="133" t="s">
        <v>2629</v>
      </c>
      <c r="D1153" s="131" t="s">
        <v>3568</v>
      </c>
      <c r="E1153" s="132" t="s">
        <v>2630</v>
      </c>
      <c r="F1153" s="98">
        <v>18231.240000000002</v>
      </c>
    </row>
    <row r="1154" spans="1:6" x14ac:dyDescent="0.2">
      <c r="A1154" s="554"/>
      <c r="B1154" s="554"/>
      <c r="C1154" s="133" t="s">
        <v>2631</v>
      </c>
      <c r="D1154" s="131" t="s">
        <v>3569</v>
      </c>
      <c r="E1154" s="132" t="s">
        <v>2632</v>
      </c>
      <c r="F1154" s="98">
        <v>21109.86</v>
      </c>
    </row>
    <row r="1155" spans="1:6" x14ac:dyDescent="0.2">
      <c r="A1155" s="554"/>
      <c r="B1155" s="554"/>
      <c r="C1155" s="133" t="s">
        <v>2633</v>
      </c>
      <c r="D1155" s="131" t="s">
        <v>3570</v>
      </c>
      <c r="E1155" s="132" t="s">
        <v>2634</v>
      </c>
      <c r="F1155" s="98">
        <v>24948.01</v>
      </c>
    </row>
    <row r="1156" spans="1:6" x14ac:dyDescent="0.2">
      <c r="A1156" s="554"/>
      <c r="B1156" s="554"/>
      <c r="C1156" s="133" t="s">
        <v>2635</v>
      </c>
      <c r="D1156" s="131" t="s">
        <v>3571</v>
      </c>
      <c r="E1156" s="132" t="s">
        <v>2636</v>
      </c>
      <c r="F1156" s="98">
        <v>30705.25</v>
      </c>
    </row>
    <row r="1157" spans="1:6" x14ac:dyDescent="0.2">
      <c r="A1157" s="554"/>
      <c r="B1157" s="554"/>
      <c r="C1157" s="133" t="s">
        <v>2637</v>
      </c>
      <c r="D1157" s="131" t="s">
        <v>3572</v>
      </c>
      <c r="E1157" s="132" t="s">
        <v>2638</v>
      </c>
      <c r="F1157" s="98">
        <v>36462.480000000003</v>
      </c>
    </row>
    <row r="1158" spans="1:6" x14ac:dyDescent="0.2">
      <c r="A1158" s="554"/>
      <c r="B1158" s="554"/>
      <c r="C1158" s="133" t="s">
        <v>2639</v>
      </c>
      <c r="D1158" s="131" t="s">
        <v>3573</v>
      </c>
      <c r="E1158" s="132" t="s">
        <v>2640</v>
      </c>
      <c r="F1158" s="98">
        <v>42219.72</v>
      </c>
    </row>
    <row r="1159" spans="1:6" x14ac:dyDescent="0.2">
      <c r="A1159" s="554"/>
      <c r="B1159" s="554"/>
      <c r="C1159" s="133" t="s">
        <v>2641</v>
      </c>
      <c r="D1159" s="131" t="s">
        <v>3574</v>
      </c>
      <c r="E1159" s="132" t="s">
        <v>2642</v>
      </c>
      <c r="F1159" s="98">
        <v>47976.95</v>
      </c>
    </row>
    <row r="1160" spans="1:6" x14ac:dyDescent="0.2">
      <c r="A1160" s="554"/>
      <c r="B1160" s="554"/>
      <c r="C1160" s="133" t="s">
        <v>2643</v>
      </c>
      <c r="D1160" s="131" t="s">
        <v>3575</v>
      </c>
      <c r="E1160" s="132" t="s">
        <v>2644</v>
      </c>
      <c r="F1160" s="98">
        <v>53734.18</v>
      </c>
    </row>
    <row r="1161" spans="1:6" ht="13.35" customHeight="1" x14ac:dyDescent="0.2">
      <c r="A1161" s="554"/>
      <c r="B1161" s="554"/>
      <c r="C1161" s="133" t="s">
        <v>2645</v>
      </c>
      <c r="D1161" s="131" t="s">
        <v>3576</v>
      </c>
      <c r="E1161" s="132" t="s">
        <v>2646</v>
      </c>
      <c r="F1161" s="98">
        <v>59491.42</v>
      </c>
    </row>
    <row r="1162" spans="1:6" x14ac:dyDescent="0.2">
      <c r="A1162" s="554"/>
      <c r="B1162" s="554"/>
      <c r="C1162" s="133" t="s">
        <v>2647</v>
      </c>
      <c r="D1162" s="131" t="s">
        <v>3577</v>
      </c>
      <c r="E1162" s="132" t="s">
        <v>2648</v>
      </c>
      <c r="F1162" s="98">
        <v>65248.65</v>
      </c>
    </row>
    <row r="1163" spans="1:6" x14ac:dyDescent="0.2">
      <c r="A1163" s="555"/>
      <c r="B1163" s="555"/>
      <c r="C1163" s="133" t="s">
        <v>2649</v>
      </c>
      <c r="D1163" s="131" t="s">
        <v>3578</v>
      </c>
      <c r="E1163" s="132" t="s">
        <v>6120</v>
      </c>
      <c r="F1163" s="98">
        <v>71005.89</v>
      </c>
    </row>
    <row r="1164" spans="1:6" ht="13.35" customHeight="1" x14ac:dyDescent="0.2">
      <c r="A1164" s="553" t="s">
        <v>49</v>
      </c>
      <c r="B1164" s="553" t="s">
        <v>50</v>
      </c>
      <c r="C1164" s="133"/>
      <c r="D1164" s="131"/>
      <c r="E1164" s="556" t="s">
        <v>2650</v>
      </c>
      <c r="F1164" s="557"/>
    </row>
    <row r="1165" spans="1:6" ht="14.25" x14ac:dyDescent="0.2">
      <c r="A1165" s="554"/>
      <c r="B1165" s="554"/>
      <c r="C1165" s="133" t="s">
        <v>6121</v>
      </c>
      <c r="D1165" s="131" t="s">
        <v>3579</v>
      </c>
      <c r="E1165" s="132" t="s">
        <v>2651</v>
      </c>
      <c r="F1165" s="98">
        <v>374.69</v>
      </c>
    </row>
    <row r="1166" spans="1:6" x14ac:dyDescent="0.2">
      <c r="A1166" s="554"/>
      <c r="B1166" s="554"/>
      <c r="C1166" s="133" t="s">
        <v>2652</v>
      </c>
      <c r="D1166" s="131" t="s">
        <v>3580</v>
      </c>
      <c r="E1166" s="132" t="s">
        <v>2653</v>
      </c>
      <c r="F1166" s="98">
        <v>655.71</v>
      </c>
    </row>
    <row r="1167" spans="1:6" x14ac:dyDescent="0.2">
      <c r="A1167" s="554"/>
      <c r="B1167" s="554"/>
      <c r="C1167" s="133" t="s">
        <v>2654</v>
      </c>
      <c r="D1167" s="131" t="s">
        <v>3581</v>
      </c>
      <c r="E1167" s="132" t="s">
        <v>2655</v>
      </c>
      <c r="F1167" s="98">
        <v>936.73</v>
      </c>
    </row>
    <row r="1168" spans="1:6" x14ac:dyDescent="0.2">
      <c r="A1168" s="554"/>
      <c r="B1168" s="554"/>
      <c r="C1168" s="133" t="s">
        <v>2656</v>
      </c>
      <c r="D1168" s="131" t="s">
        <v>3582</v>
      </c>
      <c r="E1168" s="132" t="s">
        <v>2657</v>
      </c>
      <c r="F1168" s="98">
        <v>1217.75</v>
      </c>
    </row>
    <row r="1169" spans="1:6" x14ac:dyDescent="0.2">
      <c r="A1169" s="554"/>
      <c r="B1169" s="554"/>
      <c r="C1169" s="133" t="s">
        <v>2658</v>
      </c>
      <c r="D1169" s="131" t="s">
        <v>3583</v>
      </c>
      <c r="E1169" s="132" t="s">
        <v>2659</v>
      </c>
      <c r="F1169" s="98">
        <v>1423.37</v>
      </c>
    </row>
    <row r="1170" spans="1:6" x14ac:dyDescent="0.2">
      <c r="A1170" s="554"/>
      <c r="B1170" s="554"/>
      <c r="C1170" s="133" t="s">
        <v>2660</v>
      </c>
      <c r="D1170" s="131" t="s">
        <v>3584</v>
      </c>
      <c r="E1170" s="132" t="s">
        <v>3217</v>
      </c>
      <c r="F1170" s="98">
        <v>1779.79</v>
      </c>
    </row>
    <row r="1171" spans="1:6" x14ac:dyDescent="0.2">
      <c r="A1171" s="554"/>
      <c r="B1171" s="554"/>
      <c r="C1171" s="133" t="s">
        <v>3218</v>
      </c>
      <c r="D1171" s="131" t="s">
        <v>3585</v>
      </c>
      <c r="E1171" s="132" t="s">
        <v>3219</v>
      </c>
      <c r="F1171" s="98">
        <v>2060.81</v>
      </c>
    </row>
    <row r="1172" spans="1:6" x14ac:dyDescent="0.2">
      <c r="A1172" s="554"/>
      <c r="B1172" s="554"/>
      <c r="C1172" s="133" t="s">
        <v>3220</v>
      </c>
      <c r="D1172" s="131" t="s">
        <v>3586</v>
      </c>
      <c r="E1172" s="132" t="s">
        <v>3221</v>
      </c>
      <c r="F1172" s="98">
        <v>2341.83</v>
      </c>
    </row>
    <row r="1173" spans="1:6" x14ac:dyDescent="0.2">
      <c r="A1173" s="554"/>
      <c r="B1173" s="554"/>
      <c r="C1173" s="133" t="s">
        <v>3222</v>
      </c>
      <c r="D1173" s="131" t="s">
        <v>3587</v>
      </c>
      <c r="E1173" s="132" t="s">
        <v>3223</v>
      </c>
      <c r="F1173" s="98">
        <v>2622.85</v>
      </c>
    </row>
    <row r="1174" spans="1:6" x14ac:dyDescent="0.2">
      <c r="A1174" s="554"/>
      <c r="B1174" s="554"/>
      <c r="C1174" s="133" t="s">
        <v>1785</v>
      </c>
      <c r="D1174" s="131" t="s">
        <v>3588</v>
      </c>
      <c r="E1174" s="132" t="s">
        <v>1786</v>
      </c>
      <c r="F1174" s="98">
        <v>2997.55</v>
      </c>
    </row>
    <row r="1175" spans="1:6" x14ac:dyDescent="0.2">
      <c r="A1175" s="554"/>
      <c r="B1175" s="554"/>
      <c r="C1175" s="133" t="s">
        <v>1787</v>
      </c>
      <c r="D1175" s="131" t="s">
        <v>3589</v>
      </c>
      <c r="E1175" s="132" t="s">
        <v>1788</v>
      </c>
      <c r="F1175" s="98">
        <v>3559.59</v>
      </c>
    </row>
    <row r="1176" spans="1:6" x14ac:dyDescent="0.2">
      <c r="A1176" s="554"/>
      <c r="B1176" s="554"/>
      <c r="C1176" s="133" t="s">
        <v>1789</v>
      </c>
      <c r="D1176" s="131" t="s">
        <v>3590</v>
      </c>
      <c r="E1176" s="132" t="s">
        <v>1790</v>
      </c>
      <c r="F1176" s="98">
        <v>4121.63</v>
      </c>
    </row>
    <row r="1177" spans="1:6" x14ac:dyDescent="0.2">
      <c r="A1177" s="554"/>
      <c r="B1177" s="554"/>
      <c r="C1177" s="133" t="s">
        <v>1791</v>
      </c>
      <c r="D1177" s="131" t="s">
        <v>3591</v>
      </c>
      <c r="E1177" s="132" t="s">
        <v>1792</v>
      </c>
      <c r="F1177" s="98">
        <v>4683.67</v>
      </c>
    </row>
    <row r="1178" spans="1:6" x14ac:dyDescent="0.2">
      <c r="A1178" s="554"/>
      <c r="B1178" s="554"/>
      <c r="C1178" s="133" t="s">
        <v>1793</v>
      </c>
      <c r="D1178" s="131" t="s">
        <v>3592</v>
      </c>
      <c r="E1178" s="132" t="s">
        <v>1794</v>
      </c>
      <c r="F1178" s="98">
        <v>5245.71</v>
      </c>
    </row>
    <row r="1179" spans="1:6" x14ac:dyDescent="0.2">
      <c r="A1179" s="554"/>
      <c r="B1179" s="554"/>
      <c r="C1179" s="133" t="s">
        <v>1795</v>
      </c>
      <c r="D1179" s="131" t="s">
        <v>3593</v>
      </c>
      <c r="E1179" s="132" t="s">
        <v>1796</v>
      </c>
      <c r="F1179" s="98">
        <v>5995.09</v>
      </c>
    </row>
    <row r="1180" spans="1:6" x14ac:dyDescent="0.2">
      <c r="A1180" s="554"/>
      <c r="B1180" s="554"/>
      <c r="C1180" s="133" t="s">
        <v>1797</v>
      </c>
      <c r="D1180" s="131" t="s">
        <v>3594</v>
      </c>
      <c r="E1180" s="132" t="s">
        <v>1798</v>
      </c>
      <c r="F1180" s="98">
        <v>7119.17</v>
      </c>
    </row>
    <row r="1181" spans="1:6" x14ac:dyDescent="0.2">
      <c r="A1181" s="554"/>
      <c r="B1181" s="554"/>
      <c r="C1181" s="133" t="s">
        <v>1799</v>
      </c>
      <c r="D1181" s="131" t="s">
        <v>3595</v>
      </c>
      <c r="E1181" s="132" t="s">
        <v>2376</v>
      </c>
      <c r="F1181" s="98">
        <v>8243.25</v>
      </c>
    </row>
    <row r="1182" spans="1:6" x14ac:dyDescent="0.2">
      <c r="A1182" s="554"/>
      <c r="B1182" s="554"/>
      <c r="C1182" s="133" t="s">
        <v>2377</v>
      </c>
      <c r="D1182" s="131" t="s">
        <v>3596</v>
      </c>
      <c r="E1182" s="132" t="s">
        <v>2378</v>
      </c>
      <c r="F1182" s="98">
        <v>9367.33</v>
      </c>
    </row>
    <row r="1183" spans="1:6" x14ac:dyDescent="0.2">
      <c r="A1183" s="554"/>
      <c r="B1183" s="554"/>
      <c r="C1183" s="133" t="s">
        <v>2379</v>
      </c>
      <c r="D1183" s="131" t="s">
        <v>3597</v>
      </c>
      <c r="E1183" s="132" t="s">
        <v>2380</v>
      </c>
      <c r="F1183" s="98">
        <v>10491.41</v>
      </c>
    </row>
    <row r="1184" spans="1:6" x14ac:dyDescent="0.2">
      <c r="A1184" s="554"/>
      <c r="B1184" s="554"/>
      <c r="C1184" s="133" t="s">
        <v>2381</v>
      </c>
      <c r="D1184" s="131" t="s">
        <v>3598</v>
      </c>
      <c r="E1184" s="132" t="s">
        <v>2382</v>
      </c>
      <c r="F1184" s="98">
        <v>11615.49</v>
      </c>
    </row>
    <row r="1185" spans="1:6" x14ac:dyDescent="0.2">
      <c r="A1185" s="554"/>
      <c r="B1185" s="554"/>
      <c r="C1185" s="133" t="s">
        <v>2383</v>
      </c>
      <c r="D1185" s="131" t="s">
        <v>3599</v>
      </c>
      <c r="E1185" s="132" t="s">
        <v>2384</v>
      </c>
      <c r="F1185" s="98">
        <v>12739.57</v>
      </c>
    </row>
    <row r="1186" spans="1:6" x14ac:dyDescent="0.2">
      <c r="A1186" s="554"/>
      <c r="B1186" s="554"/>
      <c r="C1186" s="133" t="s">
        <v>2385</v>
      </c>
      <c r="D1186" s="131" t="s">
        <v>3600</v>
      </c>
      <c r="E1186" s="132" t="s">
        <v>2386</v>
      </c>
      <c r="F1186" s="98">
        <v>13863.65</v>
      </c>
    </row>
    <row r="1187" spans="1:6" x14ac:dyDescent="0.2">
      <c r="A1187" s="554"/>
      <c r="B1187" s="554"/>
      <c r="C1187" s="133" t="s">
        <v>2387</v>
      </c>
      <c r="D1187" s="131" t="s">
        <v>3601</v>
      </c>
      <c r="E1187" s="132" t="s">
        <v>2388</v>
      </c>
      <c r="F1187" s="98">
        <v>14987.73</v>
      </c>
    </row>
    <row r="1188" spans="1:6" x14ac:dyDescent="0.2">
      <c r="A1188" s="555"/>
      <c r="B1188" s="555"/>
      <c r="C1188" s="133" t="s">
        <v>2389</v>
      </c>
      <c r="D1188" s="131" t="s">
        <v>3602</v>
      </c>
      <c r="E1188" s="132" t="s">
        <v>6122</v>
      </c>
      <c r="F1188" s="98">
        <v>16111.81</v>
      </c>
    </row>
    <row r="1189" spans="1:6" ht="38.25" x14ac:dyDescent="0.2">
      <c r="A1189" s="553" t="s">
        <v>51</v>
      </c>
      <c r="B1189" s="553" t="s">
        <v>52</v>
      </c>
      <c r="C1189" s="133" t="s">
        <v>2390</v>
      </c>
      <c r="D1189" s="131" t="s">
        <v>3603</v>
      </c>
      <c r="E1189" s="132" t="s">
        <v>2313</v>
      </c>
      <c r="F1189" s="98">
        <v>1549.66</v>
      </c>
    </row>
    <row r="1190" spans="1:6" ht="38.25" x14ac:dyDescent="0.2">
      <c r="A1190" s="554"/>
      <c r="B1190" s="554"/>
      <c r="C1190" s="133" t="s">
        <v>2391</v>
      </c>
      <c r="D1190" s="131" t="s">
        <v>3604</v>
      </c>
      <c r="E1190" s="132" t="s">
        <v>2314</v>
      </c>
      <c r="F1190" s="98">
        <v>1848.75</v>
      </c>
    </row>
    <row r="1191" spans="1:6" ht="25.5" x14ac:dyDescent="0.2">
      <c r="A1191" s="555"/>
      <c r="B1191" s="555"/>
      <c r="C1191" s="133" t="s">
        <v>2392</v>
      </c>
      <c r="D1191" s="131" t="s">
        <v>3605</v>
      </c>
      <c r="E1191" s="132" t="s">
        <v>1437</v>
      </c>
      <c r="F1191" s="98">
        <v>2913.26</v>
      </c>
    </row>
    <row r="1192" spans="1:6" ht="13.35" customHeight="1" x14ac:dyDescent="0.2">
      <c r="A1192" s="553" t="s">
        <v>53</v>
      </c>
      <c r="B1192" s="578" t="s">
        <v>3606</v>
      </c>
      <c r="C1192" s="133"/>
      <c r="D1192" s="131"/>
      <c r="E1192" s="556" t="s">
        <v>3264</v>
      </c>
      <c r="F1192" s="557"/>
    </row>
    <row r="1193" spans="1:6" ht="14.25" x14ac:dyDescent="0.2">
      <c r="A1193" s="554"/>
      <c r="B1193" s="554"/>
      <c r="C1193" s="133" t="s">
        <v>6123</v>
      </c>
      <c r="D1193" s="131" t="s">
        <v>3607</v>
      </c>
      <c r="E1193" s="132" t="s">
        <v>1227</v>
      </c>
      <c r="F1193" s="98">
        <v>532.48</v>
      </c>
    </row>
    <row r="1194" spans="1:6" ht="14.25" x14ac:dyDescent="0.2">
      <c r="A1194" s="554"/>
      <c r="B1194" s="554"/>
      <c r="C1194" s="133" t="s">
        <v>6124</v>
      </c>
      <c r="D1194" s="131" t="s">
        <v>3610</v>
      </c>
      <c r="E1194" s="132" t="s">
        <v>1228</v>
      </c>
      <c r="F1194" s="98">
        <v>798.72</v>
      </c>
    </row>
    <row r="1195" spans="1:6" x14ac:dyDescent="0.2">
      <c r="A1195" s="554"/>
      <c r="B1195" s="554"/>
      <c r="C1195" s="133" t="s">
        <v>3822</v>
      </c>
      <c r="D1195" s="131" t="s">
        <v>4995</v>
      </c>
      <c r="E1195" s="132" t="s">
        <v>3823</v>
      </c>
      <c r="F1195" s="98">
        <v>1064.97</v>
      </c>
    </row>
    <row r="1196" spans="1:6" x14ac:dyDescent="0.2">
      <c r="A1196" s="554"/>
      <c r="B1196" s="554"/>
      <c r="C1196" s="133" t="s">
        <v>3824</v>
      </c>
      <c r="D1196" s="131" t="s">
        <v>4998</v>
      </c>
      <c r="E1196" s="132" t="s">
        <v>3825</v>
      </c>
      <c r="F1196" s="98">
        <v>1331.21</v>
      </c>
    </row>
    <row r="1197" spans="1:6" x14ac:dyDescent="0.2">
      <c r="A1197" s="554"/>
      <c r="B1197" s="554"/>
      <c r="C1197" s="133" t="s">
        <v>3826</v>
      </c>
      <c r="D1197" s="131" t="s">
        <v>5001</v>
      </c>
      <c r="E1197" s="132" t="s">
        <v>4054</v>
      </c>
      <c r="F1197" s="98">
        <v>1690.63</v>
      </c>
    </row>
    <row r="1198" spans="1:6" x14ac:dyDescent="0.2">
      <c r="A1198" s="554"/>
      <c r="B1198" s="554"/>
      <c r="C1198" s="133" t="s">
        <v>3827</v>
      </c>
      <c r="D1198" s="131" t="s">
        <v>5003</v>
      </c>
      <c r="E1198" s="132" t="s">
        <v>4055</v>
      </c>
      <c r="F1198" s="98">
        <v>2225.7800000000002</v>
      </c>
    </row>
    <row r="1199" spans="1:6" x14ac:dyDescent="0.2">
      <c r="A1199" s="554"/>
      <c r="B1199" s="554"/>
      <c r="C1199" s="133" t="s">
        <v>3828</v>
      </c>
      <c r="D1199" s="131" t="s">
        <v>5005</v>
      </c>
      <c r="E1199" s="132" t="s">
        <v>4056</v>
      </c>
      <c r="F1199" s="98">
        <v>2766.25</v>
      </c>
    </row>
    <row r="1200" spans="1:6" x14ac:dyDescent="0.2">
      <c r="A1200" s="554"/>
      <c r="B1200" s="554"/>
      <c r="C1200" s="133" t="s">
        <v>3829</v>
      </c>
      <c r="D1200" s="131" t="s">
        <v>5007</v>
      </c>
      <c r="E1200" s="132" t="s">
        <v>4057</v>
      </c>
      <c r="F1200" s="98">
        <v>3317.37</v>
      </c>
    </row>
    <row r="1201" spans="1:6" x14ac:dyDescent="0.2">
      <c r="A1201" s="554"/>
      <c r="B1201" s="554"/>
      <c r="C1201" s="133" t="s">
        <v>3830</v>
      </c>
      <c r="D1201" s="131" t="s">
        <v>5009</v>
      </c>
      <c r="E1201" s="132" t="s">
        <v>4058</v>
      </c>
      <c r="F1201" s="98">
        <v>3860.5</v>
      </c>
    </row>
    <row r="1202" spans="1:6" x14ac:dyDescent="0.2">
      <c r="A1202" s="554"/>
      <c r="B1202" s="554"/>
      <c r="C1202" s="133" t="s">
        <v>3831</v>
      </c>
      <c r="D1202" s="131" t="s">
        <v>5011</v>
      </c>
      <c r="E1202" s="132" t="s">
        <v>4059</v>
      </c>
      <c r="F1202" s="98">
        <v>4363.6899999999996</v>
      </c>
    </row>
    <row r="1203" spans="1:6" x14ac:dyDescent="0.2">
      <c r="A1203" s="554"/>
      <c r="B1203" s="554"/>
      <c r="C1203" s="133" t="s">
        <v>3832</v>
      </c>
      <c r="D1203" s="131" t="s">
        <v>5013</v>
      </c>
      <c r="E1203" s="132" t="s">
        <v>4060</v>
      </c>
      <c r="F1203" s="98">
        <v>4901.5</v>
      </c>
    </row>
    <row r="1204" spans="1:6" x14ac:dyDescent="0.2">
      <c r="A1204" s="554"/>
      <c r="B1204" s="554"/>
      <c r="C1204" s="133" t="s">
        <v>3833</v>
      </c>
      <c r="D1204" s="131" t="s">
        <v>5015</v>
      </c>
      <c r="E1204" s="132" t="s">
        <v>3834</v>
      </c>
      <c r="F1204" s="98">
        <v>5591.07</v>
      </c>
    </row>
    <row r="1205" spans="1:6" x14ac:dyDescent="0.2">
      <c r="A1205" s="554"/>
      <c r="B1205" s="554"/>
      <c r="C1205" s="133" t="s">
        <v>3836</v>
      </c>
      <c r="D1205" s="131" t="s">
        <v>5017</v>
      </c>
      <c r="E1205" s="132" t="s">
        <v>2474</v>
      </c>
      <c r="F1205" s="98">
        <v>6656.03</v>
      </c>
    </row>
    <row r="1206" spans="1:6" x14ac:dyDescent="0.2">
      <c r="A1206" s="554"/>
      <c r="B1206" s="554"/>
      <c r="C1206" s="133" t="s">
        <v>3837</v>
      </c>
      <c r="D1206" s="131" t="s">
        <v>5019</v>
      </c>
      <c r="E1206" s="132" t="s">
        <v>2475</v>
      </c>
      <c r="F1206" s="98">
        <v>7721</v>
      </c>
    </row>
    <row r="1207" spans="1:6" x14ac:dyDescent="0.2">
      <c r="A1207" s="554"/>
      <c r="B1207" s="554"/>
      <c r="C1207" s="133" t="s">
        <v>3838</v>
      </c>
      <c r="D1207" s="131" t="s">
        <v>5021</v>
      </c>
      <c r="E1207" s="132" t="s">
        <v>2476</v>
      </c>
      <c r="F1207" s="98">
        <v>8785.9599999999991</v>
      </c>
    </row>
    <row r="1208" spans="1:6" ht="13.35" customHeight="1" x14ac:dyDescent="0.2">
      <c r="A1208" s="554"/>
      <c r="B1208" s="554"/>
      <c r="C1208" s="133" t="s">
        <v>3839</v>
      </c>
      <c r="D1208" s="131" t="s">
        <v>5023</v>
      </c>
      <c r="E1208" s="132" t="s">
        <v>2477</v>
      </c>
      <c r="F1208" s="98">
        <v>9850.93</v>
      </c>
    </row>
    <row r="1209" spans="1:6" x14ac:dyDescent="0.2">
      <c r="A1209" s="554"/>
      <c r="B1209" s="554"/>
      <c r="C1209" s="133" t="s">
        <v>3840</v>
      </c>
      <c r="D1209" s="131" t="s">
        <v>5025</v>
      </c>
      <c r="E1209" s="132" t="s">
        <v>3841</v>
      </c>
      <c r="F1209" s="98">
        <v>11049.01</v>
      </c>
    </row>
    <row r="1210" spans="1:6" x14ac:dyDescent="0.2">
      <c r="A1210" s="554"/>
      <c r="B1210" s="554"/>
      <c r="C1210" s="133" t="s">
        <v>3843</v>
      </c>
      <c r="D1210" s="131" t="s">
        <v>5027</v>
      </c>
      <c r="E1210" s="132" t="s">
        <v>3844</v>
      </c>
      <c r="F1210" s="98">
        <v>12646.46</v>
      </c>
    </row>
    <row r="1211" spans="1:6" x14ac:dyDescent="0.2">
      <c r="A1211" s="554"/>
      <c r="B1211" s="554"/>
      <c r="C1211" s="133" t="s">
        <v>3846</v>
      </c>
      <c r="D1211" s="131" t="s">
        <v>5029</v>
      </c>
      <c r="E1211" s="132" t="s">
        <v>3847</v>
      </c>
      <c r="F1211" s="98">
        <v>14243.91</v>
      </c>
    </row>
    <row r="1212" spans="1:6" x14ac:dyDescent="0.2">
      <c r="A1212" s="554"/>
      <c r="B1212" s="554"/>
      <c r="C1212" s="133" t="s">
        <v>3849</v>
      </c>
      <c r="D1212" s="131" t="s">
        <v>5031</v>
      </c>
      <c r="E1212" s="132" t="s">
        <v>3850</v>
      </c>
      <c r="F1212" s="98">
        <v>15841.36</v>
      </c>
    </row>
    <row r="1213" spans="1:6" x14ac:dyDescent="0.2">
      <c r="A1213" s="554"/>
      <c r="B1213" s="554"/>
      <c r="C1213" s="133" t="s">
        <v>5506</v>
      </c>
      <c r="D1213" s="131" t="s">
        <v>5033</v>
      </c>
      <c r="E1213" s="132" t="s">
        <v>5507</v>
      </c>
      <c r="F1213" s="98">
        <v>17438.810000000001</v>
      </c>
    </row>
    <row r="1214" spans="1:6" x14ac:dyDescent="0.2">
      <c r="A1214" s="554"/>
      <c r="B1214" s="554"/>
      <c r="C1214" s="133" t="s">
        <v>5509</v>
      </c>
      <c r="D1214" s="131" t="s">
        <v>5035</v>
      </c>
      <c r="E1214" s="132" t="s">
        <v>5510</v>
      </c>
      <c r="F1214" s="98">
        <v>19169.37</v>
      </c>
    </row>
    <row r="1215" spans="1:6" x14ac:dyDescent="0.2">
      <c r="A1215" s="554"/>
      <c r="B1215" s="554"/>
      <c r="C1215" s="133" t="s">
        <v>5512</v>
      </c>
      <c r="D1215" s="131" t="s">
        <v>5037</v>
      </c>
      <c r="E1215" s="132" t="s">
        <v>5513</v>
      </c>
      <c r="F1215" s="98">
        <v>21299.3</v>
      </c>
    </row>
    <row r="1216" spans="1:6" x14ac:dyDescent="0.2">
      <c r="A1216" s="554"/>
      <c r="B1216" s="554"/>
      <c r="C1216" s="133" t="s">
        <v>5515</v>
      </c>
      <c r="D1216" s="131" t="s">
        <v>5039</v>
      </c>
      <c r="E1216" s="132" t="s">
        <v>5516</v>
      </c>
      <c r="F1216" s="98">
        <v>23429.23</v>
      </c>
    </row>
    <row r="1217" spans="1:6" x14ac:dyDescent="0.2">
      <c r="A1217" s="554"/>
      <c r="B1217" s="554"/>
      <c r="C1217" s="133" t="s">
        <v>5518</v>
      </c>
      <c r="D1217" s="131" t="s">
        <v>5041</v>
      </c>
      <c r="E1217" s="132" t="s">
        <v>5519</v>
      </c>
      <c r="F1217" s="98">
        <v>25559.16</v>
      </c>
    </row>
    <row r="1218" spans="1:6" x14ac:dyDescent="0.2">
      <c r="A1218" s="554"/>
      <c r="B1218" s="554"/>
      <c r="C1218" s="133" t="s">
        <v>5521</v>
      </c>
      <c r="D1218" s="131" t="s">
        <v>5043</v>
      </c>
      <c r="E1218" s="132" t="s">
        <v>5522</v>
      </c>
      <c r="F1218" s="98">
        <v>27689.1</v>
      </c>
    </row>
    <row r="1219" spans="1:6" x14ac:dyDescent="0.2">
      <c r="A1219" s="554"/>
      <c r="B1219" s="554"/>
      <c r="C1219" s="133" t="s">
        <v>5524</v>
      </c>
      <c r="D1219" s="131" t="s">
        <v>5045</v>
      </c>
      <c r="E1219" s="132" t="s">
        <v>5525</v>
      </c>
      <c r="F1219" s="98">
        <v>29819.03</v>
      </c>
    </row>
    <row r="1220" spans="1:6" x14ac:dyDescent="0.2">
      <c r="A1220" s="554"/>
      <c r="B1220" s="554"/>
      <c r="C1220" s="133" t="s">
        <v>5527</v>
      </c>
      <c r="D1220" s="131" t="s">
        <v>5047</v>
      </c>
      <c r="E1220" s="132" t="s">
        <v>5528</v>
      </c>
      <c r="F1220" s="98">
        <v>31948.959999999999</v>
      </c>
    </row>
    <row r="1221" spans="1:6" x14ac:dyDescent="0.2">
      <c r="A1221" s="554"/>
      <c r="B1221" s="554"/>
      <c r="C1221" s="133" t="s">
        <v>5530</v>
      </c>
      <c r="D1221" s="131"/>
      <c r="E1221" s="132" t="s">
        <v>6125</v>
      </c>
      <c r="F1221" s="98"/>
    </row>
    <row r="1222" spans="1:6" x14ac:dyDescent="0.2">
      <c r="A1222" s="554"/>
      <c r="B1222" s="554"/>
      <c r="C1222" s="133" t="s">
        <v>6126</v>
      </c>
      <c r="D1222" s="131" t="s">
        <v>6127</v>
      </c>
      <c r="E1222" s="132" t="s">
        <v>6128</v>
      </c>
      <c r="F1222" s="98">
        <v>34078.89</v>
      </c>
    </row>
    <row r="1223" spans="1:6" x14ac:dyDescent="0.2">
      <c r="A1223" s="554"/>
      <c r="B1223" s="554"/>
      <c r="C1223" s="133" t="s">
        <v>6131</v>
      </c>
      <c r="D1223" s="131" t="s">
        <v>6132</v>
      </c>
      <c r="E1223" s="132" t="s">
        <v>6133</v>
      </c>
      <c r="F1223" s="98">
        <v>36475.06</v>
      </c>
    </row>
    <row r="1224" spans="1:6" x14ac:dyDescent="0.2">
      <c r="A1224" s="554"/>
      <c r="B1224" s="554"/>
      <c r="C1224" s="133" t="s">
        <v>6136</v>
      </c>
      <c r="D1224" s="131" t="s">
        <v>6137</v>
      </c>
      <c r="E1224" s="132" t="s">
        <v>6138</v>
      </c>
      <c r="F1224" s="98">
        <v>39669.949999999997</v>
      </c>
    </row>
    <row r="1225" spans="1:6" x14ac:dyDescent="0.2">
      <c r="A1225" s="554"/>
      <c r="B1225" s="554"/>
      <c r="C1225" s="133" t="s">
        <v>6141</v>
      </c>
      <c r="D1225" s="131" t="s">
        <v>6142</v>
      </c>
      <c r="E1225" s="132" t="s">
        <v>6143</v>
      </c>
      <c r="F1225" s="98">
        <v>42864.85</v>
      </c>
    </row>
    <row r="1226" spans="1:6" x14ac:dyDescent="0.2">
      <c r="A1226" s="554"/>
      <c r="B1226" s="554"/>
      <c r="C1226" s="133" t="s">
        <v>6146</v>
      </c>
      <c r="D1226" s="131" t="s">
        <v>6147</v>
      </c>
      <c r="E1226" s="132" t="s">
        <v>6148</v>
      </c>
      <c r="F1226" s="98">
        <v>46059.74</v>
      </c>
    </row>
    <row r="1227" spans="1:6" x14ac:dyDescent="0.2">
      <c r="A1227" s="554"/>
      <c r="B1227" s="554"/>
      <c r="C1227" s="133" t="s">
        <v>6151</v>
      </c>
      <c r="D1227" s="131" t="s">
        <v>6152</v>
      </c>
      <c r="E1227" s="132" t="s">
        <v>6153</v>
      </c>
      <c r="F1227" s="98">
        <v>49254.64</v>
      </c>
    </row>
    <row r="1228" spans="1:6" x14ac:dyDescent="0.2">
      <c r="A1228" s="554"/>
      <c r="B1228" s="554"/>
      <c r="C1228" s="133" t="s">
        <v>6156</v>
      </c>
      <c r="D1228" s="131" t="s">
        <v>6157</v>
      </c>
      <c r="E1228" s="132" t="s">
        <v>6158</v>
      </c>
      <c r="F1228" s="98">
        <v>52715.78</v>
      </c>
    </row>
    <row r="1229" spans="1:6" x14ac:dyDescent="0.2">
      <c r="A1229" s="554"/>
      <c r="B1229" s="554"/>
      <c r="C1229" s="133" t="s">
        <v>6161</v>
      </c>
      <c r="D1229" s="131" t="s">
        <v>6162</v>
      </c>
      <c r="E1229" s="132" t="s">
        <v>6163</v>
      </c>
      <c r="F1229" s="98">
        <v>56975.64</v>
      </c>
    </row>
    <row r="1230" spans="1:6" x14ac:dyDescent="0.2">
      <c r="A1230" s="554"/>
      <c r="B1230" s="554"/>
      <c r="C1230" s="133" t="s">
        <v>6166</v>
      </c>
      <c r="D1230" s="131" t="s">
        <v>6167</v>
      </c>
      <c r="E1230" s="132" t="s">
        <v>6168</v>
      </c>
      <c r="F1230" s="98">
        <v>61235.5</v>
      </c>
    </row>
    <row r="1231" spans="1:6" x14ac:dyDescent="0.2">
      <c r="A1231" s="554"/>
      <c r="B1231" s="554"/>
      <c r="C1231" s="133" t="s">
        <v>6171</v>
      </c>
      <c r="D1231" s="131" t="s">
        <v>6172</v>
      </c>
      <c r="E1231" s="132" t="s">
        <v>6173</v>
      </c>
      <c r="F1231" s="98">
        <v>65495.360000000001</v>
      </c>
    </row>
    <row r="1232" spans="1:6" x14ac:dyDescent="0.2">
      <c r="A1232" s="554"/>
      <c r="B1232" s="554"/>
      <c r="C1232" s="133" t="s">
        <v>6176</v>
      </c>
      <c r="D1232" s="131" t="s">
        <v>6177</v>
      </c>
      <c r="E1232" s="132" t="s">
        <v>6178</v>
      </c>
      <c r="F1232" s="98">
        <v>69755.22</v>
      </c>
    </row>
    <row r="1233" spans="1:6" x14ac:dyDescent="0.2">
      <c r="A1233" s="554"/>
      <c r="B1233" s="554"/>
      <c r="C1233" s="133" t="s">
        <v>6181</v>
      </c>
      <c r="D1233" s="131" t="s">
        <v>6182</v>
      </c>
      <c r="E1233" s="132" t="s">
        <v>6183</v>
      </c>
      <c r="F1233" s="98">
        <v>74281.320000000007</v>
      </c>
    </row>
    <row r="1234" spans="1:6" x14ac:dyDescent="0.2">
      <c r="A1234" s="554"/>
      <c r="B1234" s="554"/>
      <c r="C1234" s="133" t="s">
        <v>6186</v>
      </c>
      <c r="D1234" s="131" t="s">
        <v>6187</v>
      </c>
      <c r="E1234" s="132" t="s">
        <v>6188</v>
      </c>
      <c r="F1234" s="98">
        <v>79606.149999999994</v>
      </c>
    </row>
    <row r="1235" spans="1:6" x14ac:dyDescent="0.2">
      <c r="A1235" s="554"/>
      <c r="B1235" s="554"/>
      <c r="C1235" s="133" t="s">
        <v>6191</v>
      </c>
      <c r="D1235" s="131" t="s">
        <v>6192</v>
      </c>
      <c r="E1235" s="132" t="s">
        <v>6193</v>
      </c>
      <c r="F1235" s="98">
        <v>84930.97</v>
      </c>
    </row>
    <row r="1236" spans="1:6" x14ac:dyDescent="0.2">
      <c r="A1236" s="554"/>
      <c r="B1236" s="554"/>
      <c r="C1236" s="133" t="s">
        <v>6196</v>
      </c>
      <c r="D1236" s="131" t="s">
        <v>6197</v>
      </c>
      <c r="E1236" s="132" t="s">
        <v>6198</v>
      </c>
      <c r="F1236" s="98">
        <v>90255.8</v>
      </c>
    </row>
    <row r="1237" spans="1:6" x14ac:dyDescent="0.2">
      <c r="A1237" s="554"/>
      <c r="B1237" s="554"/>
      <c r="C1237" s="133" t="s">
        <v>6201</v>
      </c>
      <c r="D1237" s="131" t="s">
        <v>6202</v>
      </c>
      <c r="E1237" s="132" t="s">
        <v>6203</v>
      </c>
      <c r="F1237" s="98">
        <v>95580.63</v>
      </c>
    </row>
    <row r="1238" spans="1:6" x14ac:dyDescent="0.2">
      <c r="A1238" s="555"/>
      <c r="B1238" s="555"/>
      <c r="C1238" s="133" t="s">
        <v>6206</v>
      </c>
      <c r="D1238" s="131" t="s">
        <v>6207</v>
      </c>
      <c r="E1238" s="132" t="s">
        <v>6208</v>
      </c>
      <c r="F1238" s="98">
        <v>100905.45</v>
      </c>
    </row>
    <row r="1239" spans="1:6" ht="26.45" customHeight="1" x14ac:dyDescent="0.2">
      <c r="A1239" s="339" t="s">
        <v>55</v>
      </c>
      <c r="B1239" s="334" t="s">
        <v>5049</v>
      </c>
      <c r="C1239" s="133"/>
      <c r="D1239" s="131"/>
      <c r="E1239" s="556" t="s">
        <v>3149</v>
      </c>
      <c r="F1239" s="557"/>
    </row>
    <row r="1240" spans="1:6" ht="14.25" x14ac:dyDescent="0.2">
      <c r="A1240" s="345"/>
      <c r="B1240" s="347" t="s">
        <v>4760</v>
      </c>
      <c r="C1240" s="133" t="s">
        <v>6211</v>
      </c>
      <c r="D1240" s="131" t="s">
        <v>5050</v>
      </c>
      <c r="E1240" s="132" t="s">
        <v>1259</v>
      </c>
      <c r="F1240" s="98">
        <v>378.45</v>
      </c>
    </row>
    <row r="1241" spans="1:6" x14ac:dyDescent="0.2">
      <c r="A1241" s="345"/>
      <c r="B1241" s="345"/>
      <c r="C1241" s="133" t="s">
        <v>5531</v>
      </c>
      <c r="D1241" s="131" t="s">
        <v>5053</v>
      </c>
      <c r="E1241" s="132" t="s">
        <v>3150</v>
      </c>
      <c r="F1241" s="98">
        <v>756.9</v>
      </c>
    </row>
    <row r="1242" spans="1:6" x14ac:dyDescent="0.2">
      <c r="A1242" s="345"/>
      <c r="B1242" s="345"/>
      <c r="C1242" s="133" t="s">
        <v>5532</v>
      </c>
      <c r="D1242" s="131" t="s">
        <v>5056</v>
      </c>
      <c r="E1242" s="132" t="s">
        <v>3151</v>
      </c>
      <c r="F1242" s="98">
        <v>1135.3499999999999</v>
      </c>
    </row>
    <row r="1243" spans="1:6" x14ac:dyDescent="0.2">
      <c r="A1243" s="345"/>
      <c r="B1243" s="345"/>
      <c r="C1243" s="133" t="s">
        <v>5533</v>
      </c>
      <c r="D1243" s="131" t="s">
        <v>5059</v>
      </c>
      <c r="E1243" s="132" t="s">
        <v>3152</v>
      </c>
      <c r="F1243" s="98">
        <v>1513.8</v>
      </c>
    </row>
    <row r="1244" spans="1:6" x14ac:dyDescent="0.2">
      <c r="A1244" s="345"/>
      <c r="B1244" s="345"/>
      <c r="C1244" s="133" t="s">
        <v>5534</v>
      </c>
      <c r="D1244" s="131" t="s">
        <v>5062</v>
      </c>
      <c r="E1244" s="132" t="s">
        <v>3153</v>
      </c>
      <c r="F1244" s="98">
        <v>1892.25</v>
      </c>
    </row>
    <row r="1245" spans="1:6" x14ac:dyDescent="0.2">
      <c r="A1245" s="345"/>
      <c r="B1245" s="345"/>
      <c r="C1245" s="133" t="s">
        <v>4338</v>
      </c>
      <c r="D1245" s="131" t="s">
        <v>5065</v>
      </c>
      <c r="E1245" s="132" t="s">
        <v>3506</v>
      </c>
      <c r="F1245" s="98">
        <v>2441</v>
      </c>
    </row>
    <row r="1246" spans="1:6" x14ac:dyDescent="0.2">
      <c r="A1246" s="345"/>
      <c r="B1246" s="345"/>
      <c r="C1246" s="133" t="s">
        <v>4339</v>
      </c>
      <c r="D1246" s="131" t="s">
        <v>5067</v>
      </c>
      <c r="E1246" s="132" t="s">
        <v>3507</v>
      </c>
      <c r="F1246" s="98">
        <v>3201.68</v>
      </c>
    </row>
    <row r="1247" spans="1:6" x14ac:dyDescent="0.2">
      <c r="A1247" s="346"/>
      <c r="B1247" s="346"/>
      <c r="C1247" s="133" t="s">
        <v>4061</v>
      </c>
      <c r="D1247" s="131" t="s">
        <v>5069</v>
      </c>
      <c r="E1247" s="132" t="s">
        <v>3508</v>
      </c>
      <c r="F1247" s="98">
        <v>3935.88</v>
      </c>
    </row>
    <row r="1248" spans="1:6" x14ac:dyDescent="0.2">
      <c r="A1248" s="345"/>
      <c r="B1248" s="345"/>
      <c r="C1248" s="133" t="s">
        <v>4062</v>
      </c>
      <c r="D1248" s="131" t="s">
        <v>5071</v>
      </c>
      <c r="E1248" s="132" t="s">
        <v>2508</v>
      </c>
      <c r="F1248" s="98">
        <v>4700.3500000000004</v>
      </c>
    </row>
    <row r="1249" spans="1:6" x14ac:dyDescent="0.2">
      <c r="A1249" s="345"/>
      <c r="B1249" s="345"/>
      <c r="C1249" s="133" t="s">
        <v>4063</v>
      </c>
      <c r="D1249" s="131" t="s">
        <v>5073</v>
      </c>
      <c r="E1249" s="132" t="s">
        <v>2509</v>
      </c>
      <c r="F1249" s="98">
        <v>5476.17</v>
      </c>
    </row>
    <row r="1250" spans="1:6" x14ac:dyDescent="0.2">
      <c r="A1250" s="345"/>
      <c r="B1250" s="345"/>
      <c r="C1250" s="133" t="s">
        <v>4064</v>
      </c>
      <c r="D1250" s="131" t="s">
        <v>5075</v>
      </c>
      <c r="E1250" s="132" t="s">
        <v>2510</v>
      </c>
      <c r="F1250" s="98">
        <v>6229.28</v>
      </c>
    </row>
    <row r="1251" spans="1:6" x14ac:dyDescent="0.2">
      <c r="A1251" s="345"/>
      <c r="B1251" s="345"/>
      <c r="C1251" s="133" t="s">
        <v>4065</v>
      </c>
      <c r="D1251" s="131" t="s">
        <v>5077</v>
      </c>
      <c r="E1251" s="132" t="s">
        <v>2511</v>
      </c>
      <c r="F1251" s="98">
        <v>6974.83</v>
      </c>
    </row>
    <row r="1252" spans="1:6" x14ac:dyDescent="0.2">
      <c r="A1252" s="345"/>
      <c r="B1252" s="345"/>
      <c r="C1252" s="133" t="s">
        <v>4066</v>
      </c>
      <c r="D1252" s="131" t="s">
        <v>5079</v>
      </c>
      <c r="E1252" s="132" t="s">
        <v>2512</v>
      </c>
      <c r="F1252" s="98">
        <v>7947.44</v>
      </c>
    </row>
    <row r="1253" spans="1:6" x14ac:dyDescent="0.2">
      <c r="A1253" s="345"/>
      <c r="B1253" s="345"/>
      <c r="C1253" s="133" t="s">
        <v>4067</v>
      </c>
      <c r="D1253" s="131" t="s">
        <v>5081</v>
      </c>
      <c r="E1253" s="132" t="s">
        <v>2513</v>
      </c>
      <c r="F1253" s="98">
        <v>9461.24</v>
      </c>
    </row>
    <row r="1254" spans="1:6" x14ac:dyDescent="0.2">
      <c r="A1254" s="345"/>
      <c r="B1254" s="345"/>
      <c r="C1254" s="133" t="s">
        <v>4068</v>
      </c>
      <c r="D1254" s="131" t="s">
        <v>5083</v>
      </c>
      <c r="E1254" s="132" t="s">
        <v>2514</v>
      </c>
      <c r="F1254" s="98">
        <v>10975.04</v>
      </c>
    </row>
    <row r="1255" spans="1:6" x14ac:dyDescent="0.2">
      <c r="A1255" s="345"/>
      <c r="B1255" s="345"/>
      <c r="C1255" s="133" t="s">
        <v>4069</v>
      </c>
      <c r="D1255" s="131" t="s">
        <v>5085</v>
      </c>
      <c r="E1255" s="132" t="s">
        <v>2515</v>
      </c>
      <c r="F1255" s="98">
        <v>12488.84</v>
      </c>
    </row>
    <row r="1256" spans="1:6" ht="13.35" customHeight="1" x14ac:dyDescent="0.2">
      <c r="A1256" s="345"/>
      <c r="B1256" s="345"/>
      <c r="C1256" s="133" t="s">
        <v>4070</v>
      </c>
      <c r="D1256" s="131" t="s">
        <v>5087</v>
      </c>
      <c r="E1256" s="132" t="s">
        <v>2516</v>
      </c>
      <c r="F1256" s="98">
        <v>14002.64</v>
      </c>
    </row>
    <row r="1257" spans="1:6" x14ac:dyDescent="0.2">
      <c r="A1257" s="345"/>
      <c r="B1257" s="345"/>
      <c r="C1257" s="133" t="s">
        <v>4071</v>
      </c>
      <c r="D1257" s="131" t="s">
        <v>5089</v>
      </c>
      <c r="E1257" s="132" t="s">
        <v>2517</v>
      </c>
      <c r="F1257" s="98">
        <v>15705.66</v>
      </c>
    </row>
    <row r="1258" spans="1:6" x14ac:dyDescent="0.2">
      <c r="A1258" s="345"/>
      <c r="B1258" s="345"/>
      <c r="C1258" s="133" t="s">
        <v>4072</v>
      </c>
      <c r="D1258" s="131" t="s">
        <v>5091</v>
      </c>
      <c r="E1258" s="132" t="s">
        <v>3498</v>
      </c>
      <c r="F1258" s="98">
        <v>17976.36</v>
      </c>
    </row>
    <row r="1259" spans="1:6" x14ac:dyDescent="0.2">
      <c r="A1259" s="345"/>
      <c r="B1259" s="345"/>
      <c r="C1259" s="133" t="s">
        <v>4073</v>
      </c>
      <c r="D1259" s="131" t="s">
        <v>5093</v>
      </c>
      <c r="E1259" s="132" t="s">
        <v>677</v>
      </c>
      <c r="F1259" s="98">
        <v>20247.060000000001</v>
      </c>
    </row>
    <row r="1260" spans="1:6" x14ac:dyDescent="0.2">
      <c r="A1260" s="345"/>
      <c r="B1260" s="345"/>
      <c r="C1260" s="133" t="s">
        <v>4074</v>
      </c>
      <c r="D1260" s="131" t="s">
        <v>5095</v>
      </c>
      <c r="E1260" s="132" t="s">
        <v>678</v>
      </c>
      <c r="F1260" s="98">
        <v>22517.759999999998</v>
      </c>
    </row>
    <row r="1261" spans="1:6" x14ac:dyDescent="0.2">
      <c r="A1261" s="345"/>
      <c r="B1261" s="345"/>
      <c r="C1261" s="133" t="s">
        <v>4075</v>
      </c>
      <c r="D1261" s="131" t="s">
        <v>5097</v>
      </c>
      <c r="E1261" s="132" t="s">
        <v>679</v>
      </c>
      <c r="F1261" s="98">
        <v>24788.46</v>
      </c>
    </row>
    <row r="1262" spans="1:6" x14ac:dyDescent="0.2">
      <c r="A1262" s="345"/>
      <c r="B1262" s="345"/>
      <c r="C1262" s="133" t="s">
        <v>4076</v>
      </c>
      <c r="D1262" s="131" t="s">
        <v>5099</v>
      </c>
      <c r="E1262" s="132" t="s">
        <v>680</v>
      </c>
      <c r="F1262" s="98">
        <v>27248.38</v>
      </c>
    </row>
    <row r="1263" spans="1:6" x14ac:dyDescent="0.2">
      <c r="A1263" s="345"/>
      <c r="B1263" s="345"/>
      <c r="C1263" s="133" t="s">
        <v>4077</v>
      </c>
      <c r="D1263" s="131" t="s">
        <v>5101</v>
      </c>
      <c r="E1263" s="132" t="s">
        <v>681</v>
      </c>
      <c r="F1263" s="98">
        <v>30275.98</v>
      </c>
    </row>
    <row r="1264" spans="1:6" x14ac:dyDescent="0.2">
      <c r="A1264" s="345"/>
      <c r="B1264" s="345"/>
      <c r="C1264" s="133" t="s">
        <v>4078</v>
      </c>
      <c r="D1264" s="131" t="s">
        <v>5103</v>
      </c>
      <c r="E1264" s="132" t="s">
        <v>682</v>
      </c>
      <c r="F1264" s="98">
        <v>33303.57</v>
      </c>
    </row>
    <row r="1265" spans="1:6" x14ac:dyDescent="0.2">
      <c r="A1265" s="345"/>
      <c r="B1265" s="345"/>
      <c r="C1265" s="133" t="s">
        <v>4079</v>
      </c>
      <c r="D1265" s="131" t="s">
        <v>5105</v>
      </c>
      <c r="E1265" s="132" t="s">
        <v>2111</v>
      </c>
      <c r="F1265" s="98">
        <v>36331.17</v>
      </c>
    </row>
    <row r="1266" spans="1:6" x14ac:dyDescent="0.2">
      <c r="A1266" s="345"/>
      <c r="B1266" s="345"/>
      <c r="C1266" s="133" t="s">
        <v>4080</v>
      </c>
      <c r="D1266" s="131" t="s">
        <v>5107</v>
      </c>
      <c r="E1266" s="132" t="s">
        <v>2112</v>
      </c>
      <c r="F1266" s="98">
        <v>39358.769999999997</v>
      </c>
    </row>
    <row r="1267" spans="1:6" x14ac:dyDescent="0.2">
      <c r="A1267" s="345"/>
      <c r="B1267" s="345"/>
      <c r="C1267" s="133" t="s">
        <v>4081</v>
      </c>
      <c r="D1267" s="131" t="s">
        <v>5109</v>
      </c>
      <c r="E1267" s="132" t="s">
        <v>2803</v>
      </c>
      <c r="F1267" s="98">
        <v>42386.37</v>
      </c>
    </row>
    <row r="1268" spans="1:6" x14ac:dyDescent="0.2">
      <c r="A1268" s="345"/>
      <c r="B1268" s="345"/>
      <c r="C1268" s="133" t="s">
        <v>4082</v>
      </c>
      <c r="D1268" s="131" t="s">
        <v>5111</v>
      </c>
      <c r="E1268" s="132" t="s">
        <v>4083</v>
      </c>
      <c r="F1268" s="98">
        <v>45413.96</v>
      </c>
    </row>
    <row r="1269" spans="1:6" x14ac:dyDescent="0.2">
      <c r="A1269" s="345"/>
      <c r="B1269" s="345"/>
      <c r="C1269" s="133" t="s">
        <v>3554</v>
      </c>
      <c r="D1269" s="131"/>
      <c r="E1269" s="132" t="s">
        <v>6212</v>
      </c>
      <c r="F1269" s="98"/>
    </row>
    <row r="1270" spans="1:6" x14ac:dyDescent="0.2">
      <c r="A1270" s="345"/>
      <c r="B1270" s="345"/>
      <c r="C1270" s="133" t="s">
        <v>6213</v>
      </c>
      <c r="D1270" s="131" t="s">
        <v>6216</v>
      </c>
      <c r="E1270" s="132" t="s">
        <v>6217</v>
      </c>
      <c r="F1270" s="98">
        <v>48441.56</v>
      </c>
    </row>
    <row r="1271" spans="1:6" x14ac:dyDescent="0.2">
      <c r="A1271" s="345"/>
      <c r="B1271" s="345"/>
      <c r="C1271" s="133" t="s">
        <v>6218</v>
      </c>
      <c r="D1271" s="131" t="s">
        <v>6221</v>
      </c>
      <c r="E1271" s="132" t="s">
        <v>6222</v>
      </c>
      <c r="F1271" s="98">
        <v>51847.61</v>
      </c>
    </row>
    <row r="1272" spans="1:6" x14ac:dyDescent="0.2">
      <c r="A1272" s="345"/>
      <c r="B1272" s="345"/>
      <c r="C1272" s="133" t="s">
        <v>6223</v>
      </c>
      <c r="D1272" s="131" t="s">
        <v>6226</v>
      </c>
      <c r="E1272" s="132" t="s">
        <v>6227</v>
      </c>
      <c r="F1272" s="98">
        <v>56389.01</v>
      </c>
    </row>
    <row r="1273" spans="1:6" x14ac:dyDescent="0.2">
      <c r="A1273" s="345"/>
      <c r="B1273" s="345"/>
      <c r="C1273" s="133" t="s">
        <v>6228</v>
      </c>
      <c r="D1273" s="131" t="s">
        <v>6231</v>
      </c>
      <c r="E1273" s="132" t="s">
        <v>6232</v>
      </c>
      <c r="F1273" s="98">
        <v>60930.400000000001</v>
      </c>
    </row>
    <row r="1274" spans="1:6" x14ac:dyDescent="0.2">
      <c r="A1274" s="345"/>
      <c r="B1274" s="345"/>
      <c r="C1274" s="133" t="s">
        <v>6233</v>
      </c>
      <c r="D1274" s="131" t="s">
        <v>6236</v>
      </c>
      <c r="E1274" s="132" t="s">
        <v>6237</v>
      </c>
      <c r="F1274" s="98">
        <v>65471.8</v>
      </c>
    </row>
    <row r="1275" spans="1:6" x14ac:dyDescent="0.2">
      <c r="A1275" s="345"/>
      <c r="B1275" s="345"/>
      <c r="C1275" s="133" t="s">
        <v>6238</v>
      </c>
      <c r="D1275" s="131" t="s">
        <v>6241</v>
      </c>
      <c r="E1275" s="132" t="s">
        <v>6242</v>
      </c>
      <c r="F1275" s="98">
        <v>70013.19</v>
      </c>
    </row>
    <row r="1276" spans="1:6" x14ac:dyDescent="0.2">
      <c r="A1276" s="345"/>
      <c r="B1276" s="345"/>
      <c r="C1276" s="133" t="s">
        <v>6243</v>
      </c>
      <c r="D1276" s="131" t="s">
        <v>6246</v>
      </c>
      <c r="E1276" s="132" t="s">
        <v>6247</v>
      </c>
      <c r="F1276" s="98">
        <v>74933.039999999994</v>
      </c>
    </row>
    <row r="1277" spans="1:6" x14ac:dyDescent="0.2">
      <c r="A1277" s="345"/>
      <c r="B1277" s="345"/>
      <c r="C1277" s="133" t="s">
        <v>6248</v>
      </c>
      <c r="D1277" s="131" t="s">
        <v>6251</v>
      </c>
      <c r="E1277" s="132" t="s">
        <v>6252</v>
      </c>
      <c r="F1277" s="98">
        <v>80988.240000000005</v>
      </c>
    </row>
    <row r="1278" spans="1:6" x14ac:dyDescent="0.2">
      <c r="A1278" s="345"/>
      <c r="B1278" s="345"/>
      <c r="C1278" s="133" t="s">
        <v>6253</v>
      </c>
      <c r="D1278" s="131" t="s">
        <v>6256</v>
      </c>
      <c r="E1278" s="132" t="s">
        <v>6257</v>
      </c>
      <c r="F1278" s="98">
        <v>87043.43</v>
      </c>
    </row>
    <row r="1279" spans="1:6" x14ac:dyDescent="0.2">
      <c r="A1279" s="345"/>
      <c r="B1279" s="345"/>
      <c r="C1279" s="133" t="s">
        <v>6258</v>
      </c>
      <c r="D1279" s="131" t="s">
        <v>6261</v>
      </c>
      <c r="E1279" s="132" t="s">
        <v>6262</v>
      </c>
      <c r="F1279" s="98">
        <v>93098.63</v>
      </c>
    </row>
    <row r="1280" spans="1:6" ht="13.35" customHeight="1" x14ac:dyDescent="0.2">
      <c r="A1280" s="345"/>
      <c r="B1280" s="345"/>
      <c r="C1280" s="133" t="s">
        <v>6263</v>
      </c>
      <c r="D1280" s="131" t="s">
        <v>6266</v>
      </c>
      <c r="E1280" s="132" t="s">
        <v>6267</v>
      </c>
      <c r="F1280" s="98">
        <v>99153.82</v>
      </c>
    </row>
    <row r="1281" spans="1:6" x14ac:dyDescent="0.2">
      <c r="A1281" s="345"/>
      <c r="B1281" s="345"/>
      <c r="C1281" s="133" t="s">
        <v>6268</v>
      </c>
      <c r="D1281" s="131" t="s">
        <v>6271</v>
      </c>
      <c r="E1281" s="132" t="s">
        <v>6272</v>
      </c>
      <c r="F1281" s="98">
        <v>105587.47</v>
      </c>
    </row>
    <row r="1282" spans="1:6" x14ac:dyDescent="0.2">
      <c r="A1282" s="345"/>
      <c r="B1282" s="345"/>
      <c r="C1282" s="133" t="s">
        <v>6273</v>
      </c>
      <c r="D1282" s="131" t="s">
        <v>6276</v>
      </c>
      <c r="E1282" s="132" t="s">
        <v>6277</v>
      </c>
      <c r="F1282" s="98">
        <v>113156.46</v>
      </c>
    </row>
    <row r="1283" spans="1:6" x14ac:dyDescent="0.2">
      <c r="A1283" s="345"/>
      <c r="B1283" s="345"/>
      <c r="C1283" s="133" t="s">
        <v>6278</v>
      </c>
      <c r="D1283" s="131" t="s">
        <v>6281</v>
      </c>
      <c r="E1283" s="132" t="s">
        <v>6282</v>
      </c>
      <c r="F1283" s="98">
        <v>120725.45</v>
      </c>
    </row>
    <row r="1284" spans="1:6" x14ac:dyDescent="0.2">
      <c r="A1284" s="345"/>
      <c r="B1284" s="345"/>
      <c r="C1284" s="133" t="s">
        <v>6283</v>
      </c>
      <c r="D1284" s="131" t="s">
        <v>6286</v>
      </c>
      <c r="E1284" s="132" t="s">
        <v>6287</v>
      </c>
      <c r="F1284" s="98">
        <v>128294.45</v>
      </c>
    </row>
    <row r="1285" spans="1:6" x14ac:dyDescent="0.2">
      <c r="A1285" s="345"/>
      <c r="B1285" s="345"/>
      <c r="C1285" s="133" t="s">
        <v>6288</v>
      </c>
      <c r="D1285" s="131" t="s">
        <v>6291</v>
      </c>
      <c r="E1285" s="132" t="s">
        <v>6292</v>
      </c>
      <c r="F1285" s="98">
        <v>135863.44</v>
      </c>
    </row>
    <row r="1286" spans="1:6" x14ac:dyDescent="0.2">
      <c r="A1286" s="340"/>
      <c r="B1286" s="340"/>
      <c r="C1286" s="133" t="s">
        <v>6293</v>
      </c>
      <c r="D1286" s="131" t="s">
        <v>6296</v>
      </c>
      <c r="E1286" s="132" t="s">
        <v>6297</v>
      </c>
      <c r="F1286" s="98">
        <v>143432.44</v>
      </c>
    </row>
    <row r="1287" spans="1:6" ht="13.35" customHeight="1" x14ac:dyDescent="0.2">
      <c r="A1287" s="553" t="s">
        <v>57</v>
      </c>
      <c r="B1287" s="553" t="s">
        <v>58</v>
      </c>
      <c r="C1287" s="133"/>
      <c r="D1287" s="131"/>
      <c r="E1287" s="556" t="s">
        <v>2963</v>
      </c>
      <c r="F1287" s="557"/>
    </row>
    <row r="1288" spans="1:6" x14ac:dyDescent="0.2">
      <c r="A1288" s="554"/>
      <c r="B1288" s="554"/>
      <c r="C1288" s="133" t="s">
        <v>2964</v>
      </c>
      <c r="D1288" s="131" t="s">
        <v>5113</v>
      </c>
      <c r="E1288" s="132" t="s">
        <v>2546</v>
      </c>
      <c r="F1288" s="98">
        <v>592.20000000000005</v>
      </c>
    </row>
    <row r="1289" spans="1:6" x14ac:dyDescent="0.2">
      <c r="A1289" s="554"/>
      <c r="B1289" s="554"/>
      <c r="C1289" s="133" t="s">
        <v>2965</v>
      </c>
      <c r="D1289" s="131" t="s">
        <v>5114</v>
      </c>
      <c r="E1289" s="132" t="s">
        <v>566</v>
      </c>
      <c r="F1289" s="98">
        <v>846</v>
      </c>
    </row>
    <row r="1290" spans="1:6" x14ac:dyDescent="0.2">
      <c r="A1290" s="554"/>
      <c r="B1290" s="554"/>
      <c r="C1290" s="133" t="s">
        <v>2966</v>
      </c>
      <c r="D1290" s="131" t="s">
        <v>5115</v>
      </c>
      <c r="E1290" s="132" t="s">
        <v>3096</v>
      </c>
      <c r="F1290" s="98">
        <v>1087.33</v>
      </c>
    </row>
    <row r="1291" spans="1:6" x14ac:dyDescent="0.2">
      <c r="A1291" s="554"/>
      <c r="B1291" s="554"/>
      <c r="C1291" s="133" t="s">
        <v>2967</v>
      </c>
      <c r="D1291" s="131" t="s">
        <v>5116</v>
      </c>
      <c r="E1291" s="132" t="s">
        <v>3097</v>
      </c>
      <c r="F1291" s="98">
        <v>1353.6</v>
      </c>
    </row>
    <row r="1292" spans="1:6" x14ac:dyDescent="0.2">
      <c r="A1292" s="554"/>
      <c r="B1292" s="554"/>
      <c r="C1292" s="133" t="s">
        <v>2968</v>
      </c>
      <c r="D1292" s="131" t="s">
        <v>5117</v>
      </c>
      <c r="E1292" s="132" t="s">
        <v>3098</v>
      </c>
      <c r="F1292" s="98">
        <v>1607.4</v>
      </c>
    </row>
    <row r="1293" spans="1:6" x14ac:dyDescent="0.2">
      <c r="A1293" s="554"/>
      <c r="B1293" s="554"/>
      <c r="C1293" s="133" t="s">
        <v>2969</v>
      </c>
      <c r="D1293" s="131" t="s">
        <v>5118</v>
      </c>
      <c r="E1293" s="132" t="s">
        <v>3099</v>
      </c>
      <c r="F1293" s="98">
        <v>1861.2</v>
      </c>
    </row>
    <row r="1294" spans="1:6" ht="26.45" customHeight="1" x14ac:dyDescent="0.2">
      <c r="A1294" s="554"/>
      <c r="B1294" s="554"/>
      <c r="C1294" s="133" t="s">
        <v>2970</v>
      </c>
      <c r="D1294" s="131" t="s">
        <v>5119</v>
      </c>
      <c r="E1294" s="132" t="s">
        <v>3100</v>
      </c>
      <c r="F1294" s="98">
        <v>2115</v>
      </c>
    </row>
    <row r="1295" spans="1:6" x14ac:dyDescent="0.2">
      <c r="A1295" s="554"/>
      <c r="B1295" s="554"/>
      <c r="C1295" s="133" t="s">
        <v>2971</v>
      </c>
      <c r="D1295" s="131" t="s">
        <v>5120</v>
      </c>
      <c r="E1295" s="132" t="s">
        <v>3343</v>
      </c>
      <c r="F1295" s="98">
        <v>2368.8000000000002</v>
      </c>
    </row>
    <row r="1296" spans="1:6" x14ac:dyDescent="0.2">
      <c r="A1296" s="554"/>
      <c r="B1296" s="554"/>
      <c r="C1296" s="133" t="s">
        <v>2972</v>
      </c>
      <c r="D1296" s="131" t="s">
        <v>5121</v>
      </c>
      <c r="E1296" s="132" t="s">
        <v>3344</v>
      </c>
      <c r="F1296" s="98">
        <v>2707.2</v>
      </c>
    </row>
    <row r="1297" spans="1:6" x14ac:dyDescent="0.2">
      <c r="A1297" s="554"/>
      <c r="B1297" s="554"/>
      <c r="C1297" s="133" t="s">
        <v>2973</v>
      </c>
      <c r="D1297" s="131" t="s">
        <v>5122</v>
      </c>
      <c r="E1297" s="132" t="s">
        <v>3345</v>
      </c>
      <c r="F1297" s="98">
        <v>3199.91</v>
      </c>
    </row>
    <row r="1298" spans="1:6" x14ac:dyDescent="0.2">
      <c r="A1298" s="554"/>
      <c r="B1298" s="554"/>
      <c r="C1298" s="133" t="s">
        <v>2974</v>
      </c>
      <c r="D1298" s="131" t="s">
        <v>5123</v>
      </c>
      <c r="E1298" s="132" t="s">
        <v>3346</v>
      </c>
      <c r="F1298" s="98">
        <v>3722.4</v>
      </c>
    </row>
    <row r="1299" spans="1:6" x14ac:dyDescent="0.2">
      <c r="A1299" s="554"/>
      <c r="B1299" s="554"/>
      <c r="C1299" s="133" t="s">
        <v>2975</v>
      </c>
      <c r="D1299" s="131" t="s">
        <v>5124</v>
      </c>
      <c r="E1299" s="132" t="s">
        <v>3347</v>
      </c>
      <c r="F1299" s="98">
        <v>4230</v>
      </c>
    </row>
    <row r="1300" spans="1:6" ht="13.35" customHeight="1" x14ac:dyDescent="0.2">
      <c r="A1300" s="554"/>
      <c r="B1300" s="554"/>
      <c r="C1300" s="133" t="s">
        <v>2976</v>
      </c>
      <c r="D1300" s="131" t="s">
        <v>5125</v>
      </c>
      <c r="E1300" s="132" t="s">
        <v>3348</v>
      </c>
      <c r="F1300" s="98">
        <v>4737.6000000000004</v>
      </c>
    </row>
    <row r="1301" spans="1:6" x14ac:dyDescent="0.2">
      <c r="A1301" s="554"/>
      <c r="B1301" s="554"/>
      <c r="C1301" s="133" t="s">
        <v>2977</v>
      </c>
      <c r="D1301" s="131" t="s">
        <v>5126</v>
      </c>
      <c r="E1301" s="132" t="s">
        <v>2042</v>
      </c>
      <c r="F1301" s="98">
        <v>5414.4</v>
      </c>
    </row>
    <row r="1302" spans="1:6" x14ac:dyDescent="0.2">
      <c r="A1302" s="554"/>
      <c r="B1302" s="554"/>
      <c r="C1302" s="133" t="s">
        <v>2978</v>
      </c>
      <c r="D1302" s="131" t="s">
        <v>5127</v>
      </c>
      <c r="E1302" s="132" t="s">
        <v>2043</v>
      </c>
      <c r="F1302" s="98">
        <v>6429.6</v>
      </c>
    </row>
    <row r="1303" spans="1:6" x14ac:dyDescent="0.2">
      <c r="A1303" s="554"/>
      <c r="B1303" s="554"/>
      <c r="C1303" s="133" t="s">
        <v>2979</v>
      </c>
      <c r="D1303" s="131" t="s">
        <v>5128</v>
      </c>
      <c r="E1303" s="132" t="s">
        <v>2044</v>
      </c>
      <c r="F1303" s="98">
        <v>7444.8</v>
      </c>
    </row>
    <row r="1304" spans="1:6" x14ac:dyDescent="0.2">
      <c r="A1304" s="554"/>
      <c r="B1304" s="554"/>
      <c r="C1304" s="133" t="s">
        <v>2980</v>
      </c>
      <c r="D1304" s="131" t="s">
        <v>5129</v>
      </c>
      <c r="E1304" s="132" t="s">
        <v>1470</v>
      </c>
      <c r="F1304" s="98">
        <v>8460</v>
      </c>
    </row>
    <row r="1305" spans="1:6" x14ac:dyDescent="0.2">
      <c r="A1305" s="554"/>
      <c r="B1305" s="554"/>
      <c r="C1305" s="133" t="s">
        <v>2981</v>
      </c>
      <c r="D1305" s="131" t="s">
        <v>5130</v>
      </c>
      <c r="E1305" s="132" t="s">
        <v>1611</v>
      </c>
      <c r="F1305" s="98">
        <v>9475.2000000000007</v>
      </c>
    </row>
    <row r="1306" spans="1:6" x14ac:dyDescent="0.2">
      <c r="A1306" s="554"/>
      <c r="B1306" s="554"/>
      <c r="C1306" s="133" t="s">
        <v>2982</v>
      </c>
      <c r="D1306" s="131" t="s">
        <v>5131</v>
      </c>
      <c r="E1306" s="132" t="s">
        <v>829</v>
      </c>
      <c r="F1306" s="98">
        <v>10490.4</v>
      </c>
    </row>
    <row r="1307" spans="1:6" x14ac:dyDescent="0.2">
      <c r="A1307" s="554"/>
      <c r="B1307" s="554"/>
      <c r="C1307" s="133" t="s">
        <v>2983</v>
      </c>
      <c r="D1307" s="131" t="s">
        <v>5132</v>
      </c>
      <c r="E1307" s="132" t="s">
        <v>830</v>
      </c>
      <c r="F1307" s="98">
        <v>11505.6</v>
      </c>
    </row>
    <row r="1308" spans="1:6" x14ac:dyDescent="0.2">
      <c r="A1308" s="555"/>
      <c r="B1308" s="555"/>
      <c r="C1308" s="133" t="s">
        <v>2984</v>
      </c>
      <c r="D1308" s="131" t="s">
        <v>5133</v>
      </c>
      <c r="E1308" s="132" t="s">
        <v>5901</v>
      </c>
      <c r="F1308" s="98">
        <v>12520.8</v>
      </c>
    </row>
    <row r="1309" spans="1:6" ht="13.35" customHeight="1" x14ac:dyDescent="0.2">
      <c r="A1309" s="553" t="s">
        <v>59</v>
      </c>
      <c r="B1309" s="553" t="s">
        <v>60</v>
      </c>
      <c r="C1309" s="133"/>
      <c r="D1309" s="131"/>
      <c r="E1309" s="556" t="s">
        <v>2985</v>
      </c>
      <c r="F1309" s="557"/>
    </row>
    <row r="1310" spans="1:6" ht="14.25" x14ac:dyDescent="0.2">
      <c r="A1310" s="554"/>
      <c r="B1310" s="554"/>
      <c r="C1310" s="133" t="s">
        <v>6298</v>
      </c>
      <c r="D1310" s="131" t="s">
        <v>5134</v>
      </c>
      <c r="E1310" s="132" t="s">
        <v>2168</v>
      </c>
      <c r="F1310" s="98">
        <v>230.53</v>
      </c>
    </row>
    <row r="1311" spans="1:6" ht="14.25" x14ac:dyDescent="0.2">
      <c r="A1311" s="554"/>
      <c r="B1311" s="554"/>
      <c r="C1311" s="133" t="s">
        <v>6299</v>
      </c>
      <c r="D1311" s="131" t="s">
        <v>5135</v>
      </c>
      <c r="E1311" s="132" t="s">
        <v>2169</v>
      </c>
      <c r="F1311" s="98">
        <v>403.43</v>
      </c>
    </row>
    <row r="1312" spans="1:6" x14ac:dyDescent="0.2">
      <c r="A1312" s="554"/>
      <c r="B1312" s="554"/>
      <c r="C1312" s="133" t="s">
        <v>2986</v>
      </c>
      <c r="D1312" s="131" t="s">
        <v>5136</v>
      </c>
      <c r="E1312" s="132" t="s">
        <v>2143</v>
      </c>
      <c r="F1312" s="98">
        <v>587.86</v>
      </c>
    </row>
    <row r="1313" spans="1:6" x14ac:dyDescent="0.2">
      <c r="A1313" s="554"/>
      <c r="B1313" s="554"/>
      <c r="C1313" s="133" t="s">
        <v>2987</v>
      </c>
      <c r="D1313" s="131" t="s">
        <v>5137</v>
      </c>
      <c r="E1313" s="132" t="s">
        <v>2144</v>
      </c>
      <c r="F1313" s="98">
        <v>795.34</v>
      </c>
    </row>
    <row r="1314" spans="1:6" x14ac:dyDescent="0.2">
      <c r="A1314" s="554"/>
      <c r="B1314" s="554"/>
      <c r="C1314" s="133" t="s">
        <v>2988</v>
      </c>
      <c r="D1314" s="131" t="s">
        <v>5138</v>
      </c>
      <c r="E1314" s="132" t="s">
        <v>2145</v>
      </c>
      <c r="F1314" s="98">
        <v>1002.82</v>
      </c>
    </row>
    <row r="1315" spans="1:6" x14ac:dyDescent="0.2">
      <c r="A1315" s="554"/>
      <c r="B1315" s="554"/>
      <c r="C1315" s="133" t="s">
        <v>2989</v>
      </c>
      <c r="D1315" s="131" t="s">
        <v>5139</v>
      </c>
      <c r="E1315" s="132" t="s">
        <v>2146</v>
      </c>
      <c r="F1315" s="98">
        <v>1210.3</v>
      </c>
    </row>
    <row r="1316" spans="1:6" x14ac:dyDescent="0.2">
      <c r="A1316" s="554"/>
      <c r="B1316" s="554"/>
      <c r="C1316" s="133" t="s">
        <v>2990</v>
      </c>
      <c r="D1316" s="131" t="s">
        <v>5140</v>
      </c>
      <c r="E1316" s="132" t="s">
        <v>2147</v>
      </c>
      <c r="F1316" s="98">
        <v>1417.78</v>
      </c>
    </row>
    <row r="1317" spans="1:6" x14ac:dyDescent="0.2">
      <c r="A1317" s="554"/>
      <c r="B1317" s="554"/>
      <c r="C1317" s="133" t="s">
        <v>2991</v>
      </c>
      <c r="D1317" s="131" t="s">
        <v>5141</v>
      </c>
      <c r="E1317" s="132" t="s">
        <v>2148</v>
      </c>
      <c r="F1317" s="98">
        <v>1694.42</v>
      </c>
    </row>
    <row r="1318" spans="1:6" x14ac:dyDescent="0.2">
      <c r="A1318" s="554"/>
      <c r="B1318" s="554"/>
      <c r="C1318" s="133" t="s">
        <v>2992</v>
      </c>
      <c r="D1318" s="131" t="s">
        <v>5142</v>
      </c>
      <c r="E1318" s="132" t="s">
        <v>2149</v>
      </c>
      <c r="F1318" s="98">
        <v>2109.38</v>
      </c>
    </row>
    <row r="1319" spans="1:6" x14ac:dyDescent="0.2">
      <c r="A1319" s="554"/>
      <c r="B1319" s="554"/>
      <c r="C1319" s="133" t="s">
        <v>2993</v>
      </c>
      <c r="D1319" s="131" t="s">
        <v>5143</v>
      </c>
      <c r="E1319" s="132" t="s">
        <v>2567</v>
      </c>
      <c r="F1319" s="98">
        <v>2524.34</v>
      </c>
    </row>
    <row r="1320" spans="1:6" x14ac:dyDescent="0.2">
      <c r="A1320" s="554"/>
      <c r="B1320" s="554"/>
      <c r="C1320" s="133" t="s">
        <v>2994</v>
      </c>
      <c r="D1320" s="131" t="s">
        <v>5144</v>
      </c>
      <c r="E1320" s="132" t="s">
        <v>2568</v>
      </c>
      <c r="F1320" s="98">
        <v>2939.3</v>
      </c>
    </row>
    <row r="1321" spans="1:6" x14ac:dyDescent="0.2">
      <c r="A1321" s="554"/>
      <c r="B1321" s="554"/>
      <c r="C1321" s="133" t="s">
        <v>2995</v>
      </c>
      <c r="D1321" s="131" t="s">
        <v>5145</v>
      </c>
      <c r="E1321" s="132" t="s">
        <v>2569</v>
      </c>
      <c r="F1321" s="98">
        <v>3354.26</v>
      </c>
    </row>
    <row r="1322" spans="1:6" x14ac:dyDescent="0.2">
      <c r="A1322" s="554"/>
      <c r="B1322" s="554"/>
      <c r="C1322" s="133" t="s">
        <v>2996</v>
      </c>
      <c r="D1322" s="131" t="s">
        <v>5146</v>
      </c>
      <c r="E1322" s="132" t="s">
        <v>2570</v>
      </c>
      <c r="F1322" s="98">
        <v>3907.54</v>
      </c>
    </row>
    <row r="1323" spans="1:6" x14ac:dyDescent="0.2">
      <c r="A1323" s="554"/>
      <c r="B1323" s="554"/>
      <c r="C1323" s="133" t="s">
        <v>2997</v>
      </c>
      <c r="D1323" s="131" t="s">
        <v>5147</v>
      </c>
      <c r="E1323" s="132" t="s">
        <v>3737</v>
      </c>
      <c r="F1323" s="98">
        <v>4737.46</v>
      </c>
    </row>
    <row r="1324" spans="1:6" x14ac:dyDescent="0.2">
      <c r="A1324" s="554"/>
      <c r="B1324" s="554"/>
      <c r="C1324" s="133" t="s">
        <v>2998</v>
      </c>
      <c r="D1324" s="131" t="s">
        <v>5148</v>
      </c>
      <c r="E1324" s="132" t="s">
        <v>3738</v>
      </c>
      <c r="F1324" s="98">
        <v>5567.38</v>
      </c>
    </row>
    <row r="1325" spans="1:6" x14ac:dyDescent="0.2">
      <c r="A1325" s="554"/>
      <c r="B1325" s="554"/>
      <c r="C1325" s="133" t="s">
        <v>2999</v>
      </c>
      <c r="D1325" s="131" t="s">
        <v>5149</v>
      </c>
      <c r="E1325" s="132" t="s">
        <v>2298</v>
      </c>
      <c r="F1325" s="98">
        <v>6397.3</v>
      </c>
    </row>
    <row r="1326" spans="1:6" x14ac:dyDescent="0.2">
      <c r="A1326" s="554"/>
      <c r="B1326" s="554"/>
      <c r="C1326" s="133" t="s">
        <v>3000</v>
      </c>
      <c r="D1326" s="131" t="s">
        <v>5150</v>
      </c>
      <c r="E1326" s="132" t="s">
        <v>2299</v>
      </c>
      <c r="F1326" s="98">
        <v>7227.22</v>
      </c>
    </row>
    <row r="1327" spans="1:6" x14ac:dyDescent="0.2">
      <c r="A1327" s="554"/>
      <c r="B1327" s="554"/>
      <c r="C1327" s="133" t="s">
        <v>3001</v>
      </c>
      <c r="D1327" s="131" t="s">
        <v>5151</v>
      </c>
      <c r="E1327" s="132" t="s">
        <v>1548</v>
      </c>
      <c r="F1327" s="98">
        <v>8333.7800000000007</v>
      </c>
    </row>
    <row r="1328" spans="1:6" x14ac:dyDescent="0.2">
      <c r="A1328" s="554"/>
      <c r="B1328" s="554"/>
      <c r="C1328" s="133" t="s">
        <v>3002</v>
      </c>
      <c r="D1328" s="131" t="s">
        <v>5152</v>
      </c>
      <c r="E1328" s="132" t="s">
        <v>1549</v>
      </c>
      <c r="F1328" s="98">
        <v>9993.6200000000008</v>
      </c>
    </row>
    <row r="1329" spans="1:6" x14ac:dyDescent="0.2">
      <c r="A1329" s="554"/>
      <c r="B1329" s="554"/>
      <c r="C1329" s="133" t="s">
        <v>3003</v>
      </c>
      <c r="D1329" s="131" t="s">
        <v>5153</v>
      </c>
      <c r="E1329" s="132" t="s">
        <v>1550</v>
      </c>
      <c r="F1329" s="98">
        <v>11653.46</v>
      </c>
    </row>
    <row r="1330" spans="1:6" x14ac:dyDescent="0.2">
      <c r="A1330" s="554"/>
      <c r="B1330" s="554"/>
      <c r="C1330" s="133" t="s">
        <v>3004</v>
      </c>
      <c r="D1330" s="131" t="s">
        <v>5154</v>
      </c>
      <c r="E1330" s="132" t="s">
        <v>1551</v>
      </c>
      <c r="F1330" s="98">
        <v>13313.3</v>
      </c>
    </row>
    <row r="1331" spans="1:6" x14ac:dyDescent="0.2">
      <c r="A1331" s="554"/>
      <c r="B1331" s="554"/>
      <c r="C1331" s="133" t="s">
        <v>3005</v>
      </c>
      <c r="D1331" s="131" t="s">
        <v>5155</v>
      </c>
      <c r="E1331" s="132" t="s">
        <v>1552</v>
      </c>
      <c r="F1331" s="98">
        <v>14973.14</v>
      </c>
    </row>
    <row r="1332" spans="1:6" ht="13.35" customHeight="1" x14ac:dyDescent="0.2">
      <c r="A1332" s="555"/>
      <c r="B1332" s="555"/>
      <c r="C1332" s="133" t="s">
        <v>3006</v>
      </c>
      <c r="D1332" s="131" t="s">
        <v>5156</v>
      </c>
      <c r="E1332" s="132" t="s">
        <v>6300</v>
      </c>
      <c r="F1332" s="98">
        <v>16632.98</v>
      </c>
    </row>
    <row r="1333" spans="1:6" ht="13.35" customHeight="1" x14ac:dyDescent="0.2">
      <c r="A1333" s="553" t="s">
        <v>61</v>
      </c>
      <c r="B1333" s="553" t="s">
        <v>62</v>
      </c>
      <c r="C1333" s="133"/>
      <c r="D1333" s="131"/>
      <c r="E1333" s="556" t="s">
        <v>3007</v>
      </c>
      <c r="F1333" s="557"/>
    </row>
    <row r="1334" spans="1:6" ht="14.25" x14ac:dyDescent="0.2">
      <c r="A1334" s="554"/>
      <c r="B1334" s="554"/>
      <c r="C1334" s="133" t="s">
        <v>6301</v>
      </c>
      <c r="D1334" s="131" t="s">
        <v>5157</v>
      </c>
      <c r="E1334" s="132" t="s">
        <v>944</v>
      </c>
      <c r="F1334" s="98">
        <v>304.73</v>
      </c>
    </row>
    <row r="1335" spans="1:6" ht="14.25" x14ac:dyDescent="0.2">
      <c r="A1335" s="554"/>
      <c r="B1335" s="554"/>
      <c r="C1335" s="133" t="s">
        <v>6302</v>
      </c>
      <c r="D1335" s="131" t="s">
        <v>5158</v>
      </c>
      <c r="E1335" s="132" t="s">
        <v>945</v>
      </c>
      <c r="F1335" s="98">
        <v>609.47</v>
      </c>
    </row>
    <row r="1336" spans="1:6" x14ac:dyDescent="0.2">
      <c r="A1336" s="554"/>
      <c r="B1336" s="554"/>
      <c r="C1336" s="133" t="s">
        <v>3008</v>
      </c>
      <c r="D1336" s="131" t="s">
        <v>5159</v>
      </c>
      <c r="E1336" s="132" t="s">
        <v>2258</v>
      </c>
      <c r="F1336" s="98">
        <v>914.2</v>
      </c>
    </row>
    <row r="1337" spans="1:6" x14ac:dyDescent="0.2">
      <c r="A1337" s="554"/>
      <c r="B1337" s="554"/>
      <c r="C1337" s="133" t="s">
        <v>3009</v>
      </c>
      <c r="D1337" s="131" t="s">
        <v>5160</v>
      </c>
      <c r="E1337" s="132" t="s">
        <v>2259</v>
      </c>
      <c r="F1337" s="98">
        <v>1371.3</v>
      </c>
    </row>
    <row r="1338" spans="1:6" x14ac:dyDescent="0.2">
      <c r="A1338" s="554"/>
      <c r="B1338" s="554"/>
      <c r="C1338" s="133" t="s">
        <v>3010</v>
      </c>
      <c r="D1338" s="131" t="s">
        <v>5161</v>
      </c>
      <c r="E1338" s="132" t="s">
        <v>2261</v>
      </c>
      <c r="F1338" s="98">
        <v>1828.4</v>
      </c>
    </row>
    <row r="1339" spans="1:6" x14ac:dyDescent="0.2">
      <c r="A1339" s="554"/>
      <c r="B1339" s="554"/>
      <c r="C1339" s="133" t="s">
        <v>3011</v>
      </c>
      <c r="D1339" s="131" t="s">
        <v>5162</v>
      </c>
      <c r="E1339" s="132" t="s">
        <v>2263</v>
      </c>
      <c r="F1339" s="98">
        <v>2285.5</v>
      </c>
    </row>
    <row r="1340" spans="1:6" x14ac:dyDescent="0.2">
      <c r="A1340" s="554"/>
      <c r="B1340" s="554"/>
      <c r="C1340" s="133" t="s">
        <v>3012</v>
      </c>
      <c r="D1340" s="131" t="s">
        <v>5163</v>
      </c>
      <c r="E1340" s="132" t="s">
        <v>2265</v>
      </c>
      <c r="F1340" s="98">
        <v>2742.6</v>
      </c>
    </row>
    <row r="1341" spans="1:6" x14ac:dyDescent="0.2">
      <c r="A1341" s="554"/>
      <c r="B1341" s="554"/>
      <c r="C1341" s="133" t="s">
        <v>3013</v>
      </c>
      <c r="D1341" s="131" t="s">
        <v>5164</v>
      </c>
      <c r="E1341" s="132" t="s">
        <v>2267</v>
      </c>
      <c r="F1341" s="98">
        <v>3199.7</v>
      </c>
    </row>
    <row r="1342" spans="1:6" x14ac:dyDescent="0.2">
      <c r="A1342" s="554"/>
      <c r="B1342" s="554"/>
      <c r="C1342" s="133" t="s">
        <v>3014</v>
      </c>
      <c r="D1342" s="131" t="s">
        <v>5165</v>
      </c>
      <c r="E1342" s="132" t="s">
        <v>2269</v>
      </c>
      <c r="F1342" s="98">
        <v>3656.8</v>
      </c>
    </row>
    <row r="1343" spans="1:6" x14ac:dyDescent="0.2">
      <c r="A1343" s="554"/>
      <c r="B1343" s="554"/>
      <c r="C1343" s="133" t="s">
        <v>3015</v>
      </c>
      <c r="D1343" s="131" t="s">
        <v>5166</v>
      </c>
      <c r="E1343" s="132" t="s">
        <v>2271</v>
      </c>
      <c r="F1343" s="98">
        <v>4113.8999999999996</v>
      </c>
    </row>
    <row r="1344" spans="1:6" x14ac:dyDescent="0.2">
      <c r="A1344" s="554"/>
      <c r="B1344" s="554"/>
      <c r="C1344" s="133" t="s">
        <v>3016</v>
      </c>
      <c r="D1344" s="131" t="s">
        <v>5167</v>
      </c>
      <c r="E1344" s="132" t="s">
        <v>2273</v>
      </c>
      <c r="F1344" s="98">
        <v>4571</v>
      </c>
    </row>
    <row r="1345" spans="1:6" x14ac:dyDescent="0.2">
      <c r="A1345" s="554"/>
      <c r="B1345" s="554"/>
      <c r="C1345" s="133" t="s">
        <v>3017</v>
      </c>
      <c r="D1345" s="131" t="s">
        <v>5168</v>
      </c>
      <c r="E1345" s="132" t="s">
        <v>2275</v>
      </c>
      <c r="F1345" s="98">
        <v>5028.1000000000004</v>
      </c>
    </row>
    <row r="1346" spans="1:6" x14ac:dyDescent="0.2">
      <c r="A1346" s="555"/>
      <c r="B1346" s="555"/>
      <c r="C1346" s="133" t="s">
        <v>3018</v>
      </c>
      <c r="D1346" s="131" t="s">
        <v>5169</v>
      </c>
      <c r="E1346" s="132" t="s">
        <v>5861</v>
      </c>
      <c r="F1346" s="98">
        <v>5485.2</v>
      </c>
    </row>
    <row r="1347" spans="1:6" ht="26.45" customHeight="1" x14ac:dyDescent="0.2">
      <c r="A1347" s="553" t="s">
        <v>6303</v>
      </c>
      <c r="B1347" s="553" t="s">
        <v>64</v>
      </c>
      <c r="C1347" s="558"/>
      <c r="D1347" s="131" t="s">
        <v>5448</v>
      </c>
      <c r="E1347" s="132" t="s">
        <v>6083</v>
      </c>
      <c r="F1347" s="562"/>
    </row>
    <row r="1348" spans="1:6" ht="25.5" x14ac:dyDescent="0.2">
      <c r="A1348" s="554"/>
      <c r="B1348" s="554"/>
      <c r="C1348" s="560"/>
      <c r="D1348" s="131" t="s">
        <v>5449</v>
      </c>
      <c r="E1348" s="132" t="s">
        <v>6084</v>
      </c>
      <c r="F1348" s="563"/>
    </row>
    <row r="1349" spans="1:6" ht="51" x14ac:dyDescent="0.2">
      <c r="A1349" s="554"/>
      <c r="B1349" s="554"/>
      <c r="C1349" s="133" t="s">
        <v>3019</v>
      </c>
      <c r="D1349" s="136" t="s">
        <v>5170</v>
      </c>
      <c r="E1349" s="132" t="s">
        <v>372</v>
      </c>
      <c r="F1349" s="98">
        <v>1959.38</v>
      </c>
    </row>
    <row r="1350" spans="1:6" ht="13.35" customHeight="1" x14ac:dyDescent="0.2">
      <c r="A1350" s="554"/>
      <c r="B1350" s="554"/>
      <c r="C1350" s="133" t="s">
        <v>3020</v>
      </c>
      <c r="D1350" s="136" t="s">
        <v>5171</v>
      </c>
      <c r="E1350" s="132" t="s">
        <v>374</v>
      </c>
      <c r="F1350" s="98">
        <v>3918.76</v>
      </c>
    </row>
    <row r="1351" spans="1:6" ht="51" x14ac:dyDescent="0.2">
      <c r="A1351" s="555"/>
      <c r="B1351" s="555"/>
      <c r="C1351" s="133" t="s">
        <v>3021</v>
      </c>
      <c r="D1351" s="136" t="s">
        <v>5172</v>
      </c>
      <c r="E1351" s="132" t="s">
        <v>1035</v>
      </c>
      <c r="F1351" s="98">
        <v>5878.14</v>
      </c>
    </row>
    <row r="1352" spans="1:6" ht="38.25" x14ac:dyDescent="0.2">
      <c r="A1352" s="134" t="s">
        <v>3813</v>
      </c>
      <c r="B1352" s="134" t="s">
        <v>3814</v>
      </c>
      <c r="C1352" s="133"/>
      <c r="D1352" s="131" t="s">
        <v>5173</v>
      </c>
      <c r="E1352" s="132" t="s">
        <v>5174</v>
      </c>
      <c r="F1352" s="135" t="s">
        <v>4129</v>
      </c>
    </row>
    <row r="1353" spans="1:6" ht="13.35" customHeight="1" x14ac:dyDescent="0.2">
      <c r="A1353" s="339" t="s">
        <v>65</v>
      </c>
      <c r="B1353" s="334" t="s">
        <v>5175</v>
      </c>
      <c r="C1353" s="133"/>
      <c r="D1353" s="131"/>
      <c r="E1353" s="556" t="s">
        <v>5176</v>
      </c>
      <c r="F1353" s="557"/>
    </row>
    <row r="1354" spans="1:6" x14ac:dyDescent="0.2">
      <c r="A1354" s="345"/>
      <c r="B1354" s="347" t="s">
        <v>4888</v>
      </c>
      <c r="C1354" s="133" t="s">
        <v>5177</v>
      </c>
      <c r="D1354" s="131" t="s">
        <v>5178</v>
      </c>
      <c r="E1354" s="132" t="s">
        <v>1852</v>
      </c>
      <c r="F1354" s="98">
        <v>5567.22</v>
      </c>
    </row>
    <row r="1355" spans="1:6" x14ac:dyDescent="0.2">
      <c r="A1355" s="345"/>
      <c r="B1355" s="345"/>
      <c r="C1355" s="133" t="s">
        <v>5179</v>
      </c>
      <c r="D1355" s="131" t="s">
        <v>5180</v>
      </c>
      <c r="E1355" s="132" t="s">
        <v>937</v>
      </c>
      <c r="F1355" s="98">
        <v>11134.44</v>
      </c>
    </row>
    <row r="1356" spans="1:6" x14ac:dyDescent="0.2">
      <c r="A1356" s="345"/>
      <c r="B1356" s="345"/>
      <c r="C1356" s="133" t="s">
        <v>5181</v>
      </c>
      <c r="D1356" s="131" t="s">
        <v>5182</v>
      </c>
      <c r="E1356" s="132" t="s">
        <v>1195</v>
      </c>
      <c r="F1356" s="98">
        <v>16701.66</v>
      </c>
    </row>
    <row r="1357" spans="1:6" x14ac:dyDescent="0.2">
      <c r="A1357" s="345"/>
      <c r="B1357" s="345"/>
      <c r="C1357" s="133" t="s">
        <v>5183</v>
      </c>
      <c r="D1357" s="131" t="s">
        <v>5184</v>
      </c>
      <c r="E1357" s="132" t="s">
        <v>1197</v>
      </c>
      <c r="F1357" s="98">
        <v>22268.880000000001</v>
      </c>
    </row>
    <row r="1358" spans="1:6" x14ac:dyDescent="0.2">
      <c r="A1358" s="345"/>
      <c r="B1358" s="345"/>
      <c r="C1358" s="133" t="s">
        <v>5185</v>
      </c>
      <c r="D1358" s="131" t="s">
        <v>5186</v>
      </c>
      <c r="E1358" s="132" t="s">
        <v>1199</v>
      </c>
      <c r="F1358" s="98">
        <v>27836.1</v>
      </c>
    </row>
    <row r="1359" spans="1:6" x14ac:dyDescent="0.2">
      <c r="A1359" s="345"/>
      <c r="B1359" s="345"/>
      <c r="C1359" s="133" t="s">
        <v>5187</v>
      </c>
      <c r="D1359" s="131" t="s">
        <v>5188</v>
      </c>
      <c r="E1359" s="132" t="s">
        <v>1201</v>
      </c>
      <c r="F1359" s="98">
        <v>33403.32</v>
      </c>
    </row>
    <row r="1360" spans="1:6" x14ac:dyDescent="0.2">
      <c r="A1360" s="346"/>
      <c r="B1360" s="346"/>
      <c r="C1360" s="133" t="s">
        <v>5189</v>
      </c>
      <c r="D1360" s="131" t="s">
        <v>5190</v>
      </c>
      <c r="E1360" s="132" t="s">
        <v>1203</v>
      </c>
      <c r="F1360" s="98">
        <v>38970.54</v>
      </c>
    </row>
    <row r="1361" spans="1:6" x14ac:dyDescent="0.2">
      <c r="A1361" s="345"/>
      <c r="B1361" s="345"/>
      <c r="C1361" s="133" t="s">
        <v>5191</v>
      </c>
      <c r="D1361" s="131" t="s">
        <v>5192</v>
      </c>
      <c r="E1361" s="132" t="s">
        <v>1205</v>
      </c>
      <c r="F1361" s="98">
        <v>44537.760000000002</v>
      </c>
    </row>
    <row r="1362" spans="1:6" x14ac:dyDescent="0.2">
      <c r="A1362" s="345"/>
      <c r="B1362" s="345"/>
      <c r="C1362" s="133" t="s">
        <v>5193</v>
      </c>
      <c r="D1362" s="131" t="s">
        <v>5194</v>
      </c>
      <c r="E1362" s="132" t="s">
        <v>1207</v>
      </c>
      <c r="F1362" s="98">
        <v>50104.98</v>
      </c>
    </row>
    <row r="1363" spans="1:6" x14ac:dyDescent="0.2">
      <c r="A1363" s="345"/>
      <c r="B1363" s="345"/>
      <c r="C1363" s="133" t="s">
        <v>5195</v>
      </c>
      <c r="D1363" s="131" t="s">
        <v>5196</v>
      </c>
      <c r="E1363" s="132" t="s">
        <v>1229</v>
      </c>
      <c r="F1363" s="98">
        <v>55672.2</v>
      </c>
    </row>
    <row r="1364" spans="1:6" x14ac:dyDescent="0.2">
      <c r="A1364" s="345"/>
      <c r="B1364" s="345"/>
      <c r="C1364" s="133" t="s">
        <v>5197</v>
      </c>
      <c r="D1364" s="131" t="s">
        <v>5198</v>
      </c>
      <c r="E1364" s="132" t="s">
        <v>1230</v>
      </c>
      <c r="F1364" s="98">
        <v>61239.42</v>
      </c>
    </row>
    <row r="1365" spans="1:6" x14ac:dyDescent="0.2">
      <c r="A1365" s="345"/>
      <c r="B1365" s="345"/>
      <c r="C1365" s="133" t="s">
        <v>5199</v>
      </c>
      <c r="D1365" s="131" t="s">
        <v>5200</v>
      </c>
      <c r="E1365" s="132" t="s">
        <v>1231</v>
      </c>
      <c r="F1365" s="98">
        <v>66806.64</v>
      </c>
    </row>
    <row r="1366" spans="1:6" x14ac:dyDescent="0.2">
      <c r="A1366" s="345"/>
      <c r="B1366" s="345"/>
      <c r="C1366" s="133" t="s">
        <v>5201</v>
      </c>
      <c r="D1366" s="131" t="s">
        <v>5202</v>
      </c>
      <c r="E1366" s="132" t="s">
        <v>5203</v>
      </c>
      <c r="F1366" s="98">
        <v>72373.86</v>
      </c>
    </row>
    <row r="1367" spans="1:6" x14ac:dyDescent="0.2">
      <c r="A1367" s="345"/>
      <c r="B1367" s="345"/>
      <c r="C1367" s="133" t="s">
        <v>5204</v>
      </c>
      <c r="D1367" s="131" t="s">
        <v>5205</v>
      </c>
      <c r="E1367" s="132" t="s">
        <v>5206</v>
      </c>
      <c r="F1367" s="98">
        <v>77941.08</v>
      </c>
    </row>
    <row r="1368" spans="1:6" ht="13.35" customHeight="1" x14ac:dyDescent="0.2">
      <c r="A1368" s="345"/>
      <c r="B1368" s="345"/>
      <c r="C1368" s="133" t="s">
        <v>5207</v>
      </c>
      <c r="D1368" s="131" t="s">
        <v>5208</v>
      </c>
      <c r="E1368" s="132" t="s">
        <v>5209</v>
      </c>
      <c r="F1368" s="98">
        <v>83508.3</v>
      </c>
    </row>
    <row r="1369" spans="1:6" x14ac:dyDescent="0.2">
      <c r="A1369" s="345"/>
      <c r="B1369" s="345"/>
      <c r="C1369" s="133" t="s">
        <v>5210</v>
      </c>
      <c r="D1369" s="131" t="s">
        <v>5211</v>
      </c>
      <c r="E1369" s="132" t="s">
        <v>5212</v>
      </c>
      <c r="F1369" s="98">
        <v>89075.520000000004</v>
      </c>
    </row>
    <row r="1370" spans="1:6" x14ac:dyDescent="0.2">
      <c r="A1370" s="345"/>
      <c r="B1370" s="345"/>
      <c r="C1370" s="133" t="s">
        <v>5213</v>
      </c>
      <c r="D1370" s="131" t="s">
        <v>5214</v>
      </c>
      <c r="E1370" s="132" t="s">
        <v>5215</v>
      </c>
      <c r="F1370" s="98">
        <v>94642.74</v>
      </c>
    </row>
    <row r="1371" spans="1:6" x14ac:dyDescent="0.2">
      <c r="A1371" s="345"/>
      <c r="B1371" s="345"/>
      <c r="C1371" s="133" t="s">
        <v>5216</v>
      </c>
      <c r="D1371" s="131" t="s">
        <v>5217</v>
      </c>
      <c r="E1371" s="132" t="s">
        <v>5218</v>
      </c>
      <c r="F1371" s="98">
        <v>100209.96</v>
      </c>
    </row>
    <row r="1372" spans="1:6" x14ac:dyDescent="0.2">
      <c r="A1372" s="345"/>
      <c r="B1372" s="345"/>
      <c r="C1372" s="133" t="s">
        <v>5219</v>
      </c>
      <c r="D1372" s="131" t="s">
        <v>5220</v>
      </c>
      <c r="E1372" s="132" t="s">
        <v>5221</v>
      </c>
      <c r="F1372" s="98">
        <v>105777.18</v>
      </c>
    </row>
    <row r="1373" spans="1:6" x14ac:dyDescent="0.2">
      <c r="A1373" s="340"/>
      <c r="B1373" s="340"/>
      <c r="C1373" s="133" t="s">
        <v>5222</v>
      </c>
      <c r="D1373" s="131" t="s">
        <v>5223</v>
      </c>
      <c r="E1373" s="132" t="s">
        <v>6304</v>
      </c>
      <c r="F1373" s="98">
        <v>111344.4</v>
      </c>
    </row>
    <row r="1374" spans="1:6" ht="13.35" customHeight="1" x14ac:dyDescent="0.2">
      <c r="A1374" s="553" t="s">
        <v>67</v>
      </c>
      <c r="B1374" s="553" t="s">
        <v>68</v>
      </c>
      <c r="C1374" s="133"/>
      <c r="D1374" s="131"/>
      <c r="E1374" s="556" t="s">
        <v>5224</v>
      </c>
      <c r="F1374" s="557"/>
    </row>
    <row r="1375" spans="1:6" x14ac:dyDescent="0.2">
      <c r="A1375" s="554"/>
      <c r="B1375" s="554"/>
      <c r="C1375" s="133" t="s">
        <v>5225</v>
      </c>
      <c r="D1375" s="131" t="s">
        <v>5226</v>
      </c>
      <c r="E1375" s="132" t="s">
        <v>1852</v>
      </c>
      <c r="F1375" s="98">
        <v>879.21</v>
      </c>
    </row>
    <row r="1376" spans="1:6" x14ac:dyDescent="0.2">
      <c r="A1376" s="554"/>
      <c r="B1376" s="554"/>
      <c r="C1376" s="133" t="s">
        <v>5227</v>
      </c>
      <c r="D1376" s="131" t="s">
        <v>5228</v>
      </c>
      <c r="E1376" s="132" t="s">
        <v>937</v>
      </c>
      <c r="F1376" s="98">
        <v>1758.42</v>
      </c>
    </row>
    <row r="1377" spans="1:6" x14ac:dyDescent="0.2">
      <c r="A1377" s="554"/>
      <c r="B1377" s="554"/>
      <c r="C1377" s="133" t="s">
        <v>5229</v>
      </c>
      <c r="D1377" s="131" t="s">
        <v>5230</v>
      </c>
      <c r="E1377" s="132" t="s">
        <v>1195</v>
      </c>
      <c r="F1377" s="98">
        <v>2637.63</v>
      </c>
    </row>
    <row r="1378" spans="1:6" x14ac:dyDescent="0.2">
      <c r="A1378" s="554"/>
      <c r="B1378" s="554"/>
      <c r="C1378" s="133" t="s">
        <v>5231</v>
      </c>
      <c r="D1378" s="131" t="s">
        <v>5232</v>
      </c>
      <c r="E1378" s="132" t="s">
        <v>1197</v>
      </c>
      <c r="F1378" s="98">
        <v>3516.84</v>
      </c>
    </row>
    <row r="1379" spans="1:6" x14ac:dyDescent="0.2">
      <c r="A1379" s="554"/>
      <c r="B1379" s="554"/>
      <c r="C1379" s="133" t="s">
        <v>5233</v>
      </c>
      <c r="D1379" s="131" t="s">
        <v>5234</v>
      </c>
      <c r="E1379" s="132" t="s">
        <v>5235</v>
      </c>
      <c r="F1379" s="98">
        <v>4396.05</v>
      </c>
    </row>
    <row r="1380" spans="1:6" x14ac:dyDescent="0.2">
      <c r="A1380" s="554"/>
      <c r="B1380" s="554"/>
      <c r="C1380" s="133" t="s">
        <v>5236</v>
      </c>
      <c r="D1380" s="131" t="s">
        <v>5237</v>
      </c>
      <c r="E1380" s="132" t="s">
        <v>5238</v>
      </c>
      <c r="F1380" s="98">
        <v>5861.4</v>
      </c>
    </row>
    <row r="1381" spans="1:6" x14ac:dyDescent="0.2">
      <c r="A1381" s="554"/>
      <c r="B1381" s="554"/>
      <c r="C1381" s="133" t="s">
        <v>5239</v>
      </c>
      <c r="D1381" s="131" t="s">
        <v>5240</v>
      </c>
      <c r="E1381" s="132" t="s">
        <v>5241</v>
      </c>
      <c r="F1381" s="98">
        <v>11722.8</v>
      </c>
    </row>
    <row r="1382" spans="1:6" x14ac:dyDescent="0.2">
      <c r="A1382" s="554"/>
      <c r="B1382" s="554"/>
      <c r="C1382" s="133" t="s">
        <v>5242</v>
      </c>
      <c r="D1382" s="131" t="s">
        <v>5243</v>
      </c>
      <c r="E1382" s="132" t="s">
        <v>5244</v>
      </c>
      <c r="F1382" s="98">
        <v>17584.2</v>
      </c>
    </row>
    <row r="1383" spans="1:6" x14ac:dyDescent="0.2">
      <c r="A1383" s="554"/>
      <c r="B1383" s="554"/>
      <c r="C1383" s="133" t="s">
        <v>5245</v>
      </c>
      <c r="D1383" s="131" t="s">
        <v>5246</v>
      </c>
      <c r="E1383" s="132" t="s">
        <v>5247</v>
      </c>
      <c r="F1383" s="98">
        <v>23445.599999999999</v>
      </c>
    </row>
    <row r="1384" spans="1:6" x14ac:dyDescent="0.2">
      <c r="A1384" s="554"/>
      <c r="B1384" s="554"/>
      <c r="C1384" s="133" t="s">
        <v>5248</v>
      </c>
      <c r="D1384" s="131" t="s">
        <v>5249</v>
      </c>
      <c r="E1384" s="132" t="s">
        <v>5250</v>
      </c>
      <c r="F1384" s="98">
        <v>29307</v>
      </c>
    </row>
    <row r="1385" spans="1:6" ht="13.35" customHeight="1" x14ac:dyDescent="0.2">
      <c r="A1385" s="554"/>
      <c r="B1385" s="554"/>
      <c r="C1385" s="133" t="s">
        <v>5251</v>
      </c>
      <c r="D1385" s="131" t="s">
        <v>5252</v>
      </c>
      <c r="E1385" s="132" t="s">
        <v>5253</v>
      </c>
      <c r="F1385" s="98">
        <v>35168.400000000001</v>
      </c>
    </row>
    <row r="1386" spans="1:6" x14ac:dyDescent="0.2">
      <c r="A1386" s="554"/>
      <c r="B1386" s="554"/>
      <c r="C1386" s="133" t="s">
        <v>5254</v>
      </c>
      <c r="D1386" s="131" t="s">
        <v>5255</v>
      </c>
      <c r="E1386" s="132" t="s">
        <v>5256</v>
      </c>
      <c r="F1386" s="98">
        <v>41029.800000000003</v>
      </c>
    </row>
    <row r="1387" spans="1:6" x14ac:dyDescent="0.2">
      <c r="A1387" s="554"/>
      <c r="B1387" s="554"/>
      <c r="C1387" s="133" t="s">
        <v>5257</v>
      </c>
      <c r="D1387" s="131" t="s">
        <v>5258</v>
      </c>
      <c r="E1387" s="132" t="s">
        <v>5259</v>
      </c>
      <c r="F1387" s="98">
        <v>46891.199999999997</v>
      </c>
    </row>
    <row r="1388" spans="1:6" x14ac:dyDescent="0.2">
      <c r="A1388" s="554"/>
      <c r="B1388" s="554"/>
      <c r="C1388" s="133" t="s">
        <v>5260</v>
      </c>
      <c r="D1388" s="131" t="s">
        <v>5261</v>
      </c>
      <c r="E1388" s="132" t="s">
        <v>5262</v>
      </c>
      <c r="F1388" s="98">
        <v>52752.6</v>
      </c>
    </row>
    <row r="1389" spans="1:6" x14ac:dyDescent="0.2">
      <c r="A1389" s="554"/>
      <c r="B1389" s="554"/>
      <c r="C1389" s="133" t="s">
        <v>5263</v>
      </c>
      <c r="D1389" s="131" t="s">
        <v>5264</v>
      </c>
      <c r="E1389" s="132" t="s">
        <v>5265</v>
      </c>
      <c r="F1389" s="98">
        <v>58614</v>
      </c>
    </row>
    <row r="1390" spans="1:6" x14ac:dyDescent="0.2">
      <c r="A1390" s="554"/>
      <c r="B1390" s="554"/>
      <c r="C1390" s="133" t="s">
        <v>5266</v>
      </c>
      <c r="D1390" s="131" t="s">
        <v>5267</v>
      </c>
      <c r="E1390" s="132" t="s">
        <v>5268</v>
      </c>
      <c r="F1390" s="98">
        <v>64475.4</v>
      </c>
    </row>
    <row r="1391" spans="1:6" x14ac:dyDescent="0.2">
      <c r="A1391" s="555"/>
      <c r="B1391" s="555"/>
      <c r="C1391" s="133" t="s">
        <v>5269</v>
      </c>
      <c r="D1391" s="131" t="s">
        <v>5270</v>
      </c>
      <c r="E1391" s="132" t="s">
        <v>6305</v>
      </c>
      <c r="F1391" s="98">
        <v>70336.800000000003</v>
      </c>
    </row>
    <row r="1392" spans="1:6" ht="13.35" customHeight="1" x14ac:dyDescent="0.2">
      <c r="A1392" s="553" t="s">
        <v>69</v>
      </c>
      <c r="B1392" s="553" t="s">
        <v>70</v>
      </c>
      <c r="C1392" s="133"/>
      <c r="D1392" s="131"/>
      <c r="E1392" s="556" t="s">
        <v>5271</v>
      </c>
      <c r="F1392" s="557"/>
    </row>
    <row r="1393" spans="1:6" x14ac:dyDescent="0.2">
      <c r="A1393" s="554"/>
      <c r="B1393" s="554"/>
      <c r="C1393" s="133" t="s">
        <v>5272</v>
      </c>
      <c r="D1393" s="131" t="s">
        <v>5273</v>
      </c>
      <c r="E1393" s="132" t="s">
        <v>5274</v>
      </c>
      <c r="F1393" s="98">
        <v>1050.24</v>
      </c>
    </row>
    <row r="1394" spans="1:6" ht="13.35" customHeight="1" x14ac:dyDescent="0.2">
      <c r="A1394" s="554"/>
      <c r="B1394" s="554"/>
      <c r="C1394" s="133" t="s">
        <v>5275</v>
      </c>
      <c r="D1394" s="131" t="s">
        <v>5276</v>
      </c>
      <c r="E1394" s="132" t="s">
        <v>5277</v>
      </c>
      <c r="F1394" s="98">
        <v>1945.4</v>
      </c>
    </row>
    <row r="1395" spans="1:6" x14ac:dyDescent="0.2">
      <c r="A1395" s="554"/>
      <c r="B1395" s="554"/>
      <c r="C1395" s="133" t="s">
        <v>5278</v>
      </c>
      <c r="D1395" s="131" t="s">
        <v>5279</v>
      </c>
      <c r="E1395" s="132" t="s">
        <v>2739</v>
      </c>
      <c r="F1395" s="98">
        <v>2779.14</v>
      </c>
    </row>
    <row r="1396" spans="1:6" x14ac:dyDescent="0.2">
      <c r="A1396" s="554"/>
      <c r="B1396" s="554"/>
      <c r="C1396" s="133" t="s">
        <v>5280</v>
      </c>
      <c r="D1396" s="131" t="s">
        <v>5281</v>
      </c>
      <c r="E1396" s="132" t="s">
        <v>2740</v>
      </c>
      <c r="F1396" s="98">
        <v>3612.88</v>
      </c>
    </row>
    <row r="1397" spans="1:6" x14ac:dyDescent="0.2">
      <c r="A1397" s="554"/>
      <c r="B1397" s="554"/>
      <c r="C1397" s="133" t="s">
        <v>5282</v>
      </c>
      <c r="D1397" s="131" t="s">
        <v>5283</v>
      </c>
      <c r="E1397" s="132" t="s">
        <v>2030</v>
      </c>
      <c r="F1397" s="98">
        <v>4446.62</v>
      </c>
    </row>
    <row r="1398" spans="1:6" ht="13.35" customHeight="1" x14ac:dyDescent="0.2">
      <c r="A1398" s="554"/>
      <c r="B1398" s="554"/>
      <c r="C1398" s="133" t="s">
        <v>5284</v>
      </c>
      <c r="D1398" s="131" t="s">
        <v>5285</v>
      </c>
      <c r="E1398" s="132" t="s">
        <v>5286</v>
      </c>
      <c r="F1398" s="98">
        <v>5280.37</v>
      </c>
    </row>
    <row r="1399" spans="1:6" x14ac:dyDescent="0.2">
      <c r="A1399" s="554"/>
      <c r="B1399" s="554"/>
      <c r="C1399" s="133" t="s">
        <v>5287</v>
      </c>
      <c r="D1399" s="131" t="s">
        <v>5288</v>
      </c>
      <c r="E1399" s="132" t="s">
        <v>5289</v>
      </c>
      <c r="F1399" s="98">
        <v>6060.75</v>
      </c>
    </row>
    <row r="1400" spans="1:6" x14ac:dyDescent="0.2">
      <c r="A1400" s="554"/>
      <c r="B1400" s="554"/>
      <c r="C1400" s="133" t="s">
        <v>5290</v>
      </c>
      <c r="D1400" s="131" t="s">
        <v>5291</v>
      </c>
      <c r="E1400" s="132" t="s">
        <v>5292</v>
      </c>
      <c r="F1400" s="98">
        <v>6947.85</v>
      </c>
    </row>
    <row r="1401" spans="1:6" x14ac:dyDescent="0.2">
      <c r="A1401" s="554"/>
      <c r="B1401" s="554"/>
      <c r="C1401" s="133" t="s">
        <v>5293</v>
      </c>
      <c r="D1401" s="131" t="s">
        <v>5294</v>
      </c>
      <c r="E1401" s="132" t="s">
        <v>5295</v>
      </c>
      <c r="F1401" s="98">
        <v>7781.59</v>
      </c>
    </row>
    <row r="1402" spans="1:6" ht="13.35" customHeight="1" x14ac:dyDescent="0.2">
      <c r="A1402" s="554"/>
      <c r="B1402" s="554"/>
      <c r="C1402" s="133" t="s">
        <v>5296</v>
      </c>
      <c r="D1402" s="131" t="s">
        <v>5297</v>
      </c>
      <c r="E1402" s="132" t="s">
        <v>5298</v>
      </c>
      <c r="F1402" s="98">
        <v>8615.33</v>
      </c>
    </row>
    <row r="1403" spans="1:6" x14ac:dyDescent="0.2">
      <c r="A1403" s="554"/>
      <c r="B1403" s="554"/>
      <c r="C1403" s="133" t="s">
        <v>5299</v>
      </c>
      <c r="D1403" s="131" t="s">
        <v>5300</v>
      </c>
      <c r="E1403" s="132" t="s">
        <v>5301</v>
      </c>
      <c r="F1403" s="98">
        <v>9449.08</v>
      </c>
    </row>
    <row r="1404" spans="1:6" x14ac:dyDescent="0.2">
      <c r="A1404" s="554"/>
      <c r="B1404" s="554"/>
      <c r="C1404" s="133" t="s">
        <v>5302</v>
      </c>
      <c r="D1404" s="131" t="s">
        <v>5303</v>
      </c>
      <c r="E1404" s="132" t="s">
        <v>5304</v>
      </c>
      <c r="F1404" s="98">
        <v>10282.82</v>
      </c>
    </row>
    <row r="1405" spans="1:6" x14ac:dyDescent="0.2">
      <c r="A1405" s="554"/>
      <c r="B1405" s="554"/>
      <c r="C1405" s="133" t="s">
        <v>5305</v>
      </c>
      <c r="D1405" s="131" t="s">
        <v>5306</v>
      </c>
      <c r="E1405" s="132" t="s">
        <v>5307</v>
      </c>
      <c r="F1405" s="98">
        <v>11116.56</v>
      </c>
    </row>
    <row r="1406" spans="1:6" x14ac:dyDescent="0.2">
      <c r="A1406" s="554"/>
      <c r="B1406" s="554"/>
      <c r="C1406" s="133" t="s">
        <v>5308</v>
      </c>
      <c r="D1406" s="131" t="s">
        <v>5309</v>
      </c>
      <c r="E1406" s="132" t="s">
        <v>5310</v>
      </c>
      <c r="F1406" s="98">
        <v>11950.3</v>
      </c>
    </row>
    <row r="1407" spans="1:6" x14ac:dyDescent="0.2">
      <c r="A1407" s="554"/>
      <c r="B1407" s="554"/>
      <c r="C1407" s="133" t="s">
        <v>5311</v>
      </c>
      <c r="D1407" s="131" t="s">
        <v>4538</v>
      </c>
      <c r="E1407" s="132" t="s">
        <v>4539</v>
      </c>
      <c r="F1407" s="98">
        <v>12784.04</v>
      </c>
    </row>
    <row r="1408" spans="1:6" x14ac:dyDescent="0.2">
      <c r="A1408" s="554"/>
      <c r="B1408" s="554"/>
      <c r="C1408" s="133" t="s">
        <v>4540</v>
      </c>
      <c r="D1408" s="131" t="s">
        <v>4541</v>
      </c>
      <c r="E1408" s="132" t="s">
        <v>4542</v>
      </c>
      <c r="F1408" s="98">
        <v>13617.79</v>
      </c>
    </row>
    <row r="1409" spans="1:6" x14ac:dyDescent="0.2">
      <c r="A1409" s="555"/>
      <c r="B1409" s="555"/>
      <c r="C1409" s="133" t="s">
        <v>4543</v>
      </c>
      <c r="D1409" s="131" t="s">
        <v>4544</v>
      </c>
      <c r="E1409" s="132" t="s">
        <v>6306</v>
      </c>
      <c r="F1409" s="98">
        <v>14451.53</v>
      </c>
    </row>
    <row r="1410" spans="1:6" ht="13.35" customHeight="1" x14ac:dyDescent="0.2">
      <c r="A1410" s="553" t="s">
        <v>71</v>
      </c>
      <c r="B1410" s="553" t="s">
        <v>72</v>
      </c>
      <c r="C1410" s="133"/>
      <c r="D1410" s="131"/>
      <c r="E1410" s="556" t="s">
        <v>4545</v>
      </c>
      <c r="F1410" s="557"/>
    </row>
    <row r="1411" spans="1:6" ht="14.25" x14ac:dyDescent="0.2">
      <c r="A1411" s="554"/>
      <c r="B1411" s="554"/>
      <c r="C1411" s="133" t="s">
        <v>6307</v>
      </c>
      <c r="D1411" s="131" t="s">
        <v>4546</v>
      </c>
      <c r="E1411" s="132" t="s">
        <v>3366</v>
      </c>
      <c r="F1411" s="98">
        <v>317.86</v>
      </c>
    </row>
    <row r="1412" spans="1:6" ht="14.25" x14ac:dyDescent="0.2">
      <c r="A1412" s="554"/>
      <c r="B1412" s="554"/>
      <c r="C1412" s="133" t="s">
        <v>6308</v>
      </c>
      <c r="D1412" s="131" t="s">
        <v>4547</v>
      </c>
      <c r="E1412" s="132" t="s">
        <v>3367</v>
      </c>
      <c r="F1412" s="98">
        <v>635.71</v>
      </c>
    </row>
    <row r="1413" spans="1:6" x14ac:dyDescent="0.2">
      <c r="A1413" s="554"/>
      <c r="B1413" s="554"/>
      <c r="C1413" s="133" t="s">
        <v>4548</v>
      </c>
      <c r="D1413" s="131" t="s">
        <v>4549</v>
      </c>
      <c r="E1413" s="132" t="s">
        <v>3368</v>
      </c>
      <c r="F1413" s="98">
        <v>953.57</v>
      </c>
    </row>
    <row r="1414" spans="1:6" x14ac:dyDescent="0.2">
      <c r="A1414" s="554"/>
      <c r="B1414" s="554"/>
      <c r="C1414" s="133" t="s">
        <v>4550</v>
      </c>
      <c r="D1414" s="131" t="s">
        <v>4551</v>
      </c>
      <c r="E1414" s="132" t="s">
        <v>3369</v>
      </c>
      <c r="F1414" s="98">
        <v>1377.38</v>
      </c>
    </row>
    <row r="1415" spans="1:6" x14ac:dyDescent="0.2">
      <c r="A1415" s="554"/>
      <c r="B1415" s="554"/>
      <c r="C1415" s="133" t="s">
        <v>4552</v>
      </c>
      <c r="D1415" s="131" t="s">
        <v>4553</v>
      </c>
      <c r="E1415" s="132" t="s">
        <v>3370</v>
      </c>
      <c r="F1415" s="98">
        <v>1785.53</v>
      </c>
    </row>
    <row r="1416" spans="1:6" x14ac:dyDescent="0.2">
      <c r="A1416" s="554"/>
      <c r="B1416" s="554"/>
      <c r="C1416" s="133" t="s">
        <v>4554</v>
      </c>
      <c r="D1416" s="131" t="s">
        <v>4555</v>
      </c>
      <c r="E1416" s="132" t="s">
        <v>3371</v>
      </c>
      <c r="F1416" s="98">
        <v>2224.9899999999998</v>
      </c>
    </row>
    <row r="1417" spans="1:6" x14ac:dyDescent="0.2">
      <c r="A1417" s="554"/>
      <c r="B1417" s="554"/>
      <c r="C1417" s="133" t="s">
        <v>4556</v>
      </c>
      <c r="D1417" s="131" t="s">
        <v>4557</v>
      </c>
      <c r="E1417" s="132" t="s">
        <v>3372</v>
      </c>
      <c r="F1417" s="98">
        <v>2648.8</v>
      </c>
    </row>
    <row r="1418" spans="1:6" x14ac:dyDescent="0.2">
      <c r="A1418" s="554"/>
      <c r="B1418" s="554"/>
      <c r="C1418" s="133" t="s">
        <v>4558</v>
      </c>
      <c r="D1418" s="131" t="s">
        <v>4559</v>
      </c>
      <c r="E1418" s="132" t="s">
        <v>3373</v>
      </c>
      <c r="F1418" s="98">
        <v>3072.61</v>
      </c>
    </row>
    <row r="1419" spans="1:6" x14ac:dyDescent="0.2">
      <c r="A1419" s="554"/>
      <c r="B1419" s="554"/>
      <c r="C1419" s="133" t="s">
        <v>4560</v>
      </c>
      <c r="D1419" s="131" t="s">
        <v>4561</v>
      </c>
      <c r="E1419" s="132" t="s">
        <v>3374</v>
      </c>
      <c r="F1419" s="98">
        <v>3496.42</v>
      </c>
    </row>
    <row r="1420" spans="1:6" x14ac:dyDescent="0.2">
      <c r="A1420" s="554"/>
      <c r="B1420" s="554"/>
      <c r="C1420" s="133" t="s">
        <v>4562</v>
      </c>
      <c r="D1420" s="131" t="s">
        <v>4563</v>
      </c>
      <c r="E1420" s="132" t="s">
        <v>3375</v>
      </c>
      <c r="F1420" s="98">
        <v>3920.22</v>
      </c>
    </row>
    <row r="1421" spans="1:6" x14ac:dyDescent="0.2">
      <c r="A1421" s="554"/>
      <c r="B1421" s="554"/>
      <c r="C1421" s="133" t="s">
        <v>4564</v>
      </c>
      <c r="D1421" s="131" t="s">
        <v>4565</v>
      </c>
      <c r="E1421" s="132" t="s">
        <v>3376</v>
      </c>
      <c r="F1421" s="98">
        <v>4344.03</v>
      </c>
    </row>
    <row r="1422" spans="1:6" x14ac:dyDescent="0.2">
      <c r="A1422" s="554"/>
      <c r="B1422" s="554"/>
      <c r="C1422" s="133" t="s">
        <v>4566</v>
      </c>
      <c r="D1422" s="131" t="s">
        <v>4567</v>
      </c>
      <c r="E1422" s="132" t="s">
        <v>3377</v>
      </c>
      <c r="F1422" s="98">
        <v>4767.84</v>
      </c>
    </row>
    <row r="1423" spans="1:6" x14ac:dyDescent="0.2">
      <c r="A1423" s="554"/>
      <c r="B1423" s="554"/>
      <c r="C1423" s="133" t="s">
        <v>4568</v>
      </c>
      <c r="D1423" s="131" t="s">
        <v>4569</v>
      </c>
      <c r="E1423" s="132" t="s">
        <v>3378</v>
      </c>
      <c r="F1423" s="98">
        <v>5191.6499999999996</v>
      </c>
    </row>
    <row r="1424" spans="1:6" x14ac:dyDescent="0.2">
      <c r="A1424" s="555"/>
      <c r="B1424" s="555"/>
      <c r="C1424" s="133" t="s">
        <v>4570</v>
      </c>
      <c r="D1424" s="131" t="s">
        <v>4571</v>
      </c>
      <c r="E1424" s="132" t="s">
        <v>6309</v>
      </c>
      <c r="F1424" s="98">
        <v>5615.46</v>
      </c>
    </row>
    <row r="1425" spans="1:6" ht="63.75" x14ac:dyDescent="0.2">
      <c r="A1425" s="134" t="s">
        <v>73</v>
      </c>
      <c r="B1425" s="137" t="s">
        <v>4572</v>
      </c>
      <c r="C1425" s="133"/>
      <c r="D1425" s="131" t="s">
        <v>4573</v>
      </c>
      <c r="E1425" s="132" t="s">
        <v>6310</v>
      </c>
      <c r="F1425" s="135" t="s">
        <v>4129</v>
      </c>
    </row>
    <row r="1426" spans="1:6" ht="51" x14ac:dyDescent="0.2">
      <c r="A1426" s="134" t="s">
        <v>75</v>
      </c>
      <c r="B1426" s="137" t="s">
        <v>4574</v>
      </c>
      <c r="C1426" s="133"/>
      <c r="D1426" s="131" t="s">
        <v>4575</v>
      </c>
      <c r="E1426" s="132" t="s">
        <v>6311</v>
      </c>
      <c r="F1426" s="135" t="s">
        <v>4129</v>
      </c>
    </row>
    <row r="1427" spans="1:6" ht="13.35" customHeight="1" x14ac:dyDescent="0.2">
      <c r="A1427" s="553" t="s">
        <v>5844</v>
      </c>
      <c r="B1427" s="553" t="s">
        <v>5845</v>
      </c>
      <c r="C1427" s="133"/>
      <c r="D1427" s="131"/>
      <c r="E1427" s="556" t="s">
        <v>6312</v>
      </c>
      <c r="F1427" s="557"/>
    </row>
    <row r="1428" spans="1:6" ht="14.25" x14ac:dyDescent="0.2">
      <c r="A1428" s="554"/>
      <c r="B1428" s="554"/>
      <c r="C1428" s="133" t="s">
        <v>6313</v>
      </c>
      <c r="D1428" s="131" t="s">
        <v>6314</v>
      </c>
      <c r="E1428" s="132" t="s">
        <v>805</v>
      </c>
      <c r="F1428" s="98">
        <v>153.88999999999999</v>
      </c>
    </row>
    <row r="1429" spans="1:6" ht="14.25" x14ac:dyDescent="0.2">
      <c r="A1429" s="554"/>
      <c r="B1429" s="554"/>
      <c r="C1429" s="133" t="s">
        <v>6315</v>
      </c>
      <c r="D1429" s="131" t="s">
        <v>6316</v>
      </c>
      <c r="E1429" s="132" t="s">
        <v>806</v>
      </c>
      <c r="F1429" s="98">
        <v>369.34</v>
      </c>
    </row>
    <row r="1430" spans="1:6" x14ac:dyDescent="0.2">
      <c r="A1430" s="554"/>
      <c r="B1430" s="554"/>
      <c r="C1430" s="133" t="s">
        <v>6317</v>
      </c>
      <c r="D1430" s="131" t="s">
        <v>6318</v>
      </c>
      <c r="E1430" s="132" t="s">
        <v>808</v>
      </c>
      <c r="F1430" s="98">
        <v>362.89</v>
      </c>
    </row>
    <row r="1431" spans="1:6" x14ac:dyDescent="0.2">
      <c r="A1431" s="554"/>
      <c r="B1431" s="554"/>
      <c r="C1431" s="133" t="s">
        <v>6319</v>
      </c>
      <c r="D1431" s="131" t="s">
        <v>6320</v>
      </c>
      <c r="E1431" s="132" t="s">
        <v>457</v>
      </c>
      <c r="F1431" s="98">
        <v>916.91</v>
      </c>
    </row>
    <row r="1432" spans="1:6" x14ac:dyDescent="0.2">
      <c r="A1432" s="554"/>
      <c r="B1432" s="554"/>
      <c r="C1432" s="133" t="s">
        <v>6321</v>
      </c>
      <c r="D1432" s="131" t="s">
        <v>6322</v>
      </c>
      <c r="E1432" s="132" t="s">
        <v>459</v>
      </c>
      <c r="F1432" s="98">
        <v>1470.92</v>
      </c>
    </row>
    <row r="1433" spans="1:6" x14ac:dyDescent="0.2">
      <c r="A1433" s="554"/>
      <c r="B1433" s="554"/>
      <c r="C1433" s="133" t="s">
        <v>6323</v>
      </c>
      <c r="D1433" s="131" t="s">
        <v>6324</v>
      </c>
      <c r="E1433" s="132" t="s">
        <v>461</v>
      </c>
      <c r="F1433" s="98">
        <v>2024.94</v>
      </c>
    </row>
    <row r="1434" spans="1:6" x14ac:dyDescent="0.2">
      <c r="A1434" s="555"/>
      <c r="B1434" s="555"/>
      <c r="C1434" s="133" t="s">
        <v>6325</v>
      </c>
      <c r="D1434" s="131" t="s">
        <v>6326</v>
      </c>
      <c r="E1434" s="132" t="s">
        <v>5913</v>
      </c>
      <c r="F1434" s="98">
        <v>2578.9499999999998</v>
      </c>
    </row>
    <row r="1435" spans="1:6" ht="38.25" x14ac:dyDescent="0.2">
      <c r="A1435" s="134" t="s">
        <v>5846</v>
      </c>
      <c r="B1435" s="134" t="s">
        <v>5847</v>
      </c>
      <c r="C1435" s="133"/>
      <c r="D1435" s="131" t="s">
        <v>6327</v>
      </c>
      <c r="E1435" s="132" t="s">
        <v>6328</v>
      </c>
      <c r="F1435" s="135" t="s">
        <v>4129</v>
      </c>
    </row>
    <row r="1436" spans="1:6" ht="13.35" customHeight="1" x14ac:dyDescent="0.2">
      <c r="A1436" s="553" t="s">
        <v>7599</v>
      </c>
      <c r="B1436" s="553" t="s">
        <v>6380</v>
      </c>
      <c r="C1436" s="558"/>
      <c r="D1436" s="131"/>
      <c r="E1436" s="556" t="s">
        <v>6381</v>
      </c>
      <c r="F1436" s="557"/>
    </row>
    <row r="1437" spans="1:6" x14ac:dyDescent="0.2">
      <c r="A1437" s="554"/>
      <c r="B1437" s="554"/>
      <c r="C1437" s="559"/>
      <c r="D1437" s="131" t="s">
        <v>6382</v>
      </c>
      <c r="E1437" s="132" t="s">
        <v>6383</v>
      </c>
      <c r="F1437" s="135" t="s">
        <v>4129</v>
      </c>
    </row>
    <row r="1438" spans="1:6" x14ac:dyDescent="0.2">
      <c r="A1438" s="554"/>
      <c r="B1438" s="554"/>
      <c r="C1438" s="559"/>
      <c r="D1438" s="131" t="s">
        <v>6384</v>
      </c>
      <c r="E1438" s="132" t="s">
        <v>6385</v>
      </c>
      <c r="F1438" s="135" t="s">
        <v>4129</v>
      </c>
    </row>
    <row r="1439" spans="1:6" x14ac:dyDescent="0.2">
      <c r="A1439" s="555"/>
      <c r="B1439" s="555"/>
      <c r="C1439" s="560"/>
      <c r="D1439" s="131" t="s">
        <v>6386</v>
      </c>
      <c r="E1439" s="132" t="s">
        <v>6387</v>
      </c>
      <c r="F1439" s="135" t="s">
        <v>4129</v>
      </c>
    </row>
    <row r="1440" spans="1:6" ht="13.35" customHeight="1" x14ac:dyDescent="0.2">
      <c r="A1440" s="553" t="s">
        <v>7600</v>
      </c>
      <c r="B1440" s="553" t="s">
        <v>6388</v>
      </c>
      <c r="C1440" s="558"/>
      <c r="D1440" s="131"/>
      <c r="E1440" s="556" t="s">
        <v>6381</v>
      </c>
      <c r="F1440" s="557"/>
    </row>
    <row r="1441" spans="1:6" x14ac:dyDescent="0.2">
      <c r="A1441" s="554"/>
      <c r="B1441" s="554"/>
      <c r="C1441" s="559"/>
      <c r="D1441" s="131" t="s">
        <v>6382</v>
      </c>
      <c r="E1441" s="132" t="s">
        <v>6383</v>
      </c>
      <c r="F1441" s="135" t="s">
        <v>4129</v>
      </c>
    </row>
    <row r="1442" spans="1:6" x14ac:dyDescent="0.2">
      <c r="A1442" s="554"/>
      <c r="B1442" s="554"/>
      <c r="C1442" s="559"/>
      <c r="D1442" s="131" t="s">
        <v>6384</v>
      </c>
      <c r="E1442" s="132" t="s">
        <v>6385</v>
      </c>
      <c r="F1442" s="135" t="s">
        <v>4129</v>
      </c>
    </row>
    <row r="1443" spans="1:6" x14ac:dyDescent="0.2">
      <c r="A1443" s="555"/>
      <c r="B1443" s="555"/>
      <c r="C1443" s="560"/>
      <c r="D1443" s="131" t="s">
        <v>6386</v>
      </c>
      <c r="E1443" s="132" t="s">
        <v>6387</v>
      </c>
      <c r="F1443" s="135" t="s">
        <v>4129</v>
      </c>
    </row>
    <row r="1444" spans="1:6" ht="38.25" x14ac:dyDescent="0.2">
      <c r="A1444" s="339" t="s">
        <v>6389</v>
      </c>
      <c r="B1444" s="334" t="s">
        <v>7601</v>
      </c>
      <c r="C1444" s="133"/>
      <c r="D1444" s="131"/>
      <c r="E1444" s="556" t="s">
        <v>6390</v>
      </c>
      <c r="F1444" s="557"/>
    </row>
    <row r="1445" spans="1:6" ht="14.25" x14ac:dyDescent="0.2">
      <c r="A1445" s="345"/>
      <c r="B1445" s="347" t="s">
        <v>4760</v>
      </c>
      <c r="C1445" s="133" t="s">
        <v>6391</v>
      </c>
      <c r="D1445" s="131" t="s">
        <v>3608</v>
      </c>
      <c r="E1445" s="132" t="s">
        <v>3609</v>
      </c>
      <c r="F1445" s="98">
        <v>667.47</v>
      </c>
    </row>
    <row r="1446" spans="1:6" ht="14.25" x14ac:dyDescent="0.2">
      <c r="A1446" s="345"/>
      <c r="B1446" s="347"/>
      <c r="C1446" s="133" t="s">
        <v>6392</v>
      </c>
      <c r="D1446" s="131" t="s">
        <v>3611</v>
      </c>
      <c r="E1446" s="132" t="s">
        <v>4994</v>
      </c>
      <c r="F1446" s="98">
        <v>1001.21</v>
      </c>
    </row>
    <row r="1447" spans="1:6" x14ac:dyDescent="0.2">
      <c r="A1447" s="345"/>
      <c r="B1447" s="345"/>
      <c r="C1447" s="133" t="s">
        <v>6393</v>
      </c>
      <c r="D1447" s="131" t="s">
        <v>4996</v>
      </c>
      <c r="E1447" s="132" t="s">
        <v>4997</v>
      </c>
      <c r="F1447" s="98">
        <v>1334.94</v>
      </c>
    </row>
    <row r="1448" spans="1:6" ht="13.35" customHeight="1" x14ac:dyDescent="0.2">
      <c r="A1448" s="345"/>
      <c r="B1448" s="345"/>
      <c r="C1448" s="133" t="s">
        <v>6394</v>
      </c>
      <c r="D1448" s="131" t="s">
        <v>4999</v>
      </c>
      <c r="E1448" s="132" t="s">
        <v>5000</v>
      </c>
      <c r="F1448" s="98">
        <v>1668.68</v>
      </c>
    </row>
    <row r="1449" spans="1:6" ht="25.5" x14ac:dyDescent="0.2">
      <c r="A1449" s="345"/>
      <c r="B1449" s="345"/>
      <c r="C1449" s="133" t="s">
        <v>6395</v>
      </c>
      <c r="D1449" s="131" t="s">
        <v>5002</v>
      </c>
      <c r="E1449" s="132" t="s">
        <v>2948</v>
      </c>
      <c r="F1449" s="98">
        <v>2169.29</v>
      </c>
    </row>
    <row r="1450" spans="1:6" ht="25.5" x14ac:dyDescent="0.2">
      <c r="A1450" s="345"/>
      <c r="B1450" s="345"/>
      <c r="C1450" s="133" t="s">
        <v>6396</v>
      </c>
      <c r="D1450" s="131" t="s">
        <v>5004</v>
      </c>
      <c r="E1450" s="132" t="s">
        <v>2949</v>
      </c>
      <c r="F1450" s="98">
        <v>2836.76</v>
      </c>
    </row>
    <row r="1451" spans="1:6" ht="25.5" x14ac:dyDescent="0.2">
      <c r="A1451" s="345"/>
      <c r="B1451" s="345"/>
      <c r="C1451" s="133" t="s">
        <v>6397</v>
      </c>
      <c r="D1451" s="131" t="s">
        <v>5006</v>
      </c>
      <c r="E1451" s="132" t="s">
        <v>2950</v>
      </c>
      <c r="F1451" s="98">
        <v>3504.23</v>
      </c>
    </row>
    <row r="1452" spans="1:6" ht="25.5" x14ac:dyDescent="0.2">
      <c r="A1452" s="345"/>
      <c r="B1452" s="345"/>
      <c r="C1452" s="133" t="s">
        <v>6398</v>
      </c>
      <c r="D1452" s="131" t="s">
        <v>5008</v>
      </c>
      <c r="E1452" s="132" t="s">
        <v>2951</v>
      </c>
      <c r="F1452" s="98">
        <v>4171.7</v>
      </c>
    </row>
    <row r="1453" spans="1:6" ht="25.5" x14ac:dyDescent="0.2">
      <c r="A1453" s="345"/>
      <c r="B1453" s="345"/>
      <c r="C1453" s="133" t="s">
        <v>6399</v>
      </c>
      <c r="D1453" s="131" t="s">
        <v>5010</v>
      </c>
      <c r="E1453" s="132" t="s">
        <v>2952</v>
      </c>
      <c r="F1453" s="98">
        <v>4839.17</v>
      </c>
    </row>
    <row r="1454" spans="1:6" ht="25.5" x14ac:dyDescent="0.2">
      <c r="A1454" s="345"/>
      <c r="B1454" s="345"/>
      <c r="C1454" s="133" t="s">
        <v>6400</v>
      </c>
      <c r="D1454" s="131" t="s">
        <v>5012</v>
      </c>
      <c r="E1454" s="132" t="s">
        <v>2953</v>
      </c>
      <c r="F1454" s="98">
        <v>5506.65</v>
      </c>
    </row>
    <row r="1455" spans="1:6" ht="25.5" x14ac:dyDescent="0.2">
      <c r="A1455" s="345"/>
      <c r="B1455" s="345"/>
      <c r="C1455" s="133" t="s">
        <v>6401</v>
      </c>
      <c r="D1455" s="131" t="s">
        <v>5014</v>
      </c>
      <c r="E1455" s="132" t="s">
        <v>2954</v>
      </c>
      <c r="F1455" s="98">
        <v>6174.12</v>
      </c>
    </row>
    <row r="1456" spans="1:6" ht="25.5" x14ac:dyDescent="0.2">
      <c r="A1456" s="345"/>
      <c r="B1456" s="345"/>
      <c r="C1456" s="133" t="s">
        <v>6402</v>
      </c>
      <c r="D1456" s="131" t="s">
        <v>5016</v>
      </c>
      <c r="E1456" s="132" t="s">
        <v>3835</v>
      </c>
      <c r="F1456" s="98">
        <v>7008.46</v>
      </c>
    </row>
    <row r="1457" spans="1:6" ht="25.5" x14ac:dyDescent="0.2">
      <c r="A1457" s="345"/>
      <c r="B1457" s="345"/>
      <c r="C1457" s="133" t="s">
        <v>6403</v>
      </c>
      <c r="D1457" s="131" t="s">
        <v>5018</v>
      </c>
      <c r="E1457" s="132" t="s">
        <v>2955</v>
      </c>
      <c r="F1457" s="98">
        <v>8343.41</v>
      </c>
    </row>
    <row r="1458" spans="1:6" ht="25.5" x14ac:dyDescent="0.2">
      <c r="A1458" s="345"/>
      <c r="B1458" s="345"/>
      <c r="C1458" s="133" t="s">
        <v>6404</v>
      </c>
      <c r="D1458" s="131" t="s">
        <v>5020</v>
      </c>
      <c r="E1458" s="132" t="s">
        <v>2956</v>
      </c>
      <c r="F1458" s="98">
        <v>9678.35</v>
      </c>
    </row>
    <row r="1459" spans="1:6" ht="25.5" x14ac:dyDescent="0.2">
      <c r="A1459" s="345"/>
      <c r="B1459" s="345"/>
      <c r="C1459" s="133" t="s">
        <v>6405</v>
      </c>
      <c r="D1459" s="131" t="s">
        <v>5022</v>
      </c>
      <c r="E1459" s="132" t="s">
        <v>2957</v>
      </c>
      <c r="F1459" s="98">
        <v>11013.29</v>
      </c>
    </row>
    <row r="1460" spans="1:6" ht="25.5" x14ac:dyDescent="0.2">
      <c r="A1460" s="345"/>
      <c r="B1460" s="345"/>
      <c r="C1460" s="133" t="s">
        <v>6406</v>
      </c>
      <c r="D1460" s="131" t="s">
        <v>5024</v>
      </c>
      <c r="E1460" s="132" t="s">
        <v>2958</v>
      </c>
      <c r="F1460" s="98">
        <v>12348.24</v>
      </c>
    </row>
    <row r="1461" spans="1:6" ht="25.5" x14ac:dyDescent="0.2">
      <c r="A1461" s="345"/>
      <c r="B1461" s="345"/>
      <c r="C1461" s="133" t="s">
        <v>6407</v>
      </c>
      <c r="D1461" s="131" t="s">
        <v>5026</v>
      </c>
      <c r="E1461" s="132" t="s">
        <v>3842</v>
      </c>
      <c r="F1461" s="98">
        <v>13850.05</v>
      </c>
    </row>
    <row r="1462" spans="1:6" ht="25.5" x14ac:dyDescent="0.2">
      <c r="A1462" s="346"/>
      <c r="B1462" s="346"/>
      <c r="C1462" s="133" t="s">
        <v>6408</v>
      </c>
      <c r="D1462" s="131" t="s">
        <v>5028</v>
      </c>
      <c r="E1462" s="132" t="s">
        <v>3845</v>
      </c>
      <c r="F1462" s="98">
        <v>15852.47</v>
      </c>
    </row>
    <row r="1463" spans="1:6" ht="25.5" x14ac:dyDescent="0.2">
      <c r="A1463" s="345"/>
      <c r="B1463" s="345"/>
      <c r="C1463" s="133" t="s">
        <v>6409</v>
      </c>
      <c r="D1463" s="131" t="s">
        <v>5030</v>
      </c>
      <c r="E1463" s="132" t="s">
        <v>3848</v>
      </c>
      <c r="F1463" s="98">
        <v>17854.89</v>
      </c>
    </row>
    <row r="1464" spans="1:6" ht="25.5" x14ac:dyDescent="0.2">
      <c r="A1464" s="345"/>
      <c r="B1464" s="345"/>
      <c r="C1464" s="133" t="s">
        <v>6410</v>
      </c>
      <c r="D1464" s="131" t="s">
        <v>5032</v>
      </c>
      <c r="E1464" s="132" t="s">
        <v>5505</v>
      </c>
      <c r="F1464" s="98">
        <v>19857.3</v>
      </c>
    </row>
    <row r="1465" spans="1:6" ht="25.5" x14ac:dyDescent="0.2">
      <c r="A1465" s="345"/>
      <c r="B1465" s="345"/>
      <c r="C1465" s="133" t="s">
        <v>6411</v>
      </c>
      <c r="D1465" s="131" t="s">
        <v>5034</v>
      </c>
      <c r="E1465" s="132" t="s">
        <v>5508</v>
      </c>
      <c r="F1465" s="98">
        <v>21859.72</v>
      </c>
    </row>
    <row r="1466" spans="1:6" ht="25.5" x14ac:dyDescent="0.2">
      <c r="A1466" s="345"/>
      <c r="B1466" s="345"/>
      <c r="C1466" s="133" t="s">
        <v>6412</v>
      </c>
      <c r="D1466" s="131" t="s">
        <v>5036</v>
      </c>
      <c r="E1466" s="132" t="s">
        <v>5511</v>
      </c>
      <c r="F1466" s="98">
        <v>24029.01</v>
      </c>
    </row>
    <row r="1467" spans="1:6" ht="25.5" x14ac:dyDescent="0.2">
      <c r="A1467" s="345"/>
      <c r="B1467" s="345"/>
      <c r="C1467" s="133" t="s">
        <v>6413</v>
      </c>
      <c r="D1467" s="131" t="s">
        <v>5038</v>
      </c>
      <c r="E1467" s="132" t="s">
        <v>5514</v>
      </c>
      <c r="F1467" s="98">
        <v>26698.9</v>
      </c>
    </row>
    <row r="1468" spans="1:6" ht="25.5" x14ac:dyDescent="0.2">
      <c r="A1468" s="345"/>
      <c r="B1468" s="345"/>
      <c r="C1468" s="133" t="s">
        <v>6414</v>
      </c>
      <c r="D1468" s="131" t="s">
        <v>5040</v>
      </c>
      <c r="E1468" s="132" t="s">
        <v>5517</v>
      </c>
      <c r="F1468" s="98">
        <v>29368.79</v>
      </c>
    </row>
    <row r="1469" spans="1:6" ht="25.5" x14ac:dyDescent="0.2">
      <c r="A1469" s="345"/>
      <c r="B1469" s="345"/>
      <c r="C1469" s="133" t="s">
        <v>6415</v>
      </c>
      <c r="D1469" s="131" t="s">
        <v>5042</v>
      </c>
      <c r="E1469" s="132" t="s">
        <v>5520</v>
      </c>
      <c r="F1469" s="98">
        <v>32038.68</v>
      </c>
    </row>
    <row r="1470" spans="1:6" ht="25.5" x14ac:dyDescent="0.2">
      <c r="A1470" s="345"/>
      <c r="B1470" s="345"/>
      <c r="C1470" s="133" t="s">
        <v>6416</v>
      </c>
      <c r="D1470" s="131" t="s">
        <v>5044</v>
      </c>
      <c r="E1470" s="132" t="s">
        <v>5523</v>
      </c>
      <c r="F1470" s="98">
        <v>34708.559999999998</v>
      </c>
    </row>
    <row r="1471" spans="1:6" ht="25.5" x14ac:dyDescent="0.2">
      <c r="A1471" s="345"/>
      <c r="B1471" s="345"/>
      <c r="C1471" s="133" t="s">
        <v>6417</v>
      </c>
      <c r="D1471" s="131" t="s">
        <v>5046</v>
      </c>
      <c r="E1471" s="132" t="s">
        <v>5526</v>
      </c>
      <c r="F1471" s="98">
        <v>37378.449999999997</v>
      </c>
    </row>
    <row r="1472" spans="1:6" ht="25.5" x14ac:dyDescent="0.2">
      <c r="A1472" s="345"/>
      <c r="B1472" s="345"/>
      <c r="C1472" s="133" t="s">
        <v>6418</v>
      </c>
      <c r="D1472" s="131" t="s">
        <v>5048</v>
      </c>
      <c r="E1472" s="132" t="s">
        <v>5529</v>
      </c>
      <c r="F1472" s="98">
        <v>40048.339999999997</v>
      </c>
    </row>
    <row r="1473" spans="1:6" ht="25.5" x14ac:dyDescent="0.2">
      <c r="A1473" s="345"/>
      <c r="B1473" s="345"/>
      <c r="C1473" s="133" t="s">
        <v>6419</v>
      </c>
      <c r="D1473" s="131" t="s">
        <v>6129</v>
      </c>
      <c r="E1473" s="132" t="s">
        <v>6130</v>
      </c>
      <c r="F1473" s="98">
        <v>42718.23</v>
      </c>
    </row>
    <row r="1474" spans="1:6" ht="25.5" x14ac:dyDescent="0.2">
      <c r="A1474" s="345"/>
      <c r="B1474" s="345"/>
      <c r="C1474" s="133" t="s">
        <v>6420</v>
      </c>
      <c r="D1474" s="131" t="s">
        <v>6134</v>
      </c>
      <c r="E1474" s="132" t="s">
        <v>6135</v>
      </c>
      <c r="F1474" s="98">
        <v>45721.86</v>
      </c>
    </row>
    <row r="1475" spans="1:6" ht="25.5" x14ac:dyDescent="0.2">
      <c r="A1475" s="345"/>
      <c r="B1475" s="345"/>
      <c r="C1475" s="133" t="s">
        <v>6421</v>
      </c>
      <c r="D1475" s="131" t="s">
        <v>6139</v>
      </c>
      <c r="E1475" s="132" t="s">
        <v>6140</v>
      </c>
      <c r="F1475" s="98">
        <v>49726.69</v>
      </c>
    </row>
    <row r="1476" spans="1:6" ht="25.5" x14ac:dyDescent="0.2">
      <c r="A1476" s="345"/>
      <c r="B1476" s="345"/>
      <c r="C1476" s="133" t="s">
        <v>6422</v>
      </c>
      <c r="D1476" s="131" t="s">
        <v>6144</v>
      </c>
      <c r="E1476" s="132" t="s">
        <v>6145</v>
      </c>
      <c r="F1476" s="98">
        <v>53731.53</v>
      </c>
    </row>
    <row r="1477" spans="1:6" ht="25.5" x14ac:dyDescent="0.2">
      <c r="A1477" s="345"/>
      <c r="B1477" s="345"/>
      <c r="C1477" s="133" t="s">
        <v>6423</v>
      </c>
      <c r="D1477" s="131" t="s">
        <v>6149</v>
      </c>
      <c r="E1477" s="132" t="s">
        <v>6150</v>
      </c>
      <c r="F1477" s="98">
        <v>57736.36</v>
      </c>
    </row>
    <row r="1478" spans="1:6" ht="25.5" x14ac:dyDescent="0.2">
      <c r="A1478" s="345"/>
      <c r="B1478" s="345"/>
      <c r="C1478" s="133" t="s">
        <v>6424</v>
      </c>
      <c r="D1478" s="131" t="s">
        <v>6154</v>
      </c>
      <c r="E1478" s="132" t="s">
        <v>6155</v>
      </c>
      <c r="F1478" s="98">
        <v>61741.2</v>
      </c>
    </row>
    <row r="1479" spans="1:6" ht="25.5" x14ac:dyDescent="0.2">
      <c r="A1479" s="345"/>
      <c r="B1479" s="345"/>
      <c r="C1479" s="133" t="s">
        <v>6425</v>
      </c>
      <c r="D1479" s="131" t="s">
        <v>6159</v>
      </c>
      <c r="E1479" s="132" t="s">
        <v>6160</v>
      </c>
      <c r="F1479" s="98">
        <v>66079.77</v>
      </c>
    </row>
    <row r="1480" spans="1:6" ht="25.5" x14ac:dyDescent="0.2">
      <c r="A1480" s="345"/>
      <c r="B1480" s="345"/>
      <c r="C1480" s="133" t="s">
        <v>6426</v>
      </c>
      <c r="D1480" s="131" t="s">
        <v>6164</v>
      </c>
      <c r="E1480" s="132" t="s">
        <v>6165</v>
      </c>
      <c r="F1480" s="98">
        <v>71419.55</v>
      </c>
    </row>
    <row r="1481" spans="1:6" ht="25.5" x14ac:dyDescent="0.2">
      <c r="A1481" s="345"/>
      <c r="B1481" s="345"/>
      <c r="C1481" s="133" t="s">
        <v>6427</v>
      </c>
      <c r="D1481" s="131" t="s">
        <v>6169</v>
      </c>
      <c r="E1481" s="132" t="s">
        <v>6170</v>
      </c>
      <c r="F1481" s="98">
        <v>76759.33</v>
      </c>
    </row>
    <row r="1482" spans="1:6" ht="25.5" x14ac:dyDescent="0.2">
      <c r="A1482" s="345"/>
      <c r="B1482" s="345"/>
      <c r="C1482" s="133" t="s">
        <v>6428</v>
      </c>
      <c r="D1482" s="131" t="s">
        <v>6174</v>
      </c>
      <c r="E1482" s="132" t="s">
        <v>6175</v>
      </c>
      <c r="F1482" s="98">
        <v>82099.11</v>
      </c>
    </row>
    <row r="1483" spans="1:6" ht="25.5" x14ac:dyDescent="0.2">
      <c r="A1483" s="345"/>
      <c r="B1483" s="345"/>
      <c r="C1483" s="133" t="s">
        <v>6429</v>
      </c>
      <c r="D1483" s="131" t="s">
        <v>6179</v>
      </c>
      <c r="E1483" s="132" t="s">
        <v>6180</v>
      </c>
      <c r="F1483" s="98">
        <v>87438.88</v>
      </c>
    </row>
    <row r="1484" spans="1:6" ht="25.5" x14ac:dyDescent="0.2">
      <c r="A1484" s="345"/>
      <c r="B1484" s="345"/>
      <c r="C1484" s="133" t="s">
        <v>6430</v>
      </c>
      <c r="D1484" s="131" t="s">
        <v>6184</v>
      </c>
      <c r="E1484" s="132" t="s">
        <v>6185</v>
      </c>
      <c r="F1484" s="98">
        <v>93112.4</v>
      </c>
    </row>
    <row r="1485" spans="1:6" ht="25.5" x14ac:dyDescent="0.2">
      <c r="A1485" s="345"/>
      <c r="B1485" s="345"/>
      <c r="C1485" s="133" t="s">
        <v>6431</v>
      </c>
      <c r="D1485" s="131" t="s">
        <v>6189</v>
      </c>
      <c r="E1485" s="132" t="s">
        <v>6190</v>
      </c>
      <c r="F1485" s="98">
        <v>99787.12</v>
      </c>
    </row>
    <row r="1486" spans="1:6" ht="25.5" x14ac:dyDescent="0.2">
      <c r="A1486" s="345"/>
      <c r="B1486" s="345"/>
      <c r="C1486" s="133" t="s">
        <v>6432</v>
      </c>
      <c r="D1486" s="131" t="s">
        <v>6194</v>
      </c>
      <c r="E1486" s="132" t="s">
        <v>6195</v>
      </c>
      <c r="F1486" s="98">
        <v>106461.85</v>
      </c>
    </row>
    <row r="1487" spans="1:6" ht="25.5" x14ac:dyDescent="0.2">
      <c r="A1487" s="345"/>
      <c r="B1487" s="345"/>
      <c r="C1487" s="133" t="s">
        <v>6433</v>
      </c>
      <c r="D1487" s="131" t="s">
        <v>6199</v>
      </c>
      <c r="E1487" s="132" t="s">
        <v>6200</v>
      </c>
      <c r="F1487" s="98">
        <v>113136.57</v>
      </c>
    </row>
    <row r="1488" spans="1:6" ht="25.5" x14ac:dyDescent="0.2">
      <c r="A1488" s="345"/>
      <c r="B1488" s="345"/>
      <c r="C1488" s="133" t="s">
        <v>6434</v>
      </c>
      <c r="D1488" s="131" t="s">
        <v>6204</v>
      </c>
      <c r="E1488" s="132" t="s">
        <v>6205</v>
      </c>
      <c r="F1488" s="98">
        <v>119811.3</v>
      </c>
    </row>
    <row r="1489" spans="1:6" ht="25.5" x14ac:dyDescent="0.2">
      <c r="A1489" s="340"/>
      <c r="B1489" s="340"/>
      <c r="C1489" s="133" t="s">
        <v>6435</v>
      </c>
      <c r="D1489" s="131" t="s">
        <v>6209</v>
      </c>
      <c r="E1489" s="132" t="s">
        <v>6210</v>
      </c>
      <c r="F1489" s="98">
        <v>126486.02</v>
      </c>
    </row>
    <row r="1490" spans="1:6" ht="38.25" x14ac:dyDescent="0.2">
      <c r="A1490" s="339" t="s">
        <v>6436</v>
      </c>
      <c r="B1490" s="334" t="s">
        <v>7602</v>
      </c>
      <c r="C1490" s="133"/>
      <c r="D1490" s="131"/>
      <c r="E1490" s="556" t="s">
        <v>6437</v>
      </c>
      <c r="F1490" s="557"/>
    </row>
    <row r="1491" spans="1:6" ht="25.5" x14ac:dyDescent="0.2">
      <c r="A1491" s="345"/>
      <c r="B1491" s="347" t="s">
        <v>4760</v>
      </c>
      <c r="C1491" s="133" t="s">
        <v>6438</v>
      </c>
      <c r="D1491" s="131" t="s">
        <v>5051</v>
      </c>
      <c r="E1491" s="132" t="s">
        <v>5052</v>
      </c>
      <c r="F1491" s="98">
        <v>444.77</v>
      </c>
    </row>
    <row r="1492" spans="1:6" ht="25.5" x14ac:dyDescent="0.2">
      <c r="A1492" s="345"/>
      <c r="B1492" s="345"/>
      <c r="C1492" s="133" t="s">
        <v>6439</v>
      </c>
      <c r="D1492" s="131" t="s">
        <v>5054</v>
      </c>
      <c r="E1492" s="132" t="s">
        <v>5055</v>
      </c>
      <c r="F1492" s="98">
        <v>889.54</v>
      </c>
    </row>
    <row r="1493" spans="1:6" ht="25.5" x14ac:dyDescent="0.2">
      <c r="A1493" s="345"/>
      <c r="B1493" s="345"/>
      <c r="C1493" s="133" t="s">
        <v>6440</v>
      </c>
      <c r="D1493" s="131" t="s">
        <v>5057</v>
      </c>
      <c r="E1493" s="132" t="s">
        <v>5058</v>
      </c>
      <c r="F1493" s="98">
        <v>1334.3</v>
      </c>
    </row>
    <row r="1494" spans="1:6" ht="25.5" x14ac:dyDescent="0.2">
      <c r="A1494" s="346"/>
      <c r="B1494" s="346"/>
      <c r="C1494" s="133" t="s">
        <v>6441</v>
      </c>
      <c r="D1494" s="131" t="s">
        <v>5060</v>
      </c>
      <c r="E1494" s="132" t="s">
        <v>5061</v>
      </c>
      <c r="F1494" s="98">
        <v>1779.07</v>
      </c>
    </row>
    <row r="1495" spans="1:6" ht="13.35" customHeight="1" x14ac:dyDescent="0.2">
      <c r="A1495" s="345"/>
      <c r="B1495" s="345"/>
      <c r="C1495" s="133" t="s">
        <v>6442</v>
      </c>
      <c r="D1495" s="131" t="s">
        <v>5063</v>
      </c>
      <c r="E1495" s="132" t="s">
        <v>5064</v>
      </c>
      <c r="F1495" s="98">
        <v>2223.84</v>
      </c>
    </row>
    <row r="1496" spans="1:6" ht="25.5" x14ac:dyDescent="0.2">
      <c r="A1496" s="345"/>
      <c r="B1496" s="345"/>
      <c r="C1496" s="133" t="s">
        <v>6443</v>
      </c>
      <c r="D1496" s="131" t="s">
        <v>5066</v>
      </c>
      <c r="E1496" s="132" t="s">
        <v>2747</v>
      </c>
      <c r="F1496" s="98">
        <v>2890.99</v>
      </c>
    </row>
    <row r="1497" spans="1:6" ht="25.5" x14ac:dyDescent="0.2">
      <c r="A1497" s="345"/>
      <c r="B1497" s="345"/>
      <c r="C1497" s="133" t="s">
        <v>6444</v>
      </c>
      <c r="D1497" s="131" t="s">
        <v>5068</v>
      </c>
      <c r="E1497" s="132" t="s">
        <v>2748</v>
      </c>
      <c r="F1497" s="98">
        <v>3780.53</v>
      </c>
    </row>
    <row r="1498" spans="1:6" ht="25.5" x14ac:dyDescent="0.2">
      <c r="A1498" s="345"/>
      <c r="B1498" s="345"/>
      <c r="C1498" s="133" t="s">
        <v>6445</v>
      </c>
      <c r="D1498" s="131" t="s">
        <v>5070</v>
      </c>
      <c r="E1498" s="132" t="s">
        <v>2749</v>
      </c>
      <c r="F1498" s="98">
        <v>4670.0600000000004</v>
      </c>
    </row>
    <row r="1499" spans="1:6" ht="25.5" x14ac:dyDescent="0.2">
      <c r="A1499" s="345"/>
      <c r="B1499" s="345"/>
      <c r="C1499" s="133" t="s">
        <v>6446</v>
      </c>
      <c r="D1499" s="131" t="s">
        <v>5072</v>
      </c>
      <c r="E1499" s="132" t="s">
        <v>2750</v>
      </c>
      <c r="F1499" s="98">
        <v>5559.6</v>
      </c>
    </row>
    <row r="1500" spans="1:6" ht="25.5" x14ac:dyDescent="0.2">
      <c r="A1500" s="345"/>
      <c r="B1500" s="345"/>
      <c r="C1500" s="133" t="s">
        <v>6447</v>
      </c>
      <c r="D1500" s="131" t="s">
        <v>5074</v>
      </c>
      <c r="E1500" s="132" t="s">
        <v>2751</v>
      </c>
      <c r="F1500" s="98">
        <v>6449.14</v>
      </c>
    </row>
    <row r="1501" spans="1:6" ht="25.5" x14ac:dyDescent="0.2">
      <c r="A1501" s="345"/>
      <c r="B1501" s="345"/>
      <c r="C1501" s="133" t="s">
        <v>6448</v>
      </c>
      <c r="D1501" s="131" t="s">
        <v>5076</v>
      </c>
      <c r="E1501" s="132" t="s">
        <v>2752</v>
      </c>
      <c r="F1501" s="98">
        <v>7338.67</v>
      </c>
    </row>
    <row r="1502" spans="1:6" ht="25.5" x14ac:dyDescent="0.2">
      <c r="A1502" s="345"/>
      <c r="B1502" s="345"/>
      <c r="C1502" s="133" t="s">
        <v>6449</v>
      </c>
      <c r="D1502" s="131" t="s">
        <v>5078</v>
      </c>
      <c r="E1502" s="132" t="s">
        <v>2753</v>
      </c>
      <c r="F1502" s="98">
        <v>8228.2099999999991</v>
      </c>
    </row>
    <row r="1503" spans="1:6" ht="25.5" x14ac:dyDescent="0.2">
      <c r="A1503" s="345"/>
      <c r="B1503" s="345"/>
      <c r="C1503" s="133" t="s">
        <v>6450</v>
      </c>
      <c r="D1503" s="131" t="s">
        <v>5080</v>
      </c>
      <c r="E1503" s="132" t="s">
        <v>2754</v>
      </c>
      <c r="F1503" s="98">
        <v>9340.1299999999992</v>
      </c>
    </row>
    <row r="1504" spans="1:6" ht="25.5" x14ac:dyDescent="0.2">
      <c r="A1504" s="345"/>
      <c r="B1504" s="345"/>
      <c r="C1504" s="133" t="s">
        <v>6451</v>
      </c>
      <c r="D1504" s="131" t="s">
        <v>5082</v>
      </c>
      <c r="E1504" s="132" t="s">
        <v>2755</v>
      </c>
      <c r="F1504" s="98">
        <v>11119.2</v>
      </c>
    </row>
    <row r="1505" spans="1:6" ht="25.5" x14ac:dyDescent="0.2">
      <c r="A1505" s="345"/>
      <c r="B1505" s="345"/>
      <c r="C1505" s="133" t="s">
        <v>6452</v>
      </c>
      <c r="D1505" s="131" t="s">
        <v>5084</v>
      </c>
      <c r="E1505" s="132" t="s">
        <v>2756</v>
      </c>
      <c r="F1505" s="98">
        <v>12898.27</v>
      </c>
    </row>
    <row r="1506" spans="1:6" ht="25.5" x14ac:dyDescent="0.2">
      <c r="A1506" s="345"/>
      <c r="B1506" s="345"/>
      <c r="C1506" s="133" t="s">
        <v>6453</v>
      </c>
      <c r="D1506" s="131" t="s">
        <v>5086</v>
      </c>
      <c r="E1506" s="132" t="s">
        <v>2757</v>
      </c>
      <c r="F1506" s="98">
        <v>14677.34</v>
      </c>
    </row>
    <row r="1507" spans="1:6" ht="25.5" x14ac:dyDescent="0.2">
      <c r="A1507" s="345"/>
      <c r="B1507" s="345"/>
      <c r="C1507" s="133" t="s">
        <v>6454</v>
      </c>
      <c r="D1507" s="131" t="s">
        <v>5088</v>
      </c>
      <c r="E1507" s="132" t="s">
        <v>2758</v>
      </c>
      <c r="F1507" s="98">
        <v>16456.419999999998</v>
      </c>
    </row>
    <row r="1508" spans="1:6" ht="25.5" x14ac:dyDescent="0.2">
      <c r="A1508" s="345"/>
      <c r="B1508" s="345"/>
      <c r="C1508" s="133" t="s">
        <v>6455</v>
      </c>
      <c r="D1508" s="131" t="s">
        <v>5090</v>
      </c>
      <c r="E1508" s="132" t="s">
        <v>2759</v>
      </c>
      <c r="F1508" s="98">
        <v>18457.87</v>
      </c>
    </row>
    <row r="1509" spans="1:6" ht="25.5" x14ac:dyDescent="0.2">
      <c r="A1509" s="345"/>
      <c r="B1509" s="345"/>
      <c r="C1509" s="133" t="s">
        <v>6456</v>
      </c>
      <c r="D1509" s="131" t="s">
        <v>5092</v>
      </c>
      <c r="E1509" s="132" t="s">
        <v>2760</v>
      </c>
      <c r="F1509" s="98">
        <v>21126.48</v>
      </c>
    </row>
    <row r="1510" spans="1:6" ht="25.5" x14ac:dyDescent="0.2">
      <c r="A1510" s="345"/>
      <c r="B1510" s="345"/>
      <c r="C1510" s="133" t="s">
        <v>6457</v>
      </c>
      <c r="D1510" s="131" t="s">
        <v>5094</v>
      </c>
      <c r="E1510" s="132" t="s">
        <v>2761</v>
      </c>
      <c r="F1510" s="98">
        <v>23795.09</v>
      </c>
    </row>
    <row r="1511" spans="1:6" ht="25.5" x14ac:dyDescent="0.2">
      <c r="A1511" s="345"/>
      <c r="B1511" s="345"/>
      <c r="C1511" s="133" t="s">
        <v>6458</v>
      </c>
      <c r="D1511" s="131" t="s">
        <v>5096</v>
      </c>
      <c r="E1511" s="132" t="s">
        <v>2762</v>
      </c>
      <c r="F1511" s="98">
        <v>26463.7</v>
      </c>
    </row>
    <row r="1512" spans="1:6" ht="25.5" x14ac:dyDescent="0.2">
      <c r="A1512" s="345"/>
      <c r="B1512" s="345"/>
      <c r="C1512" s="133" t="s">
        <v>6459</v>
      </c>
      <c r="D1512" s="131" t="s">
        <v>5098</v>
      </c>
      <c r="E1512" s="132" t="s">
        <v>2763</v>
      </c>
      <c r="F1512" s="98">
        <v>29132.3</v>
      </c>
    </row>
    <row r="1513" spans="1:6" ht="25.5" x14ac:dyDescent="0.2">
      <c r="A1513" s="345"/>
      <c r="B1513" s="345"/>
      <c r="C1513" s="133" t="s">
        <v>6460</v>
      </c>
      <c r="D1513" s="131" t="s">
        <v>5100</v>
      </c>
      <c r="E1513" s="132" t="s">
        <v>2764</v>
      </c>
      <c r="F1513" s="98">
        <v>32023.3</v>
      </c>
    </row>
    <row r="1514" spans="1:6" ht="25.5" x14ac:dyDescent="0.2">
      <c r="A1514" s="345"/>
      <c r="B1514" s="345"/>
      <c r="C1514" s="133" t="s">
        <v>6461</v>
      </c>
      <c r="D1514" s="131" t="s">
        <v>5102</v>
      </c>
      <c r="E1514" s="132" t="s">
        <v>2765</v>
      </c>
      <c r="F1514" s="98">
        <v>35581.440000000002</v>
      </c>
    </row>
    <row r="1515" spans="1:6" ht="25.5" x14ac:dyDescent="0.2">
      <c r="A1515" s="345"/>
      <c r="B1515" s="345"/>
      <c r="C1515" s="133" t="s">
        <v>6462</v>
      </c>
      <c r="D1515" s="131" t="s">
        <v>5104</v>
      </c>
      <c r="E1515" s="132" t="s">
        <v>2766</v>
      </c>
      <c r="F1515" s="98">
        <v>39139.58</v>
      </c>
    </row>
    <row r="1516" spans="1:6" ht="25.5" x14ac:dyDescent="0.2">
      <c r="A1516" s="345"/>
      <c r="B1516" s="345"/>
      <c r="C1516" s="133" t="s">
        <v>6463</v>
      </c>
      <c r="D1516" s="131" t="s">
        <v>5106</v>
      </c>
      <c r="E1516" s="132" t="s">
        <v>2767</v>
      </c>
      <c r="F1516" s="98">
        <v>42697.73</v>
      </c>
    </row>
    <row r="1517" spans="1:6" ht="25.5" x14ac:dyDescent="0.2">
      <c r="A1517" s="345"/>
      <c r="B1517" s="345"/>
      <c r="C1517" s="133" t="s">
        <v>6464</v>
      </c>
      <c r="D1517" s="131" t="s">
        <v>5108</v>
      </c>
      <c r="E1517" s="132" t="s">
        <v>2946</v>
      </c>
      <c r="F1517" s="98">
        <v>46255.87</v>
      </c>
    </row>
    <row r="1518" spans="1:6" ht="25.5" x14ac:dyDescent="0.2">
      <c r="A1518" s="345"/>
      <c r="B1518" s="345"/>
      <c r="C1518" s="133" t="s">
        <v>6465</v>
      </c>
      <c r="D1518" s="131" t="s">
        <v>5110</v>
      </c>
      <c r="E1518" s="132" t="s">
        <v>2947</v>
      </c>
      <c r="F1518" s="98">
        <v>49814.02</v>
      </c>
    </row>
    <row r="1519" spans="1:6" ht="25.5" x14ac:dyDescent="0.2">
      <c r="A1519" s="345"/>
      <c r="B1519" s="345"/>
      <c r="C1519" s="133" t="s">
        <v>6466</v>
      </c>
      <c r="D1519" s="131" t="s">
        <v>5112</v>
      </c>
      <c r="E1519" s="132" t="s">
        <v>3553</v>
      </c>
      <c r="F1519" s="98">
        <v>53372.160000000003</v>
      </c>
    </row>
    <row r="1520" spans="1:6" ht="13.35" customHeight="1" x14ac:dyDescent="0.2">
      <c r="A1520" s="345"/>
      <c r="B1520" s="345"/>
      <c r="C1520" s="133" t="s">
        <v>6467</v>
      </c>
      <c r="D1520" s="131" t="s">
        <v>6214</v>
      </c>
      <c r="E1520" s="132" t="s">
        <v>6215</v>
      </c>
      <c r="F1520" s="98">
        <v>56930.3</v>
      </c>
    </row>
    <row r="1521" spans="1:6" ht="25.5" x14ac:dyDescent="0.2">
      <c r="A1521" s="345"/>
      <c r="B1521" s="345"/>
      <c r="C1521" s="133" t="s">
        <v>6468</v>
      </c>
      <c r="D1521" s="131" t="s">
        <v>6219</v>
      </c>
      <c r="E1521" s="132" t="s">
        <v>6220</v>
      </c>
      <c r="F1521" s="98">
        <v>60933.22</v>
      </c>
    </row>
    <row r="1522" spans="1:6" ht="25.5" x14ac:dyDescent="0.2">
      <c r="A1522" s="345"/>
      <c r="B1522" s="345"/>
      <c r="C1522" s="133" t="s">
        <v>6469</v>
      </c>
      <c r="D1522" s="131" t="s">
        <v>6224</v>
      </c>
      <c r="E1522" s="132" t="s">
        <v>6225</v>
      </c>
      <c r="F1522" s="98">
        <v>66270.429999999993</v>
      </c>
    </row>
    <row r="1523" spans="1:6" ht="25.5" x14ac:dyDescent="0.2">
      <c r="A1523" s="345"/>
      <c r="B1523" s="345"/>
      <c r="C1523" s="133" t="s">
        <v>6470</v>
      </c>
      <c r="D1523" s="131" t="s">
        <v>6229</v>
      </c>
      <c r="E1523" s="132" t="s">
        <v>6230</v>
      </c>
      <c r="F1523" s="98">
        <v>71607.649999999994</v>
      </c>
    </row>
    <row r="1524" spans="1:6" ht="25.5" x14ac:dyDescent="0.2">
      <c r="A1524" s="345"/>
      <c r="B1524" s="345"/>
      <c r="C1524" s="133" t="s">
        <v>6471</v>
      </c>
      <c r="D1524" s="131" t="s">
        <v>6234</v>
      </c>
      <c r="E1524" s="132" t="s">
        <v>6235</v>
      </c>
      <c r="F1524" s="98">
        <v>76944.86</v>
      </c>
    </row>
    <row r="1525" spans="1:6" ht="25.5" x14ac:dyDescent="0.2">
      <c r="A1525" s="345"/>
      <c r="B1525" s="345"/>
      <c r="C1525" s="133" t="s">
        <v>6472</v>
      </c>
      <c r="D1525" s="131" t="s">
        <v>6239</v>
      </c>
      <c r="E1525" s="132" t="s">
        <v>6240</v>
      </c>
      <c r="F1525" s="98">
        <v>82282.080000000002</v>
      </c>
    </row>
    <row r="1526" spans="1:6" ht="25.5" x14ac:dyDescent="0.2">
      <c r="A1526" s="345"/>
      <c r="B1526" s="345"/>
      <c r="C1526" s="133" t="s">
        <v>6473</v>
      </c>
      <c r="D1526" s="131" t="s">
        <v>6244</v>
      </c>
      <c r="E1526" s="132" t="s">
        <v>6245</v>
      </c>
      <c r="F1526" s="98">
        <v>88064.06</v>
      </c>
    </row>
    <row r="1527" spans="1:6" ht="25.5" x14ac:dyDescent="0.2">
      <c r="A1527" s="346"/>
      <c r="B1527" s="346"/>
      <c r="C1527" s="133" t="s">
        <v>6474</v>
      </c>
      <c r="D1527" s="131" t="s">
        <v>6249</v>
      </c>
      <c r="E1527" s="132" t="s">
        <v>6250</v>
      </c>
      <c r="F1527" s="98">
        <v>95180.35</v>
      </c>
    </row>
    <row r="1528" spans="1:6" ht="25.5" x14ac:dyDescent="0.2">
      <c r="A1528" s="345"/>
      <c r="B1528" s="345"/>
      <c r="C1528" s="133" t="s">
        <v>6475</v>
      </c>
      <c r="D1528" s="131" t="s">
        <v>6254</v>
      </c>
      <c r="E1528" s="132" t="s">
        <v>6255</v>
      </c>
      <c r="F1528" s="98">
        <v>102296.64</v>
      </c>
    </row>
    <row r="1529" spans="1:6" ht="25.5" x14ac:dyDescent="0.2">
      <c r="A1529" s="345"/>
      <c r="B1529" s="345"/>
      <c r="C1529" s="133" t="s">
        <v>6476</v>
      </c>
      <c r="D1529" s="131" t="s">
        <v>6259</v>
      </c>
      <c r="E1529" s="132" t="s">
        <v>6260</v>
      </c>
      <c r="F1529" s="98">
        <v>109412.93</v>
      </c>
    </row>
    <row r="1530" spans="1:6" ht="25.5" x14ac:dyDescent="0.2">
      <c r="A1530" s="345"/>
      <c r="B1530" s="345"/>
      <c r="C1530" s="133" t="s">
        <v>6477</v>
      </c>
      <c r="D1530" s="131" t="s">
        <v>6264</v>
      </c>
      <c r="E1530" s="132" t="s">
        <v>6265</v>
      </c>
      <c r="F1530" s="98">
        <v>116529.22</v>
      </c>
    </row>
    <row r="1531" spans="1:6" ht="25.5" x14ac:dyDescent="0.2">
      <c r="A1531" s="345"/>
      <c r="B1531" s="345"/>
      <c r="C1531" s="133" t="s">
        <v>6478</v>
      </c>
      <c r="D1531" s="131" t="s">
        <v>6269</v>
      </c>
      <c r="E1531" s="132" t="s">
        <v>6270</v>
      </c>
      <c r="F1531" s="98">
        <v>124090.27</v>
      </c>
    </row>
    <row r="1532" spans="1:6" ht="25.5" x14ac:dyDescent="0.2">
      <c r="A1532" s="345"/>
      <c r="B1532" s="345"/>
      <c r="C1532" s="133" t="s">
        <v>6479</v>
      </c>
      <c r="D1532" s="131" t="s">
        <v>6274</v>
      </c>
      <c r="E1532" s="132" t="s">
        <v>6275</v>
      </c>
      <c r="F1532" s="98">
        <v>132985.63</v>
      </c>
    </row>
    <row r="1533" spans="1:6" ht="25.5" x14ac:dyDescent="0.2">
      <c r="A1533" s="345"/>
      <c r="B1533" s="345"/>
      <c r="C1533" s="133" t="s">
        <v>6480</v>
      </c>
      <c r="D1533" s="131" t="s">
        <v>6279</v>
      </c>
      <c r="E1533" s="132" t="s">
        <v>6280</v>
      </c>
      <c r="F1533" s="98">
        <v>141880.99</v>
      </c>
    </row>
    <row r="1534" spans="1:6" ht="25.5" x14ac:dyDescent="0.2">
      <c r="A1534" s="345"/>
      <c r="B1534" s="345"/>
      <c r="C1534" s="133" t="s">
        <v>6481</v>
      </c>
      <c r="D1534" s="131" t="s">
        <v>6284</v>
      </c>
      <c r="E1534" s="132" t="s">
        <v>6285</v>
      </c>
      <c r="F1534" s="98">
        <v>150776.35</v>
      </c>
    </row>
    <row r="1535" spans="1:6" ht="25.5" x14ac:dyDescent="0.2">
      <c r="A1535" s="345"/>
      <c r="B1535" s="345"/>
      <c r="C1535" s="133" t="s">
        <v>6482</v>
      </c>
      <c r="D1535" s="131" t="s">
        <v>6289</v>
      </c>
      <c r="E1535" s="132" t="s">
        <v>6290</v>
      </c>
      <c r="F1535" s="98">
        <v>159671.71</v>
      </c>
    </row>
    <row r="1536" spans="1:6" ht="25.5" x14ac:dyDescent="0.2">
      <c r="A1536" s="340"/>
      <c r="B1536" s="340"/>
      <c r="C1536" s="133" t="s">
        <v>6483</v>
      </c>
      <c r="D1536" s="131" t="s">
        <v>6294</v>
      </c>
      <c r="E1536" s="132" t="s">
        <v>6295</v>
      </c>
      <c r="F1536" s="98">
        <v>168567.07</v>
      </c>
    </row>
    <row r="1537" spans="1:6" x14ac:dyDescent="0.2">
      <c r="A1537" s="138"/>
      <c r="B1537" s="123"/>
      <c r="C1537" s="123"/>
      <c r="D1537" s="139"/>
      <c r="E1537" s="140"/>
      <c r="F1537" s="141"/>
    </row>
    <row r="1538" spans="1:6" x14ac:dyDescent="0.2">
      <c r="A1538" s="99" t="s">
        <v>77</v>
      </c>
      <c r="B1538" s="142"/>
      <c r="C1538" s="143"/>
      <c r="D1538" s="142"/>
      <c r="E1538" s="142"/>
      <c r="F1538" s="144"/>
    </row>
    <row r="1539" spans="1:6" x14ac:dyDescent="0.2">
      <c r="A1539" s="139"/>
      <c r="B1539" s="145"/>
      <c r="C1539" s="146"/>
      <c r="D1539" s="146"/>
      <c r="E1539" s="147"/>
      <c r="F1539" s="148"/>
    </row>
    <row r="1540" spans="1:6" ht="14.25" x14ac:dyDescent="0.2">
      <c r="A1540" s="100" t="s">
        <v>4576</v>
      </c>
      <c r="B1540" s="101" t="s">
        <v>4577</v>
      </c>
      <c r="C1540" s="139"/>
      <c r="D1540" s="139"/>
      <c r="E1540" s="139"/>
      <c r="F1540" s="144"/>
    </row>
    <row r="1541" spans="1:6" ht="28.35" customHeight="1" x14ac:dyDescent="0.2">
      <c r="A1541" s="100" t="s">
        <v>78</v>
      </c>
      <c r="B1541" s="561" t="s">
        <v>81</v>
      </c>
      <c r="C1541" s="561"/>
      <c r="D1541" s="561"/>
      <c r="E1541" s="561"/>
      <c r="F1541" s="561"/>
    </row>
    <row r="1542" spans="1:6" ht="13.7" customHeight="1" x14ac:dyDescent="0.2">
      <c r="A1542" s="100" t="s">
        <v>80</v>
      </c>
      <c r="B1542" s="101" t="s">
        <v>4578</v>
      </c>
      <c r="C1542" s="139"/>
      <c r="D1542" s="139"/>
      <c r="E1542" s="139"/>
      <c r="F1542" s="144"/>
    </row>
    <row r="1543" spans="1:6" ht="14.25" x14ac:dyDescent="0.2">
      <c r="A1543" s="100" t="s">
        <v>82</v>
      </c>
      <c r="B1543" s="101" t="s">
        <v>4579</v>
      </c>
      <c r="C1543" s="139"/>
      <c r="D1543" s="139"/>
      <c r="E1543" s="139"/>
      <c r="F1543" s="144"/>
    </row>
    <row r="1544" spans="1:6" ht="14.25" x14ac:dyDescent="0.2">
      <c r="A1544" s="100" t="s">
        <v>4580</v>
      </c>
      <c r="B1544" s="101" t="s">
        <v>4581</v>
      </c>
      <c r="C1544" s="139"/>
      <c r="D1544" s="139"/>
      <c r="E1544" s="139"/>
      <c r="F1544" s="144"/>
    </row>
    <row r="1545" spans="1:6" ht="14.25" x14ac:dyDescent="0.2">
      <c r="A1545" s="100" t="s">
        <v>4582</v>
      </c>
      <c r="B1545" s="101" t="s">
        <v>4583</v>
      </c>
      <c r="C1545" s="139"/>
      <c r="D1545" s="139"/>
      <c r="E1545" s="139"/>
      <c r="F1545" s="144"/>
    </row>
    <row r="1546" spans="1:6" ht="14.25" x14ac:dyDescent="0.2">
      <c r="A1546" s="100" t="s">
        <v>4584</v>
      </c>
      <c r="B1546" s="101" t="s">
        <v>3815</v>
      </c>
      <c r="C1546" s="139"/>
      <c r="D1546" s="139"/>
      <c r="E1546" s="139"/>
      <c r="F1546" s="144"/>
    </row>
    <row r="1547" spans="1:6" ht="25.7" customHeight="1" x14ac:dyDescent="0.2">
      <c r="A1547" s="100" t="s">
        <v>3816</v>
      </c>
      <c r="B1547" s="561" t="s">
        <v>6329</v>
      </c>
      <c r="C1547" s="561"/>
      <c r="D1547" s="561"/>
      <c r="E1547" s="561"/>
      <c r="F1547" s="561"/>
    </row>
    <row r="1548" spans="1:6" ht="23.45" customHeight="1" x14ac:dyDescent="0.2">
      <c r="A1548" s="100" t="s">
        <v>3817</v>
      </c>
      <c r="B1548" s="561" t="s">
        <v>6484</v>
      </c>
      <c r="C1548" s="561"/>
      <c r="D1548" s="561"/>
      <c r="E1548" s="561"/>
      <c r="F1548" s="561"/>
    </row>
    <row r="1549" spans="1:6" ht="27" customHeight="1" x14ac:dyDescent="0.2">
      <c r="A1549" s="100" t="s">
        <v>6330</v>
      </c>
      <c r="B1549" s="561" t="s">
        <v>5848</v>
      </c>
      <c r="C1549" s="561"/>
      <c r="D1549" s="561"/>
      <c r="E1549" s="561"/>
      <c r="F1549" s="561"/>
    </row>
    <row r="1550" spans="1:6" ht="27.6" customHeight="1" x14ac:dyDescent="0.2">
      <c r="A1550" s="100" t="s">
        <v>6485</v>
      </c>
      <c r="B1550" s="561" t="s">
        <v>6486</v>
      </c>
      <c r="C1550" s="561"/>
      <c r="D1550" s="561"/>
      <c r="E1550" s="561"/>
      <c r="F1550" s="561"/>
    </row>
    <row r="1551" spans="1:6" ht="27.6" customHeight="1" x14ac:dyDescent="0.2">
      <c r="A1551" s="100" t="s">
        <v>7603</v>
      </c>
      <c r="B1551" s="561" t="s">
        <v>6487</v>
      </c>
      <c r="C1551" s="561"/>
      <c r="D1551" s="561"/>
      <c r="E1551" s="561"/>
      <c r="F1551" s="561"/>
    </row>
    <row r="1552" spans="1:6" x14ac:dyDescent="0.2">
      <c r="A1552" s="99"/>
      <c r="B1552" s="142"/>
      <c r="C1552" s="143"/>
      <c r="D1552" s="142"/>
      <c r="E1552" s="142"/>
      <c r="F1552" s="144"/>
    </row>
    <row r="1553" spans="1:6" x14ac:dyDescent="0.2">
      <c r="A1553" s="139"/>
      <c r="B1553" s="145"/>
      <c r="C1553" s="146"/>
      <c r="D1553" s="146"/>
      <c r="E1553" s="147"/>
      <c r="F1553" s="148"/>
    </row>
    <row r="1554" spans="1:6" ht="14.25" x14ac:dyDescent="0.2">
      <c r="A1554" s="100"/>
      <c r="B1554" s="101"/>
      <c r="C1554" s="139"/>
      <c r="D1554" s="139"/>
      <c r="E1554" s="139"/>
      <c r="F1554" s="144"/>
    </row>
    <row r="1555" spans="1:6" ht="14.25" x14ac:dyDescent="0.2">
      <c r="A1555" s="100"/>
      <c r="B1555" s="561"/>
      <c r="C1555" s="561"/>
      <c r="D1555" s="561"/>
      <c r="E1555" s="561"/>
      <c r="F1555" s="561"/>
    </row>
    <row r="1556" spans="1:6" ht="14.25" x14ac:dyDescent="0.2">
      <c r="A1556" s="100"/>
      <c r="B1556" s="101"/>
      <c r="C1556" s="139"/>
      <c r="D1556" s="139"/>
      <c r="E1556" s="139"/>
      <c r="F1556" s="144"/>
    </row>
    <row r="1557" spans="1:6" ht="14.25" x14ac:dyDescent="0.2">
      <c r="A1557" s="100"/>
      <c r="B1557" s="101"/>
      <c r="C1557" s="139"/>
      <c r="D1557" s="139"/>
      <c r="E1557" s="139"/>
      <c r="F1557" s="144"/>
    </row>
    <row r="1558" spans="1:6" ht="14.25" x14ac:dyDescent="0.2">
      <c r="A1558" s="100"/>
      <c r="B1558" s="101"/>
      <c r="C1558" s="139"/>
      <c r="D1558" s="139"/>
      <c r="E1558" s="139"/>
      <c r="F1558" s="144"/>
    </row>
    <row r="1559" spans="1:6" ht="14.25" x14ac:dyDescent="0.2">
      <c r="A1559" s="100"/>
      <c r="B1559" s="101"/>
      <c r="C1559" s="139"/>
      <c r="D1559" s="139"/>
      <c r="E1559" s="139"/>
      <c r="F1559" s="144"/>
    </row>
    <row r="1560" spans="1:6" ht="14.25" x14ac:dyDescent="0.2">
      <c r="A1560" s="100"/>
      <c r="B1560" s="101"/>
      <c r="C1560" s="139"/>
      <c r="D1560" s="139"/>
      <c r="E1560" s="139"/>
      <c r="F1560" s="144"/>
    </row>
    <row r="1561" spans="1:6" ht="14.25" x14ac:dyDescent="0.2">
      <c r="A1561" s="100"/>
      <c r="B1561" s="561"/>
      <c r="C1561" s="561"/>
      <c r="D1561" s="561"/>
      <c r="E1561" s="561"/>
      <c r="F1561" s="561"/>
    </row>
    <row r="1562" spans="1:6" ht="14.25" x14ac:dyDescent="0.2">
      <c r="A1562" s="100"/>
      <c r="B1562" s="561"/>
      <c r="C1562" s="561"/>
      <c r="D1562" s="561"/>
      <c r="E1562" s="561"/>
      <c r="F1562" s="561"/>
    </row>
    <row r="1563" spans="1:6" ht="14.25" x14ac:dyDescent="0.2">
      <c r="A1563" s="100"/>
      <c r="B1563" s="561"/>
      <c r="C1563" s="561"/>
      <c r="D1563" s="561"/>
      <c r="E1563" s="561"/>
      <c r="F1563" s="561"/>
    </row>
    <row r="1564" spans="1:6" ht="14.25" x14ac:dyDescent="0.2">
      <c r="A1564" s="100"/>
      <c r="B1564" s="561"/>
      <c r="C1564" s="561"/>
      <c r="D1564" s="561"/>
      <c r="E1564" s="561"/>
      <c r="F1564" s="561"/>
    </row>
  </sheetData>
  <mergeCells count="409">
    <mergeCell ref="A1189:A1191"/>
    <mergeCell ref="B1189:B1191"/>
    <mergeCell ref="A1192:A1238"/>
    <mergeCell ref="B1192:B1238"/>
    <mergeCell ref="E1192:F1192"/>
    <mergeCell ref="E1239:F1239"/>
    <mergeCell ref="A1287:A1308"/>
    <mergeCell ref="B1287:B1308"/>
    <mergeCell ref="E1287:F1287"/>
    <mergeCell ref="A1105:A1110"/>
    <mergeCell ref="B1105:B1110"/>
    <mergeCell ref="C1105:C1110"/>
    <mergeCell ref="F1105:F1110"/>
    <mergeCell ref="E1111:F1111"/>
    <mergeCell ref="A1141:A1163"/>
    <mergeCell ref="B1141:B1163"/>
    <mergeCell ref="E1141:F1141"/>
    <mergeCell ref="A1164:A1188"/>
    <mergeCell ref="B1164:B1188"/>
    <mergeCell ref="E1164:F1164"/>
    <mergeCell ref="F1079:F1088"/>
    <mergeCell ref="A1093:A1095"/>
    <mergeCell ref="B1093:B1095"/>
    <mergeCell ref="C1093:C1095"/>
    <mergeCell ref="F1093:F1095"/>
    <mergeCell ref="A1102:A1104"/>
    <mergeCell ref="B1102:B1104"/>
    <mergeCell ref="C1102:C1104"/>
    <mergeCell ref="F1102:F1104"/>
    <mergeCell ref="A1079:A1092"/>
    <mergeCell ref="B1079:B1092"/>
    <mergeCell ref="C1079:C1088"/>
    <mergeCell ref="A966:A967"/>
    <mergeCell ref="B966:B967"/>
    <mergeCell ref="C966:C967"/>
    <mergeCell ref="F966:F967"/>
    <mergeCell ref="E968:F968"/>
    <mergeCell ref="A997:A1009"/>
    <mergeCell ref="B997:B1009"/>
    <mergeCell ref="C997:C1000"/>
    <mergeCell ref="F997:F1000"/>
    <mergeCell ref="C1001:C1009"/>
    <mergeCell ref="F1001:F1009"/>
    <mergeCell ref="A944:A959"/>
    <mergeCell ref="B944:B959"/>
    <mergeCell ref="E944:F944"/>
    <mergeCell ref="A960:A965"/>
    <mergeCell ref="B960:B965"/>
    <mergeCell ref="C960:C961"/>
    <mergeCell ref="F960:F961"/>
    <mergeCell ref="C962:C963"/>
    <mergeCell ref="F962:F963"/>
    <mergeCell ref="C964:C965"/>
    <mergeCell ref="F964:F965"/>
    <mergeCell ref="C918:C920"/>
    <mergeCell ref="F918:F920"/>
    <mergeCell ref="C921:C923"/>
    <mergeCell ref="F921:F923"/>
    <mergeCell ref="C924:C926"/>
    <mergeCell ref="F924:F926"/>
    <mergeCell ref="C927:C929"/>
    <mergeCell ref="F927:F929"/>
    <mergeCell ref="A931:A943"/>
    <mergeCell ref="B931:B943"/>
    <mergeCell ref="E931:F931"/>
    <mergeCell ref="C906:C908"/>
    <mergeCell ref="F906:F908"/>
    <mergeCell ref="C909:C911"/>
    <mergeCell ref="F909:F911"/>
    <mergeCell ref="C897:C899"/>
    <mergeCell ref="C912:C914"/>
    <mergeCell ref="F912:F914"/>
    <mergeCell ref="C915:C917"/>
    <mergeCell ref="F915:F917"/>
    <mergeCell ref="C891:C892"/>
    <mergeCell ref="F891:F892"/>
    <mergeCell ref="E893:F893"/>
    <mergeCell ref="C894:C896"/>
    <mergeCell ref="F894:F896"/>
    <mergeCell ref="F897:F899"/>
    <mergeCell ref="C900:C902"/>
    <mergeCell ref="F900:F902"/>
    <mergeCell ref="C903:C905"/>
    <mergeCell ref="F903:F905"/>
    <mergeCell ref="C881:C882"/>
    <mergeCell ref="F881:F882"/>
    <mergeCell ref="C883:C884"/>
    <mergeCell ref="F883:F884"/>
    <mergeCell ref="C885:C886"/>
    <mergeCell ref="F885:F886"/>
    <mergeCell ref="C887:C888"/>
    <mergeCell ref="F887:F888"/>
    <mergeCell ref="C889:C890"/>
    <mergeCell ref="F889:F890"/>
    <mergeCell ref="C871:C872"/>
    <mergeCell ref="F871:F872"/>
    <mergeCell ref="C873:C874"/>
    <mergeCell ref="F873:F874"/>
    <mergeCell ref="C875:C876"/>
    <mergeCell ref="F875:F876"/>
    <mergeCell ref="C877:C878"/>
    <mergeCell ref="F877:F878"/>
    <mergeCell ref="C879:C880"/>
    <mergeCell ref="F879:F880"/>
    <mergeCell ref="C859:C861"/>
    <mergeCell ref="F859:F861"/>
    <mergeCell ref="C862:C864"/>
    <mergeCell ref="F862:F864"/>
    <mergeCell ref="C865:C867"/>
    <mergeCell ref="F865:F867"/>
    <mergeCell ref="C853:C855"/>
    <mergeCell ref="E868:F868"/>
    <mergeCell ref="C869:C870"/>
    <mergeCell ref="F869:F870"/>
    <mergeCell ref="A796:A810"/>
    <mergeCell ref="B796:B810"/>
    <mergeCell ref="E796:F796"/>
    <mergeCell ref="A811:A830"/>
    <mergeCell ref="B811:B830"/>
    <mergeCell ref="E811:F811"/>
    <mergeCell ref="E831:F831"/>
    <mergeCell ref="F853:F855"/>
    <mergeCell ref="C856:C858"/>
    <mergeCell ref="F856:F858"/>
    <mergeCell ref="C832:C834"/>
    <mergeCell ref="F832:F834"/>
    <mergeCell ref="C835:C837"/>
    <mergeCell ref="F835:F837"/>
    <mergeCell ref="C838:C840"/>
    <mergeCell ref="F838:F840"/>
    <mergeCell ref="C841:C843"/>
    <mergeCell ref="F841:F843"/>
    <mergeCell ref="C844:C846"/>
    <mergeCell ref="F844:F846"/>
    <mergeCell ref="C847:C849"/>
    <mergeCell ref="F847:F849"/>
    <mergeCell ref="C850:C852"/>
    <mergeCell ref="F850:F852"/>
    <mergeCell ref="B519:B522"/>
    <mergeCell ref="E519:F519"/>
    <mergeCell ref="A523:A526"/>
    <mergeCell ref="B523:B526"/>
    <mergeCell ref="E523:F523"/>
    <mergeCell ref="A527:A543"/>
    <mergeCell ref="B527:B543"/>
    <mergeCell ref="E527:F527"/>
    <mergeCell ref="A544:A548"/>
    <mergeCell ref="B544:B548"/>
    <mergeCell ref="F567:F570"/>
    <mergeCell ref="A571:A605"/>
    <mergeCell ref="B571:B605"/>
    <mergeCell ref="C571:C576"/>
    <mergeCell ref="F571:F576"/>
    <mergeCell ref="C606:C629"/>
    <mergeCell ref="F606:F629"/>
    <mergeCell ref="A659:A683"/>
    <mergeCell ref="B659:B683"/>
    <mergeCell ref="E659:F659"/>
    <mergeCell ref="E684:F684"/>
    <mergeCell ref="E715:F715"/>
    <mergeCell ref="A745:A767"/>
    <mergeCell ref="B745:B767"/>
    <mergeCell ref="E745:F745"/>
    <mergeCell ref="A768:A795"/>
    <mergeCell ref="A477:A505"/>
    <mergeCell ref="B477:B505"/>
    <mergeCell ref="E477:F477"/>
    <mergeCell ref="E506:F506"/>
    <mergeCell ref="A506:A518"/>
    <mergeCell ref="B506:B518"/>
    <mergeCell ref="A519:A522"/>
    <mergeCell ref="C559:C562"/>
    <mergeCell ref="F559:F562"/>
    <mergeCell ref="C563:C566"/>
    <mergeCell ref="F563:F566"/>
    <mergeCell ref="C567:C570"/>
    <mergeCell ref="B768:B795"/>
    <mergeCell ref="E768:F768"/>
    <mergeCell ref="C549:C550"/>
    <mergeCell ref="F549:F550"/>
    <mergeCell ref="C551:C554"/>
    <mergeCell ref="F551:F554"/>
    <mergeCell ref="A424:A444"/>
    <mergeCell ref="B424:B444"/>
    <mergeCell ref="E424:F424"/>
    <mergeCell ref="A445:A450"/>
    <mergeCell ref="B445:B450"/>
    <mergeCell ref="E445:F445"/>
    <mergeCell ref="E451:F451"/>
    <mergeCell ref="A472:A476"/>
    <mergeCell ref="B472:B476"/>
    <mergeCell ref="E472:F472"/>
    <mergeCell ref="A384:A396"/>
    <mergeCell ref="B384:B396"/>
    <mergeCell ref="E384:F384"/>
    <mergeCell ref="A397:A404"/>
    <mergeCell ref="B397:B404"/>
    <mergeCell ref="E397:F397"/>
    <mergeCell ref="A405:A423"/>
    <mergeCell ref="B405:B423"/>
    <mergeCell ref="E405:F405"/>
    <mergeCell ref="A345:A352"/>
    <mergeCell ref="B345:B352"/>
    <mergeCell ref="E345:F345"/>
    <mergeCell ref="A353:A368"/>
    <mergeCell ref="B353:B368"/>
    <mergeCell ref="E353:F353"/>
    <mergeCell ref="A369:A383"/>
    <mergeCell ref="B369:B383"/>
    <mergeCell ref="E369:F369"/>
    <mergeCell ref="A334:A336"/>
    <mergeCell ref="B334:B336"/>
    <mergeCell ref="C334:C336"/>
    <mergeCell ref="F334:F336"/>
    <mergeCell ref="A337:A339"/>
    <mergeCell ref="B337:B339"/>
    <mergeCell ref="A341:A344"/>
    <mergeCell ref="B341:B344"/>
    <mergeCell ref="C341:C344"/>
    <mergeCell ref="F341:F344"/>
    <mergeCell ref="A332:A333"/>
    <mergeCell ref="B332:B333"/>
    <mergeCell ref="C332:C333"/>
    <mergeCell ref="F332:F333"/>
    <mergeCell ref="E226:F226"/>
    <mergeCell ref="A244:A266"/>
    <mergeCell ref="B244:B266"/>
    <mergeCell ref="E244:F244"/>
    <mergeCell ref="A267:A287"/>
    <mergeCell ref="B267:B287"/>
    <mergeCell ref="E267:F267"/>
    <mergeCell ref="A200:A219"/>
    <mergeCell ref="B200:B219"/>
    <mergeCell ref="E200:F200"/>
    <mergeCell ref="A220:A225"/>
    <mergeCell ref="B220:B225"/>
    <mergeCell ref="E220:F220"/>
    <mergeCell ref="E288:F288"/>
    <mergeCell ref="A309:A331"/>
    <mergeCell ref="B309:B331"/>
    <mergeCell ref="E309:F309"/>
    <mergeCell ref="C163:C166"/>
    <mergeCell ref="F163:F166"/>
    <mergeCell ref="C167:C170"/>
    <mergeCell ref="F167:F170"/>
    <mergeCell ref="C171:C174"/>
    <mergeCell ref="F171:F174"/>
    <mergeCell ref="C175:C178"/>
    <mergeCell ref="F175:F178"/>
    <mergeCell ref="A180:A199"/>
    <mergeCell ref="B180:B199"/>
    <mergeCell ref="E180:F180"/>
    <mergeCell ref="C143:C146"/>
    <mergeCell ref="F143:F146"/>
    <mergeCell ref="C147:C150"/>
    <mergeCell ref="F147:F150"/>
    <mergeCell ref="C151:C154"/>
    <mergeCell ref="F151:F154"/>
    <mergeCell ref="C155:C158"/>
    <mergeCell ref="F155:F158"/>
    <mergeCell ref="C159:C162"/>
    <mergeCell ref="F159:F162"/>
    <mergeCell ref="F123:F126"/>
    <mergeCell ref="C127:C130"/>
    <mergeCell ref="F127:F130"/>
    <mergeCell ref="C131:C134"/>
    <mergeCell ref="F131:F134"/>
    <mergeCell ref="C135:C138"/>
    <mergeCell ref="F135:F138"/>
    <mergeCell ref="C139:C142"/>
    <mergeCell ref="F139:F142"/>
    <mergeCell ref="E40:F40"/>
    <mergeCell ref="A47:A69"/>
    <mergeCell ref="B47:B69"/>
    <mergeCell ref="E47:F47"/>
    <mergeCell ref="E70:F70"/>
    <mergeCell ref="C71:C74"/>
    <mergeCell ref="F71:F74"/>
    <mergeCell ref="F99:F102"/>
    <mergeCell ref="C103:C106"/>
    <mergeCell ref="F103:F106"/>
    <mergeCell ref="A40:A46"/>
    <mergeCell ref="B40:B46"/>
    <mergeCell ref="A13:A16"/>
    <mergeCell ref="B13:B16"/>
    <mergeCell ref="C13:C16"/>
    <mergeCell ref="F13:F16"/>
    <mergeCell ref="A17:A20"/>
    <mergeCell ref="B17:B20"/>
    <mergeCell ref="C17:C20"/>
    <mergeCell ref="F17:F20"/>
    <mergeCell ref="A21:A22"/>
    <mergeCell ref="B21:B22"/>
    <mergeCell ref="C21:C22"/>
    <mergeCell ref="F21:F22"/>
    <mergeCell ref="A3:F3"/>
    <mergeCell ref="A4:F4"/>
    <mergeCell ref="A6:A7"/>
    <mergeCell ref="B6:B7"/>
    <mergeCell ref="C6:C7"/>
    <mergeCell ref="D6:E6"/>
    <mergeCell ref="F6:F7"/>
    <mergeCell ref="A9:A12"/>
    <mergeCell ref="B9:B12"/>
    <mergeCell ref="C9:C12"/>
    <mergeCell ref="F9:F12"/>
    <mergeCell ref="A23:A26"/>
    <mergeCell ref="B23:B26"/>
    <mergeCell ref="C23:C26"/>
    <mergeCell ref="F23:F26"/>
    <mergeCell ref="A27:A32"/>
    <mergeCell ref="B27:B32"/>
    <mergeCell ref="E27:F27"/>
    <mergeCell ref="A33:A39"/>
    <mergeCell ref="B33:B39"/>
    <mergeCell ref="E33:F33"/>
    <mergeCell ref="C555:C558"/>
    <mergeCell ref="F555:F558"/>
    <mergeCell ref="C95:C98"/>
    <mergeCell ref="F95:F98"/>
    <mergeCell ref="C99:C102"/>
    <mergeCell ref="C75:C78"/>
    <mergeCell ref="F75:F78"/>
    <mergeCell ref="C79:C82"/>
    <mergeCell ref="F79:F82"/>
    <mergeCell ref="C83:C86"/>
    <mergeCell ref="F83:F86"/>
    <mergeCell ref="C87:C90"/>
    <mergeCell ref="F87:F90"/>
    <mergeCell ref="C91:C94"/>
    <mergeCell ref="F91:F94"/>
    <mergeCell ref="C107:C110"/>
    <mergeCell ref="F107:F110"/>
    <mergeCell ref="C111:C114"/>
    <mergeCell ref="F111:F114"/>
    <mergeCell ref="C115:C118"/>
    <mergeCell ref="F115:F118"/>
    <mergeCell ref="C119:C122"/>
    <mergeCell ref="F119:F122"/>
    <mergeCell ref="C123:C126"/>
    <mergeCell ref="C1010:C1016"/>
    <mergeCell ref="F1010:F1016"/>
    <mergeCell ref="C1017:C1036"/>
    <mergeCell ref="F1017:F1036"/>
    <mergeCell ref="A1037:A1043"/>
    <mergeCell ref="B1037:B1043"/>
    <mergeCell ref="C1037:C1041"/>
    <mergeCell ref="F1037:F1041"/>
    <mergeCell ref="A1044:A1048"/>
    <mergeCell ref="B1044:B1048"/>
    <mergeCell ref="C1044:C1045"/>
    <mergeCell ref="F1044:F1045"/>
    <mergeCell ref="C1042:C1043"/>
    <mergeCell ref="F1042:F1043"/>
    <mergeCell ref="A1049:A1052"/>
    <mergeCell ref="B1049:B1052"/>
    <mergeCell ref="C1049:C1052"/>
    <mergeCell ref="F1049:F1052"/>
    <mergeCell ref="A1053:A1072"/>
    <mergeCell ref="B1053:B1072"/>
    <mergeCell ref="E1053:F1053"/>
    <mergeCell ref="A1073:A1078"/>
    <mergeCell ref="B1073:B1078"/>
    <mergeCell ref="C1073:C1074"/>
    <mergeCell ref="F1073:F1074"/>
    <mergeCell ref="A1309:A1332"/>
    <mergeCell ref="B1309:B1332"/>
    <mergeCell ref="E1309:F1309"/>
    <mergeCell ref="A1333:A1346"/>
    <mergeCell ref="B1333:B1346"/>
    <mergeCell ref="E1333:F1333"/>
    <mergeCell ref="A1347:A1351"/>
    <mergeCell ref="B1347:B1351"/>
    <mergeCell ref="A1410:A1424"/>
    <mergeCell ref="B1410:B1424"/>
    <mergeCell ref="E1410:F1410"/>
    <mergeCell ref="C1347:C1348"/>
    <mergeCell ref="F1347:F1348"/>
    <mergeCell ref="E1353:F1353"/>
    <mergeCell ref="A1374:A1391"/>
    <mergeCell ref="B1374:B1391"/>
    <mergeCell ref="E1374:F1374"/>
    <mergeCell ref="A1392:A1409"/>
    <mergeCell ref="B1392:B1409"/>
    <mergeCell ref="E1392:F1392"/>
    <mergeCell ref="A1427:A1434"/>
    <mergeCell ref="B1427:B1434"/>
    <mergeCell ref="E1427:F1427"/>
    <mergeCell ref="A1436:A1439"/>
    <mergeCell ref="B1436:B1439"/>
    <mergeCell ref="C1436:C1439"/>
    <mergeCell ref="E1436:F1436"/>
    <mergeCell ref="B1563:F1563"/>
    <mergeCell ref="B1564:F1564"/>
    <mergeCell ref="B1555:F1555"/>
    <mergeCell ref="B1561:F1561"/>
    <mergeCell ref="B1562:F1562"/>
    <mergeCell ref="B1549:F1549"/>
    <mergeCell ref="B1550:F1550"/>
    <mergeCell ref="B1551:F1551"/>
    <mergeCell ref="A1440:A1443"/>
    <mergeCell ref="B1440:B1443"/>
    <mergeCell ref="C1440:C1443"/>
    <mergeCell ref="E1440:F1440"/>
    <mergeCell ref="E1444:F1444"/>
    <mergeCell ref="E1490:F1490"/>
    <mergeCell ref="B1541:F1541"/>
    <mergeCell ref="B1547:F1547"/>
    <mergeCell ref="B1548:F1548"/>
  </mergeCells>
  <pageMargins left="0.7" right="0.7" top="0.78740157499999996" bottom="0.78740157499999996"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Tabelle7">
    <tabColor rgb="FF002060"/>
  </sheetPr>
  <dimension ref="A1:M1309"/>
  <sheetViews>
    <sheetView topLeftCell="A1297" workbookViewId="0">
      <selection activeCell="A1208" sqref="A1208:A1255"/>
    </sheetView>
  </sheetViews>
  <sheetFormatPr baseColWidth="10" defaultRowHeight="12.75" x14ac:dyDescent="0.2"/>
  <cols>
    <col min="1" max="1" width="8.42578125" style="22" customWidth="1"/>
    <col min="2" max="2" width="4.85546875" style="22" customWidth="1"/>
    <col min="3" max="3" width="42.5703125" style="25" customWidth="1"/>
    <col min="4" max="4" width="17.42578125" style="22" customWidth="1"/>
    <col min="5" max="5" width="17.140625" style="22" customWidth="1"/>
    <col min="6" max="6" width="9.140625" style="22" customWidth="1"/>
    <col min="7" max="7" width="12.42578125" style="23" customWidth="1"/>
    <col min="8" max="8" width="12.85546875" style="22" customWidth="1"/>
    <col min="9" max="9" width="13.5703125" style="23" customWidth="1"/>
    <col min="10" max="10" width="11.42578125" style="22" customWidth="1"/>
    <col min="11" max="11" width="17.5703125" style="22" customWidth="1"/>
    <col min="12" max="12" width="11.42578125" style="22" customWidth="1"/>
    <col min="13" max="13" width="15.42578125" style="22" customWidth="1"/>
  </cols>
  <sheetData>
    <row r="1" spans="1:13" ht="15" x14ac:dyDescent="0.25">
      <c r="A1" s="19"/>
      <c r="B1" s="19"/>
      <c r="C1" s="19"/>
      <c r="D1" s="19"/>
      <c r="E1" s="19"/>
      <c r="F1" s="19"/>
      <c r="G1" s="19"/>
      <c r="H1" s="19"/>
      <c r="I1" s="19"/>
      <c r="J1" s="19"/>
      <c r="K1" s="19"/>
      <c r="L1" s="19"/>
      <c r="M1" s="28" t="s">
        <v>6852</v>
      </c>
    </row>
    <row r="2" spans="1:13" ht="15" x14ac:dyDescent="0.25">
      <c r="A2" s="525" t="s">
        <v>1482</v>
      </c>
      <c r="B2" s="525"/>
      <c r="C2" s="525"/>
      <c r="D2" s="525"/>
      <c r="E2" s="525"/>
      <c r="F2" s="525"/>
      <c r="G2" s="525"/>
      <c r="H2" s="525"/>
      <c r="I2" s="525"/>
      <c r="J2" s="525"/>
      <c r="K2" s="525"/>
      <c r="L2" s="525"/>
      <c r="M2" s="526"/>
    </row>
    <row r="3" spans="1:13" x14ac:dyDescent="0.2">
      <c r="A3" s="527" t="s">
        <v>1483</v>
      </c>
      <c r="B3" s="527"/>
      <c r="C3" s="527"/>
      <c r="D3" s="527"/>
      <c r="E3" s="527"/>
      <c r="F3" s="527"/>
      <c r="G3" s="527"/>
      <c r="H3" s="527"/>
      <c r="I3" s="527"/>
      <c r="J3" s="527"/>
      <c r="K3" s="527"/>
      <c r="L3" s="527"/>
      <c r="M3" s="526"/>
    </row>
    <row r="4" spans="1:13" x14ac:dyDescent="0.2">
      <c r="A4" s="19"/>
      <c r="B4" s="19"/>
      <c r="C4" s="19"/>
      <c r="D4" s="19"/>
      <c r="E4" s="19"/>
      <c r="F4" s="19"/>
      <c r="G4" s="19"/>
      <c r="H4" s="19"/>
      <c r="I4" s="19"/>
      <c r="J4" s="19"/>
      <c r="K4" s="19"/>
      <c r="L4" s="19"/>
      <c r="M4" s="19"/>
    </row>
    <row r="5" spans="1:13" x14ac:dyDescent="0.2">
      <c r="A5" s="528" t="s">
        <v>1585</v>
      </c>
      <c r="B5" s="528" t="s">
        <v>1484</v>
      </c>
      <c r="C5" s="528" t="s">
        <v>3364</v>
      </c>
      <c r="D5" s="528" t="s">
        <v>1485</v>
      </c>
      <c r="E5" s="528" t="s">
        <v>1486</v>
      </c>
      <c r="F5" s="528" t="s">
        <v>1776</v>
      </c>
      <c r="G5" s="528" t="s">
        <v>3301</v>
      </c>
      <c r="H5" s="528"/>
      <c r="I5" s="528" t="s">
        <v>3302</v>
      </c>
      <c r="J5" s="528"/>
      <c r="K5" s="528" t="s">
        <v>1487</v>
      </c>
      <c r="L5" s="528" t="s">
        <v>1488</v>
      </c>
      <c r="M5" s="528" t="s">
        <v>1777</v>
      </c>
    </row>
    <row r="6" spans="1:13" ht="22.5" x14ac:dyDescent="0.2">
      <c r="A6" s="528"/>
      <c r="B6" s="528"/>
      <c r="C6" s="528"/>
      <c r="D6" s="528"/>
      <c r="E6" s="528"/>
      <c r="F6" s="528"/>
      <c r="G6" s="189" t="s">
        <v>2087</v>
      </c>
      <c r="H6" s="189" t="s">
        <v>2334</v>
      </c>
      <c r="I6" s="189" t="s">
        <v>2088</v>
      </c>
      <c r="J6" s="189" t="s">
        <v>2334</v>
      </c>
      <c r="K6" s="528"/>
      <c r="L6" s="528"/>
      <c r="M6" s="528"/>
    </row>
    <row r="7" spans="1:13" x14ac:dyDescent="0.2">
      <c r="A7" s="191">
        <v>1</v>
      </c>
      <c r="B7" s="191">
        <v>2</v>
      </c>
      <c r="C7" s="191">
        <v>3</v>
      </c>
      <c r="D7" s="191">
        <v>4</v>
      </c>
      <c r="E7" s="191">
        <v>5</v>
      </c>
      <c r="F7" s="191">
        <v>6</v>
      </c>
      <c r="G7" s="191">
        <v>7</v>
      </c>
      <c r="H7" s="191">
        <v>8</v>
      </c>
      <c r="I7" s="191">
        <v>9</v>
      </c>
      <c r="J7" s="191">
        <v>10</v>
      </c>
      <c r="K7" s="191">
        <v>11</v>
      </c>
      <c r="L7" s="191">
        <v>12</v>
      </c>
      <c r="M7" s="191">
        <v>13</v>
      </c>
    </row>
    <row r="8" spans="1:13" x14ac:dyDescent="0.2">
      <c r="A8" s="322" t="s">
        <v>758</v>
      </c>
      <c r="B8" s="323"/>
      <c r="C8" s="324"/>
      <c r="D8" s="325"/>
      <c r="E8" s="325"/>
      <c r="F8" s="326"/>
      <c r="G8" s="323"/>
      <c r="H8" s="325"/>
      <c r="I8" s="323"/>
      <c r="J8" s="325"/>
      <c r="K8" s="325"/>
      <c r="L8" s="323"/>
      <c r="M8" s="327"/>
    </row>
    <row r="9" spans="1:13" ht="22.5" x14ac:dyDescent="0.2">
      <c r="A9" s="109" t="s">
        <v>3686</v>
      </c>
      <c r="B9" s="109" t="s">
        <v>3303</v>
      </c>
      <c r="C9" s="116" t="s">
        <v>3649</v>
      </c>
      <c r="D9" s="108">
        <v>29.202000000000002</v>
      </c>
      <c r="E9" s="108"/>
      <c r="F9" s="109">
        <v>54.8</v>
      </c>
      <c r="G9" s="117">
        <v>17</v>
      </c>
      <c r="H9" s="108">
        <v>1.371</v>
      </c>
      <c r="I9" s="117">
        <v>73</v>
      </c>
      <c r="J9" s="108">
        <v>0.46700000000000003</v>
      </c>
      <c r="K9" s="108"/>
      <c r="L9" s="109" t="s">
        <v>310</v>
      </c>
      <c r="M9" s="109" t="s">
        <v>310</v>
      </c>
    </row>
    <row r="10" spans="1:13" ht="56.25" x14ac:dyDescent="0.2">
      <c r="A10" s="109" t="s">
        <v>3687</v>
      </c>
      <c r="B10" s="109" t="s">
        <v>3303</v>
      </c>
      <c r="C10" s="116" t="s">
        <v>5551</v>
      </c>
      <c r="D10" s="108">
        <v>16.07</v>
      </c>
      <c r="E10" s="108"/>
      <c r="F10" s="109">
        <v>34.700000000000003</v>
      </c>
      <c r="G10" s="117">
        <v>11</v>
      </c>
      <c r="H10" s="108">
        <v>1.036</v>
      </c>
      <c r="I10" s="117">
        <v>53</v>
      </c>
      <c r="J10" s="108">
        <v>0.441</v>
      </c>
      <c r="K10" s="108"/>
      <c r="L10" s="109" t="s">
        <v>310</v>
      </c>
      <c r="M10" s="109" t="s">
        <v>310</v>
      </c>
    </row>
    <row r="11" spans="1:13" ht="56.25" x14ac:dyDescent="0.2">
      <c r="A11" s="109" t="s">
        <v>3688</v>
      </c>
      <c r="B11" s="109" t="s">
        <v>3303</v>
      </c>
      <c r="C11" s="116" t="s">
        <v>5552</v>
      </c>
      <c r="D11" s="108">
        <v>11.154999999999999</v>
      </c>
      <c r="E11" s="108"/>
      <c r="F11" s="109">
        <v>23.1</v>
      </c>
      <c r="G11" s="117">
        <v>7</v>
      </c>
      <c r="H11" s="108">
        <v>1.0129999999999999</v>
      </c>
      <c r="I11" s="117">
        <v>40</v>
      </c>
      <c r="J11" s="108">
        <v>0.35199999999999998</v>
      </c>
      <c r="K11" s="108"/>
      <c r="L11" s="109" t="s">
        <v>310</v>
      </c>
      <c r="M11" s="109" t="s">
        <v>310</v>
      </c>
    </row>
    <row r="12" spans="1:13" x14ac:dyDescent="0.2">
      <c r="A12" s="109" t="s">
        <v>1269</v>
      </c>
      <c r="B12" s="109" t="s">
        <v>3303</v>
      </c>
      <c r="C12" s="116" t="s">
        <v>1270</v>
      </c>
      <c r="D12" s="108">
        <v>12.129</v>
      </c>
      <c r="E12" s="108"/>
      <c r="F12" s="109">
        <v>28.4</v>
      </c>
      <c r="G12" s="117">
        <v>8</v>
      </c>
      <c r="H12" s="108">
        <v>1.0169999999999999</v>
      </c>
      <c r="I12" s="117">
        <v>46</v>
      </c>
      <c r="J12" s="108">
        <v>0.38700000000000001</v>
      </c>
      <c r="K12" s="108"/>
      <c r="L12" s="109" t="s">
        <v>310</v>
      </c>
      <c r="M12" s="109" t="s">
        <v>310</v>
      </c>
    </row>
    <row r="13" spans="1:13" x14ac:dyDescent="0.2">
      <c r="A13" s="109" t="s">
        <v>3689</v>
      </c>
      <c r="B13" s="109" t="s">
        <v>3303</v>
      </c>
      <c r="C13" s="116" t="s">
        <v>3624</v>
      </c>
      <c r="D13" s="108">
        <v>26.867999999999999</v>
      </c>
      <c r="E13" s="108"/>
      <c r="F13" s="109">
        <v>42.1</v>
      </c>
      <c r="G13" s="117">
        <v>13</v>
      </c>
      <c r="H13" s="108">
        <v>1.518</v>
      </c>
      <c r="I13" s="117">
        <v>60</v>
      </c>
      <c r="J13" s="108">
        <v>0.505</v>
      </c>
      <c r="K13" s="108"/>
      <c r="L13" s="109" t="s">
        <v>310</v>
      </c>
      <c r="M13" s="109" t="s">
        <v>310</v>
      </c>
    </row>
    <row r="14" spans="1:13" x14ac:dyDescent="0.2">
      <c r="A14" s="109" t="s">
        <v>3690</v>
      </c>
      <c r="B14" s="109" t="s">
        <v>3303</v>
      </c>
      <c r="C14" s="116" t="s">
        <v>3625</v>
      </c>
      <c r="D14" s="108">
        <v>14.494999999999999</v>
      </c>
      <c r="E14" s="108"/>
      <c r="F14" s="109">
        <v>24.1</v>
      </c>
      <c r="G14" s="117">
        <v>7</v>
      </c>
      <c r="H14" s="108">
        <v>1.238</v>
      </c>
      <c r="I14" s="117">
        <v>37</v>
      </c>
      <c r="J14" s="108">
        <v>0.47299999999999998</v>
      </c>
      <c r="K14" s="108"/>
      <c r="L14" s="109" t="s">
        <v>310</v>
      </c>
      <c r="M14" s="109" t="s">
        <v>310</v>
      </c>
    </row>
    <row r="15" spans="1:13" ht="56.25" x14ac:dyDescent="0.2">
      <c r="A15" s="109" t="s">
        <v>3691</v>
      </c>
      <c r="B15" s="109" t="s">
        <v>3303</v>
      </c>
      <c r="C15" s="116" t="s">
        <v>5553</v>
      </c>
      <c r="D15" s="108">
        <v>32.878999999999998</v>
      </c>
      <c r="E15" s="108"/>
      <c r="F15" s="109">
        <v>48</v>
      </c>
      <c r="G15" s="117">
        <v>15</v>
      </c>
      <c r="H15" s="108">
        <v>1.504</v>
      </c>
      <c r="I15" s="117">
        <v>66</v>
      </c>
      <c r="J15" s="108">
        <v>0.626</v>
      </c>
      <c r="K15" s="108"/>
      <c r="L15" s="109" t="s">
        <v>310</v>
      </c>
      <c r="M15" s="109" t="s">
        <v>310</v>
      </c>
    </row>
    <row r="16" spans="1:13" ht="56.25" x14ac:dyDescent="0.2">
      <c r="A16" s="112" t="s">
        <v>3692</v>
      </c>
      <c r="B16" s="112" t="s">
        <v>3303</v>
      </c>
      <c r="C16" s="118" t="s">
        <v>7411</v>
      </c>
      <c r="D16" s="111">
        <v>27.574999999999999</v>
      </c>
      <c r="E16" s="111"/>
      <c r="F16" s="112">
        <v>57.4</v>
      </c>
      <c r="G16" s="119">
        <v>18</v>
      </c>
      <c r="H16" s="111">
        <v>1.357</v>
      </c>
      <c r="I16" s="119">
        <v>75</v>
      </c>
      <c r="J16" s="111">
        <v>0.46300000000000002</v>
      </c>
      <c r="K16" s="111"/>
      <c r="L16" s="112" t="s">
        <v>310</v>
      </c>
      <c r="M16" s="112" t="s">
        <v>310</v>
      </c>
    </row>
    <row r="17" spans="1:13" ht="45" x14ac:dyDescent="0.2">
      <c r="A17" s="205" t="s">
        <v>2445</v>
      </c>
      <c r="B17" s="205" t="s">
        <v>3303</v>
      </c>
      <c r="C17" s="214" t="s">
        <v>6768</v>
      </c>
      <c r="D17" s="204">
        <v>16.271000000000001</v>
      </c>
      <c r="E17" s="204"/>
      <c r="F17" s="205">
        <v>39.4</v>
      </c>
      <c r="G17" s="206">
        <v>12</v>
      </c>
      <c r="H17" s="204">
        <v>1.1830000000000001</v>
      </c>
      <c r="I17" s="206">
        <v>57</v>
      </c>
      <c r="J17" s="204">
        <v>0.39</v>
      </c>
      <c r="K17" s="204"/>
      <c r="L17" s="205" t="s">
        <v>310</v>
      </c>
      <c r="M17" s="205" t="s">
        <v>310</v>
      </c>
    </row>
    <row r="18" spans="1:13" ht="22.5" x14ac:dyDescent="0.2">
      <c r="A18" s="205" t="s">
        <v>2223</v>
      </c>
      <c r="B18" s="205" t="s">
        <v>3303</v>
      </c>
      <c r="C18" s="214" t="s">
        <v>476</v>
      </c>
      <c r="D18" s="204">
        <v>14.382999999999999</v>
      </c>
      <c r="E18" s="204"/>
      <c r="F18" s="205">
        <v>35</v>
      </c>
      <c r="G18" s="206">
        <v>11</v>
      </c>
      <c r="H18" s="204">
        <v>1.1399999999999999</v>
      </c>
      <c r="I18" s="206">
        <v>51</v>
      </c>
      <c r="J18" s="204">
        <v>0.39100000000000001</v>
      </c>
      <c r="K18" s="204"/>
      <c r="L18" s="205" t="s">
        <v>310</v>
      </c>
      <c r="M18" s="205" t="s">
        <v>310</v>
      </c>
    </row>
    <row r="19" spans="1:13" ht="33.75" x14ac:dyDescent="0.2">
      <c r="A19" s="205" t="s">
        <v>3145</v>
      </c>
      <c r="B19" s="205" t="s">
        <v>3303</v>
      </c>
      <c r="C19" s="214" t="s">
        <v>477</v>
      </c>
      <c r="D19" s="204">
        <v>46.96</v>
      </c>
      <c r="E19" s="204"/>
      <c r="F19" s="205">
        <v>137.80000000000001</v>
      </c>
      <c r="G19" s="206">
        <v>45</v>
      </c>
      <c r="H19" s="204">
        <v>0.82899999999999996</v>
      </c>
      <c r="I19" s="206">
        <v>156</v>
      </c>
      <c r="J19" s="204">
        <v>0.35199999999999998</v>
      </c>
      <c r="K19" s="204"/>
      <c r="L19" s="205" t="s">
        <v>310</v>
      </c>
      <c r="M19" s="205" t="s">
        <v>310</v>
      </c>
    </row>
    <row r="20" spans="1:13" ht="33.75" x14ac:dyDescent="0.2">
      <c r="A20" s="205" t="s">
        <v>3146</v>
      </c>
      <c r="B20" s="205" t="s">
        <v>3303</v>
      </c>
      <c r="C20" s="214" t="s">
        <v>478</v>
      </c>
      <c r="D20" s="204">
        <v>20.91</v>
      </c>
      <c r="E20" s="204"/>
      <c r="F20" s="205">
        <v>58.1</v>
      </c>
      <c r="G20" s="206">
        <v>18</v>
      </c>
      <c r="H20" s="204">
        <v>0.748</v>
      </c>
      <c r="I20" s="206">
        <v>76</v>
      </c>
      <c r="J20" s="204">
        <v>0.32900000000000001</v>
      </c>
      <c r="K20" s="204"/>
      <c r="L20" s="205" t="s">
        <v>310</v>
      </c>
      <c r="M20" s="205" t="s">
        <v>310</v>
      </c>
    </row>
    <row r="21" spans="1:13" ht="33.75" x14ac:dyDescent="0.2">
      <c r="A21" s="205" t="s">
        <v>3121</v>
      </c>
      <c r="B21" s="205" t="s">
        <v>3303</v>
      </c>
      <c r="C21" s="214" t="s">
        <v>6769</v>
      </c>
      <c r="D21" s="204">
        <v>71.597999999999999</v>
      </c>
      <c r="E21" s="204"/>
      <c r="F21" s="205">
        <v>125</v>
      </c>
      <c r="G21" s="206"/>
      <c r="H21" s="204"/>
      <c r="I21" s="206">
        <v>143</v>
      </c>
      <c r="J21" s="204">
        <v>0.52800000000000002</v>
      </c>
      <c r="K21" s="204"/>
      <c r="L21" s="205" t="s">
        <v>310</v>
      </c>
      <c r="M21" s="205" t="s">
        <v>310</v>
      </c>
    </row>
    <row r="22" spans="1:13" ht="45" x14ac:dyDescent="0.2">
      <c r="A22" s="205" t="s">
        <v>4007</v>
      </c>
      <c r="B22" s="205" t="s">
        <v>3303</v>
      </c>
      <c r="C22" s="214" t="s">
        <v>6770</v>
      </c>
      <c r="D22" s="204">
        <v>52.831000000000003</v>
      </c>
      <c r="E22" s="204"/>
      <c r="F22" s="205">
        <v>98.7</v>
      </c>
      <c r="G22" s="206"/>
      <c r="H22" s="204"/>
      <c r="I22" s="206">
        <v>117</v>
      </c>
      <c r="J22" s="204">
        <v>0.49099999999999999</v>
      </c>
      <c r="K22" s="204"/>
      <c r="L22" s="205" t="s">
        <v>310</v>
      </c>
      <c r="M22" s="205" t="s">
        <v>310</v>
      </c>
    </row>
    <row r="23" spans="1:13" ht="33.75" x14ac:dyDescent="0.2">
      <c r="A23" s="205" t="s">
        <v>479</v>
      </c>
      <c r="B23" s="205" t="s">
        <v>3303</v>
      </c>
      <c r="C23" s="214" t="s">
        <v>6771</v>
      </c>
      <c r="D23" s="204">
        <v>39.86</v>
      </c>
      <c r="E23" s="204"/>
      <c r="F23" s="205">
        <v>93.2</v>
      </c>
      <c r="G23" s="206"/>
      <c r="H23" s="204"/>
      <c r="I23" s="206">
        <v>111</v>
      </c>
      <c r="J23" s="204">
        <v>0.38500000000000001</v>
      </c>
      <c r="K23" s="204"/>
      <c r="L23" s="205" t="s">
        <v>310</v>
      </c>
      <c r="M23" s="205" t="s">
        <v>310</v>
      </c>
    </row>
    <row r="24" spans="1:13" ht="56.25" x14ac:dyDescent="0.2">
      <c r="A24" s="205" t="s">
        <v>3662</v>
      </c>
      <c r="B24" s="205" t="s">
        <v>3303</v>
      </c>
      <c r="C24" s="214" t="s">
        <v>4334</v>
      </c>
      <c r="D24" s="204">
        <v>46.277999999999999</v>
      </c>
      <c r="E24" s="204"/>
      <c r="F24" s="205">
        <v>78.8</v>
      </c>
      <c r="G24" s="206">
        <v>25</v>
      </c>
      <c r="H24" s="204">
        <v>1.504</v>
      </c>
      <c r="I24" s="206">
        <v>97</v>
      </c>
      <c r="J24" s="204">
        <v>0.496</v>
      </c>
      <c r="K24" s="204"/>
      <c r="L24" s="205" t="s">
        <v>310</v>
      </c>
      <c r="M24" s="205" t="s">
        <v>310</v>
      </c>
    </row>
    <row r="25" spans="1:13" ht="56.25" x14ac:dyDescent="0.2">
      <c r="A25" s="205" t="s">
        <v>3663</v>
      </c>
      <c r="B25" s="205" t="s">
        <v>3303</v>
      </c>
      <c r="C25" s="214" t="s">
        <v>7412</v>
      </c>
      <c r="D25" s="204">
        <v>38.5</v>
      </c>
      <c r="E25" s="204"/>
      <c r="F25" s="205">
        <v>73.2</v>
      </c>
      <c r="G25" s="206">
        <v>23</v>
      </c>
      <c r="H25" s="204">
        <v>1.5009999999999999</v>
      </c>
      <c r="I25" s="206">
        <v>91</v>
      </c>
      <c r="J25" s="204">
        <v>0.49199999999999999</v>
      </c>
      <c r="K25" s="204"/>
      <c r="L25" s="205" t="s">
        <v>310</v>
      </c>
      <c r="M25" s="205" t="s">
        <v>310</v>
      </c>
    </row>
    <row r="26" spans="1:13" ht="56.25" x14ac:dyDescent="0.2">
      <c r="A26" s="205" t="s">
        <v>3664</v>
      </c>
      <c r="B26" s="205" t="s">
        <v>3303</v>
      </c>
      <c r="C26" s="214" t="s">
        <v>5554</v>
      </c>
      <c r="D26" s="204">
        <v>30.57</v>
      </c>
      <c r="E26" s="204"/>
      <c r="F26" s="205">
        <v>64.400000000000006</v>
      </c>
      <c r="G26" s="206">
        <v>20</v>
      </c>
      <c r="H26" s="204">
        <v>1.375</v>
      </c>
      <c r="I26" s="206">
        <v>82</v>
      </c>
      <c r="J26" s="204">
        <v>0.38200000000000001</v>
      </c>
      <c r="K26" s="204">
        <v>0.441</v>
      </c>
      <c r="L26" s="205"/>
      <c r="M26" s="205" t="s">
        <v>310</v>
      </c>
    </row>
    <row r="27" spans="1:13" ht="56.25" x14ac:dyDescent="0.2">
      <c r="A27" s="205" t="s">
        <v>1815</v>
      </c>
      <c r="B27" s="205" t="s">
        <v>3303</v>
      </c>
      <c r="C27" s="214" t="s">
        <v>7413</v>
      </c>
      <c r="D27" s="204">
        <v>27.564</v>
      </c>
      <c r="E27" s="204"/>
      <c r="F27" s="205">
        <v>58.9</v>
      </c>
      <c r="G27" s="206">
        <v>19</v>
      </c>
      <c r="H27" s="204">
        <v>1.302</v>
      </c>
      <c r="I27" s="206">
        <v>77</v>
      </c>
      <c r="J27" s="204">
        <v>0.31</v>
      </c>
      <c r="K27" s="204">
        <v>0.435</v>
      </c>
      <c r="L27" s="205"/>
      <c r="M27" s="205" t="s">
        <v>310</v>
      </c>
    </row>
    <row r="28" spans="1:13" ht="56.25" x14ac:dyDescent="0.2">
      <c r="A28" s="205" t="s">
        <v>2726</v>
      </c>
      <c r="B28" s="205" t="s">
        <v>3303</v>
      </c>
      <c r="C28" s="214" t="s">
        <v>7414</v>
      </c>
      <c r="D28" s="204">
        <v>22.486000000000001</v>
      </c>
      <c r="E28" s="204"/>
      <c r="F28" s="205">
        <v>63.5</v>
      </c>
      <c r="G28" s="206">
        <v>20</v>
      </c>
      <c r="H28" s="204">
        <v>1.032</v>
      </c>
      <c r="I28" s="206">
        <v>82</v>
      </c>
      <c r="J28" s="204">
        <v>0.23899999999999999</v>
      </c>
      <c r="K28" s="204">
        <v>0.33600000000000002</v>
      </c>
      <c r="L28" s="205"/>
      <c r="M28" s="205" t="s">
        <v>310</v>
      </c>
    </row>
    <row r="29" spans="1:13" ht="56.25" x14ac:dyDescent="0.2">
      <c r="A29" s="205" t="s">
        <v>6774</v>
      </c>
      <c r="B29" s="205" t="s">
        <v>3303</v>
      </c>
      <c r="C29" s="214" t="s">
        <v>7415</v>
      </c>
      <c r="D29" s="204">
        <v>16.861999999999998</v>
      </c>
      <c r="E29" s="204"/>
      <c r="F29" s="205">
        <v>59.1</v>
      </c>
      <c r="G29" s="206">
        <v>19</v>
      </c>
      <c r="H29" s="204">
        <v>0.82399999999999995</v>
      </c>
      <c r="I29" s="206">
        <v>77</v>
      </c>
      <c r="J29" s="204">
        <v>0.19500000000000001</v>
      </c>
      <c r="K29" s="204">
        <v>0.27400000000000002</v>
      </c>
      <c r="L29" s="205"/>
      <c r="M29" s="205" t="s">
        <v>310</v>
      </c>
    </row>
    <row r="30" spans="1:13" ht="56.25" x14ac:dyDescent="0.2">
      <c r="A30" s="205" t="s">
        <v>3239</v>
      </c>
      <c r="B30" s="205" t="s">
        <v>3303</v>
      </c>
      <c r="C30" s="214" t="s">
        <v>7416</v>
      </c>
      <c r="D30" s="204">
        <v>33.76</v>
      </c>
      <c r="E30" s="204"/>
      <c r="F30" s="205">
        <v>58.5</v>
      </c>
      <c r="G30" s="206">
        <v>19</v>
      </c>
      <c r="H30" s="204">
        <v>1.4379999999999999</v>
      </c>
      <c r="I30" s="206">
        <v>77</v>
      </c>
      <c r="J30" s="204">
        <v>0.49099999999999999</v>
      </c>
      <c r="K30" s="204"/>
      <c r="L30" s="205" t="s">
        <v>310</v>
      </c>
      <c r="M30" s="205" t="s">
        <v>310</v>
      </c>
    </row>
    <row r="31" spans="1:13" ht="56.25" x14ac:dyDescent="0.2">
      <c r="A31" s="205" t="s">
        <v>3240</v>
      </c>
      <c r="B31" s="205" t="s">
        <v>3303</v>
      </c>
      <c r="C31" s="214" t="s">
        <v>480</v>
      </c>
      <c r="D31" s="204">
        <v>21.88</v>
      </c>
      <c r="E31" s="204"/>
      <c r="F31" s="205">
        <v>39.299999999999997</v>
      </c>
      <c r="G31" s="206">
        <v>12</v>
      </c>
      <c r="H31" s="204">
        <v>1.4630000000000001</v>
      </c>
      <c r="I31" s="206">
        <v>57</v>
      </c>
      <c r="J31" s="204">
        <v>0.48399999999999999</v>
      </c>
      <c r="K31" s="204"/>
      <c r="L31" s="205" t="s">
        <v>310</v>
      </c>
      <c r="M31" s="205" t="s">
        <v>310</v>
      </c>
    </row>
    <row r="32" spans="1:13" ht="56.25" x14ac:dyDescent="0.2">
      <c r="A32" s="205" t="s">
        <v>3241</v>
      </c>
      <c r="B32" s="205" t="s">
        <v>3303</v>
      </c>
      <c r="C32" s="214" t="s">
        <v>7417</v>
      </c>
      <c r="D32" s="204">
        <v>18.372</v>
      </c>
      <c r="E32" s="204"/>
      <c r="F32" s="205">
        <v>34.700000000000003</v>
      </c>
      <c r="G32" s="206">
        <v>11</v>
      </c>
      <c r="H32" s="204">
        <v>1.3819999999999999</v>
      </c>
      <c r="I32" s="206">
        <v>53</v>
      </c>
      <c r="J32" s="204">
        <v>0.373</v>
      </c>
      <c r="K32" s="204"/>
      <c r="L32" s="205" t="s">
        <v>310</v>
      </c>
      <c r="M32" s="205" t="s">
        <v>310</v>
      </c>
    </row>
    <row r="33" spans="1:13" ht="56.25" x14ac:dyDescent="0.2">
      <c r="A33" s="205" t="s">
        <v>3667</v>
      </c>
      <c r="B33" s="205" t="s">
        <v>3303</v>
      </c>
      <c r="C33" s="214" t="s">
        <v>481</v>
      </c>
      <c r="D33" s="204">
        <v>17.547999999999998</v>
      </c>
      <c r="E33" s="204"/>
      <c r="F33" s="205">
        <v>38.9</v>
      </c>
      <c r="G33" s="206">
        <v>12</v>
      </c>
      <c r="H33" s="204">
        <v>1.302</v>
      </c>
      <c r="I33" s="206">
        <v>57</v>
      </c>
      <c r="J33" s="204">
        <v>0.30399999999999999</v>
      </c>
      <c r="K33" s="204">
        <v>0.42399999999999999</v>
      </c>
      <c r="L33" s="205"/>
      <c r="M33" s="205" t="s">
        <v>310</v>
      </c>
    </row>
    <row r="34" spans="1:13" ht="56.25" x14ac:dyDescent="0.2">
      <c r="A34" s="205" t="s">
        <v>3034</v>
      </c>
      <c r="B34" s="205" t="s">
        <v>3303</v>
      </c>
      <c r="C34" s="214" t="s">
        <v>482</v>
      </c>
      <c r="D34" s="204">
        <v>15.374000000000001</v>
      </c>
      <c r="E34" s="204"/>
      <c r="F34" s="205">
        <v>33.5</v>
      </c>
      <c r="G34" s="206">
        <v>10</v>
      </c>
      <c r="H34" s="204">
        <v>1.3380000000000001</v>
      </c>
      <c r="I34" s="206">
        <v>52</v>
      </c>
      <c r="J34" s="204">
        <v>0.307</v>
      </c>
      <c r="K34" s="204">
        <v>0.42599999999999999</v>
      </c>
      <c r="L34" s="205"/>
      <c r="M34" s="205" t="s">
        <v>310</v>
      </c>
    </row>
    <row r="35" spans="1:13" ht="56.25" x14ac:dyDescent="0.2">
      <c r="A35" s="205" t="s">
        <v>3035</v>
      </c>
      <c r="B35" s="205" t="s">
        <v>3303</v>
      </c>
      <c r="C35" s="214" t="s">
        <v>483</v>
      </c>
      <c r="D35" s="204">
        <v>14.173999999999999</v>
      </c>
      <c r="E35" s="204"/>
      <c r="F35" s="205">
        <v>33.6</v>
      </c>
      <c r="G35" s="206">
        <v>10</v>
      </c>
      <c r="H35" s="204">
        <v>1.2290000000000001</v>
      </c>
      <c r="I35" s="206">
        <v>51</v>
      </c>
      <c r="J35" s="204">
        <v>0.28199999999999997</v>
      </c>
      <c r="K35" s="204">
        <v>0.39100000000000001</v>
      </c>
      <c r="L35" s="205"/>
      <c r="M35" s="205" t="s">
        <v>310</v>
      </c>
    </row>
    <row r="36" spans="1:13" ht="56.25" x14ac:dyDescent="0.2">
      <c r="A36" s="205" t="s">
        <v>2486</v>
      </c>
      <c r="B36" s="205" t="s">
        <v>3303</v>
      </c>
      <c r="C36" s="214" t="s">
        <v>7418</v>
      </c>
      <c r="D36" s="204">
        <v>25.152999999999999</v>
      </c>
      <c r="E36" s="204"/>
      <c r="F36" s="205">
        <v>44.7</v>
      </c>
      <c r="G36" s="206">
        <v>14</v>
      </c>
      <c r="H36" s="204">
        <v>1.4</v>
      </c>
      <c r="I36" s="206">
        <v>63</v>
      </c>
      <c r="J36" s="204">
        <v>0.47</v>
      </c>
      <c r="K36" s="204">
        <v>0.46</v>
      </c>
      <c r="L36" s="205"/>
      <c r="M36" s="205" t="s">
        <v>310</v>
      </c>
    </row>
    <row r="37" spans="1:13" ht="56.25" x14ac:dyDescent="0.2">
      <c r="A37" s="205" t="s">
        <v>2487</v>
      </c>
      <c r="B37" s="205" t="s">
        <v>3303</v>
      </c>
      <c r="C37" s="214" t="s">
        <v>7419</v>
      </c>
      <c r="D37" s="204">
        <v>19.873000000000001</v>
      </c>
      <c r="E37" s="204"/>
      <c r="F37" s="205">
        <v>36</v>
      </c>
      <c r="G37" s="206">
        <v>11</v>
      </c>
      <c r="H37" s="204">
        <v>1.288</v>
      </c>
      <c r="I37" s="206">
        <v>54</v>
      </c>
      <c r="J37" s="204">
        <v>0.42899999999999999</v>
      </c>
      <c r="K37" s="204"/>
      <c r="L37" s="205" t="s">
        <v>310</v>
      </c>
      <c r="M37" s="205" t="s">
        <v>310</v>
      </c>
    </row>
    <row r="38" spans="1:13" ht="56.25" x14ac:dyDescent="0.2">
      <c r="A38" s="205" t="s">
        <v>2464</v>
      </c>
      <c r="B38" s="205" t="s">
        <v>3303</v>
      </c>
      <c r="C38" s="214" t="s">
        <v>6776</v>
      </c>
      <c r="D38" s="204">
        <v>12.984999999999999</v>
      </c>
      <c r="E38" s="204"/>
      <c r="F38" s="205">
        <v>23.8</v>
      </c>
      <c r="G38" s="206">
        <v>7</v>
      </c>
      <c r="H38" s="204">
        <v>1.385</v>
      </c>
      <c r="I38" s="206">
        <v>41</v>
      </c>
      <c r="J38" s="204">
        <v>0.46600000000000003</v>
      </c>
      <c r="K38" s="204"/>
      <c r="L38" s="205" t="s">
        <v>310</v>
      </c>
      <c r="M38" s="205" t="s">
        <v>310</v>
      </c>
    </row>
    <row r="39" spans="1:13" ht="56.25" x14ac:dyDescent="0.2">
      <c r="A39" s="205" t="s">
        <v>2465</v>
      </c>
      <c r="B39" s="205" t="s">
        <v>3303</v>
      </c>
      <c r="C39" s="214" t="s">
        <v>7420</v>
      </c>
      <c r="D39" s="204">
        <v>12.582000000000001</v>
      </c>
      <c r="E39" s="204"/>
      <c r="F39" s="205">
        <v>24.9</v>
      </c>
      <c r="G39" s="206">
        <v>7</v>
      </c>
      <c r="H39" s="204">
        <v>1.341</v>
      </c>
      <c r="I39" s="206">
        <v>43</v>
      </c>
      <c r="J39" s="204">
        <v>0.43</v>
      </c>
      <c r="K39" s="204"/>
      <c r="L39" s="205" t="s">
        <v>310</v>
      </c>
      <c r="M39" s="205" t="s">
        <v>310</v>
      </c>
    </row>
    <row r="40" spans="1:13" ht="56.25" x14ac:dyDescent="0.2">
      <c r="A40" s="205" t="s">
        <v>897</v>
      </c>
      <c r="B40" s="205" t="s">
        <v>3303</v>
      </c>
      <c r="C40" s="214" t="s">
        <v>4536</v>
      </c>
      <c r="D40" s="204">
        <v>11.218</v>
      </c>
      <c r="E40" s="204"/>
      <c r="F40" s="205">
        <v>22.1</v>
      </c>
      <c r="G40" s="206">
        <v>6</v>
      </c>
      <c r="H40" s="204">
        <v>1.4350000000000001</v>
      </c>
      <c r="I40" s="206">
        <v>39</v>
      </c>
      <c r="J40" s="204">
        <v>0.31900000000000001</v>
      </c>
      <c r="K40" s="204"/>
      <c r="L40" s="205" t="s">
        <v>310</v>
      </c>
      <c r="M40" s="205" t="s">
        <v>310</v>
      </c>
    </row>
    <row r="41" spans="1:13" ht="56.25" x14ac:dyDescent="0.2">
      <c r="A41" s="205" t="s">
        <v>1560</v>
      </c>
      <c r="B41" s="205" t="s">
        <v>3303</v>
      </c>
      <c r="C41" s="214" t="s">
        <v>4520</v>
      </c>
      <c r="D41" s="204">
        <v>10.419</v>
      </c>
      <c r="E41" s="204"/>
      <c r="F41" s="205">
        <v>24.5</v>
      </c>
      <c r="G41" s="206">
        <v>7</v>
      </c>
      <c r="H41" s="204">
        <v>1.1839999999999999</v>
      </c>
      <c r="I41" s="206">
        <v>42</v>
      </c>
      <c r="J41" s="204">
        <v>0.27100000000000002</v>
      </c>
      <c r="K41" s="204">
        <v>0.372</v>
      </c>
      <c r="L41" s="205"/>
      <c r="M41" s="205" t="s">
        <v>310</v>
      </c>
    </row>
    <row r="42" spans="1:13" ht="56.25" x14ac:dyDescent="0.2">
      <c r="A42" s="205" t="s">
        <v>1819</v>
      </c>
      <c r="B42" s="205" t="s">
        <v>3303</v>
      </c>
      <c r="C42" s="214" t="s">
        <v>1177</v>
      </c>
      <c r="D42" s="204">
        <v>9.9629999999999992</v>
      </c>
      <c r="E42" s="204"/>
      <c r="F42" s="205">
        <v>23.8</v>
      </c>
      <c r="G42" s="206">
        <v>7</v>
      </c>
      <c r="H42" s="204">
        <v>1.2130000000000001</v>
      </c>
      <c r="I42" s="206">
        <v>42</v>
      </c>
      <c r="J42" s="204">
        <v>0.28599999999999998</v>
      </c>
      <c r="K42" s="204">
        <v>0.39200000000000002</v>
      </c>
      <c r="L42" s="205"/>
      <c r="M42" s="205" t="s">
        <v>310</v>
      </c>
    </row>
    <row r="43" spans="1:13" ht="56.25" x14ac:dyDescent="0.2">
      <c r="A43" s="205" t="s">
        <v>2055</v>
      </c>
      <c r="B43" s="205" t="s">
        <v>3303</v>
      </c>
      <c r="C43" s="214" t="s">
        <v>1178</v>
      </c>
      <c r="D43" s="204">
        <v>9.0229999999999997</v>
      </c>
      <c r="E43" s="204"/>
      <c r="F43" s="205">
        <v>23.2</v>
      </c>
      <c r="G43" s="206">
        <v>7</v>
      </c>
      <c r="H43" s="204">
        <v>1.0940000000000001</v>
      </c>
      <c r="I43" s="206">
        <v>41</v>
      </c>
      <c r="J43" s="204">
        <v>0.26400000000000001</v>
      </c>
      <c r="K43" s="204">
        <v>0.36099999999999999</v>
      </c>
      <c r="L43" s="205"/>
      <c r="M43" s="205" t="s">
        <v>310</v>
      </c>
    </row>
    <row r="44" spans="1:13" ht="56.25" x14ac:dyDescent="0.2">
      <c r="A44" s="205" t="s">
        <v>1179</v>
      </c>
      <c r="B44" s="205" t="s">
        <v>3303</v>
      </c>
      <c r="C44" s="214" t="s">
        <v>1180</v>
      </c>
      <c r="D44" s="204">
        <v>6.782</v>
      </c>
      <c r="E44" s="204"/>
      <c r="F44" s="205">
        <v>20.5</v>
      </c>
      <c r="G44" s="206">
        <v>6</v>
      </c>
      <c r="H44" s="204">
        <v>0.94399999999999995</v>
      </c>
      <c r="I44" s="206">
        <v>38</v>
      </c>
      <c r="J44" s="204">
        <v>0.22600000000000001</v>
      </c>
      <c r="K44" s="204">
        <v>0.307</v>
      </c>
      <c r="L44" s="205"/>
      <c r="M44" s="205" t="s">
        <v>310</v>
      </c>
    </row>
    <row r="45" spans="1:13" ht="56.25" x14ac:dyDescent="0.2">
      <c r="A45" s="205" t="s">
        <v>1739</v>
      </c>
      <c r="B45" s="205" t="s">
        <v>3303</v>
      </c>
      <c r="C45" s="214" t="s">
        <v>7421</v>
      </c>
      <c r="D45" s="204">
        <v>16.422000000000001</v>
      </c>
      <c r="E45" s="204"/>
      <c r="F45" s="205">
        <v>31.8</v>
      </c>
      <c r="G45" s="206">
        <v>10</v>
      </c>
      <c r="H45" s="204">
        <v>1.2170000000000001</v>
      </c>
      <c r="I45" s="206">
        <v>50</v>
      </c>
      <c r="J45" s="204">
        <v>0.42099999999999999</v>
      </c>
      <c r="K45" s="204"/>
      <c r="L45" s="205" t="s">
        <v>310</v>
      </c>
      <c r="M45" s="205" t="s">
        <v>310</v>
      </c>
    </row>
    <row r="46" spans="1:13" ht="56.25" x14ac:dyDescent="0.2">
      <c r="A46" s="205" t="s">
        <v>1740</v>
      </c>
      <c r="B46" s="205" t="s">
        <v>3303</v>
      </c>
      <c r="C46" s="214" t="s">
        <v>3704</v>
      </c>
      <c r="D46" s="204">
        <v>11.228</v>
      </c>
      <c r="E46" s="204"/>
      <c r="F46" s="205">
        <v>20.8</v>
      </c>
      <c r="G46" s="206">
        <v>6</v>
      </c>
      <c r="H46" s="204">
        <v>1.0960000000000001</v>
      </c>
      <c r="I46" s="206">
        <v>39</v>
      </c>
      <c r="J46" s="204">
        <v>0.36799999999999999</v>
      </c>
      <c r="K46" s="204"/>
      <c r="L46" s="205" t="s">
        <v>310</v>
      </c>
      <c r="M46" s="205" t="s">
        <v>310</v>
      </c>
    </row>
    <row r="47" spans="1:13" ht="56.25" x14ac:dyDescent="0.2">
      <c r="A47" s="205" t="s">
        <v>2463</v>
      </c>
      <c r="B47" s="205" t="s">
        <v>3303</v>
      </c>
      <c r="C47" s="214" t="s">
        <v>7422</v>
      </c>
      <c r="D47" s="204">
        <v>9.1120000000000001</v>
      </c>
      <c r="E47" s="204"/>
      <c r="F47" s="205">
        <v>20.9</v>
      </c>
      <c r="G47" s="206">
        <v>6</v>
      </c>
      <c r="H47" s="204">
        <v>0.99199999999999999</v>
      </c>
      <c r="I47" s="206">
        <v>39</v>
      </c>
      <c r="J47" s="204">
        <v>0.33200000000000002</v>
      </c>
      <c r="K47" s="204"/>
      <c r="L47" s="205" t="s">
        <v>310</v>
      </c>
      <c r="M47" s="205" t="s">
        <v>310</v>
      </c>
    </row>
    <row r="48" spans="1:13" ht="56.25" x14ac:dyDescent="0.2">
      <c r="A48" s="205" t="s">
        <v>1813</v>
      </c>
      <c r="B48" s="205" t="s">
        <v>3303</v>
      </c>
      <c r="C48" s="214" t="s">
        <v>7097</v>
      </c>
      <c r="D48" s="204">
        <v>8.1310000000000002</v>
      </c>
      <c r="E48" s="204"/>
      <c r="F48" s="205">
        <v>18.600000000000001</v>
      </c>
      <c r="G48" s="206">
        <v>5</v>
      </c>
      <c r="H48" s="204">
        <v>1.0409999999999999</v>
      </c>
      <c r="I48" s="206">
        <v>36</v>
      </c>
      <c r="J48" s="204">
        <v>0.23499999999999999</v>
      </c>
      <c r="K48" s="204"/>
      <c r="L48" s="205" t="s">
        <v>310</v>
      </c>
      <c r="M48" s="205" t="s">
        <v>310</v>
      </c>
    </row>
    <row r="49" spans="1:13" ht="56.25" x14ac:dyDescent="0.2">
      <c r="A49" s="205" t="s">
        <v>1814</v>
      </c>
      <c r="B49" s="205" t="s">
        <v>3303</v>
      </c>
      <c r="C49" s="214" t="s">
        <v>490</v>
      </c>
      <c r="D49" s="204">
        <v>7.1989999999999998</v>
      </c>
      <c r="E49" s="204"/>
      <c r="F49" s="205">
        <v>19</v>
      </c>
      <c r="G49" s="206">
        <v>5</v>
      </c>
      <c r="H49" s="204">
        <v>1.0740000000000001</v>
      </c>
      <c r="I49" s="206">
        <v>36</v>
      </c>
      <c r="J49" s="204">
        <v>0.23699999999999999</v>
      </c>
      <c r="K49" s="204"/>
      <c r="L49" s="205" t="s">
        <v>310</v>
      </c>
      <c r="M49" s="205" t="s">
        <v>310</v>
      </c>
    </row>
    <row r="50" spans="1:13" ht="56.25" x14ac:dyDescent="0.2">
      <c r="A50" s="205" t="s">
        <v>1598</v>
      </c>
      <c r="B50" s="205" t="s">
        <v>3303</v>
      </c>
      <c r="C50" s="214" t="s">
        <v>3707</v>
      </c>
      <c r="D50" s="204">
        <v>5.2729999999999997</v>
      </c>
      <c r="E50" s="204"/>
      <c r="F50" s="205">
        <v>13.3</v>
      </c>
      <c r="G50" s="206">
        <v>3</v>
      </c>
      <c r="H50" s="204">
        <v>1.2390000000000001</v>
      </c>
      <c r="I50" s="206">
        <v>28</v>
      </c>
      <c r="J50" s="204">
        <v>0.26100000000000001</v>
      </c>
      <c r="K50" s="204">
        <v>0.34599999999999997</v>
      </c>
      <c r="L50" s="205"/>
      <c r="M50" s="205" t="s">
        <v>310</v>
      </c>
    </row>
    <row r="51" spans="1:13" ht="56.25" x14ac:dyDescent="0.2">
      <c r="A51" s="205" t="s">
        <v>2566</v>
      </c>
      <c r="B51" s="205" t="s">
        <v>3303</v>
      </c>
      <c r="C51" s="214" t="s">
        <v>3140</v>
      </c>
      <c r="D51" s="204">
        <v>4.78</v>
      </c>
      <c r="E51" s="204"/>
      <c r="F51" s="205">
        <v>13.5</v>
      </c>
      <c r="G51" s="206">
        <v>4</v>
      </c>
      <c r="H51" s="204">
        <v>0.90900000000000003</v>
      </c>
      <c r="I51" s="206">
        <v>30</v>
      </c>
      <c r="J51" s="204">
        <v>0.23599999999999999</v>
      </c>
      <c r="K51" s="204">
        <v>0.313</v>
      </c>
      <c r="L51" s="205"/>
      <c r="M51" s="205" t="s">
        <v>310</v>
      </c>
    </row>
    <row r="52" spans="1:13" ht="56.25" x14ac:dyDescent="0.2">
      <c r="A52" s="205" t="s">
        <v>2661</v>
      </c>
      <c r="B52" s="205" t="s">
        <v>3303</v>
      </c>
      <c r="C52" s="214" t="s">
        <v>3141</v>
      </c>
      <c r="D52" s="204">
        <v>3.7280000000000002</v>
      </c>
      <c r="E52" s="204"/>
      <c r="F52" s="205">
        <v>11.5</v>
      </c>
      <c r="G52" s="206">
        <v>3</v>
      </c>
      <c r="H52" s="204">
        <v>0.90200000000000002</v>
      </c>
      <c r="I52" s="206">
        <v>25</v>
      </c>
      <c r="J52" s="204">
        <v>0.22</v>
      </c>
      <c r="K52" s="204">
        <v>0.28899999999999998</v>
      </c>
      <c r="L52" s="205"/>
      <c r="M52" s="205" t="s">
        <v>310</v>
      </c>
    </row>
    <row r="53" spans="1:13" ht="56.25" x14ac:dyDescent="0.2">
      <c r="A53" s="205" t="s">
        <v>2488</v>
      </c>
      <c r="B53" s="205" t="s">
        <v>3303</v>
      </c>
      <c r="C53" s="214" t="s">
        <v>491</v>
      </c>
      <c r="D53" s="204">
        <v>12.5</v>
      </c>
      <c r="E53" s="204"/>
      <c r="F53" s="205">
        <v>30.2</v>
      </c>
      <c r="G53" s="206">
        <v>9</v>
      </c>
      <c r="H53" s="204">
        <v>1.1060000000000001</v>
      </c>
      <c r="I53" s="206">
        <v>47</v>
      </c>
      <c r="J53" s="204">
        <v>0.39700000000000002</v>
      </c>
      <c r="K53" s="204"/>
      <c r="L53" s="205" t="s">
        <v>310</v>
      </c>
      <c r="M53" s="205" t="s">
        <v>310</v>
      </c>
    </row>
    <row r="54" spans="1:13" ht="56.25" x14ac:dyDescent="0.2">
      <c r="A54" s="205" t="s">
        <v>1902</v>
      </c>
      <c r="B54" s="205" t="s">
        <v>3303</v>
      </c>
      <c r="C54" s="214" t="s">
        <v>492</v>
      </c>
      <c r="D54" s="204">
        <v>7.9610000000000003</v>
      </c>
      <c r="E54" s="204"/>
      <c r="F54" s="205">
        <v>23.2</v>
      </c>
      <c r="G54" s="206">
        <v>7</v>
      </c>
      <c r="H54" s="204">
        <v>0.81399999999999995</v>
      </c>
      <c r="I54" s="206">
        <v>35</v>
      </c>
      <c r="J54" s="204">
        <v>0.28000000000000003</v>
      </c>
      <c r="K54" s="204"/>
      <c r="L54" s="205" t="s">
        <v>310</v>
      </c>
      <c r="M54" s="205" t="s">
        <v>310</v>
      </c>
    </row>
    <row r="55" spans="1:13" ht="33.75" x14ac:dyDescent="0.2">
      <c r="A55" s="205" t="s">
        <v>2901</v>
      </c>
      <c r="B55" s="205" t="s">
        <v>3303</v>
      </c>
      <c r="C55" s="214" t="s">
        <v>493</v>
      </c>
      <c r="D55" s="204">
        <v>5.4969999999999999</v>
      </c>
      <c r="E55" s="204"/>
      <c r="F55" s="205">
        <v>19.5</v>
      </c>
      <c r="G55" s="206">
        <v>5</v>
      </c>
      <c r="H55" s="204">
        <v>0.67700000000000005</v>
      </c>
      <c r="I55" s="206">
        <v>28</v>
      </c>
      <c r="J55" s="204">
        <v>0.246</v>
      </c>
      <c r="K55" s="204"/>
      <c r="L55" s="205" t="s">
        <v>310</v>
      </c>
      <c r="M55" s="205" t="s">
        <v>310</v>
      </c>
    </row>
    <row r="56" spans="1:13" ht="33.75" x14ac:dyDescent="0.2">
      <c r="A56" s="205" t="s">
        <v>2555</v>
      </c>
      <c r="B56" s="205" t="s">
        <v>3303</v>
      </c>
      <c r="C56" s="214" t="s">
        <v>494</v>
      </c>
      <c r="D56" s="204">
        <v>8.8209999999999997</v>
      </c>
      <c r="E56" s="204"/>
      <c r="F56" s="205">
        <v>25.7</v>
      </c>
      <c r="G56" s="206">
        <v>8</v>
      </c>
      <c r="H56" s="204">
        <v>0.76100000000000001</v>
      </c>
      <c r="I56" s="206">
        <v>44</v>
      </c>
      <c r="J56" s="204">
        <v>0.28799999999999998</v>
      </c>
      <c r="K56" s="204"/>
      <c r="L56" s="205" t="s">
        <v>310</v>
      </c>
      <c r="M56" s="205" t="s">
        <v>310</v>
      </c>
    </row>
    <row r="57" spans="1:13" ht="33.75" x14ac:dyDescent="0.2">
      <c r="A57" s="205" t="s">
        <v>2556</v>
      </c>
      <c r="B57" s="205" t="s">
        <v>3303</v>
      </c>
      <c r="C57" s="214" t="s">
        <v>495</v>
      </c>
      <c r="D57" s="204">
        <v>6.1929999999999996</v>
      </c>
      <c r="E57" s="204"/>
      <c r="F57" s="205">
        <v>16.8</v>
      </c>
      <c r="G57" s="206">
        <v>5</v>
      </c>
      <c r="H57" s="204">
        <v>0.754</v>
      </c>
      <c r="I57" s="206">
        <v>29</v>
      </c>
      <c r="J57" s="204">
        <v>0.29099999999999998</v>
      </c>
      <c r="K57" s="204"/>
      <c r="L57" s="205" t="s">
        <v>310</v>
      </c>
      <c r="M57" s="205" t="s">
        <v>310</v>
      </c>
    </row>
    <row r="58" spans="1:13" ht="22.5" x14ac:dyDescent="0.2">
      <c r="A58" s="205" t="s">
        <v>2902</v>
      </c>
      <c r="B58" s="205" t="s">
        <v>3303</v>
      </c>
      <c r="C58" s="214" t="s">
        <v>3644</v>
      </c>
      <c r="D58" s="204">
        <v>62.04</v>
      </c>
      <c r="E58" s="204"/>
      <c r="F58" s="205">
        <v>92.5</v>
      </c>
      <c r="G58" s="206"/>
      <c r="H58" s="204"/>
      <c r="I58" s="206">
        <v>110</v>
      </c>
      <c r="J58" s="204">
        <v>0.64</v>
      </c>
      <c r="K58" s="204"/>
      <c r="L58" s="205" t="s">
        <v>310</v>
      </c>
      <c r="M58" s="205" t="s">
        <v>310</v>
      </c>
    </row>
    <row r="59" spans="1:13" ht="56.25" x14ac:dyDescent="0.2">
      <c r="A59" s="205" t="s">
        <v>1431</v>
      </c>
      <c r="B59" s="205" t="s">
        <v>3303</v>
      </c>
      <c r="C59" s="214" t="s">
        <v>496</v>
      </c>
      <c r="D59" s="204">
        <v>16.978999999999999</v>
      </c>
      <c r="E59" s="204"/>
      <c r="F59" s="205">
        <v>38.5</v>
      </c>
      <c r="G59" s="206">
        <v>12</v>
      </c>
      <c r="H59" s="204">
        <v>1.212</v>
      </c>
      <c r="I59" s="206">
        <v>57</v>
      </c>
      <c r="J59" s="204">
        <v>0.40899999999999997</v>
      </c>
      <c r="K59" s="204"/>
      <c r="L59" s="205" t="s">
        <v>310</v>
      </c>
      <c r="M59" s="205" t="s">
        <v>310</v>
      </c>
    </row>
    <row r="60" spans="1:13" ht="56.25" x14ac:dyDescent="0.2">
      <c r="A60" s="205" t="s">
        <v>1432</v>
      </c>
      <c r="B60" s="205" t="s">
        <v>3303</v>
      </c>
      <c r="C60" s="214" t="s">
        <v>497</v>
      </c>
      <c r="D60" s="204">
        <v>10.305</v>
      </c>
      <c r="E60" s="204"/>
      <c r="F60" s="205">
        <v>29.1</v>
      </c>
      <c r="G60" s="206">
        <v>9</v>
      </c>
      <c r="H60" s="204">
        <v>0.93100000000000005</v>
      </c>
      <c r="I60" s="206">
        <v>47</v>
      </c>
      <c r="J60" s="204">
        <v>0.32</v>
      </c>
      <c r="K60" s="204"/>
      <c r="L60" s="205" t="s">
        <v>310</v>
      </c>
      <c r="M60" s="205" t="s">
        <v>310</v>
      </c>
    </row>
    <row r="61" spans="1:13" ht="33.75" x14ac:dyDescent="0.2">
      <c r="A61" s="205" t="s">
        <v>498</v>
      </c>
      <c r="B61" s="205" t="s">
        <v>3303</v>
      </c>
      <c r="C61" s="214" t="s">
        <v>499</v>
      </c>
      <c r="D61" s="204">
        <v>8.7959999999999994</v>
      </c>
      <c r="E61" s="204"/>
      <c r="F61" s="205">
        <v>24.7</v>
      </c>
      <c r="G61" s="206">
        <v>7</v>
      </c>
      <c r="H61" s="204">
        <v>1.0089999999999999</v>
      </c>
      <c r="I61" s="206">
        <v>42</v>
      </c>
      <c r="J61" s="204">
        <v>0.22900000000000001</v>
      </c>
      <c r="K61" s="204"/>
      <c r="L61" s="205" t="s">
        <v>310</v>
      </c>
      <c r="M61" s="205" t="s">
        <v>310</v>
      </c>
    </row>
    <row r="62" spans="1:13" ht="22.5" x14ac:dyDescent="0.2">
      <c r="A62" s="205" t="s">
        <v>1582</v>
      </c>
      <c r="B62" s="205" t="s">
        <v>3304</v>
      </c>
      <c r="C62" s="214" t="s">
        <v>500</v>
      </c>
      <c r="D62" s="204">
        <v>2.496</v>
      </c>
      <c r="E62" s="204"/>
      <c r="F62" s="205">
        <v>15.3</v>
      </c>
      <c r="G62" s="206">
        <v>4</v>
      </c>
      <c r="H62" s="204">
        <v>0.46400000000000002</v>
      </c>
      <c r="I62" s="206">
        <v>25</v>
      </c>
      <c r="J62" s="204">
        <v>0.16400000000000001</v>
      </c>
      <c r="K62" s="204">
        <v>0.14299999999999999</v>
      </c>
      <c r="L62" s="205"/>
      <c r="M62" s="205" t="s">
        <v>310</v>
      </c>
    </row>
    <row r="63" spans="1:13" ht="22.5" x14ac:dyDescent="0.2">
      <c r="A63" s="205" t="s">
        <v>2466</v>
      </c>
      <c r="B63" s="205" t="s">
        <v>3304</v>
      </c>
      <c r="C63" s="214" t="s">
        <v>7423</v>
      </c>
      <c r="D63" s="204">
        <v>3.5289999999999999</v>
      </c>
      <c r="E63" s="204"/>
      <c r="F63" s="205">
        <v>10</v>
      </c>
      <c r="G63" s="206">
        <v>2</v>
      </c>
      <c r="H63" s="204">
        <v>0.85399999999999998</v>
      </c>
      <c r="I63" s="206">
        <v>21</v>
      </c>
      <c r="J63" s="204">
        <v>0.39300000000000002</v>
      </c>
      <c r="K63" s="204">
        <v>0.23400000000000001</v>
      </c>
      <c r="L63" s="205"/>
      <c r="M63" s="205" t="s">
        <v>310</v>
      </c>
    </row>
    <row r="64" spans="1:13" ht="33.75" x14ac:dyDescent="0.2">
      <c r="A64" s="205" t="s">
        <v>2662</v>
      </c>
      <c r="B64" s="205" t="s">
        <v>3304</v>
      </c>
      <c r="C64" s="214" t="s">
        <v>7098</v>
      </c>
      <c r="D64" s="204">
        <v>1.149</v>
      </c>
      <c r="E64" s="204"/>
      <c r="F64" s="205">
        <v>4.7</v>
      </c>
      <c r="G64" s="206">
        <v>1</v>
      </c>
      <c r="H64" s="204">
        <v>0.67600000000000005</v>
      </c>
      <c r="I64" s="206">
        <v>10</v>
      </c>
      <c r="J64" s="204">
        <v>0.21199999999999999</v>
      </c>
      <c r="K64" s="204">
        <v>0.17399999999999999</v>
      </c>
      <c r="L64" s="205"/>
      <c r="M64" s="205" t="s">
        <v>310</v>
      </c>
    </row>
    <row r="65" spans="1:13" ht="45" x14ac:dyDescent="0.2">
      <c r="A65" s="205" t="s">
        <v>2557</v>
      </c>
      <c r="B65" s="205" t="s">
        <v>3305</v>
      </c>
      <c r="C65" s="214" t="s">
        <v>5558</v>
      </c>
      <c r="D65" s="204">
        <v>2.5960000000000001</v>
      </c>
      <c r="E65" s="204"/>
      <c r="F65" s="205">
        <v>14.5</v>
      </c>
      <c r="G65" s="206">
        <v>4</v>
      </c>
      <c r="H65" s="204">
        <v>0.443</v>
      </c>
      <c r="I65" s="206">
        <v>30</v>
      </c>
      <c r="J65" s="204">
        <v>0.159</v>
      </c>
      <c r="K65" s="204"/>
      <c r="L65" s="205" t="s">
        <v>310</v>
      </c>
      <c r="M65" s="205" t="s">
        <v>310</v>
      </c>
    </row>
    <row r="66" spans="1:13" ht="56.25" x14ac:dyDescent="0.2">
      <c r="A66" s="205" t="s">
        <v>3763</v>
      </c>
      <c r="B66" s="205" t="s">
        <v>3305</v>
      </c>
      <c r="C66" s="214" t="s">
        <v>5559</v>
      </c>
      <c r="D66" s="204">
        <v>1.151</v>
      </c>
      <c r="E66" s="204"/>
      <c r="F66" s="205">
        <v>4.2</v>
      </c>
      <c r="G66" s="206"/>
      <c r="H66" s="204"/>
      <c r="I66" s="206">
        <v>10</v>
      </c>
      <c r="J66" s="204">
        <v>0.23300000000000001</v>
      </c>
      <c r="K66" s="204"/>
      <c r="L66" s="205" t="s">
        <v>310</v>
      </c>
      <c r="M66" s="205" t="s">
        <v>310</v>
      </c>
    </row>
    <row r="67" spans="1:13" ht="56.25" x14ac:dyDescent="0.2">
      <c r="A67" s="205" t="s">
        <v>3764</v>
      </c>
      <c r="B67" s="205" t="s">
        <v>3305</v>
      </c>
      <c r="C67" s="214" t="s">
        <v>5560</v>
      </c>
      <c r="D67" s="204">
        <v>0.80600000000000005</v>
      </c>
      <c r="E67" s="204"/>
      <c r="F67" s="205">
        <v>5.6</v>
      </c>
      <c r="G67" s="206"/>
      <c r="H67" s="204"/>
      <c r="I67" s="206">
        <v>15</v>
      </c>
      <c r="J67" s="204">
        <v>0.13500000000000001</v>
      </c>
      <c r="K67" s="204"/>
      <c r="L67" s="205" t="s">
        <v>310</v>
      </c>
      <c r="M67" s="205" t="s">
        <v>310</v>
      </c>
    </row>
    <row r="68" spans="1:13" ht="22.5" x14ac:dyDescent="0.2">
      <c r="A68" s="205" t="s">
        <v>324</v>
      </c>
      <c r="B68" s="205" t="s">
        <v>3305</v>
      </c>
      <c r="C68" s="214" t="s">
        <v>3645</v>
      </c>
      <c r="D68" s="204">
        <v>0.30399999999999999</v>
      </c>
      <c r="E68" s="204"/>
      <c r="F68" s="205">
        <v>1</v>
      </c>
      <c r="G68" s="206"/>
      <c r="H68" s="204"/>
      <c r="I68" s="206"/>
      <c r="J68" s="204"/>
      <c r="K68" s="204"/>
      <c r="L68" s="205"/>
      <c r="M68" s="205" t="s">
        <v>310</v>
      </c>
    </row>
    <row r="69" spans="1:13" ht="45" x14ac:dyDescent="0.2">
      <c r="A69" s="205" t="s">
        <v>2663</v>
      </c>
      <c r="B69" s="205" t="s">
        <v>3305</v>
      </c>
      <c r="C69" s="214" t="s">
        <v>6777</v>
      </c>
      <c r="D69" s="204">
        <v>4.5789999999999997</v>
      </c>
      <c r="E69" s="204"/>
      <c r="F69" s="205">
        <v>16.8</v>
      </c>
      <c r="G69" s="206">
        <v>5</v>
      </c>
      <c r="H69" s="204">
        <v>0.74299999999999999</v>
      </c>
      <c r="I69" s="206">
        <v>33</v>
      </c>
      <c r="J69" s="204">
        <v>0.27300000000000002</v>
      </c>
      <c r="K69" s="204">
        <v>0.25</v>
      </c>
      <c r="L69" s="205"/>
      <c r="M69" s="205" t="s">
        <v>310</v>
      </c>
    </row>
    <row r="70" spans="1:13" ht="45" x14ac:dyDescent="0.2">
      <c r="A70" s="205" t="s">
        <v>2664</v>
      </c>
      <c r="B70" s="205" t="s">
        <v>3305</v>
      </c>
      <c r="C70" s="214" t="s">
        <v>6778</v>
      </c>
      <c r="D70" s="204">
        <v>2.302</v>
      </c>
      <c r="E70" s="204"/>
      <c r="F70" s="205">
        <v>7.9</v>
      </c>
      <c r="G70" s="206">
        <v>2</v>
      </c>
      <c r="H70" s="204">
        <v>0.746</v>
      </c>
      <c r="I70" s="206">
        <v>19</v>
      </c>
      <c r="J70" s="204">
        <v>0.28399999999999997</v>
      </c>
      <c r="K70" s="204">
        <v>0.252</v>
      </c>
      <c r="L70" s="205"/>
      <c r="M70" s="205" t="s">
        <v>310</v>
      </c>
    </row>
    <row r="71" spans="1:13" ht="45" x14ac:dyDescent="0.2">
      <c r="A71" s="205" t="s">
        <v>6779</v>
      </c>
      <c r="B71" s="205" t="s">
        <v>3305</v>
      </c>
      <c r="C71" s="214" t="s">
        <v>6780</v>
      </c>
      <c r="D71" s="204">
        <v>0.52200000000000002</v>
      </c>
      <c r="E71" s="204"/>
      <c r="F71" s="205">
        <v>2.6</v>
      </c>
      <c r="G71" s="206">
        <v>1</v>
      </c>
      <c r="H71" s="204">
        <v>0.28999999999999998</v>
      </c>
      <c r="I71" s="206">
        <v>6</v>
      </c>
      <c r="J71" s="204">
        <v>0.193</v>
      </c>
      <c r="K71" s="204">
        <v>0.14000000000000001</v>
      </c>
      <c r="L71" s="205"/>
      <c r="M71" s="205" t="s">
        <v>310</v>
      </c>
    </row>
    <row r="72" spans="1:13" x14ac:dyDescent="0.2">
      <c r="A72" s="205" t="s">
        <v>3244</v>
      </c>
      <c r="B72" s="205" t="s">
        <v>3305</v>
      </c>
      <c r="C72" s="214" t="s">
        <v>2395</v>
      </c>
      <c r="D72" s="204">
        <v>4.3419999999999996</v>
      </c>
      <c r="E72" s="204"/>
      <c r="F72" s="205">
        <v>19</v>
      </c>
      <c r="G72" s="206">
        <v>5</v>
      </c>
      <c r="H72" s="204">
        <v>0.62</v>
      </c>
      <c r="I72" s="206">
        <v>37</v>
      </c>
      <c r="J72" s="204">
        <v>0.222</v>
      </c>
      <c r="K72" s="204">
        <v>0.186</v>
      </c>
      <c r="L72" s="205"/>
      <c r="M72" s="205" t="s">
        <v>310</v>
      </c>
    </row>
    <row r="73" spans="1:13" ht="22.5" x14ac:dyDescent="0.2">
      <c r="A73" s="205" t="s">
        <v>1818</v>
      </c>
      <c r="B73" s="205" t="s">
        <v>3305</v>
      </c>
      <c r="C73" s="214" t="s">
        <v>1594</v>
      </c>
      <c r="D73" s="204">
        <v>3.2149999999999999</v>
      </c>
      <c r="E73" s="204"/>
      <c r="F73" s="205">
        <v>12.7</v>
      </c>
      <c r="G73" s="206">
        <v>3</v>
      </c>
      <c r="H73" s="204">
        <v>0.73799999999999999</v>
      </c>
      <c r="I73" s="206">
        <v>28</v>
      </c>
      <c r="J73" s="204">
        <v>0.23300000000000001</v>
      </c>
      <c r="K73" s="204">
        <v>0.216</v>
      </c>
      <c r="L73" s="205"/>
      <c r="M73" s="205" t="s">
        <v>310</v>
      </c>
    </row>
    <row r="74" spans="1:13" ht="22.5" x14ac:dyDescent="0.2">
      <c r="A74" s="205" t="s">
        <v>2467</v>
      </c>
      <c r="B74" s="205" t="s">
        <v>3305</v>
      </c>
      <c r="C74" s="214" t="s">
        <v>5561</v>
      </c>
      <c r="D74" s="204">
        <v>2.0720000000000001</v>
      </c>
      <c r="E74" s="204"/>
      <c r="F74" s="205">
        <v>10.3</v>
      </c>
      <c r="G74" s="206">
        <v>2</v>
      </c>
      <c r="H74" s="204">
        <v>0.60599999999999998</v>
      </c>
      <c r="I74" s="206">
        <v>23</v>
      </c>
      <c r="J74" s="204">
        <v>0.191</v>
      </c>
      <c r="K74" s="204">
        <v>0.16200000000000001</v>
      </c>
      <c r="L74" s="205"/>
      <c r="M74" s="205" t="s">
        <v>310</v>
      </c>
    </row>
    <row r="75" spans="1:13" x14ac:dyDescent="0.2">
      <c r="A75" s="205" t="s">
        <v>2903</v>
      </c>
      <c r="B75" s="205" t="s">
        <v>3305</v>
      </c>
      <c r="C75" s="214" t="s">
        <v>2904</v>
      </c>
      <c r="D75" s="204">
        <v>1.1819999999999999</v>
      </c>
      <c r="E75" s="204"/>
      <c r="F75" s="205">
        <v>3.7</v>
      </c>
      <c r="G75" s="206">
        <v>1</v>
      </c>
      <c r="H75" s="204">
        <v>0.53400000000000003</v>
      </c>
      <c r="I75" s="206">
        <v>10</v>
      </c>
      <c r="J75" s="204">
        <v>0.28699999999999998</v>
      </c>
      <c r="K75" s="204">
        <v>0.22600000000000001</v>
      </c>
      <c r="L75" s="205"/>
      <c r="M75" s="205" t="s">
        <v>310</v>
      </c>
    </row>
    <row r="76" spans="1:13" ht="22.5" x14ac:dyDescent="0.2">
      <c r="A76" s="205" t="s">
        <v>2396</v>
      </c>
      <c r="B76" s="205" t="s">
        <v>3305</v>
      </c>
      <c r="C76" s="214" t="s">
        <v>2397</v>
      </c>
      <c r="D76" s="204">
        <v>2.2949999999999999</v>
      </c>
      <c r="E76" s="204"/>
      <c r="F76" s="205">
        <v>12.2</v>
      </c>
      <c r="G76" s="206">
        <v>3</v>
      </c>
      <c r="H76" s="204">
        <v>0.49399999999999999</v>
      </c>
      <c r="I76" s="206">
        <v>26</v>
      </c>
      <c r="J76" s="204">
        <v>0.18</v>
      </c>
      <c r="K76" s="204">
        <v>0.14899999999999999</v>
      </c>
      <c r="L76" s="205"/>
      <c r="M76" s="205" t="s">
        <v>310</v>
      </c>
    </row>
    <row r="77" spans="1:13" x14ac:dyDescent="0.2">
      <c r="A77" s="217" t="s">
        <v>3332</v>
      </c>
      <c r="B77" s="85"/>
      <c r="C77" s="218"/>
      <c r="D77" s="84"/>
      <c r="E77" s="84"/>
      <c r="F77" s="85"/>
      <c r="G77" s="220"/>
      <c r="H77" s="84"/>
      <c r="I77" s="220"/>
      <c r="J77" s="84"/>
      <c r="K77" s="84"/>
      <c r="L77" s="85"/>
      <c r="M77" s="221"/>
    </row>
    <row r="78" spans="1:13" ht="22.5" x14ac:dyDescent="0.2">
      <c r="A78" s="205" t="s">
        <v>5562</v>
      </c>
      <c r="B78" s="205" t="s">
        <v>3303</v>
      </c>
      <c r="C78" s="214" t="s">
        <v>5563</v>
      </c>
      <c r="D78" s="204">
        <v>7.9859999999999998</v>
      </c>
      <c r="E78" s="204"/>
      <c r="F78" s="205">
        <v>20</v>
      </c>
      <c r="G78" s="206">
        <v>6</v>
      </c>
      <c r="H78" s="204">
        <v>0.72799999999999998</v>
      </c>
      <c r="I78" s="206">
        <v>38</v>
      </c>
      <c r="J78" s="204">
        <v>0.32500000000000001</v>
      </c>
      <c r="K78" s="204">
        <v>0.24299999999999999</v>
      </c>
      <c r="L78" s="205"/>
      <c r="M78" s="205"/>
    </row>
    <row r="79" spans="1:13" ht="22.5" x14ac:dyDescent="0.2">
      <c r="A79" s="205" t="s">
        <v>5564</v>
      </c>
      <c r="B79" s="205" t="s">
        <v>3303</v>
      </c>
      <c r="C79" s="214" t="s">
        <v>5565</v>
      </c>
      <c r="D79" s="204">
        <v>6.6029999999999998</v>
      </c>
      <c r="E79" s="204"/>
      <c r="F79" s="205">
        <v>21.4</v>
      </c>
      <c r="G79" s="206">
        <v>6</v>
      </c>
      <c r="H79" s="204">
        <v>0.57399999999999995</v>
      </c>
      <c r="I79" s="206">
        <v>39</v>
      </c>
      <c r="J79" s="204">
        <v>0.215</v>
      </c>
      <c r="K79" s="204">
        <v>0.18</v>
      </c>
      <c r="L79" s="205"/>
      <c r="M79" s="205"/>
    </row>
    <row r="80" spans="1:13" ht="56.25" x14ac:dyDescent="0.2">
      <c r="A80" s="205" t="s">
        <v>847</v>
      </c>
      <c r="B80" s="205" t="s">
        <v>3303</v>
      </c>
      <c r="C80" s="214" t="s">
        <v>7424</v>
      </c>
      <c r="D80" s="204">
        <v>11.752000000000001</v>
      </c>
      <c r="E80" s="204"/>
      <c r="F80" s="205">
        <v>29.4</v>
      </c>
      <c r="G80" s="206">
        <v>9</v>
      </c>
      <c r="H80" s="204">
        <v>0.878</v>
      </c>
      <c r="I80" s="206">
        <v>47</v>
      </c>
      <c r="J80" s="204">
        <v>0.29799999999999999</v>
      </c>
      <c r="K80" s="204"/>
      <c r="L80" s="205" t="s">
        <v>310</v>
      </c>
      <c r="M80" s="205"/>
    </row>
    <row r="81" spans="1:13" ht="56.25" x14ac:dyDescent="0.2">
      <c r="A81" s="205" t="s">
        <v>848</v>
      </c>
      <c r="B81" s="205" t="s">
        <v>3303</v>
      </c>
      <c r="C81" s="214" t="s">
        <v>7099</v>
      </c>
      <c r="D81" s="204">
        <v>9.6159999999999997</v>
      </c>
      <c r="E81" s="204"/>
      <c r="F81" s="205">
        <v>44.1</v>
      </c>
      <c r="G81" s="206">
        <v>14</v>
      </c>
      <c r="H81" s="204">
        <v>0.53600000000000003</v>
      </c>
      <c r="I81" s="206">
        <v>62</v>
      </c>
      <c r="J81" s="204">
        <v>0.185</v>
      </c>
      <c r="K81" s="204"/>
      <c r="L81" s="205" t="s">
        <v>310</v>
      </c>
      <c r="M81" s="205"/>
    </row>
    <row r="82" spans="1:13" ht="56.25" x14ac:dyDescent="0.2">
      <c r="A82" s="205" t="s">
        <v>3058</v>
      </c>
      <c r="B82" s="205" t="s">
        <v>3303</v>
      </c>
      <c r="C82" s="214" t="s">
        <v>7100</v>
      </c>
      <c r="D82" s="204">
        <v>8.0990000000000002</v>
      </c>
      <c r="E82" s="204"/>
      <c r="F82" s="205">
        <v>21</v>
      </c>
      <c r="G82" s="206">
        <v>6</v>
      </c>
      <c r="H82" s="204">
        <v>0.97099999999999997</v>
      </c>
      <c r="I82" s="206">
        <v>35</v>
      </c>
      <c r="J82" s="204">
        <v>0.32300000000000001</v>
      </c>
      <c r="K82" s="204"/>
      <c r="L82" s="205" t="s">
        <v>310</v>
      </c>
      <c r="M82" s="205"/>
    </row>
    <row r="83" spans="1:13" ht="56.25" x14ac:dyDescent="0.2">
      <c r="A83" s="205" t="s">
        <v>3765</v>
      </c>
      <c r="B83" s="205" t="s">
        <v>3303</v>
      </c>
      <c r="C83" s="214" t="s">
        <v>6495</v>
      </c>
      <c r="D83" s="204">
        <v>4.3449999999999998</v>
      </c>
      <c r="E83" s="204"/>
      <c r="F83" s="205">
        <v>12.5</v>
      </c>
      <c r="G83" s="206">
        <v>3</v>
      </c>
      <c r="H83" s="204">
        <v>0.61499999999999999</v>
      </c>
      <c r="I83" s="206">
        <v>25</v>
      </c>
      <c r="J83" s="204">
        <v>0.22800000000000001</v>
      </c>
      <c r="K83" s="204"/>
      <c r="L83" s="205" t="s">
        <v>310</v>
      </c>
      <c r="M83" s="205"/>
    </row>
    <row r="84" spans="1:13" ht="33.75" x14ac:dyDescent="0.2">
      <c r="A84" s="205" t="s">
        <v>7102</v>
      </c>
      <c r="B84" s="205" t="s">
        <v>3303</v>
      </c>
      <c r="C84" s="214" t="s">
        <v>503</v>
      </c>
      <c r="D84" s="204">
        <v>4.0330000000000004</v>
      </c>
      <c r="E84" s="204"/>
      <c r="F84" s="205">
        <v>12.4</v>
      </c>
      <c r="G84" s="206">
        <v>3</v>
      </c>
      <c r="H84" s="204">
        <v>0.84599999999999997</v>
      </c>
      <c r="I84" s="206">
        <v>27</v>
      </c>
      <c r="J84" s="204">
        <v>0.27400000000000002</v>
      </c>
      <c r="K84" s="204"/>
      <c r="L84" s="205" t="s">
        <v>310</v>
      </c>
      <c r="M84" s="205"/>
    </row>
    <row r="85" spans="1:13" ht="56.25" x14ac:dyDescent="0.2">
      <c r="A85" s="205" t="s">
        <v>2371</v>
      </c>
      <c r="B85" s="205" t="s">
        <v>3303</v>
      </c>
      <c r="C85" s="214" t="s">
        <v>6781</v>
      </c>
      <c r="D85" s="204">
        <v>3.2709999999999999</v>
      </c>
      <c r="E85" s="204"/>
      <c r="F85" s="205">
        <v>11.4</v>
      </c>
      <c r="G85" s="206">
        <v>3</v>
      </c>
      <c r="H85" s="204">
        <v>0.42799999999999999</v>
      </c>
      <c r="I85" s="206">
        <v>24</v>
      </c>
      <c r="J85" s="204">
        <v>0.16600000000000001</v>
      </c>
      <c r="K85" s="204">
        <v>0.13800000000000001</v>
      </c>
      <c r="L85" s="205"/>
      <c r="M85" s="205"/>
    </row>
    <row r="86" spans="1:13" ht="22.5" x14ac:dyDescent="0.2">
      <c r="A86" s="205" t="s">
        <v>646</v>
      </c>
      <c r="B86" s="205" t="s">
        <v>3303</v>
      </c>
      <c r="C86" s="214" t="s">
        <v>4512</v>
      </c>
      <c r="D86" s="204">
        <v>4.681</v>
      </c>
      <c r="E86" s="204"/>
      <c r="F86" s="205">
        <v>13.8</v>
      </c>
      <c r="G86" s="206">
        <v>4</v>
      </c>
      <c r="H86" s="204">
        <v>0.81399999999999995</v>
      </c>
      <c r="I86" s="206">
        <v>27</v>
      </c>
      <c r="J86" s="204">
        <v>0.20699999999999999</v>
      </c>
      <c r="K86" s="204"/>
      <c r="L86" s="205" t="s">
        <v>310</v>
      </c>
      <c r="M86" s="205"/>
    </row>
    <row r="87" spans="1:13" ht="33.75" x14ac:dyDescent="0.2">
      <c r="A87" s="205" t="s">
        <v>647</v>
      </c>
      <c r="B87" s="205" t="s">
        <v>3303</v>
      </c>
      <c r="C87" s="214" t="s">
        <v>4513</v>
      </c>
      <c r="D87" s="204">
        <v>3.3050000000000002</v>
      </c>
      <c r="E87" s="204"/>
      <c r="F87" s="205">
        <v>13.5</v>
      </c>
      <c r="G87" s="206">
        <v>4</v>
      </c>
      <c r="H87" s="204">
        <v>0.45500000000000002</v>
      </c>
      <c r="I87" s="206">
        <v>28</v>
      </c>
      <c r="J87" s="204">
        <v>0.11799999999999999</v>
      </c>
      <c r="K87" s="204"/>
      <c r="L87" s="205" t="s">
        <v>310</v>
      </c>
      <c r="M87" s="205"/>
    </row>
    <row r="88" spans="1:13" ht="33.75" x14ac:dyDescent="0.2">
      <c r="A88" s="205" t="s">
        <v>1144</v>
      </c>
      <c r="B88" s="205" t="s">
        <v>3303</v>
      </c>
      <c r="C88" s="214" t="s">
        <v>5566</v>
      </c>
      <c r="D88" s="204">
        <v>1.498</v>
      </c>
      <c r="E88" s="204"/>
      <c r="F88" s="205">
        <v>4.2</v>
      </c>
      <c r="G88" s="206">
        <v>1</v>
      </c>
      <c r="H88" s="204">
        <v>0.39</v>
      </c>
      <c r="I88" s="206">
        <v>10</v>
      </c>
      <c r="J88" s="204">
        <v>0.157</v>
      </c>
      <c r="K88" s="204"/>
      <c r="L88" s="205" t="s">
        <v>310</v>
      </c>
      <c r="M88" s="205"/>
    </row>
    <row r="89" spans="1:13" ht="33.75" x14ac:dyDescent="0.2">
      <c r="A89" s="205" t="s">
        <v>1145</v>
      </c>
      <c r="B89" s="205" t="s">
        <v>3303</v>
      </c>
      <c r="C89" s="214" t="s">
        <v>5567</v>
      </c>
      <c r="D89" s="204">
        <v>1.502</v>
      </c>
      <c r="E89" s="204"/>
      <c r="F89" s="205">
        <v>5.6</v>
      </c>
      <c r="G89" s="206">
        <v>1</v>
      </c>
      <c r="H89" s="204">
        <v>0.38200000000000001</v>
      </c>
      <c r="I89" s="206">
        <v>10</v>
      </c>
      <c r="J89" s="204">
        <v>9.5000000000000001E-2</v>
      </c>
      <c r="K89" s="204"/>
      <c r="L89" s="205" t="s">
        <v>310</v>
      </c>
      <c r="M89" s="205"/>
    </row>
    <row r="90" spans="1:13" ht="22.5" x14ac:dyDescent="0.2">
      <c r="A90" s="205" t="s">
        <v>2406</v>
      </c>
      <c r="B90" s="205" t="s">
        <v>3303</v>
      </c>
      <c r="C90" s="214" t="s">
        <v>7103</v>
      </c>
      <c r="D90" s="204">
        <v>0.57299999999999995</v>
      </c>
      <c r="E90" s="204"/>
      <c r="F90" s="205">
        <v>2.5</v>
      </c>
      <c r="G90" s="206">
        <v>1</v>
      </c>
      <c r="H90" s="204">
        <v>0.155</v>
      </c>
      <c r="I90" s="206">
        <v>5</v>
      </c>
      <c r="J90" s="204">
        <v>8.6999999999999994E-2</v>
      </c>
      <c r="K90" s="204">
        <v>8.8999999999999996E-2</v>
      </c>
      <c r="L90" s="205"/>
      <c r="M90" s="205"/>
    </row>
    <row r="91" spans="1:13" ht="33.75" x14ac:dyDescent="0.2">
      <c r="A91" s="205" t="s">
        <v>3652</v>
      </c>
      <c r="B91" s="205" t="s">
        <v>3303</v>
      </c>
      <c r="C91" s="214" t="s">
        <v>1800</v>
      </c>
      <c r="D91" s="204">
        <v>3.919</v>
      </c>
      <c r="E91" s="204"/>
      <c r="F91" s="205">
        <v>16.600000000000001</v>
      </c>
      <c r="G91" s="206">
        <v>5</v>
      </c>
      <c r="H91" s="204">
        <v>0.46700000000000003</v>
      </c>
      <c r="I91" s="206">
        <v>34</v>
      </c>
      <c r="J91" s="204">
        <v>0.11799999999999999</v>
      </c>
      <c r="K91" s="204">
        <v>0.159</v>
      </c>
      <c r="L91" s="205"/>
      <c r="M91" s="205"/>
    </row>
    <row r="92" spans="1:13" x14ac:dyDescent="0.2">
      <c r="A92" s="205" t="s">
        <v>4514</v>
      </c>
      <c r="B92" s="205" t="s">
        <v>3303</v>
      </c>
      <c r="C92" s="214" t="s">
        <v>4515</v>
      </c>
      <c r="D92" s="204">
        <v>1.4059999999999999</v>
      </c>
      <c r="E92" s="204"/>
      <c r="F92" s="205">
        <v>5.8</v>
      </c>
      <c r="G92" s="206">
        <v>1</v>
      </c>
      <c r="H92" s="204">
        <v>0.38400000000000001</v>
      </c>
      <c r="I92" s="206">
        <v>12</v>
      </c>
      <c r="J92" s="204">
        <v>9.2999999999999999E-2</v>
      </c>
      <c r="K92" s="204">
        <v>0.113</v>
      </c>
      <c r="L92" s="205"/>
      <c r="M92" s="205"/>
    </row>
    <row r="93" spans="1:13" ht="33.75" x14ac:dyDescent="0.2">
      <c r="A93" s="205" t="s">
        <v>3653</v>
      </c>
      <c r="B93" s="205" t="s">
        <v>3303</v>
      </c>
      <c r="C93" s="214" t="s">
        <v>3213</v>
      </c>
      <c r="D93" s="204">
        <v>3.109</v>
      </c>
      <c r="E93" s="204"/>
      <c r="F93" s="205">
        <v>14</v>
      </c>
      <c r="G93" s="206">
        <v>4</v>
      </c>
      <c r="H93" s="204">
        <v>0.46800000000000003</v>
      </c>
      <c r="I93" s="206">
        <v>27</v>
      </c>
      <c r="J93" s="204">
        <v>0.11700000000000001</v>
      </c>
      <c r="K93" s="204">
        <v>0.156</v>
      </c>
      <c r="L93" s="205"/>
      <c r="M93" s="205"/>
    </row>
    <row r="94" spans="1:13" ht="22.5" x14ac:dyDescent="0.2">
      <c r="A94" s="205" t="s">
        <v>330</v>
      </c>
      <c r="B94" s="205" t="s">
        <v>3303</v>
      </c>
      <c r="C94" s="214" t="s">
        <v>5568</v>
      </c>
      <c r="D94" s="204">
        <v>3.1880000000000002</v>
      </c>
      <c r="E94" s="204"/>
      <c r="F94" s="205">
        <v>19.8</v>
      </c>
      <c r="G94" s="206">
        <v>6</v>
      </c>
      <c r="H94" s="204">
        <v>0.44700000000000001</v>
      </c>
      <c r="I94" s="206">
        <v>36</v>
      </c>
      <c r="J94" s="204">
        <v>0.158</v>
      </c>
      <c r="K94" s="204"/>
      <c r="L94" s="205" t="s">
        <v>310</v>
      </c>
      <c r="M94" s="205" t="s">
        <v>310</v>
      </c>
    </row>
    <row r="95" spans="1:13" ht="33.75" x14ac:dyDescent="0.2">
      <c r="A95" s="205" t="s">
        <v>5569</v>
      </c>
      <c r="B95" s="205" t="s">
        <v>3303</v>
      </c>
      <c r="C95" s="214" t="s">
        <v>7104</v>
      </c>
      <c r="D95" s="204">
        <v>1.64</v>
      </c>
      <c r="E95" s="204"/>
      <c r="F95" s="205">
        <v>9.4</v>
      </c>
      <c r="G95" s="206">
        <v>2</v>
      </c>
      <c r="H95" s="204">
        <v>0.53600000000000003</v>
      </c>
      <c r="I95" s="206">
        <v>20</v>
      </c>
      <c r="J95" s="204">
        <v>0.17100000000000001</v>
      </c>
      <c r="K95" s="204">
        <v>0.154</v>
      </c>
      <c r="L95" s="205"/>
      <c r="M95" s="205" t="s">
        <v>310</v>
      </c>
    </row>
    <row r="96" spans="1:13" ht="33.75" x14ac:dyDescent="0.2">
      <c r="A96" s="205" t="s">
        <v>5571</v>
      </c>
      <c r="B96" s="205" t="s">
        <v>3303</v>
      </c>
      <c r="C96" s="214" t="s">
        <v>7105</v>
      </c>
      <c r="D96" s="204">
        <v>1.0129999999999999</v>
      </c>
      <c r="E96" s="204"/>
      <c r="F96" s="205">
        <v>5.0999999999999996</v>
      </c>
      <c r="G96" s="206"/>
      <c r="H96" s="204"/>
      <c r="I96" s="206">
        <v>13</v>
      </c>
      <c r="J96" s="204">
        <v>0.13600000000000001</v>
      </c>
      <c r="K96" s="204">
        <v>0.16200000000000001</v>
      </c>
      <c r="L96" s="205"/>
      <c r="M96" s="205" t="s">
        <v>310</v>
      </c>
    </row>
    <row r="97" spans="1:13" ht="56.25" x14ac:dyDescent="0.2">
      <c r="A97" s="205" t="s">
        <v>1801</v>
      </c>
      <c r="B97" s="205" t="s">
        <v>3303</v>
      </c>
      <c r="C97" s="214" t="s">
        <v>6782</v>
      </c>
      <c r="D97" s="204">
        <v>2.3820000000000001</v>
      </c>
      <c r="E97" s="204"/>
      <c r="F97" s="205">
        <v>8.6</v>
      </c>
      <c r="G97" s="206">
        <v>2</v>
      </c>
      <c r="H97" s="204">
        <v>0.53800000000000003</v>
      </c>
      <c r="I97" s="206">
        <v>18</v>
      </c>
      <c r="J97" s="204">
        <v>0.13200000000000001</v>
      </c>
      <c r="K97" s="204">
        <v>0.16900000000000001</v>
      </c>
      <c r="L97" s="205"/>
      <c r="M97" s="205"/>
    </row>
    <row r="98" spans="1:13" ht="56.25" x14ac:dyDescent="0.2">
      <c r="A98" s="205" t="s">
        <v>877</v>
      </c>
      <c r="B98" s="205" t="s">
        <v>3303</v>
      </c>
      <c r="C98" s="214" t="s">
        <v>7425</v>
      </c>
      <c r="D98" s="204">
        <v>2.456</v>
      </c>
      <c r="E98" s="204"/>
      <c r="F98" s="205">
        <v>11.5</v>
      </c>
      <c r="G98" s="206">
        <v>3</v>
      </c>
      <c r="H98" s="204">
        <v>0.45300000000000001</v>
      </c>
      <c r="I98" s="206">
        <v>25</v>
      </c>
      <c r="J98" s="204">
        <v>0.17</v>
      </c>
      <c r="K98" s="204">
        <v>0.14499999999999999</v>
      </c>
      <c r="L98" s="205"/>
      <c r="M98" s="205"/>
    </row>
    <row r="99" spans="1:13" ht="45" x14ac:dyDescent="0.2">
      <c r="A99" s="205" t="s">
        <v>878</v>
      </c>
      <c r="B99" s="205" t="s">
        <v>3303</v>
      </c>
      <c r="C99" s="214" t="s">
        <v>7426</v>
      </c>
      <c r="D99" s="204">
        <v>1.6060000000000001</v>
      </c>
      <c r="E99" s="204"/>
      <c r="F99" s="205">
        <v>4.0999999999999996</v>
      </c>
      <c r="G99" s="206">
        <v>1</v>
      </c>
      <c r="H99" s="204">
        <v>0.755</v>
      </c>
      <c r="I99" s="206">
        <v>9</v>
      </c>
      <c r="J99" s="204">
        <v>9.0999999999999998E-2</v>
      </c>
      <c r="K99" s="204">
        <v>0.104</v>
      </c>
      <c r="L99" s="205"/>
      <c r="M99" s="205"/>
    </row>
    <row r="100" spans="1:13" ht="56.25" x14ac:dyDescent="0.2">
      <c r="A100" s="205" t="s">
        <v>1773</v>
      </c>
      <c r="B100" s="205" t="s">
        <v>3303</v>
      </c>
      <c r="C100" s="214" t="s">
        <v>6498</v>
      </c>
      <c r="D100" s="204">
        <v>1.125</v>
      </c>
      <c r="E100" s="204"/>
      <c r="F100" s="205">
        <v>4.4000000000000004</v>
      </c>
      <c r="G100" s="206">
        <v>1</v>
      </c>
      <c r="H100" s="204">
        <v>0.45400000000000001</v>
      </c>
      <c r="I100" s="206">
        <v>11</v>
      </c>
      <c r="J100" s="204">
        <v>8.6999999999999994E-2</v>
      </c>
      <c r="K100" s="204">
        <v>0.10100000000000001</v>
      </c>
      <c r="L100" s="205"/>
      <c r="M100" s="205"/>
    </row>
    <row r="101" spans="1:13" ht="56.25" x14ac:dyDescent="0.2">
      <c r="A101" s="205" t="s">
        <v>604</v>
      </c>
      <c r="B101" s="205" t="s">
        <v>3303</v>
      </c>
      <c r="C101" s="214" t="s">
        <v>2733</v>
      </c>
      <c r="D101" s="204">
        <v>0.78200000000000003</v>
      </c>
      <c r="E101" s="204"/>
      <c r="F101" s="205">
        <v>2.7</v>
      </c>
      <c r="G101" s="206">
        <v>1</v>
      </c>
      <c r="H101" s="204">
        <v>0.22900000000000001</v>
      </c>
      <c r="I101" s="206">
        <v>6</v>
      </c>
      <c r="J101" s="204">
        <v>8.5999999999999993E-2</v>
      </c>
      <c r="K101" s="204">
        <v>0.09</v>
      </c>
      <c r="L101" s="205"/>
      <c r="M101" s="205"/>
    </row>
    <row r="102" spans="1:13" ht="22.5" x14ac:dyDescent="0.2">
      <c r="A102" s="205" t="s">
        <v>6499</v>
      </c>
      <c r="B102" s="205" t="s">
        <v>3303</v>
      </c>
      <c r="C102" s="214" t="s">
        <v>6500</v>
      </c>
      <c r="D102" s="204">
        <v>5.2809999999999997</v>
      </c>
      <c r="E102" s="204"/>
      <c r="F102" s="205">
        <v>19.600000000000001</v>
      </c>
      <c r="G102" s="206">
        <v>6</v>
      </c>
      <c r="H102" s="204">
        <v>0.47599999999999998</v>
      </c>
      <c r="I102" s="206">
        <v>38</v>
      </c>
      <c r="J102" s="204">
        <v>0.11899999999999999</v>
      </c>
      <c r="K102" s="204">
        <v>0.161</v>
      </c>
      <c r="L102" s="205"/>
      <c r="M102" s="205"/>
    </row>
    <row r="103" spans="1:13" ht="45" x14ac:dyDescent="0.2">
      <c r="A103" s="205" t="s">
        <v>6501</v>
      </c>
      <c r="B103" s="205" t="s">
        <v>3303</v>
      </c>
      <c r="C103" s="214" t="s">
        <v>6502</v>
      </c>
      <c r="D103" s="204">
        <v>2.5249999999999999</v>
      </c>
      <c r="E103" s="204"/>
      <c r="F103" s="205">
        <v>10.5</v>
      </c>
      <c r="G103" s="206">
        <v>2</v>
      </c>
      <c r="H103" s="204">
        <v>0.45700000000000002</v>
      </c>
      <c r="I103" s="206">
        <v>22</v>
      </c>
      <c r="J103" s="204">
        <v>9.1999999999999998E-2</v>
      </c>
      <c r="K103" s="204">
        <v>0.11899999999999999</v>
      </c>
      <c r="L103" s="205"/>
      <c r="M103" s="205"/>
    </row>
    <row r="104" spans="1:13" ht="33.75" x14ac:dyDescent="0.2">
      <c r="A104" s="205" t="s">
        <v>6503</v>
      </c>
      <c r="B104" s="205" t="s">
        <v>3303</v>
      </c>
      <c r="C104" s="214" t="s">
        <v>6504</v>
      </c>
      <c r="D104" s="204">
        <v>1.929</v>
      </c>
      <c r="E104" s="204"/>
      <c r="F104" s="205">
        <v>7.2</v>
      </c>
      <c r="G104" s="206">
        <v>1</v>
      </c>
      <c r="H104" s="204">
        <v>0.49099999999999999</v>
      </c>
      <c r="I104" s="206">
        <v>15</v>
      </c>
      <c r="J104" s="204">
        <v>9.5000000000000001E-2</v>
      </c>
      <c r="K104" s="204">
        <v>0.12</v>
      </c>
      <c r="L104" s="205"/>
      <c r="M104" s="205"/>
    </row>
    <row r="105" spans="1:13" ht="33.75" x14ac:dyDescent="0.2">
      <c r="A105" s="205" t="s">
        <v>6505</v>
      </c>
      <c r="B105" s="205" t="s">
        <v>3303</v>
      </c>
      <c r="C105" s="214" t="s">
        <v>6506</v>
      </c>
      <c r="D105" s="204">
        <v>1.599</v>
      </c>
      <c r="E105" s="204"/>
      <c r="F105" s="205">
        <v>6.1</v>
      </c>
      <c r="G105" s="206">
        <v>1</v>
      </c>
      <c r="H105" s="204">
        <v>0.41</v>
      </c>
      <c r="I105" s="206">
        <v>13</v>
      </c>
      <c r="J105" s="204">
        <v>9.4E-2</v>
      </c>
      <c r="K105" s="204">
        <v>0.115</v>
      </c>
      <c r="L105" s="205"/>
      <c r="M105" s="205"/>
    </row>
    <row r="106" spans="1:13" ht="45" x14ac:dyDescent="0.2">
      <c r="A106" s="205" t="s">
        <v>6507</v>
      </c>
      <c r="B106" s="205" t="s">
        <v>3303</v>
      </c>
      <c r="C106" s="214" t="s">
        <v>6508</v>
      </c>
      <c r="D106" s="204">
        <v>1.2669999999999999</v>
      </c>
      <c r="E106" s="204"/>
      <c r="F106" s="205">
        <v>3.6</v>
      </c>
      <c r="G106" s="206">
        <v>1</v>
      </c>
      <c r="H106" s="204">
        <v>0.49299999999999999</v>
      </c>
      <c r="I106" s="206">
        <v>8</v>
      </c>
      <c r="J106" s="204">
        <v>8.5000000000000006E-2</v>
      </c>
      <c r="K106" s="204">
        <v>9.5000000000000001E-2</v>
      </c>
      <c r="L106" s="205"/>
      <c r="M106" s="205"/>
    </row>
    <row r="107" spans="1:13" ht="56.25" x14ac:dyDescent="0.2">
      <c r="A107" s="205" t="s">
        <v>6509</v>
      </c>
      <c r="B107" s="205" t="s">
        <v>3303</v>
      </c>
      <c r="C107" s="214" t="s">
        <v>6510</v>
      </c>
      <c r="D107" s="204">
        <v>1.6359999999999999</v>
      </c>
      <c r="E107" s="204"/>
      <c r="F107" s="205">
        <v>3.5</v>
      </c>
      <c r="G107" s="206">
        <v>1</v>
      </c>
      <c r="H107" s="204">
        <v>0.26200000000000001</v>
      </c>
      <c r="I107" s="206">
        <v>9</v>
      </c>
      <c r="J107" s="204">
        <v>8.2000000000000003E-2</v>
      </c>
      <c r="K107" s="204">
        <v>9.0999999999999998E-2</v>
      </c>
      <c r="L107" s="205"/>
      <c r="M107" s="205"/>
    </row>
    <row r="108" spans="1:13" ht="56.25" x14ac:dyDescent="0.2">
      <c r="A108" s="205" t="s">
        <v>6511</v>
      </c>
      <c r="B108" s="205" t="s">
        <v>3303</v>
      </c>
      <c r="C108" s="214" t="s">
        <v>6512</v>
      </c>
      <c r="D108" s="204">
        <v>0.92700000000000005</v>
      </c>
      <c r="E108" s="204"/>
      <c r="F108" s="205">
        <v>3.4</v>
      </c>
      <c r="G108" s="206">
        <v>1</v>
      </c>
      <c r="H108" s="204">
        <v>0.371</v>
      </c>
      <c r="I108" s="206">
        <v>8</v>
      </c>
      <c r="J108" s="204">
        <v>8.3000000000000004E-2</v>
      </c>
      <c r="K108" s="204">
        <v>9.0999999999999998E-2</v>
      </c>
      <c r="L108" s="205"/>
      <c r="M108" s="205"/>
    </row>
    <row r="109" spans="1:13" ht="22.5" x14ac:dyDescent="0.2">
      <c r="A109" s="205" t="s">
        <v>1802</v>
      </c>
      <c r="B109" s="205" t="s">
        <v>3303</v>
      </c>
      <c r="C109" s="214" t="s">
        <v>6783</v>
      </c>
      <c r="D109" s="204">
        <v>3.0750000000000002</v>
      </c>
      <c r="E109" s="204"/>
      <c r="F109" s="205">
        <v>8.6</v>
      </c>
      <c r="G109" s="206">
        <v>2</v>
      </c>
      <c r="H109" s="204">
        <v>0.56899999999999995</v>
      </c>
      <c r="I109" s="206">
        <v>16</v>
      </c>
      <c r="J109" s="204">
        <v>0.25800000000000001</v>
      </c>
      <c r="K109" s="204"/>
      <c r="L109" s="205" t="s">
        <v>310</v>
      </c>
      <c r="M109" s="205"/>
    </row>
    <row r="110" spans="1:13" ht="56.25" x14ac:dyDescent="0.2">
      <c r="A110" s="205" t="s">
        <v>1803</v>
      </c>
      <c r="B110" s="205" t="s">
        <v>3303</v>
      </c>
      <c r="C110" s="214" t="s">
        <v>7106</v>
      </c>
      <c r="D110" s="204">
        <v>3.16</v>
      </c>
      <c r="E110" s="204"/>
      <c r="F110" s="205">
        <v>10</v>
      </c>
      <c r="G110" s="206">
        <v>2</v>
      </c>
      <c r="H110" s="204">
        <v>0.61699999999999999</v>
      </c>
      <c r="I110" s="206">
        <v>20</v>
      </c>
      <c r="J110" s="204">
        <v>0.20699999999999999</v>
      </c>
      <c r="K110" s="204"/>
      <c r="L110" s="205" t="s">
        <v>310</v>
      </c>
      <c r="M110" s="205"/>
    </row>
    <row r="111" spans="1:13" ht="45" x14ac:dyDescent="0.2">
      <c r="A111" s="205" t="s">
        <v>2906</v>
      </c>
      <c r="B111" s="205" t="s">
        <v>3303</v>
      </c>
      <c r="C111" s="214" t="s">
        <v>6514</v>
      </c>
      <c r="D111" s="204">
        <v>2.1789999999999998</v>
      </c>
      <c r="E111" s="204"/>
      <c r="F111" s="205">
        <v>5.7</v>
      </c>
      <c r="G111" s="206">
        <v>1</v>
      </c>
      <c r="H111" s="204">
        <v>0.79800000000000004</v>
      </c>
      <c r="I111" s="206">
        <v>12</v>
      </c>
      <c r="J111" s="204">
        <v>0.28000000000000003</v>
      </c>
      <c r="K111" s="204"/>
      <c r="L111" s="205" t="s">
        <v>310</v>
      </c>
      <c r="M111" s="205"/>
    </row>
    <row r="112" spans="1:13" ht="45" x14ac:dyDescent="0.2">
      <c r="A112" s="205" t="s">
        <v>2907</v>
      </c>
      <c r="B112" s="205" t="s">
        <v>3303</v>
      </c>
      <c r="C112" s="214" t="s">
        <v>6515</v>
      </c>
      <c r="D112" s="204">
        <v>2.38</v>
      </c>
      <c r="E112" s="204"/>
      <c r="F112" s="205">
        <v>8.5</v>
      </c>
      <c r="G112" s="206">
        <v>2</v>
      </c>
      <c r="H112" s="204">
        <v>0.49099999999999999</v>
      </c>
      <c r="I112" s="206">
        <v>19</v>
      </c>
      <c r="J112" s="204">
        <v>0.18099999999999999</v>
      </c>
      <c r="K112" s="204"/>
      <c r="L112" s="205" t="s">
        <v>310</v>
      </c>
      <c r="M112" s="205"/>
    </row>
    <row r="113" spans="1:13" ht="33.75" x14ac:dyDescent="0.2">
      <c r="A113" s="205" t="s">
        <v>2908</v>
      </c>
      <c r="B113" s="205" t="s">
        <v>3303</v>
      </c>
      <c r="C113" s="214" t="s">
        <v>2208</v>
      </c>
      <c r="D113" s="204">
        <v>1.853</v>
      </c>
      <c r="E113" s="204"/>
      <c r="F113" s="205">
        <v>8.1</v>
      </c>
      <c r="G113" s="206">
        <v>2</v>
      </c>
      <c r="H113" s="204">
        <v>0.432</v>
      </c>
      <c r="I113" s="206">
        <v>17</v>
      </c>
      <c r="J113" s="204">
        <v>0.16700000000000001</v>
      </c>
      <c r="K113" s="204"/>
      <c r="L113" s="205" t="s">
        <v>310</v>
      </c>
      <c r="M113" s="205"/>
    </row>
    <row r="114" spans="1:13" ht="22.5" x14ac:dyDescent="0.2">
      <c r="A114" s="205" t="s">
        <v>3214</v>
      </c>
      <c r="B114" s="205" t="s">
        <v>3303</v>
      </c>
      <c r="C114" s="214" t="s">
        <v>3215</v>
      </c>
      <c r="D114" s="204">
        <v>9.6549999999999994</v>
      </c>
      <c r="E114" s="204"/>
      <c r="F114" s="205">
        <v>13.2</v>
      </c>
      <c r="G114" s="206">
        <v>3</v>
      </c>
      <c r="H114" s="204">
        <v>0.441</v>
      </c>
      <c r="I114" s="206">
        <v>23</v>
      </c>
      <c r="J114" s="204">
        <v>0.13300000000000001</v>
      </c>
      <c r="K114" s="204">
        <v>0.124</v>
      </c>
      <c r="L114" s="205"/>
      <c r="M114" s="205"/>
    </row>
    <row r="115" spans="1:13" ht="22.5" x14ac:dyDescent="0.2">
      <c r="A115" s="205" t="s">
        <v>2686</v>
      </c>
      <c r="B115" s="205" t="s">
        <v>3303</v>
      </c>
      <c r="C115" s="214" t="s">
        <v>2687</v>
      </c>
      <c r="D115" s="204">
        <v>4.4470000000000001</v>
      </c>
      <c r="E115" s="204"/>
      <c r="F115" s="205">
        <v>3.9</v>
      </c>
      <c r="G115" s="206">
        <v>1</v>
      </c>
      <c r="H115" s="204">
        <v>0.245</v>
      </c>
      <c r="I115" s="206">
        <v>9</v>
      </c>
      <c r="J115" s="204">
        <v>0.126</v>
      </c>
      <c r="K115" s="204">
        <v>0.1</v>
      </c>
      <c r="L115" s="205"/>
      <c r="M115" s="205"/>
    </row>
    <row r="116" spans="1:13" ht="56.25" x14ac:dyDescent="0.2">
      <c r="A116" s="205" t="s">
        <v>1033</v>
      </c>
      <c r="B116" s="205" t="s">
        <v>3303</v>
      </c>
      <c r="C116" s="214" t="s">
        <v>7427</v>
      </c>
      <c r="D116" s="204">
        <v>16.718</v>
      </c>
      <c r="E116" s="204"/>
      <c r="F116" s="205">
        <v>33.6</v>
      </c>
      <c r="G116" s="206">
        <v>10</v>
      </c>
      <c r="H116" s="204">
        <v>1.3460000000000001</v>
      </c>
      <c r="I116" s="206">
        <v>52</v>
      </c>
      <c r="J116" s="204">
        <v>0.441</v>
      </c>
      <c r="K116" s="204"/>
      <c r="L116" s="205" t="s">
        <v>310</v>
      </c>
      <c r="M116" s="205" t="s">
        <v>310</v>
      </c>
    </row>
    <row r="117" spans="1:13" ht="56.25" x14ac:dyDescent="0.2">
      <c r="A117" s="205" t="s">
        <v>1034</v>
      </c>
      <c r="B117" s="205" t="s">
        <v>3303</v>
      </c>
      <c r="C117" s="214" t="s">
        <v>7428</v>
      </c>
      <c r="D117" s="204">
        <v>10.835000000000001</v>
      </c>
      <c r="E117" s="204"/>
      <c r="F117" s="205">
        <v>23.6</v>
      </c>
      <c r="G117" s="206">
        <v>7</v>
      </c>
      <c r="H117" s="204">
        <v>1.1819999999999999</v>
      </c>
      <c r="I117" s="206">
        <v>41</v>
      </c>
      <c r="J117" s="204">
        <v>0.40100000000000002</v>
      </c>
      <c r="K117" s="204"/>
      <c r="L117" s="205" t="s">
        <v>310</v>
      </c>
      <c r="M117" s="205" t="s">
        <v>310</v>
      </c>
    </row>
    <row r="118" spans="1:13" ht="56.25" x14ac:dyDescent="0.2">
      <c r="A118" s="205" t="s">
        <v>2026</v>
      </c>
      <c r="B118" s="205" t="s">
        <v>3303</v>
      </c>
      <c r="C118" s="214" t="s">
        <v>505</v>
      </c>
      <c r="D118" s="204">
        <v>5.2839999999999998</v>
      </c>
      <c r="E118" s="204"/>
      <c r="F118" s="205">
        <v>13.8</v>
      </c>
      <c r="G118" s="206">
        <v>4</v>
      </c>
      <c r="H118" s="204">
        <v>0.92500000000000004</v>
      </c>
      <c r="I118" s="206">
        <v>28</v>
      </c>
      <c r="J118" s="204">
        <v>0.33500000000000002</v>
      </c>
      <c r="K118" s="204"/>
      <c r="L118" s="205" t="s">
        <v>310</v>
      </c>
      <c r="M118" s="205"/>
    </row>
    <row r="119" spans="1:13" ht="56.25" x14ac:dyDescent="0.2">
      <c r="A119" s="205" t="s">
        <v>2027</v>
      </c>
      <c r="B119" s="205" t="s">
        <v>3303</v>
      </c>
      <c r="C119" s="214" t="s">
        <v>7429</v>
      </c>
      <c r="D119" s="204">
        <v>3.5350000000000001</v>
      </c>
      <c r="E119" s="204"/>
      <c r="F119" s="205">
        <v>11.7</v>
      </c>
      <c r="G119" s="206">
        <v>3</v>
      </c>
      <c r="H119" s="204">
        <v>0.76700000000000002</v>
      </c>
      <c r="I119" s="206">
        <v>23</v>
      </c>
      <c r="J119" s="204">
        <v>0.184</v>
      </c>
      <c r="K119" s="204"/>
      <c r="L119" s="205" t="s">
        <v>310</v>
      </c>
      <c r="M119" s="205"/>
    </row>
    <row r="120" spans="1:13" ht="56.25" x14ac:dyDescent="0.2">
      <c r="A120" s="205" t="s">
        <v>2028</v>
      </c>
      <c r="B120" s="205" t="s">
        <v>3303</v>
      </c>
      <c r="C120" s="214" t="s">
        <v>6785</v>
      </c>
      <c r="D120" s="204">
        <v>2.7069999999999999</v>
      </c>
      <c r="E120" s="204"/>
      <c r="F120" s="205">
        <v>10.6</v>
      </c>
      <c r="G120" s="206">
        <v>3</v>
      </c>
      <c r="H120" s="204">
        <v>0.50800000000000001</v>
      </c>
      <c r="I120" s="206">
        <v>20</v>
      </c>
      <c r="J120" s="204">
        <v>0.13400000000000001</v>
      </c>
      <c r="K120" s="204"/>
      <c r="L120" s="205" t="s">
        <v>310</v>
      </c>
      <c r="M120" s="205"/>
    </row>
    <row r="121" spans="1:13" ht="67.5" x14ac:dyDescent="0.2">
      <c r="A121" s="205" t="s">
        <v>1244</v>
      </c>
      <c r="B121" s="205" t="s">
        <v>3304</v>
      </c>
      <c r="C121" s="214" t="s">
        <v>2734</v>
      </c>
      <c r="D121" s="204">
        <v>4.1589999999999998</v>
      </c>
      <c r="E121" s="204"/>
      <c r="F121" s="205">
        <v>23.3</v>
      </c>
      <c r="G121" s="206"/>
      <c r="H121" s="204"/>
      <c r="I121" s="206">
        <v>34</v>
      </c>
      <c r="J121" s="204">
        <v>0.124</v>
      </c>
      <c r="K121" s="204">
        <v>0.16900000000000001</v>
      </c>
      <c r="L121" s="205"/>
      <c r="M121" s="205"/>
    </row>
    <row r="122" spans="1:13" ht="33.75" x14ac:dyDescent="0.2">
      <c r="A122" s="205" t="s">
        <v>1245</v>
      </c>
      <c r="B122" s="205" t="s">
        <v>3304</v>
      </c>
      <c r="C122" s="214" t="s">
        <v>2735</v>
      </c>
      <c r="D122" s="204">
        <v>3.57</v>
      </c>
      <c r="E122" s="204"/>
      <c r="F122" s="205">
        <v>20.9</v>
      </c>
      <c r="G122" s="206"/>
      <c r="H122" s="204"/>
      <c r="I122" s="206">
        <v>30</v>
      </c>
      <c r="J122" s="204">
        <v>0.11700000000000001</v>
      </c>
      <c r="K122" s="204">
        <v>0.16</v>
      </c>
      <c r="L122" s="205"/>
      <c r="M122" s="205"/>
    </row>
    <row r="123" spans="1:13" ht="56.25" x14ac:dyDescent="0.2">
      <c r="A123" s="205" t="s">
        <v>1150</v>
      </c>
      <c r="B123" s="205" t="s">
        <v>3304</v>
      </c>
      <c r="C123" s="214" t="s">
        <v>2029</v>
      </c>
      <c r="D123" s="204">
        <v>3.5550000000000002</v>
      </c>
      <c r="E123" s="204"/>
      <c r="F123" s="205">
        <v>25.7</v>
      </c>
      <c r="G123" s="206"/>
      <c r="H123" s="204"/>
      <c r="I123" s="206">
        <v>38</v>
      </c>
      <c r="J123" s="204">
        <v>9.5000000000000001E-2</v>
      </c>
      <c r="K123" s="204">
        <v>0.13100000000000001</v>
      </c>
      <c r="L123" s="205"/>
      <c r="M123" s="205"/>
    </row>
    <row r="124" spans="1:13" ht="56.25" x14ac:dyDescent="0.2">
      <c r="A124" s="205" t="s">
        <v>1151</v>
      </c>
      <c r="B124" s="205" t="s">
        <v>3304</v>
      </c>
      <c r="C124" s="214" t="s">
        <v>2736</v>
      </c>
      <c r="D124" s="204">
        <v>3.1259999999999999</v>
      </c>
      <c r="E124" s="204"/>
      <c r="F124" s="205">
        <v>23.5</v>
      </c>
      <c r="G124" s="206"/>
      <c r="H124" s="204"/>
      <c r="I124" s="206">
        <v>33</v>
      </c>
      <c r="J124" s="204">
        <v>9.1999999999999998E-2</v>
      </c>
      <c r="K124" s="204">
        <v>0.126</v>
      </c>
      <c r="L124" s="205"/>
      <c r="M124" s="205"/>
    </row>
    <row r="125" spans="1:13" ht="56.25" x14ac:dyDescent="0.2">
      <c r="A125" s="205" t="s">
        <v>1511</v>
      </c>
      <c r="B125" s="205" t="s">
        <v>3304</v>
      </c>
      <c r="C125" s="214" t="s">
        <v>4993</v>
      </c>
      <c r="D125" s="204">
        <v>2.125</v>
      </c>
      <c r="E125" s="204"/>
      <c r="F125" s="205">
        <v>20.100000000000001</v>
      </c>
      <c r="G125" s="206"/>
      <c r="H125" s="204"/>
      <c r="I125" s="206">
        <v>30</v>
      </c>
      <c r="J125" s="204">
        <v>7.2999999999999995E-2</v>
      </c>
      <c r="K125" s="204">
        <v>9.9000000000000005E-2</v>
      </c>
      <c r="L125" s="205"/>
      <c r="M125" s="205"/>
    </row>
    <row r="126" spans="1:13" ht="45" x14ac:dyDescent="0.2">
      <c r="A126" s="205" t="s">
        <v>1512</v>
      </c>
      <c r="B126" s="205" t="s">
        <v>3304</v>
      </c>
      <c r="C126" s="214" t="s">
        <v>4521</v>
      </c>
      <c r="D126" s="204">
        <v>1.8169999999999999</v>
      </c>
      <c r="E126" s="204"/>
      <c r="F126" s="205">
        <v>18.2</v>
      </c>
      <c r="G126" s="206"/>
      <c r="H126" s="204"/>
      <c r="I126" s="206">
        <v>26</v>
      </c>
      <c r="J126" s="204">
        <v>6.9000000000000006E-2</v>
      </c>
      <c r="K126" s="204">
        <v>9.2999999999999999E-2</v>
      </c>
      <c r="L126" s="205"/>
      <c r="M126" s="205"/>
    </row>
    <row r="127" spans="1:13" ht="33.75" x14ac:dyDescent="0.2">
      <c r="A127" s="205" t="s">
        <v>5573</v>
      </c>
      <c r="B127" s="205" t="s">
        <v>3304</v>
      </c>
      <c r="C127" s="214" t="s">
        <v>5574</v>
      </c>
      <c r="D127" s="204">
        <v>6.306</v>
      </c>
      <c r="E127" s="204"/>
      <c r="F127" s="205">
        <v>21.4</v>
      </c>
      <c r="G127" s="206">
        <v>6</v>
      </c>
      <c r="H127" s="204">
        <v>0.88300000000000001</v>
      </c>
      <c r="I127" s="206">
        <v>38</v>
      </c>
      <c r="J127" s="204">
        <v>0.28799999999999998</v>
      </c>
      <c r="K127" s="204">
        <v>0.27600000000000002</v>
      </c>
      <c r="L127" s="205"/>
      <c r="M127" s="205" t="s">
        <v>310</v>
      </c>
    </row>
    <row r="128" spans="1:13" ht="33.75" x14ac:dyDescent="0.2">
      <c r="A128" s="205" t="s">
        <v>506</v>
      </c>
      <c r="B128" s="205" t="s">
        <v>3304</v>
      </c>
      <c r="C128" s="214" t="s">
        <v>507</v>
      </c>
      <c r="D128" s="204">
        <v>1.6850000000000001</v>
      </c>
      <c r="E128" s="204"/>
      <c r="F128" s="205">
        <v>16.600000000000001</v>
      </c>
      <c r="G128" s="206"/>
      <c r="H128" s="204"/>
      <c r="I128" s="206">
        <v>21</v>
      </c>
      <c r="J128" s="204">
        <v>7.3999999999999996E-2</v>
      </c>
      <c r="K128" s="204">
        <v>9.5000000000000001E-2</v>
      </c>
      <c r="L128" s="205"/>
      <c r="M128" s="205" t="s">
        <v>310</v>
      </c>
    </row>
    <row r="129" spans="1:13" ht="33.75" x14ac:dyDescent="0.2">
      <c r="A129" s="205" t="s">
        <v>508</v>
      </c>
      <c r="B129" s="205" t="s">
        <v>3304</v>
      </c>
      <c r="C129" s="214" t="s">
        <v>509</v>
      </c>
      <c r="D129" s="204">
        <v>1.1759999999999999</v>
      </c>
      <c r="E129" s="204"/>
      <c r="F129" s="205">
        <v>10.5</v>
      </c>
      <c r="G129" s="206"/>
      <c r="H129" s="204"/>
      <c r="I129" s="206">
        <v>17</v>
      </c>
      <c r="J129" s="204">
        <v>7.3999999999999996E-2</v>
      </c>
      <c r="K129" s="204">
        <v>0.10100000000000001</v>
      </c>
      <c r="L129" s="205"/>
      <c r="M129" s="205" t="s">
        <v>310</v>
      </c>
    </row>
    <row r="130" spans="1:13" ht="33.75" x14ac:dyDescent="0.2">
      <c r="A130" s="205" t="s">
        <v>1513</v>
      </c>
      <c r="B130" s="205" t="s">
        <v>3304</v>
      </c>
      <c r="C130" s="214" t="s">
        <v>4522</v>
      </c>
      <c r="D130" s="204">
        <v>1.9490000000000001</v>
      </c>
      <c r="E130" s="204"/>
      <c r="F130" s="205">
        <v>18.600000000000001</v>
      </c>
      <c r="G130" s="206"/>
      <c r="H130" s="204"/>
      <c r="I130" s="206">
        <v>24</v>
      </c>
      <c r="J130" s="204">
        <v>7.1999999999999995E-2</v>
      </c>
      <c r="K130" s="204">
        <v>9.8000000000000004E-2</v>
      </c>
      <c r="L130" s="205"/>
      <c r="M130" s="205"/>
    </row>
    <row r="131" spans="1:13" ht="22.5" x14ac:dyDescent="0.2">
      <c r="A131" s="205" t="s">
        <v>1753</v>
      </c>
      <c r="B131" s="205" t="s">
        <v>3305</v>
      </c>
      <c r="C131" s="214" t="s">
        <v>4523</v>
      </c>
      <c r="D131" s="204">
        <v>1.119</v>
      </c>
      <c r="E131" s="204"/>
      <c r="F131" s="205">
        <v>7.7</v>
      </c>
      <c r="G131" s="206">
        <v>2</v>
      </c>
      <c r="H131" s="204">
        <v>0.36699999999999999</v>
      </c>
      <c r="I131" s="206">
        <v>17</v>
      </c>
      <c r="J131" s="204">
        <v>0.10100000000000001</v>
      </c>
      <c r="K131" s="204">
        <v>0.127</v>
      </c>
      <c r="L131" s="205"/>
      <c r="M131" s="205"/>
    </row>
    <row r="132" spans="1:13" x14ac:dyDescent="0.2">
      <c r="A132" s="205" t="s">
        <v>1754</v>
      </c>
      <c r="B132" s="205" t="s">
        <v>3305</v>
      </c>
      <c r="C132" s="214" t="s">
        <v>4524</v>
      </c>
      <c r="D132" s="204">
        <v>0.309</v>
      </c>
      <c r="E132" s="204"/>
      <c r="F132" s="205">
        <v>1</v>
      </c>
      <c r="G132" s="206"/>
      <c r="H132" s="204"/>
      <c r="I132" s="206"/>
      <c r="J132" s="204"/>
      <c r="K132" s="204"/>
      <c r="L132" s="205"/>
      <c r="M132" s="205"/>
    </row>
    <row r="133" spans="1:13" ht="33.75" x14ac:dyDescent="0.2">
      <c r="A133" s="205" t="s">
        <v>2328</v>
      </c>
      <c r="B133" s="205" t="s">
        <v>3305</v>
      </c>
      <c r="C133" s="214" t="s">
        <v>510</v>
      </c>
      <c r="D133" s="204">
        <v>4.0229999999999997</v>
      </c>
      <c r="E133" s="204"/>
      <c r="F133" s="205">
        <v>8.4</v>
      </c>
      <c r="G133" s="206">
        <v>2</v>
      </c>
      <c r="H133" s="204">
        <v>0.74099999999999999</v>
      </c>
      <c r="I133" s="206"/>
      <c r="J133" s="204"/>
      <c r="K133" s="204"/>
      <c r="L133" s="205" t="s">
        <v>310</v>
      </c>
      <c r="M133" s="205"/>
    </row>
    <row r="134" spans="1:13" x14ac:dyDescent="0.2">
      <c r="A134" s="205" t="s">
        <v>3665</v>
      </c>
      <c r="B134" s="205" t="s">
        <v>3305</v>
      </c>
      <c r="C134" s="214" t="s">
        <v>3666</v>
      </c>
      <c r="D134" s="204">
        <v>0.79600000000000004</v>
      </c>
      <c r="E134" s="204"/>
      <c r="F134" s="205">
        <v>6.3</v>
      </c>
      <c r="G134" s="206">
        <v>1</v>
      </c>
      <c r="H134" s="204">
        <v>0.52500000000000002</v>
      </c>
      <c r="I134" s="206">
        <v>14</v>
      </c>
      <c r="J134" s="204">
        <v>8.7999999999999995E-2</v>
      </c>
      <c r="K134" s="204">
        <v>0.108</v>
      </c>
      <c r="L134" s="205"/>
      <c r="M134" s="205"/>
    </row>
    <row r="135" spans="1:13" x14ac:dyDescent="0.2">
      <c r="A135" s="205" t="s">
        <v>1514</v>
      </c>
      <c r="B135" s="205" t="s">
        <v>3305</v>
      </c>
      <c r="C135" s="214" t="s">
        <v>2398</v>
      </c>
      <c r="D135" s="204">
        <v>0.86399999999999999</v>
      </c>
      <c r="E135" s="204"/>
      <c r="F135" s="205">
        <v>6.4</v>
      </c>
      <c r="G135" s="206">
        <v>1</v>
      </c>
      <c r="H135" s="204">
        <v>0.61099999999999999</v>
      </c>
      <c r="I135" s="206">
        <v>15</v>
      </c>
      <c r="J135" s="204">
        <v>9.2999999999999999E-2</v>
      </c>
      <c r="K135" s="204">
        <v>0.115</v>
      </c>
      <c r="L135" s="205"/>
      <c r="M135" s="205"/>
    </row>
    <row r="136" spans="1:13" ht="33.75" x14ac:dyDescent="0.2">
      <c r="A136" s="205" t="s">
        <v>3770</v>
      </c>
      <c r="B136" s="205" t="s">
        <v>3305</v>
      </c>
      <c r="C136" s="214" t="s">
        <v>4525</v>
      </c>
      <c r="D136" s="204">
        <v>3.9039999999999999</v>
      </c>
      <c r="E136" s="204"/>
      <c r="F136" s="205">
        <v>16.3</v>
      </c>
      <c r="G136" s="206">
        <v>4</v>
      </c>
      <c r="H136" s="204">
        <v>0.76</v>
      </c>
      <c r="I136" s="206">
        <v>33</v>
      </c>
      <c r="J136" s="204">
        <v>0.27</v>
      </c>
      <c r="K136" s="204">
        <v>0.22</v>
      </c>
      <c r="L136" s="205"/>
      <c r="M136" s="205" t="s">
        <v>310</v>
      </c>
    </row>
    <row r="137" spans="1:13" ht="33.75" x14ac:dyDescent="0.2">
      <c r="A137" s="205" t="s">
        <v>3771</v>
      </c>
      <c r="B137" s="205" t="s">
        <v>3305</v>
      </c>
      <c r="C137" s="214" t="s">
        <v>4526</v>
      </c>
      <c r="D137" s="204">
        <v>1.7709999999999999</v>
      </c>
      <c r="E137" s="204"/>
      <c r="F137" s="205">
        <v>12.2</v>
      </c>
      <c r="G137" s="206">
        <v>3</v>
      </c>
      <c r="H137" s="204">
        <v>0.435</v>
      </c>
      <c r="I137" s="206">
        <v>25</v>
      </c>
      <c r="J137" s="204">
        <v>0.1</v>
      </c>
      <c r="K137" s="204">
        <v>0.13100000000000001</v>
      </c>
      <c r="L137" s="205"/>
      <c r="M137" s="205" t="s">
        <v>310</v>
      </c>
    </row>
    <row r="138" spans="1:13" ht="22.5" x14ac:dyDescent="0.2">
      <c r="A138" s="205" t="s">
        <v>2877</v>
      </c>
      <c r="B138" s="205" t="s">
        <v>3305</v>
      </c>
      <c r="C138" s="214" t="s">
        <v>511</v>
      </c>
      <c r="D138" s="204">
        <v>0.94799999999999995</v>
      </c>
      <c r="E138" s="204"/>
      <c r="F138" s="205">
        <v>3.5</v>
      </c>
      <c r="G138" s="206">
        <v>1</v>
      </c>
      <c r="H138" s="204">
        <v>0.503</v>
      </c>
      <c r="I138" s="206">
        <v>7</v>
      </c>
      <c r="J138" s="204">
        <v>0.26100000000000001</v>
      </c>
      <c r="K138" s="204">
        <v>0.20200000000000001</v>
      </c>
      <c r="L138" s="205"/>
      <c r="M138" s="205" t="s">
        <v>310</v>
      </c>
    </row>
    <row r="139" spans="1:13" ht="22.5" x14ac:dyDescent="0.2">
      <c r="A139" s="205" t="s">
        <v>3780</v>
      </c>
      <c r="B139" s="205" t="s">
        <v>3305</v>
      </c>
      <c r="C139" s="214" t="s">
        <v>512</v>
      </c>
      <c r="D139" s="204">
        <v>0.83899999999999997</v>
      </c>
      <c r="E139" s="204"/>
      <c r="F139" s="205">
        <v>5.9</v>
      </c>
      <c r="G139" s="206">
        <v>1</v>
      </c>
      <c r="H139" s="204">
        <v>0.53400000000000003</v>
      </c>
      <c r="I139" s="206">
        <v>14</v>
      </c>
      <c r="J139" s="204">
        <v>9.9000000000000005E-2</v>
      </c>
      <c r="K139" s="204">
        <v>0.12</v>
      </c>
      <c r="L139" s="205"/>
      <c r="M139" s="205" t="s">
        <v>310</v>
      </c>
    </row>
    <row r="140" spans="1:13" ht="22.5" x14ac:dyDescent="0.2">
      <c r="A140" s="205" t="s">
        <v>3772</v>
      </c>
      <c r="B140" s="205" t="s">
        <v>3305</v>
      </c>
      <c r="C140" s="214" t="s">
        <v>325</v>
      </c>
      <c r="D140" s="204">
        <v>1.5660000000000001</v>
      </c>
      <c r="E140" s="204"/>
      <c r="F140" s="205">
        <v>13.2</v>
      </c>
      <c r="G140" s="206">
        <v>3</v>
      </c>
      <c r="H140" s="204">
        <v>0.38600000000000001</v>
      </c>
      <c r="I140" s="206">
        <v>25</v>
      </c>
      <c r="J140" s="204">
        <v>8.2000000000000003E-2</v>
      </c>
      <c r="K140" s="204">
        <v>0.109</v>
      </c>
      <c r="L140" s="205"/>
      <c r="M140" s="205"/>
    </row>
    <row r="141" spans="1:13" ht="22.5" x14ac:dyDescent="0.2">
      <c r="A141" s="205" t="s">
        <v>3773</v>
      </c>
      <c r="B141" s="205" t="s">
        <v>3305</v>
      </c>
      <c r="C141" s="214" t="s">
        <v>326</v>
      </c>
      <c r="D141" s="204">
        <v>1.07</v>
      </c>
      <c r="E141" s="204"/>
      <c r="F141" s="205">
        <v>9.5</v>
      </c>
      <c r="G141" s="206">
        <v>2</v>
      </c>
      <c r="H141" s="204">
        <v>0.35199999999999998</v>
      </c>
      <c r="I141" s="206">
        <v>19</v>
      </c>
      <c r="J141" s="204">
        <v>7.8E-2</v>
      </c>
      <c r="K141" s="204">
        <v>0.10100000000000001</v>
      </c>
      <c r="L141" s="205"/>
      <c r="M141" s="205"/>
    </row>
    <row r="142" spans="1:13" ht="22.5" x14ac:dyDescent="0.2">
      <c r="A142" s="205" t="s">
        <v>3774</v>
      </c>
      <c r="B142" s="205" t="s">
        <v>3305</v>
      </c>
      <c r="C142" s="214" t="s">
        <v>4527</v>
      </c>
      <c r="D142" s="204">
        <v>1.8979999999999999</v>
      </c>
      <c r="E142" s="204"/>
      <c r="F142" s="205">
        <v>14.1</v>
      </c>
      <c r="G142" s="206">
        <v>4</v>
      </c>
      <c r="H142" s="204">
        <v>0.373</v>
      </c>
      <c r="I142" s="206">
        <v>28</v>
      </c>
      <c r="J142" s="204">
        <v>9.2999999999999999E-2</v>
      </c>
      <c r="K142" s="204">
        <v>0.124</v>
      </c>
      <c r="L142" s="205"/>
      <c r="M142" s="205"/>
    </row>
    <row r="143" spans="1:13" ht="22.5" x14ac:dyDescent="0.2">
      <c r="A143" s="205" t="s">
        <v>3775</v>
      </c>
      <c r="B143" s="205" t="s">
        <v>3305</v>
      </c>
      <c r="C143" s="214" t="s">
        <v>4528</v>
      </c>
      <c r="D143" s="204">
        <v>1.0469999999999999</v>
      </c>
      <c r="E143" s="204"/>
      <c r="F143" s="205">
        <v>4.5999999999999996</v>
      </c>
      <c r="G143" s="206">
        <v>1</v>
      </c>
      <c r="H143" s="204">
        <v>0.65500000000000003</v>
      </c>
      <c r="I143" s="206">
        <v>10</v>
      </c>
      <c r="J143" s="204">
        <v>0.222</v>
      </c>
      <c r="K143" s="204">
        <v>0.183</v>
      </c>
      <c r="L143" s="205"/>
      <c r="M143" s="205"/>
    </row>
    <row r="144" spans="1:13" ht="33.75" x14ac:dyDescent="0.2">
      <c r="A144" s="205" t="s">
        <v>3248</v>
      </c>
      <c r="B144" s="205" t="s">
        <v>3305</v>
      </c>
      <c r="C144" s="214" t="s">
        <v>4529</v>
      </c>
      <c r="D144" s="204">
        <v>0.89900000000000002</v>
      </c>
      <c r="E144" s="204"/>
      <c r="F144" s="205">
        <v>6.1</v>
      </c>
      <c r="G144" s="206">
        <v>1</v>
      </c>
      <c r="H144" s="204">
        <v>0.61099999999999999</v>
      </c>
      <c r="I144" s="206">
        <v>13</v>
      </c>
      <c r="J144" s="204">
        <v>0.10199999999999999</v>
      </c>
      <c r="K144" s="204">
        <v>0.125</v>
      </c>
      <c r="L144" s="205"/>
      <c r="M144" s="205"/>
    </row>
    <row r="145" spans="1:13" ht="33.75" x14ac:dyDescent="0.2">
      <c r="A145" s="205" t="s">
        <v>2945</v>
      </c>
      <c r="B145" s="205" t="s">
        <v>3305</v>
      </c>
      <c r="C145" s="214" t="s">
        <v>4530</v>
      </c>
      <c r="D145" s="204">
        <v>0.752</v>
      </c>
      <c r="E145" s="204"/>
      <c r="F145" s="205">
        <v>6.6</v>
      </c>
      <c r="G145" s="206">
        <v>1</v>
      </c>
      <c r="H145" s="204">
        <v>0.54600000000000004</v>
      </c>
      <c r="I145" s="206">
        <v>15</v>
      </c>
      <c r="J145" s="204">
        <v>7.9000000000000001E-2</v>
      </c>
      <c r="K145" s="204">
        <v>9.8000000000000004E-2</v>
      </c>
      <c r="L145" s="205"/>
      <c r="M145" s="205"/>
    </row>
    <row r="146" spans="1:13" ht="33.75" x14ac:dyDescent="0.2">
      <c r="A146" s="205" t="s">
        <v>3776</v>
      </c>
      <c r="B146" s="205" t="s">
        <v>3305</v>
      </c>
      <c r="C146" s="214" t="s">
        <v>4531</v>
      </c>
      <c r="D146" s="204">
        <v>1.4410000000000001</v>
      </c>
      <c r="E146" s="204"/>
      <c r="F146" s="205">
        <v>5.9</v>
      </c>
      <c r="G146" s="206"/>
      <c r="H146" s="204"/>
      <c r="I146" s="206">
        <v>12</v>
      </c>
      <c r="J146" s="204">
        <v>0.16800000000000001</v>
      </c>
      <c r="K146" s="204">
        <v>0.20499999999999999</v>
      </c>
      <c r="L146" s="205"/>
      <c r="M146" s="205"/>
    </row>
    <row r="147" spans="1:13" ht="45" x14ac:dyDescent="0.2">
      <c r="A147" s="205" t="s">
        <v>3777</v>
      </c>
      <c r="B147" s="205" t="s">
        <v>3305</v>
      </c>
      <c r="C147" s="214" t="s">
        <v>4532</v>
      </c>
      <c r="D147" s="204">
        <v>1.9610000000000001</v>
      </c>
      <c r="E147" s="204"/>
      <c r="F147" s="205">
        <v>11.2</v>
      </c>
      <c r="G147" s="206">
        <v>3</v>
      </c>
      <c r="H147" s="204">
        <v>0.47899999999999998</v>
      </c>
      <c r="I147" s="206">
        <v>23</v>
      </c>
      <c r="J147" s="204">
        <v>0.12</v>
      </c>
      <c r="K147" s="204">
        <v>0.157</v>
      </c>
      <c r="L147" s="205"/>
      <c r="M147" s="205"/>
    </row>
    <row r="148" spans="1:13" ht="56.25" x14ac:dyDescent="0.2">
      <c r="A148" s="205" t="s">
        <v>3767</v>
      </c>
      <c r="B148" s="205" t="s">
        <v>3305</v>
      </c>
      <c r="C148" s="214" t="s">
        <v>7430</v>
      </c>
      <c r="D148" s="204">
        <v>1.0189999999999999</v>
      </c>
      <c r="E148" s="204"/>
      <c r="F148" s="205">
        <v>4.8</v>
      </c>
      <c r="G148" s="206">
        <v>1</v>
      </c>
      <c r="H148" s="204">
        <v>0.45900000000000002</v>
      </c>
      <c r="I148" s="206">
        <v>10</v>
      </c>
      <c r="J148" s="204">
        <v>0.14799999999999999</v>
      </c>
      <c r="K148" s="204">
        <v>0.17499999999999999</v>
      </c>
      <c r="L148" s="205"/>
      <c r="M148" s="205"/>
    </row>
    <row r="149" spans="1:13" ht="56.25" x14ac:dyDescent="0.2">
      <c r="A149" s="205" t="s">
        <v>1183</v>
      </c>
      <c r="B149" s="205" t="s">
        <v>3305</v>
      </c>
      <c r="C149" s="214" t="s">
        <v>2047</v>
      </c>
      <c r="D149" s="204">
        <v>0.73599999999999999</v>
      </c>
      <c r="E149" s="204"/>
      <c r="F149" s="205">
        <v>4.5999999999999996</v>
      </c>
      <c r="G149" s="206">
        <v>1</v>
      </c>
      <c r="H149" s="204">
        <v>0.41699999999999998</v>
      </c>
      <c r="I149" s="206">
        <v>10</v>
      </c>
      <c r="J149" s="204">
        <v>0.111</v>
      </c>
      <c r="K149" s="204">
        <v>0.13</v>
      </c>
      <c r="L149" s="205"/>
      <c r="M149" s="205"/>
    </row>
    <row r="150" spans="1:13" ht="33.75" x14ac:dyDescent="0.2">
      <c r="A150" s="205" t="s">
        <v>3778</v>
      </c>
      <c r="B150" s="205" t="s">
        <v>3305</v>
      </c>
      <c r="C150" s="214" t="s">
        <v>4534</v>
      </c>
      <c r="D150" s="204">
        <v>2.407</v>
      </c>
      <c r="E150" s="204"/>
      <c r="F150" s="205">
        <v>11</v>
      </c>
      <c r="G150" s="206">
        <v>3</v>
      </c>
      <c r="H150" s="204">
        <v>0.59499999999999997</v>
      </c>
      <c r="I150" s="206">
        <v>22</v>
      </c>
      <c r="J150" s="204">
        <v>0.151</v>
      </c>
      <c r="K150" s="204"/>
      <c r="L150" s="205" t="s">
        <v>310</v>
      </c>
      <c r="M150" s="205"/>
    </row>
    <row r="151" spans="1:13" ht="67.5" x14ac:dyDescent="0.2">
      <c r="A151" s="205" t="s">
        <v>3779</v>
      </c>
      <c r="B151" s="205" t="s">
        <v>3305</v>
      </c>
      <c r="C151" s="214" t="s">
        <v>6786</v>
      </c>
      <c r="D151" s="204">
        <v>1.93</v>
      </c>
      <c r="E151" s="204"/>
      <c r="F151" s="205">
        <v>8.5</v>
      </c>
      <c r="G151" s="206">
        <v>2</v>
      </c>
      <c r="H151" s="204">
        <v>0.63500000000000001</v>
      </c>
      <c r="I151" s="206">
        <v>17</v>
      </c>
      <c r="J151" s="204">
        <v>0.156</v>
      </c>
      <c r="K151" s="204"/>
      <c r="L151" s="205" t="s">
        <v>310</v>
      </c>
      <c r="M151" s="205"/>
    </row>
    <row r="152" spans="1:13" ht="56.25" x14ac:dyDescent="0.2">
      <c r="A152" s="205" t="s">
        <v>3189</v>
      </c>
      <c r="B152" s="205" t="s">
        <v>3305</v>
      </c>
      <c r="C152" s="214" t="s">
        <v>4535</v>
      </c>
      <c r="D152" s="204">
        <v>1.6539999999999999</v>
      </c>
      <c r="E152" s="204"/>
      <c r="F152" s="205">
        <v>7.8</v>
      </c>
      <c r="G152" s="206">
        <v>2</v>
      </c>
      <c r="H152" s="204">
        <v>0.54600000000000004</v>
      </c>
      <c r="I152" s="206">
        <v>16</v>
      </c>
      <c r="J152" s="204">
        <v>0.14699999999999999</v>
      </c>
      <c r="K152" s="204">
        <v>0.186</v>
      </c>
      <c r="L152" s="205"/>
      <c r="M152" s="205"/>
    </row>
    <row r="153" spans="1:13" ht="56.25" x14ac:dyDescent="0.2">
      <c r="A153" s="205" t="s">
        <v>3190</v>
      </c>
      <c r="B153" s="205" t="s">
        <v>3305</v>
      </c>
      <c r="C153" s="214" t="s">
        <v>7431</v>
      </c>
      <c r="D153" s="204">
        <v>1.266</v>
      </c>
      <c r="E153" s="204"/>
      <c r="F153" s="205">
        <v>6.7</v>
      </c>
      <c r="G153" s="206">
        <v>1</v>
      </c>
      <c r="H153" s="204">
        <v>0.624</v>
      </c>
      <c r="I153" s="206">
        <v>14</v>
      </c>
      <c r="J153" s="204">
        <v>0.13</v>
      </c>
      <c r="K153" s="204">
        <v>0.16200000000000001</v>
      </c>
      <c r="L153" s="205"/>
      <c r="M153" s="205"/>
    </row>
    <row r="154" spans="1:13" ht="56.25" x14ac:dyDescent="0.2">
      <c r="A154" s="205" t="s">
        <v>2085</v>
      </c>
      <c r="B154" s="205" t="s">
        <v>3305</v>
      </c>
      <c r="C154" s="214" t="s">
        <v>2746</v>
      </c>
      <c r="D154" s="204">
        <v>1.546</v>
      </c>
      <c r="E154" s="204"/>
      <c r="F154" s="205">
        <v>8.6</v>
      </c>
      <c r="G154" s="206">
        <v>2</v>
      </c>
      <c r="H154" s="204">
        <v>0.51</v>
      </c>
      <c r="I154" s="206">
        <v>18</v>
      </c>
      <c r="J154" s="204">
        <v>0.124</v>
      </c>
      <c r="K154" s="204">
        <v>0.159</v>
      </c>
      <c r="L154" s="205"/>
      <c r="M154" s="205"/>
    </row>
    <row r="155" spans="1:13" ht="56.25" x14ac:dyDescent="0.2">
      <c r="A155" s="205" t="s">
        <v>1893</v>
      </c>
      <c r="B155" s="205" t="s">
        <v>3305</v>
      </c>
      <c r="C155" s="214" t="s">
        <v>599</v>
      </c>
      <c r="D155" s="204">
        <v>1.0780000000000001</v>
      </c>
      <c r="E155" s="204"/>
      <c r="F155" s="205">
        <v>7.7</v>
      </c>
      <c r="G155" s="206">
        <v>2</v>
      </c>
      <c r="H155" s="204">
        <v>0.35399999999999998</v>
      </c>
      <c r="I155" s="206">
        <v>16</v>
      </c>
      <c r="J155" s="204">
        <v>9.7000000000000003E-2</v>
      </c>
      <c r="K155" s="204">
        <v>0.122</v>
      </c>
      <c r="L155" s="205"/>
      <c r="M155" s="205"/>
    </row>
    <row r="156" spans="1:13" ht="45" x14ac:dyDescent="0.2">
      <c r="A156" s="205" t="s">
        <v>1894</v>
      </c>
      <c r="B156" s="205" t="s">
        <v>3305</v>
      </c>
      <c r="C156" s="214" t="s">
        <v>250</v>
      </c>
      <c r="D156" s="204">
        <v>0.997</v>
      </c>
      <c r="E156" s="204"/>
      <c r="F156" s="205">
        <v>2.5</v>
      </c>
      <c r="G156" s="206"/>
      <c r="H156" s="204"/>
      <c r="I156" s="206"/>
      <c r="J156" s="204"/>
      <c r="K156" s="204"/>
      <c r="L156" s="205" t="s">
        <v>310</v>
      </c>
      <c r="M156" s="205"/>
    </row>
    <row r="157" spans="1:13" ht="45" x14ac:dyDescent="0.2">
      <c r="A157" s="205" t="s">
        <v>1895</v>
      </c>
      <c r="B157" s="205" t="s">
        <v>3305</v>
      </c>
      <c r="C157" s="214" t="s">
        <v>251</v>
      </c>
      <c r="D157" s="204">
        <v>0.81299999999999994</v>
      </c>
      <c r="E157" s="204"/>
      <c r="F157" s="205">
        <v>2.4</v>
      </c>
      <c r="G157" s="206"/>
      <c r="H157" s="204"/>
      <c r="I157" s="206"/>
      <c r="J157" s="204"/>
      <c r="K157" s="204"/>
      <c r="L157" s="205" t="s">
        <v>310</v>
      </c>
      <c r="M157" s="205"/>
    </row>
    <row r="158" spans="1:13" x14ac:dyDescent="0.2">
      <c r="A158" s="205" t="s">
        <v>1493</v>
      </c>
      <c r="B158" s="205" t="s">
        <v>3305</v>
      </c>
      <c r="C158" s="214" t="s">
        <v>3403</v>
      </c>
      <c r="D158" s="204">
        <v>0.33300000000000002</v>
      </c>
      <c r="E158" s="204"/>
      <c r="F158" s="205">
        <v>1</v>
      </c>
      <c r="G158" s="206"/>
      <c r="H158" s="204"/>
      <c r="I158" s="206"/>
      <c r="J158" s="204"/>
      <c r="K158" s="204"/>
      <c r="L158" s="205"/>
      <c r="M158" s="205"/>
    </row>
    <row r="159" spans="1:13" ht="56.25" x14ac:dyDescent="0.2">
      <c r="A159" s="205" t="s">
        <v>1343</v>
      </c>
      <c r="B159" s="205" t="s">
        <v>3305</v>
      </c>
      <c r="C159" s="214" t="s">
        <v>252</v>
      </c>
      <c r="D159" s="204">
        <v>4.1059999999999999</v>
      </c>
      <c r="E159" s="204"/>
      <c r="F159" s="205">
        <v>21.9</v>
      </c>
      <c r="G159" s="206">
        <v>6</v>
      </c>
      <c r="H159" s="204">
        <v>0.57599999999999996</v>
      </c>
      <c r="I159" s="206">
        <v>40</v>
      </c>
      <c r="J159" s="204">
        <v>0.129</v>
      </c>
      <c r="K159" s="204">
        <v>0.17599999999999999</v>
      </c>
      <c r="L159" s="205"/>
      <c r="M159" s="205"/>
    </row>
    <row r="160" spans="1:13" ht="56.25" x14ac:dyDescent="0.2">
      <c r="A160" s="205" t="s">
        <v>1344</v>
      </c>
      <c r="B160" s="205" t="s">
        <v>3305</v>
      </c>
      <c r="C160" s="214" t="s">
        <v>2829</v>
      </c>
      <c r="D160" s="204">
        <v>1.7649999999999999</v>
      </c>
      <c r="E160" s="204"/>
      <c r="F160" s="205">
        <v>11.4</v>
      </c>
      <c r="G160" s="206">
        <v>3</v>
      </c>
      <c r="H160" s="204">
        <v>0.436</v>
      </c>
      <c r="I160" s="206">
        <v>23</v>
      </c>
      <c r="J160" s="204">
        <v>0.107</v>
      </c>
      <c r="K160" s="204">
        <v>0.14099999999999999</v>
      </c>
      <c r="L160" s="205"/>
      <c r="M160" s="205"/>
    </row>
    <row r="161" spans="1:13" ht="56.25" x14ac:dyDescent="0.2">
      <c r="A161" s="205" t="s">
        <v>683</v>
      </c>
      <c r="B161" s="205" t="s">
        <v>3305</v>
      </c>
      <c r="C161" s="214" t="s">
        <v>7111</v>
      </c>
      <c r="D161" s="204">
        <v>1.1819999999999999</v>
      </c>
      <c r="E161" s="204"/>
      <c r="F161" s="205">
        <v>9.3000000000000007</v>
      </c>
      <c r="G161" s="206">
        <v>2</v>
      </c>
      <c r="H161" s="204">
        <v>0.38500000000000001</v>
      </c>
      <c r="I161" s="206">
        <v>19</v>
      </c>
      <c r="J161" s="204">
        <v>8.6999999999999994E-2</v>
      </c>
      <c r="K161" s="204">
        <v>0.113</v>
      </c>
      <c r="L161" s="205"/>
      <c r="M161" s="205"/>
    </row>
    <row r="162" spans="1:13" ht="33.75" x14ac:dyDescent="0.2">
      <c r="A162" s="205" t="s">
        <v>684</v>
      </c>
      <c r="B162" s="205" t="s">
        <v>3305</v>
      </c>
      <c r="C162" s="214" t="s">
        <v>7112</v>
      </c>
      <c r="D162" s="204">
        <v>0.65100000000000002</v>
      </c>
      <c r="E162" s="204"/>
      <c r="F162" s="205">
        <v>4.8</v>
      </c>
      <c r="G162" s="206">
        <v>1</v>
      </c>
      <c r="H162" s="204">
        <v>0.38500000000000001</v>
      </c>
      <c r="I162" s="206">
        <v>11</v>
      </c>
      <c r="J162" s="204">
        <v>9.4E-2</v>
      </c>
      <c r="K162" s="204">
        <v>0.111</v>
      </c>
      <c r="L162" s="205"/>
      <c r="M162" s="205"/>
    </row>
    <row r="163" spans="1:13" ht="22.5" x14ac:dyDescent="0.2">
      <c r="A163" s="205" t="s">
        <v>1498</v>
      </c>
      <c r="B163" s="205" t="s">
        <v>3305</v>
      </c>
      <c r="C163" s="214" t="s">
        <v>7432</v>
      </c>
      <c r="D163" s="204">
        <v>1.3540000000000001</v>
      </c>
      <c r="E163" s="204"/>
      <c r="F163" s="205">
        <v>7.3</v>
      </c>
      <c r="G163" s="206">
        <v>1</v>
      </c>
      <c r="H163" s="204">
        <v>0.98099999999999998</v>
      </c>
      <c r="I163" s="206">
        <v>17</v>
      </c>
      <c r="J163" s="204">
        <v>0.182</v>
      </c>
      <c r="K163" s="204">
        <v>0.16</v>
      </c>
      <c r="L163" s="205"/>
      <c r="M163" s="205"/>
    </row>
    <row r="164" spans="1:13" ht="22.5" x14ac:dyDescent="0.2">
      <c r="A164" s="205" t="s">
        <v>2110</v>
      </c>
      <c r="B164" s="205" t="s">
        <v>3305</v>
      </c>
      <c r="C164" s="214" t="s">
        <v>254</v>
      </c>
      <c r="D164" s="204">
        <v>1.349</v>
      </c>
      <c r="E164" s="204"/>
      <c r="F164" s="205">
        <v>9.3000000000000007</v>
      </c>
      <c r="G164" s="206">
        <v>2</v>
      </c>
      <c r="H164" s="204">
        <v>0.44500000000000001</v>
      </c>
      <c r="I164" s="206">
        <v>21</v>
      </c>
      <c r="J164" s="204">
        <v>0.1</v>
      </c>
      <c r="K164" s="204">
        <v>0.129</v>
      </c>
      <c r="L164" s="205"/>
      <c r="M164" s="205"/>
    </row>
    <row r="165" spans="1:13" ht="22.5" x14ac:dyDescent="0.2">
      <c r="A165" s="205" t="s">
        <v>1345</v>
      </c>
      <c r="B165" s="205" t="s">
        <v>3305</v>
      </c>
      <c r="C165" s="214" t="s">
        <v>7433</v>
      </c>
      <c r="D165" s="204">
        <v>0.997</v>
      </c>
      <c r="E165" s="204"/>
      <c r="F165" s="205">
        <v>7.4</v>
      </c>
      <c r="G165" s="206">
        <v>1</v>
      </c>
      <c r="H165" s="204">
        <v>0.72899999999999998</v>
      </c>
      <c r="I165" s="206">
        <v>16</v>
      </c>
      <c r="J165" s="204">
        <v>9.4E-2</v>
      </c>
      <c r="K165" s="204">
        <v>0.11799999999999999</v>
      </c>
      <c r="L165" s="205"/>
      <c r="M165" s="205"/>
    </row>
    <row r="166" spans="1:13" ht="22.5" x14ac:dyDescent="0.2">
      <c r="A166" s="205" t="s">
        <v>256</v>
      </c>
      <c r="B166" s="205" t="s">
        <v>3305</v>
      </c>
      <c r="C166" s="214" t="s">
        <v>257</v>
      </c>
      <c r="D166" s="204">
        <v>4.6459999999999999</v>
      </c>
      <c r="E166" s="204"/>
      <c r="F166" s="205">
        <v>28.4</v>
      </c>
      <c r="G166" s="206"/>
      <c r="H166" s="204"/>
      <c r="I166" s="206">
        <v>45</v>
      </c>
      <c r="J166" s="204">
        <v>0.11</v>
      </c>
      <c r="K166" s="204">
        <v>0.152</v>
      </c>
      <c r="L166" s="205"/>
      <c r="M166" s="205"/>
    </row>
    <row r="167" spans="1:13" x14ac:dyDescent="0.2">
      <c r="A167" s="205" t="s">
        <v>1263</v>
      </c>
      <c r="B167" s="205" t="s">
        <v>3305</v>
      </c>
      <c r="C167" s="214" t="s">
        <v>1264</v>
      </c>
      <c r="D167" s="204">
        <v>0.55100000000000005</v>
      </c>
      <c r="E167" s="204"/>
      <c r="F167" s="205">
        <v>2.7</v>
      </c>
      <c r="G167" s="206">
        <v>1</v>
      </c>
      <c r="H167" s="204">
        <v>0.26600000000000001</v>
      </c>
      <c r="I167" s="206">
        <v>6</v>
      </c>
      <c r="J167" s="204">
        <v>0.14099999999999999</v>
      </c>
      <c r="K167" s="204">
        <v>0.14699999999999999</v>
      </c>
      <c r="L167" s="205"/>
      <c r="M167" s="205"/>
    </row>
    <row r="168" spans="1:13" ht="56.25" x14ac:dyDescent="0.2">
      <c r="A168" s="205" t="s">
        <v>2446</v>
      </c>
      <c r="B168" s="205" t="s">
        <v>3305</v>
      </c>
      <c r="C168" s="214" t="s">
        <v>2832</v>
      </c>
      <c r="D168" s="204">
        <v>1.796</v>
      </c>
      <c r="E168" s="204"/>
      <c r="F168" s="205">
        <v>9.6999999999999993</v>
      </c>
      <c r="G168" s="206">
        <v>2</v>
      </c>
      <c r="H168" s="204">
        <v>0.58899999999999997</v>
      </c>
      <c r="I168" s="206">
        <v>23</v>
      </c>
      <c r="J168" s="204">
        <v>0.127</v>
      </c>
      <c r="K168" s="204">
        <v>0.16500000000000001</v>
      </c>
      <c r="L168" s="205"/>
      <c r="M168" s="205"/>
    </row>
    <row r="169" spans="1:13" ht="56.25" x14ac:dyDescent="0.2">
      <c r="A169" s="205" t="s">
        <v>3468</v>
      </c>
      <c r="B169" s="205" t="s">
        <v>3305</v>
      </c>
      <c r="C169" s="214" t="s">
        <v>258</v>
      </c>
      <c r="D169" s="204">
        <v>1.9690000000000001</v>
      </c>
      <c r="E169" s="204"/>
      <c r="F169" s="205">
        <v>11.7</v>
      </c>
      <c r="G169" s="206">
        <v>3</v>
      </c>
      <c r="H169" s="204">
        <v>0.48299999999999998</v>
      </c>
      <c r="I169" s="206">
        <v>24</v>
      </c>
      <c r="J169" s="204">
        <v>0.11600000000000001</v>
      </c>
      <c r="K169" s="204">
        <v>0.153</v>
      </c>
      <c r="L169" s="205"/>
      <c r="M169" s="205"/>
    </row>
    <row r="170" spans="1:13" ht="45" x14ac:dyDescent="0.2">
      <c r="A170" s="205" t="s">
        <v>3469</v>
      </c>
      <c r="B170" s="205" t="s">
        <v>3305</v>
      </c>
      <c r="C170" s="214" t="s">
        <v>259</v>
      </c>
      <c r="D170" s="204">
        <v>1.081</v>
      </c>
      <c r="E170" s="204"/>
      <c r="F170" s="205">
        <v>5.9</v>
      </c>
      <c r="G170" s="206">
        <v>1</v>
      </c>
      <c r="H170" s="204">
        <v>0.52400000000000002</v>
      </c>
      <c r="I170" s="206">
        <v>15</v>
      </c>
      <c r="J170" s="204">
        <v>0.17799999999999999</v>
      </c>
      <c r="K170" s="204">
        <v>0.152</v>
      </c>
      <c r="L170" s="205"/>
      <c r="M170" s="205"/>
    </row>
    <row r="171" spans="1:13" ht="56.25" x14ac:dyDescent="0.2">
      <c r="A171" s="205" t="s">
        <v>2572</v>
      </c>
      <c r="B171" s="205" t="s">
        <v>3305</v>
      </c>
      <c r="C171" s="214" t="s">
        <v>7113</v>
      </c>
      <c r="D171" s="204">
        <v>0.84699999999999998</v>
      </c>
      <c r="E171" s="204"/>
      <c r="F171" s="205">
        <v>5.0999999999999996</v>
      </c>
      <c r="G171" s="206">
        <v>1</v>
      </c>
      <c r="H171" s="204">
        <v>0.57999999999999996</v>
      </c>
      <c r="I171" s="206">
        <v>12</v>
      </c>
      <c r="J171" s="204">
        <v>0.114</v>
      </c>
      <c r="K171" s="204">
        <v>0.13600000000000001</v>
      </c>
      <c r="L171" s="205"/>
      <c r="M171" s="205"/>
    </row>
    <row r="172" spans="1:13" ht="45" x14ac:dyDescent="0.2">
      <c r="A172" s="205" t="s">
        <v>757</v>
      </c>
      <c r="B172" s="205" t="s">
        <v>3305</v>
      </c>
      <c r="C172" s="214" t="s">
        <v>1</v>
      </c>
      <c r="D172" s="204">
        <v>0.78400000000000003</v>
      </c>
      <c r="E172" s="204"/>
      <c r="F172" s="205">
        <v>4.4000000000000004</v>
      </c>
      <c r="G172" s="206">
        <v>1</v>
      </c>
      <c r="H172" s="204">
        <v>0.47199999999999998</v>
      </c>
      <c r="I172" s="206">
        <v>10</v>
      </c>
      <c r="J172" s="204">
        <v>0.123</v>
      </c>
      <c r="K172" s="204">
        <v>0.14299999999999999</v>
      </c>
      <c r="L172" s="205"/>
      <c r="M172" s="205"/>
    </row>
    <row r="173" spans="1:13" ht="45" x14ac:dyDescent="0.2">
      <c r="A173" s="205" t="s">
        <v>2</v>
      </c>
      <c r="B173" s="205" t="s">
        <v>3305</v>
      </c>
      <c r="C173" s="214" t="s">
        <v>270</v>
      </c>
      <c r="D173" s="204">
        <v>0.64700000000000002</v>
      </c>
      <c r="E173" s="204"/>
      <c r="F173" s="205">
        <v>4</v>
      </c>
      <c r="G173" s="206">
        <v>1</v>
      </c>
      <c r="H173" s="204">
        <v>0.38400000000000001</v>
      </c>
      <c r="I173" s="206">
        <v>9</v>
      </c>
      <c r="J173" s="204">
        <v>0.113</v>
      </c>
      <c r="K173" s="204">
        <v>0.128</v>
      </c>
      <c r="L173" s="205"/>
      <c r="M173" s="205"/>
    </row>
    <row r="174" spans="1:13" x14ac:dyDescent="0.2">
      <c r="A174" s="205" t="s">
        <v>2447</v>
      </c>
      <c r="B174" s="205" t="s">
        <v>3305</v>
      </c>
      <c r="C174" s="214" t="s">
        <v>3683</v>
      </c>
      <c r="D174" s="204">
        <v>0.54500000000000004</v>
      </c>
      <c r="E174" s="204"/>
      <c r="F174" s="205">
        <v>3.3</v>
      </c>
      <c r="G174" s="206">
        <v>1</v>
      </c>
      <c r="H174" s="204">
        <v>0.26800000000000002</v>
      </c>
      <c r="I174" s="206">
        <v>7</v>
      </c>
      <c r="J174" s="204">
        <v>0.113</v>
      </c>
      <c r="K174" s="204">
        <v>0.125</v>
      </c>
      <c r="L174" s="205"/>
      <c r="M174" s="205"/>
    </row>
    <row r="175" spans="1:13" ht="22.5" x14ac:dyDescent="0.2">
      <c r="A175" s="205" t="s">
        <v>3470</v>
      </c>
      <c r="B175" s="205" t="s">
        <v>3305</v>
      </c>
      <c r="C175" s="214" t="s">
        <v>3435</v>
      </c>
      <c r="D175" s="204">
        <v>1.2410000000000001</v>
      </c>
      <c r="E175" s="204"/>
      <c r="F175" s="205">
        <v>6.7</v>
      </c>
      <c r="G175" s="206">
        <v>1</v>
      </c>
      <c r="H175" s="204">
        <v>0.86599999999999999</v>
      </c>
      <c r="I175" s="206">
        <v>15</v>
      </c>
      <c r="J175" s="204">
        <v>0.128</v>
      </c>
      <c r="K175" s="204">
        <v>0.159</v>
      </c>
      <c r="L175" s="205"/>
      <c r="M175" s="205"/>
    </row>
    <row r="176" spans="1:13" ht="22.5" x14ac:dyDescent="0.2">
      <c r="A176" s="205" t="s">
        <v>3471</v>
      </c>
      <c r="B176" s="205" t="s">
        <v>3305</v>
      </c>
      <c r="C176" s="214" t="s">
        <v>3436</v>
      </c>
      <c r="D176" s="204">
        <v>1.0129999999999999</v>
      </c>
      <c r="E176" s="204"/>
      <c r="F176" s="205">
        <v>5.9</v>
      </c>
      <c r="G176" s="206">
        <v>1</v>
      </c>
      <c r="H176" s="204">
        <v>0.69099999999999995</v>
      </c>
      <c r="I176" s="206">
        <v>14</v>
      </c>
      <c r="J176" s="204">
        <v>0.11799999999999999</v>
      </c>
      <c r="K176" s="204">
        <v>0.14399999999999999</v>
      </c>
      <c r="L176" s="205"/>
      <c r="M176" s="205"/>
    </row>
    <row r="177" spans="1:13" x14ac:dyDescent="0.2">
      <c r="A177" s="205" t="s">
        <v>3720</v>
      </c>
      <c r="B177" s="205" t="s">
        <v>3305</v>
      </c>
      <c r="C177" s="214" t="s">
        <v>3209</v>
      </c>
      <c r="D177" s="204">
        <v>0.72599999999999998</v>
      </c>
      <c r="E177" s="204"/>
      <c r="F177" s="205">
        <v>3.7</v>
      </c>
      <c r="G177" s="206">
        <v>1</v>
      </c>
      <c r="H177" s="204">
        <v>0.44</v>
      </c>
      <c r="I177" s="206">
        <v>8</v>
      </c>
      <c r="J177" s="204">
        <v>0.13300000000000001</v>
      </c>
      <c r="K177" s="204">
        <v>0.15</v>
      </c>
      <c r="L177" s="205"/>
      <c r="M177" s="205"/>
    </row>
    <row r="178" spans="1:13" x14ac:dyDescent="0.2">
      <c r="A178" s="205" t="s">
        <v>3721</v>
      </c>
      <c r="B178" s="205" t="s">
        <v>3305</v>
      </c>
      <c r="C178" s="214" t="s">
        <v>3722</v>
      </c>
      <c r="D178" s="204">
        <v>0.36599999999999999</v>
      </c>
      <c r="E178" s="204"/>
      <c r="F178" s="205">
        <v>2.2000000000000002</v>
      </c>
      <c r="G178" s="206">
        <v>1</v>
      </c>
      <c r="H178" s="204">
        <v>0.14199999999999999</v>
      </c>
      <c r="I178" s="206">
        <v>4</v>
      </c>
      <c r="J178" s="204">
        <v>0.113</v>
      </c>
      <c r="K178" s="204">
        <v>0.112</v>
      </c>
      <c r="L178" s="205"/>
      <c r="M178" s="205"/>
    </row>
    <row r="179" spans="1:13" ht="33.75" x14ac:dyDescent="0.2">
      <c r="A179" s="205" t="s">
        <v>3723</v>
      </c>
      <c r="B179" s="205" t="s">
        <v>3305</v>
      </c>
      <c r="C179" s="214" t="s">
        <v>5575</v>
      </c>
      <c r="D179" s="204">
        <v>1.629</v>
      </c>
      <c r="E179" s="204"/>
      <c r="F179" s="205">
        <v>8.1999999999999993</v>
      </c>
      <c r="G179" s="206">
        <v>2</v>
      </c>
      <c r="H179" s="204">
        <v>0.53400000000000003</v>
      </c>
      <c r="I179" s="206">
        <v>19</v>
      </c>
      <c r="J179" s="204">
        <v>0.13600000000000001</v>
      </c>
      <c r="K179" s="204">
        <v>0.17399999999999999</v>
      </c>
      <c r="L179" s="205"/>
      <c r="M179" s="205"/>
    </row>
    <row r="180" spans="1:13" ht="33.75" x14ac:dyDescent="0.2">
      <c r="A180" s="205" t="s">
        <v>3724</v>
      </c>
      <c r="B180" s="205" t="s">
        <v>3305</v>
      </c>
      <c r="C180" s="214" t="s">
        <v>7114</v>
      </c>
      <c r="D180" s="204">
        <v>0.80200000000000005</v>
      </c>
      <c r="E180" s="204"/>
      <c r="F180" s="205">
        <v>5.9</v>
      </c>
      <c r="G180" s="206">
        <v>1</v>
      </c>
      <c r="H180" s="204">
        <v>0.497</v>
      </c>
      <c r="I180" s="206">
        <v>14</v>
      </c>
      <c r="J180" s="204">
        <v>9.2999999999999999E-2</v>
      </c>
      <c r="K180" s="204">
        <v>0.114</v>
      </c>
      <c r="L180" s="205"/>
      <c r="M180" s="205"/>
    </row>
    <row r="181" spans="1:13" ht="33.75" x14ac:dyDescent="0.2">
      <c r="A181" s="205" t="s">
        <v>7115</v>
      </c>
      <c r="B181" s="205" t="s">
        <v>3305</v>
      </c>
      <c r="C181" s="214" t="s">
        <v>7116</v>
      </c>
      <c r="D181" s="204">
        <v>0.69199999999999995</v>
      </c>
      <c r="E181" s="204"/>
      <c r="F181" s="205">
        <v>3.7</v>
      </c>
      <c r="G181" s="206">
        <v>1</v>
      </c>
      <c r="H181" s="204">
        <v>0.38600000000000001</v>
      </c>
      <c r="I181" s="206">
        <v>8</v>
      </c>
      <c r="J181" s="204">
        <v>0.13</v>
      </c>
      <c r="K181" s="204">
        <v>0.14599999999999999</v>
      </c>
      <c r="L181" s="205"/>
      <c r="M181" s="205"/>
    </row>
    <row r="182" spans="1:13" x14ac:dyDescent="0.2">
      <c r="A182" s="205" t="s">
        <v>2804</v>
      </c>
      <c r="B182" s="205" t="s">
        <v>3305</v>
      </c>
      <c r="C182" s="214" t="s">
        <v>2805</v>
      </c>
      <c r="D182" s="204">
        <v>0.442</v>
      </c>
      <c r="E182" s="204"/>
      <c r="F182" s="205">
        <v>3.3</v>
      </c>
      <c r="G182" s="206">
        <v>1</v>
      </c>
      <c r="H182" s="204">
        <v>0.22</v>
      </c>
      <c r="I182" s="206">
        <v>7</v>
      </c>
      <c r="J182" s="204">
        <v>9.0999999999999998E-2</v>
      </c>
      <c r="K182" s="204">
        <v>0.1</v>
      </c>
      <c r="L182" s="205"/>
      <c r="M182" s="205"/>
    </row>
    <row r="183" spans="1:13" x14ac:dyDescent="0.2">
      <c r="A183" s="205" t="s">
        <v>3646</v>
      </c>
      <c r="B183" s="205" t="s">
        <v>3305</v>
      </c>
      <c r="C183" s="214" t="s">
        <v>3647</v>
      </c>
      <c r="D183" s="204">
        <v>1.548</v>
      </c>
      <c r="E183" s="204"/>
      <c r="F183" s="205">
        <v>9.1</v>
      </c>
      <c r="G183" s="206">
        <v>2</v>
      </c>
      <c r="H183" s="204">
        <v>0.51100000000000001</v>
      </c>
      <c r="I183" s="206">
        <v>18</v>
      </c>
      <c r="J183" s="204">
        <v>0.11799999999999999</v>
      </c>
      <c r="K183" s="204">
        <v>0.151</v>
      </c>
      <c r="L183" s="205"/>
      <c r="M183" s="205"/>
    </row>
    <row r="184" spans="1:13" ht="56.25" x14ac:dyDescent="0.2">
      <c r="A184" s="205" t="s">
        <v>3648</v>
      </c>
      <c r="B184" s="205" t="s">
        <v>3305</v>
      </c>
      <c r="C184" s="214" t="s">
        <v>7434</v>
      </c>
      <c r="D184" s="204">
        <v>2.0449999999999999</v>
      </c>
      <c r="E184" s="204"/>
      <c r="F184" s="205">
        <v>13.7</v>
      </c>
      <c r="G184" s="206">
        <v>4</v>
      </c>
      <c r="H184" s="204">
        <v>0.40300000000000002</v>
      </c>
      <c r="I184" s="206">
        <v>28</v>
      </c>
      <c r="J184" s="204">
        <v>0.10299999999999999</v>
      </c>
      <c r="K184" s="204">
        <v>0.13700000000000001</v>
      </c>
      <c r="L184" s="205"/>
      <c r="M184" s="205"/>
    </row>
    <row r="185" spans="1:13" ht="45" x14ac:dyDescent="0.2">
      <c r="A185" s="205" t="s">
        <v>1243</v>
      </c>
      <c r="B185" s="205" t="s">
        <v>3305</v>
      </c>
      <c r="C185" s="214" t="s">
        <v>7435</v>
      </c>
      <c r="D185" s="204">
        <v>1.28</v>
      </c>
      <c r="E185" s="204"/>
      <c r="F185" s="205">
        <v>9.3000000000000007</v>
      </c>
      <c r="G185" s="206">
        <v>2</v>
      </c>
      <c r="H185" s="204">
        <v>0.41799999999999998</v>
      </c>
      <c r="I185" s="206">
        <v>20</v>
      </c>
      <c r="J185" s="204">
        <v>9.4E-2</v>
      </c>
      <c r="K185" s="204">
        <v>0.121</v>
      </c>
      <c r="L185" s="205"/>
      <c r="M185" s="205"/>
    </row>
    <row r="186" spans="1:13" ht="45" x14ac:dyDescent="0.2">
      <c r="A186" s="205" t="s">
        <v>3210</v>
      </c>
      <c r="B186" s="205" t="s">
        <v>3305</v>
      </c>
      <c r="C186" s="214" t="s">
        <v>273</v>
      </c>
      <c r="D186" s="204">
        <v>0.82499999999999996</v>
      </c>
      <c r="E186" s="204"/>
      <c r="F186" s="205">
        <v>5.6</v>
      </c>
      <c r="G186" s="206">
        <v>1</v>
      </c>
      <c r="H186" s="204">
        <v>0.53100000000000003</v>
      </c>
      <c r="I186" s="206">
        <v>14</v>
      </c>
      <c r="J186" s="204">
        <v>0.10100000000000001</v>
      </c>
      <c r="K186" s="204">
        <v>0.122</v>
      </c>
      <c r="L186" s="205"/>
      <c r="M186" s="205"/>
    </row>
    <row r="187" spans="1:13" ht="45" x14ac:dyDescent="0.2">
      <c r="A187" s="205" t="s">
        <v>3211</v>
      </c>
      <c r="B187" s="205" t="s">
        <v>3305</v>
      </c>
      <c r="C187" s="214" t="s">
        <v>274</v>
      </c>
      <c r="D187" s="204">
        <v>0.73199999999999998</v>
      </c>
      <c r="E187" s="204"/>
      <c r="F187" s="205">
        <v>5</v>
      </c>
      <c r="G187" s="206">
        <v>1</v>
      </c>
      <c r="H187" s="204">
        <v>0.44400000000000001</v>
      </c>
      <c r="I187" s="206">
        <v>12</v>
      </c>
      <c r="J187" s="204">
        <v>0.1</v>
      </c>
      <c r="K187" s="204">
        <v>0.11899999999999999</v>
      </c>
      <c r="L187" s="205"/>
      <c r="M187" s="205"/>
    </row>
    <row r="188" spans="1:13" ht="22.5" x14ac:dyDescent="0.2">
      <c r="A188" s="205" t="s">
        <v>3212</v>
      </c>
      <c r="B188" s="205" t="s">
        <v>3305</v>
      </c>
      <c r="C188" s="214" t="s">
        <v>2307</v>
      </c>
      <c r="D188" s="204">
        <v>1.008</v>
      </c>
      <c r="E188" s="204"/>
      <c r="F188" s="205">
        <v>6.9</v>
      </c>
      <c r="G188" s="206">
        <v>1</v>
      </c>
      <c r="H188" s="204">
        <v>0.499</v>
      </c>
      <c r="I188" s="206">
        <v>16</v>
      </c>
      <c r="J188" s="204">
        <v>0.10100000000000001</v>
      </c>
      <c r="K188" s="204">
        <v>0.126</v>
      </c>
      <c r="L188" s="205"/>
      <c r="M188" s="205"/>
    </row>
    <row r="189" spans="1:13" x14ac:dyDescent="0.2">
      <c r="A189" s="217" t="s">
        <v>600</v>
      </c>
      <c r="B189" s="85"/>
      <c r="C189" s="218"/>
      <c r="D189" s="84"/>
      <c r="E189" s="84"/>
      <c r="F189" s="85"/>
      <c r="G189" s="220"/>
      <c r="H189" s="84"/>
      <c r="I189" s="220"/>
      <c r="J189" s="84"/>
      <c r="K189" s="84"/>
      <c r="L189" s="85"/>
      <c r="M189" s="221"/>
    </row>
    <row r="190" spans="1:13" ht="22.5" x14ac:dyDescent="0.2">
      <c r="A190" s="205" t="s">
        <v>2103</v>
      </c>
      <c r="B190" s="205" t="s">
        <v>3303</v>
      </c>
      <c r="C190" s="214" t="s">
        <v>6516</v>
      </c>
      <c r="D190" s="204">
        <v>1.7030000000000001</v>
      </c>
      <c r="E190" s="204"/>
      <c r="F190" s="205">
        <v>7</v>
      </c>
      <c r="G190" s="206">
        <v>1</v>
      </c>
      <c r="H190" s="204">
        <v>0.41199999999999998</v>
      </c>
      <c r="I190" s="206">
        <v>15</v>
      </c>
      <c r="J190" s="204">
        <v>0.11700000000000001</v>
      </c>
      <c r="K190" s="204">
        <v>0.10199999999999999</v>
      </c>
      <c r="L190" s="205"/>
      <c r="M190" s="205"/>
    </row>
    <row r="191" spans="1:13" ht="33.75" x14ac:dyDescent="0.2">
      <c r="A191" s="205" t="s">
        <v>2104</v>
      </c>
      <c r="B191" s="205" t="s">
        <v>3303</v>
      </c>
      <c r="C191" s="214" t="s">
        <v>6517</v>
      </c>
      <c r="D191" s="204">
        <v>0.99099999999999999</v>
      </c>
      <c r="E191" s="204"/>
      <c r="F191" s="205">
        <v>5.5</v>
      </c>
      <c r="G191" s="206">
        <v>1</v>
      </c>
      <c r="H191" s="204">
        <v>0.51</v>
      </c>
      <c r="I191" s="206">
        <v>13</v>
      </c>
      <c r="J191" s="204">
        <v>7.8E-2</v>
      </c>
      <c r="K191" s="204">
        <v>9.5000000000000001E-2</v>
      </c>
      <c r="L191" s="205"/>
      <c r="M191" s="205"/>
    </row>
    <row r="192" spans="1:13" ht="22.5" x14ac:dyDescent="0.2">
      <c r="A192" s="205" t="s">
        <v>2573</v>
      </c>
      <c r="B192" s="205" t="s">
        <v>3303</v>
      </c>
      <c r="C192" s="214" t="s">
        <v>1185</v>
      </c>
      <c r="D192" s="204">
        <v>1.804</v>
      </c>
      <c r="E192" s="204"/>
      <c r="F192" s="205">
        <v>6.6</v>
      </c>
      <c r="G192" s="206">
        <v>1</v>
      </c>
      <c r="H192" s="204">
        <v>0.54500000000000004</v>
      </c>
      <c r="I192" s="206">
        <v>14</v>
      </c>
      <c r="J192" s="204">
        <v>0.182</v>
      </c>
      <c r="K192" s="204">
        <v>0.14299999999999999</v>
      </c>
      <c r="L192" s="205"/>
      <c r="M192" s="205" t="s">
        <v>310</v>
      </c>
    </row>
    <row r="193" spans="1:13" ht="22.5" x14ac:dyDescent="0.2">
      <c r="A193" s="205" t="s">
        <v>997</v>
      </c>
      <c r="B193" s="205" t="s">
        <v>3303</v>
      </c>
      <c r="C193" s="214" t="s">
        <v>327</v>
      </c>
      <c r="D193" s="204">
        <v>1.2450000000000001</v>
      </c>
      <c r="E193" s="204"/>
      <c r="F193" s="205">
        <v>5.4</v>
      </c>
      <c r="G193" s="206">
        <v>1</v>
      </c>
      <c r="H193" s="204">
        <v>0.33300000000000002</v>
      </c>
      <c r="I193" s="206">
        <v>12</v>
      </c>
      <c r="J193" s="204">
        <v>8.5999999999999993E-2</v>
      </c>
      <c r="K193" s="204">
        <v>0.104</v>
      </c>
      <c r="L193" s="205"/>
      <c r="M193" s="205"/>
    </row>
    <row r="194" spans="1:13" ht="56.25" x14ac:dyDescent="0.2">
      <c r="A194" s="205" t="s">
        <v>2105</v>
      </c>
      <c r="B194" s="205" t="s">
        <v>3303</v>
      </c>
      <c r="C194" s="214" t="s">
        <v>7117</v>
      </c>
      <c r="D194" s="204">
        <v>1.1919999999999999</v>
      </c>
      <c r="E194" s="204"/>
      <c r="F194" s="205">
        <v>4.9000000000000004</v>
      </c>
      <c r="G194" s="206">
        <v>1</v>
      </c>
      <c r="H194" s="204">
        <v>0.27100000000000002</v>
      </c>
      <c r="I194" s="206">
        <v>10</v>
      </c>
      <c r="J194" s="204">
        <v>7.6999999999999999E-2</v>
      </c>
      <c r="K194" s="204">
        <v>9.0999999999999998E-2</v>
      </c>
      <c r="L194" s="205"/>
      <c r="M194" s="205"/>
    </row>
    <row r="195" spans="1:13" ht="45" x14ac:dyDescent="0.2">
      <c r="A195" s="205" t="s">
        <v>2106</v>
      </c>
      <c r="B195" s="205" t="s">
        <v>3303</v>
      </c>
      <c r="C195" s="214" t="s">
        <v>7118</v>
      </c>
      <c r="D195" s="204">
        <v>0.95399999999999996</v>
      </c>
      <c r="E195" s="204"/>
      <c r="F195" s="205">
        <v>3.7</v>
      </c>
      <c r="G195" s="206">
        <v>1</v>
      </c>
      <c r="H195" s="204">
        <v>0.34799999999999998</v>
      </c>
      <c r="I195" s="206">
        <v>8</v>
      </c>
      <c r="J195" s="204">
        <v>7.9000000000000001E-2</v>
      </c>
      <c r="K195" s="204">
        <v>8.8999999999999996E-2</v>
      </c>
      <c r="L195" s="205"/>
      <c r="M195" s="205"/>
    </row>
    <row r="196" spans="1:13" ht="45" x14ac:dyDescent="0.2">
      <c r="A196" s="205" t="s">
        <v>2107</v>
      </c>
      <c r="B196" s="205" t="s">
        <v>3303</v>
      </c>
      <c r="C196" s="214" t="s">
        <v>7119</v>
      </c>
      <c r="D196" s="204">
        <v>0.80900000000000005</v>
      </c>
      <c r="E196" s="204"/>
      <c r="F196" s="205">
        <v>3.4</v>
      </c>
      <c r="G196" s="206">
        <v>1</v>
      </c>
      <c r="H196" s="204">
        <v>0.27500000000000002</v>
      </c>
      <c r="I196" s="206">
        <v>7</v>
      </c>
      <c r="J196" s="204">
        <v>0.08</v>
      </c>
      <c r="K196" s="204">
        <v>8.7999999999999995E-2</v>
      </c>
      <c r="L196" s="205"/>
      <c r="M196" s="205"/>
    </row>
    <row r="197" spans="1:13" ht="33.75" x14ac:dyDescent="0.2">
      <c r="A197" s="205" t="s">
        <v>2806</v>
      </c>
      <c r="B197" s="205" t="s">
        <v>3303</v>
      </c>
      <c r="C197" s="214" t="s">
        <v>7120</v>
      </c>
      <c r="D197" s="204">
        <v>1.74</v>
      </c>
      <c r="E197" s="204"/>
      <c r="F197" s="205">
        <v>6.3</v>
      </c>
      <c r="G197" s="206">
        <v>1</v>
      </c>
      <c r="H197" s="204">
        <v>0.33500000000000002</v>
      </c>
      <c r="I197" s="206">
        <v>13</v>
      </c>
      <c r="J197" s="204">
        <v>0.17100000000000001</v>
      </c>
      <c r="K197" s="204">
        <v>9.1999999999999998E-2</v>
      </c>
      <c r="L197" s="205"/>
      <c r="M197" s="205" t="s">
        <v>310</v>
      </c>
    </row>
    <row r="198" spans="1:13" ht="33.75" x14ac:dyDescent="0.2">
      <c r="A198" s="205" t="s">
        <v>3475</v>
      </c>
      <c r="B198" s="205" t="s">
        <v>3303</v>
      </c>
      <c r="C198" s="214" t="s">
        <v>7121</v>
      </c>
      <c r="D198" s="204">
        <v>1.653</v>
      </c>
      <c r="E198" s="204"/>
      <c r="F198" s="205">
        <v>6</v>
      </c>
      <c r="G198" s="206">
        <v>1</v>
      </c>
      <c r="H198" s="204">
        <v>0.32100000000000001</v>
      </c>
      <c r="I198" s="206">
        <v>12</v>
      </c>
      <c r="J198" s="204">
        <v>0.17399999999999999</v>
      </c>
      <c r="K198" s="204">
        <v>9.1999999999999998E-2</v>
      </c>
      <c r="L198" s="205"/>
      <c r="M198" s="205" t="s">
        <v>310</v>
      </c>
    </row>
    <row r="199" spans="1:13" x14ac:dyDescent="0.2">
      <c r="A199" s="205" t="s">
        <v>2717</v>
      </c>
      <c r="B199" s="205" t="s">
        <v>3303</v>
      </c>
      <c r="C199" s="214" t="s">
        <v>2718</v>
      </c>
      <c r="D199" s="204">
        <v>0.76500000000000001</v>
      </c>
      <c r="E199" s="204"/>
      <c r="F199" s="205">
        <v>3.1</v>
      </c>
      <c r="G199" s="206">
        <v>1</v>
      </c>
      <c r="H199" s="204">
        <v>0.23599999999999999</v>
      </c>
      <c r="I199" s="206">
        <v>7</v>
      </c>
      <c r="J199" s="204">
        <v>7.9000000000000001E-2</v>
      </c>
      <c r="K199" s="204">
        <v>8.5000000000000006E-2</v>
      </c>
      <c r="L199" s="205"/>
      <c r="M199" s="205"/>
    </row>
    <row r="200" spans="1:13" x14ac:dyDescent="0.2">
      <c r="A200" s="205" t="s">
        <v>2719</v>
      </c>
      <c r="B200" s="205" t="s">
        <v>3303</v>
      </c>
      <c r="C200" s="214" t="s">
        <v>2720</v>
      </c>
      <c r="D200" s="204">
        <v>0.875</v>
      </c>
      <c r="E200" s="204"/>
      <c r="F200" s="205">
        <v>4.3</v>
      </c>
      <c r="G200" s="206">
        <v>1</v>
      </c>
      <c r="H200" s="204">
        <v>0.30299999999999999</v>
      </c>
      <c r="I200" s="206">
        <v>10</v>
      </c>
      <c r="J200" s="204">
        <v>7.3999999999999996E-2</v>
      </c>
      <c r="K200" s="204">
        <v>8.5999999999999993E-2</v>
      </c>
      <c r="L200" s="205"/>
      <c r="M200" s="205"/>
    </row>
    <row r="201" spans="1:13" ht="33.75" x14ac:dyDescent="0.2">
      <c r="A201" s="205" t="s">
        <v>2108</v>
      </c>
      <c r="B201" s="205" t="s">
        <v>3303</v>
      </c>
      <c r="C201" s="214" t="s">
        <v>7122</v>
      </c>
      <c r="D201" s="204">
        <v>0.629</v>
      </c>
      <c r="E201" s="204"/>
      <c r="F201" s="205">
        <v>3</v>
      </c>
      <c r="G201" s="206">
        <v>1</v>
      </c>
      <c r="H201" s="204">
        <v>0.19800000000000001</v>
      </c>
      <c r="I201" s="206">
        <v>6</v>
      </c>
      <c r="J201" s="204">
        <v>7.6999999999999999E-2</v>
      </c>
      <c r="K201" s="204">
        <v>8.2000000000000003E-2</v>
      </c>
      <c r="L201" s="205"/>
      <c r="M201" s="205"/>
    </row>
    <row r="202" spans="1:13" ht="45" x14ac:dyDescent="0.2">
      <c r="A202" s="205" t="s">
        <v>2090</v>
      </c>
      <c r="B202" s="205" t="s">
        <v>3303</v>
      </c>
      <c r="C202" s="214" t="s">
        <v>7123</v>
      </c>
      <c r="D202" s="204">
        <v>0.51300000000000001</v>
      </c>
      <c r="E202" s="204"/>
      <c r="F202" s="205">
        <v>3.6</v>
      </c>
      <c r="G202" s="206">
        <v>1</v>
      </c>
      <c r="H202" s="204">
        <v>0.22800000000000001</v>
      </c>
      <c r="I202" s="206">
        <v>8</v>
      </c>
      <c r="J202" s="204">
        <v>7.1999999999999995E-2</v>
      </c>
      <c r="K202" s="204">
        <v>0.08</v>
      </c>
      <c r="L202" s="205"/>
      <c r="M202" s="205"/>
    </row>
    <row r="203" spans="1:13" ht="33.75" x14ac:dyDescent="0.2">
      <c r="A203" s="205" t="s">
        <v>3236</v>
      </c>
      <c r="B203" s="205" t="s">
        <v>3303</v>
      </c>
      <c r="C203" s="214" t="s">
        <v>2069</v>
      </c>
      <c r="D203" s="204">
        <v>0.60199999999999998</v>
      </c>
      <c r="E203" s="204"/>
      <c r="F203" s="205">
        <v>2.4</v>
      </c>
      <c r="G203" s="206">
        <v>1</v>
      </c>
      <c r="H203" s="204">
        <v>0.156</v>
      </c>
      <c r="I203" s="206">
        <v>5</v>
      </c>
      <c r="J203" s="204">
        <v>8.4000000000000005E-2</v>
      </c>
      <c r="K203" s="204">
        <v>8.5000000000000006E-2</v>
      </c>
      <c r="L203" s="205"/>
      <c r="M203" s="205"/>
    </row>
    <row r="204" spans="1:13" ht="33.75" x14ac:dyDescent="0.2">
      <c r="A204" s="205" t="s">
        <v>890</v>
      </c>
      <c r="B204" s="205" t="s">
        <v>3303</v>
      </c>
      <c r="C204" s="214" t="s">
        <v>5579</v>
      </c>
      <c r="D204" s="204">
        <v>0.50700000000000001</v>
      </c>
      <c r="E204" s="204"/>
      <c r="F204" s="205">
        <v>2.4</v>
      </c>
      <c r="G204" s="206">
        <v>1</v>
      </c>
      <c r="H204" s="204">
        <v>0.115</v>
      </c>
      <c r="I204" s="206">
        <v>4</v>
      </c>
      <c r="J204" s="204">
        <v>0.08</v>
      </c>
      <c r="K204" s="204">
        <v>0.08</v>
      </c>
      <c r="L204" s="205"/>
      <c r="M204" s="205"/>
    </row>
    <row r="205" spans="1:13" x14ac:dyDescent="0.2">
      <c r="A205" s="205" t="s">
        <v>1898</v>
      </c>
      <c r="B205" s="205" t="s">
        <v>3303</v>
      </c>
      <c r="C205" s="214" t="s">
        <v>1899</v>
      </c>
      <c r="D205" s="204">
        <v>0.89200000000000002</v>
      </c>
      <c r="E205" s="204"/>
      <c r="F205" s="205">
        <v>2.7</v>
      </c>
      <c r="G205" s="206">
        <v>1</v>
      </c>
      <c r="H205" s="204">
        <v>0.36099999999999999</v>
      </c>
      <c r="I205" s="206">
        <v>5</v>
      </c>
      <c r="J205" s="204">
        <v>0.10199999999999999</v>
      </c>
      <c r="K205" s="204">
        <v>0.107</v>
      </c>
      <c r="L205" s="205"/>
      <c r="M205" s="205"/>
    </row>
    <row r="206" spans="1:13" ht="22.5" x14ac:dyDescent="0.2">
      <c r="A206" s="205" t="s">
        <v>1900</v>
      </c>
      <c r="B206" s="205" t="s">
        <v>3303</v>
      </c>
      <c r="C206" s="214" t="s">
        <v>3437</v>
      </c>
      <c r="D206" s="204">
        <v>0.754</v>
      </c>
      <c r="E206" s="204"/>
      <c r="F206" s="205">
        <v>2.2999999999999998</v>
      </c>
      <c r="G206" s="206">
        <v>1</v>
      </c>
      <c r="H206" s="204">
        <v>0.22600000000000001</v>
      </c>
      <c r="I206" s="206">
        <v>4</v>
      </c>
      <c r="J206" s="204">
        <v>0.158</v>
      </c>
      <c r="K206" s="204">
        <v>0.11</v>
      </c>
      <c r="L206" s="205"/>
      <c r="M206" s="205"/>
    </row>
    <row r="207" spans="1:13" ht="22.5" x14ac:dyDescent="0.2">
      <c r="A207" s="205" t="s">
        <v>891</v>
      </c>
      <c r="B207" s="205" t="s">
        <v>3303</v>
      </c>
      <c r="C207" s="214" t="s">
        <v>3438</v>
      </c>
      <c r="D207" s="204">
        <v>0.72799999999999998</v>
      </c>
      <c r="E207" s="204"/>
      <c r="F207" s="205">
        <v>2.4</v>
      </c>
      <c r="G207" s="206">
        <v>1</v>
      </c>
      <c r="H207" s="204">
        <v>0.22700000000000001</v>
      </c>
      <c r="I207" s="206">
        <v>4</v>
      </c>
      <c r="J207" s="204">
        <v>0.10299999999999999</v>
      </c>
      <c r="K207" s="204">
        <v>0.104</v>
      </c>
      <c r="L207" s="205"/>
      <c r="M207" s="205"/>
    </row>
    <row r="208" spans="1:13" x14ac:dyDescent="0.2">
      <c r="A208" s="205" t="s">
        <v>3717</v>
      </c>
      <c r="B208" s="205" t="s">
        <v>3303</v>
      </c>
      <c r="C208" s="214" t="s">
        <v>1901</v>
      </c>
      <c r="D208" s="204">
        <v>0.79200000000000004</v>
      </c>
      <c r="E208" s="204"/>
      <c r="F208" s="205">
        <v>3.5</v>
      </c>
      <c r="G208" s="206">
        <v>1</v>
      </c>
      <c r="H208" s="204">
        <v>0.34599999999999997</v>
      </c>
      <c r="I208" s="206">
        <v>8</v>
      </c>
      <c r="J208" s="204">
        <v>8.4000000000000005E-2</v>
      </c>
      <c r="K208" s="204">
        <v>9.2999999999999999E-2</v>
      </c>
      <c r="L208" s="205"/>
      <c r="M208" s="205"/>
    </row>
    <row r="209" spans="1:13" x14ac:dyDescent="0.2">
      <c r="A209" s="205" t="s">
        <v>3718</v>
      </c>
      <c r="B209" s="205" t="s">
        <v>3303</v>
      </c>
      <c r="C209" s="214" t="s">
        <v>2721</v>
      </c>
      <c r="D209" s="204">
        <v>0.64900000000000002</v>
      </c>
      <c r="E209" s="204"/>
      <c r="F209" s="205">
        <v>3.1</v>
      </c>
      <c r="G209" s="206">
        <v>1</v>
      </c>
      <c r="H209" s="204">
        <v>0.23100000000000001</v>
      </c>
      <c r="I209" s="206">
        <v>7</v>
      </c>
      <c r="J209" s="204">
        <v>8.6999999999999994E-2</v>
      </c>
      <c r="K209" s="204">
        <v>9.4E-2</v>
      </c>
      <c r="L209" s="205"/>
      <c r="M209" s="205"/>
    </row>
    <row r="210" spans="1:13" x14ac:dyDescent="0.2">
      <c r="A210" s="205" t="s">
        <v>2722</v>
      </c>
      <c r="B210" s="205" t="s">
        <v>3303</v>
      </c>
      <c r="C210" s="214" t="s">
        <v>2723</v>
      </c>
      <c r="D210" s="204">
        <v>0.59399999999999997</v>
      </c>
      <c r="E210" s="204"/>
      <c r="F210" s="205">
        <v>3.8</v>
      </c>
      <c r="G210" s="206">
        <v>1</v>
      </c>
      <c r="H210" s="204">
        <v>0.27300000000000002</v>
      </c>
      <c r="I210" s="206">
        <v>9</v>
      </c>
      <c r="J210" s="204">
        <v>8.2000000000000003E-2</v>
      </c>
      <c r="K210" s="204">
        <v>9.2999999999999999E-2</v>
      </c>
      <c r="L210" s="205"/>
      <c r="M210" s="205"/>
    </row>
    <row r="211" spans="1:13" x14ac:dyDescent="0.2">
      <c r="A211" s="205" t="s">
        <v>1247</v>
      </c>
      <c r="B211" s="205" t="s">
        <v>3303</v>
      </c>
      <c r="C211" s="214" t="s">
        <v>1248</v>
      </c>
      <c r="D211" s="204">
        <v>0.80400000000000005</v>
      </c>
      <c r="E211" s="204"/>
      <c r="F211" s="205">
        <v>3.3</v>
      </c>
      <c r="G211" s="206">
        <v>1</v>
      </c>
      <c r="H211" s="204">
        <v>0.31</v>
      </c>
      <c r="I211" s="206">
        <v>7</v>
      </c>
      <c r="J211" s="204">
        <v>8.2000000000000003E-2</v>
      </c>
      <c r="K211" s="204">
        <v>9.0999999999999998E-2</v>
      </c>
      <c r="L211" s="205"/>
      <c r="M211" s="205"/>
    </row>
    <row r="212" spans="1:13" x14ac:dyDescent="0.2">
      <c r="A212" s="205" t="s">
        <v>2070</v>
      </c>
      <c r="B212" s="205" t="s">
        <v>3303</v>
      </c>
      <c r="C212" s="214" t="s">
        <v>277</v>
      </c>
      <c r="D212" s="204">
        <v>0.95599999999999996</v>
      </c>
      <c r="E212" s="204"/>
      <c r="F212" s="205">
        <v>3.2</v>
      </c>
      <c r="G212" s="206">
        <v>1</v>
      </c>
      <c r="H212" s="204">
        <v>0.22500000000000001</v>
      </c>
      <c r="I212" s="206">
        <v>7</v>
      </c>
      <c r="J212" s="204">
        <v>0.13900000000000001</v>
      </c>
      <c r="K212" s="204">
        <v>0.106</v>
      </c>
      <c r="L212" s="205"/>
      <c r="M212" s="205"/>
    </row>
    <row r="213" spans="1:13" ht="45" x14ac:dyDescent="0.2">
      <c r="A213" s="205" t="s">
        <v>3504</v>
      </c>
      <c r="B213" s="205" t="s">
        <v>3303</v>
      </c>
      <c r="C213" s="214" t="s">
        <v>7436</v>
      </c>
      <c r="D213" s="204">
        <v>0.92700000000000005</v>
      </c>
      <c r="E213" s="204"/>
      <c r="F213" s="205">
        <v>3.4</v>
      </c>
      <c r="G213" s="206">
        <v>1</v>
      </c>
      <c r="H213" s="204">
        <v>0.434</v>
      </c>
      <c r="I213" s="206">
        <v>8</v>
      </c>
      <c r="J213" s="204">
        <v>0.14199999999999999</v>
      </c>
      <c r="K213" s="204">
        <v>0.11</v>
      </c>
      <c r="L213" s="205"/>
      <c r="M213" s="205"/>
    </row>
    <row r="214" spans="1:13" ht="45" x14ac:dyDescent="0.2">
      <c r="A214" s="205" t="s">
        <v>3505</v>
      </c>
      <c r="B214" s="205" t="s">
        <v>3303</v>
      </c>
      <c r="C214" s="214" t="s">
        <v>7437</v>
      </c>
      <c r="D214" s="204">
        <v>0.57699999999999996</v>
      </c>
      <c r="E214" s="204"/>
      <c r="F214" s="205">
        <v>2.9</v>
      </c>
      <c r="G214" s="206">
        <v>1</v>
      </c>
      <c r="H214" s="204">
        <v>0.158</v>
      </c>
      <c r="I214" s="206">
        <v>6</v>
      </c>
      <c r="J214" s="204">
        <v>7.8E-2</v>
      </c>
      <c r="K214" s="204">
        <v>8.3000000000000004E-2</v>
      </c>
      <c r="L214" s="205"/>
      <c r="M214" s="205"/>
    </row>
    <row r="215" spans="1:13" x14ac:dyDescent="0.2">
      <c r="A215" s="205" t="s">
        <v>1249</v>
      </c>
      <c r="B215" s="205" t="s">
        <v>3305</v>
      </c>
      <c r="C215" s="214" t="s">
        <v>1250</v>
      </c>
      <c r="D215" s="204">
        <v>0.71399999999999997</v>
      </c>
      <c r="E215" s="204"/>
      <c r="F215" s="205">
        <v>6.3</v>
      </c>
      <c r="G215" s="206">
        <v>1</v>
      </c>
      <c r="H215" s="204">
        <v>0.501</v>
      </c>
      <c r="I215" s="206">
        <v>13</v>
      </c>
      <c r="J215" s="204">
        <v>7.8E-2</v>
      </c>
      <c r="K215" s="204">
        <v>9.6000000000000002E-2</v>
      </c>
      <c r="L215" s="205"/>
      <c r="M215" s="205"/>
    </row>
    <row r="216" spans="1:13" ht="22.5" x14ac:dyDescent="0.2">
      <c r="A216" s="205" t="s">
        <v>2724</v>
      </c>
      <c r="B216" s="205" t="s">
        <v>3305</v>
      </c>
      <c r="C216" s="214" t="s">
        <v>1251</v>
      </c>
      <c r="D216" s="204">
        <v>0.67400000000000004</v>
      </c>
      <c r="E216" s="204"/>
      <c r="F216" s="205">
        <v>4.5999999999999996</v>
      </c>
      <c r="G216" s="206">
        <v>1</v>
      </c>
      <c r="H216" s="204">
        <v>0.41699999999999998</v>
      </c>
      <c r="I216" s="206">
        <v>10</v>
      </c>
      <c r="J216" s="204">
        <v>0.10100000000000001</v>
      </c>
      <c r="K216" s="204">
        <v>0.11799999999999999</v>
      </c>
      <c r="L216" s="205"/>
      <c r="M216" s="205"/>
    </row>
    <row r="217" spans="1:13" x14ac:dyDescent="0.2">
      <c r="A217" s="205" t="s">
        <v>2725</v>
      </c>
      <c r="B217" s="205" t="s">
        <v>3305</v>
      </c>
      <c r="C217" s="214" t="s">
        <v>2899</v>
      </c>
      <c r="D217" s="204">
        <v>0.39100000000000001</v>
      </c>
      <c r="E217" s="204"/>
      <c r="F217" s="205">
        <v>3</v>
      </c>
      <c r="G217" s="206">
        <v>1</v>
      </c>
      <c r="H217" s="204">
        <v>0.184</v>
      </c>
      <c r="I217" s="206">
        <v>6</v>
      </c>
      <c r="J217" s="204">
        <v>8.8999999999999996E-2</v>
      </c>
      <c r="K217" s="204">
        <v>9.5000000000000001E-2</v>
      </c>
      <c r="L217" s="205"/>
      <c r="M217" s="205"/>
    </row>
    <row r="218" spans="1:13" x14ac:dyDescent="0.2">
      <c r="A218" s="205" t="s">
        <v>1252</v>
      </c>
      <c r="B218" s="205" t="s">
        <v>3305</v>
      </c>
      <c r="C218" s="214" t="s">
        <v>1253</v>
      </c>
      <c r="D218" s="204">
        <v>0.55800000000000005</v>
      </c>
      <c r="E218" s="204"/>
      <c r="F218" s="205">
        <v>3.9</v>
      </c>
      <c r="G218" s="206">
        <v>1</v>
      </c>
      <c r="H218" s="204">
        <v>0.312</v>
      </c>
      <c r="I218" s="206">
        <v>9</v>
      </c>
      <c r="J218" s="204">
        <v>9.7000000000000003E-2</v>
      </c>
      <c r="K218" s="204">
        <v>0.11</v>
      </c>
      <c r="L218" s="205"/>
      <c r="M218" s="205"/>
    </row>
    <row r="219" spans="1:13" x14ac:dyDescent="0.2">
      <c r="A219" s="205" t="s">
        <v>1254</v>
      </c>
      <c r="B219" s="205" t="s">
        <v>3305</v>
      </c>
      <c r="C219" s="214" t="s">
        <v>2238</v>
      </c>
      <c r="D219" s="204">
        <v>0.27400000000000002</v>
      </c>
      <c r="E219" s="204"/>
      <c r="F219" s="205">
        <v>2.4</v>
      </c>
      <c r="G219" s="206">
        <v>1</v>
      </c>
      <c r="H219" s="204">
        <v>0.11600000000000001</v>
      </c>
      <c r="I219" s="206">
        <v>5</v>
      </c>
      <c r="J219" s="204">
        <v>7.8E-2</v>
      </c>
      <c r="K219" s="204">
        <v>7.9000000000000001E-2</v>
      </c>
      <c r="L219" s="205"/>
      <c r="M219" s="205"/>
    </row>
    <row r="220" spans="1:13" x14ac:dyDescent="0.2">
      <c r="A220" s="205" t="s">
        <v>2239</v>
      </c>
      <c r="B220" s="205" t="s">
        <v>3305</v>
      </c>
      <c r="C220" s="214" t="s">
        <v>2309</v>
      </c>
      <c r="D220" s="204">
        <v>0.64900000000000002</v>
      </c>
      <c r="E220" s="204"/>
      <c r="F220" s="205">
        <v>3.3</v>
      </c>
      <c r="G220" s="206">
        <v>1</v>
      </c>
      <c r="H220" s="204">
        <v>0.31900000000000001</v>
      </c>
      <c r="I220" s="206">
        <v>8</v>
      </c>
      <c r="J220" s="204">
        <v>0.13100000000000001</v>
      </c>
      <c r="K220" s="204">
        <v>0.14399999999999999</v>
      </c>
      <c r="L220" s="205"/>
      <c r="M220" s="205" t="s">
        <v>310</v>
      </c>
    </row>
    <row r="221" spans="1:13" x14ac:dyDescent="0.2">
      <c r="A221" s="205" t="s">
        <v>2310</v>
      </c>
      <c r="B221" s="205" t="s">
        <v>3305</v>
      </c>
      <c r="C221" s="214" t="s">
        <v>2311</v>
      </c>
      <c r="D221" s="204">
        <v>0.54500000000000004</v>
      </c>
      <c r="E221" s="204"/>
      <c r="F221" s="205">
        <v>4.4000000000000004</v>
      </c>
      <c r="G221" s="206">
        <v>1</v>
      </c>
      <c r="H221" s="204">
        <v>0.34499999999999997</v>
      </c>
      <c r="I221" s="206">
        <v>9</v>
      </c>
      <c r="J221" s="204">
        <v>8.5999999999999993E-2</v>
      </c>
      <c r="K221" s="204">
        <v>0.1</v>
      </c>
      <c r="L221" s="205"/>
      <c r="M221" s="205"/>
    </row>
    <row r="222" spans="1:13" x14ac:dyDescent="0.2">
      <c r="A222" s="217" t="s">
        <v>636</v>
      </c>
      <c r="B222" s="85"/>
      <c r="C222" s="218"/>
      <c r="D222" s="84"/>
      <c r="E222" s="84"/>
      <c r="F222" s="85"/>
      <c r="G222" s="220"/>
      <c r="H222" s="84"/>
      <c r="I222" s="220"/>
      <c r="J222" s="84"/>
      <c r="K222" s="84"/>
      <c r="L222" s="85"/>
      <c r="M222" s="221"/>
    </row>
    <row r="223" spans="1:13" x14ac:dyDescent="0.2">
      <c r="A223" s="205" t="s">
        <v>663</v>
      </c>
      <c r="B223" s="205" t="s">
        <v>3303</v>
      </c>
      <c r="C223" s="214" t="s">
        <v>595</v>
      </c>
      <c r="D223" s="204">
        <v>7.92</v>
      </c>
      <c r="E223" s="204"/>
      <c r="F223" s="205">
        <v>4.8</v>
      </c>
      <c r="G223" s="206">
        <v>1</v>
      </c>
      <c r="H223" s="204">
        <v>0.39800000000000002</v>
      </c>
      <c r="I223" s="206">
        <v>9</v>
      </c>
      <c r="J223" s="204">
        <v>0.16800000000000001</v>
      </c>
      <c r="K223" s="204">
        <v>0.13900000000000001</v>
      </c>
      <c r="L223" s="205"/>
      <c r="M223" s="205"/>
    </row>
    <row r="224" spans="1:13" ht="33.75" x14ac:dyDescent="0.2">
      <c r="A224" s="205" t="s">
        <v>4032</v>
      </c>
      <c r="B224" s="205" t="s">
        <v>3303</v>
      </c>
      <c r="C224" s="214" t="s">
        <v>892</v>
      </c>
      <c r="D224" s="204">
        <v>7.194</v>
      </c>
      <c r="E224" s="204"/>
      <c r="F224" s="205">
        <v>20.3</v>
      </c>
      <c r="G224" s="206">
        <v>6</v>
      </c>
      <c r="H224" s="204">
        <v>0.51500000000000001</v>
      </c>
      <c r="I224" s="206">
        <v>36</v>
      </c>
      <c r="J224" s="204">
        <v>0.24299999999999999</v>
      </c>
      <c r="K224" s="204">
        <v>0.16900000000000001</v>
      </c>
      <c r="L224" s="205"/>
      <c r="M224" s="205"/>
    </row>
    <row r="225" spans="1:13" ht="33.75" x14ac:dyDescent="0.2">
      <c r="A225" s="205" t="s">
        <v>4033</v>
      </c>
      <c r="B225" s="205" t="s">
        <v>3303</v>
      </c>
      <c r="C225" s="214" t="s">
        <v>893</v>
      </c>
      <c r="D225" s="204">
        <v>5.2130000000000001</v>
      </c>
      <c r="E225" s="204"/>
      <c r="F225" s="205">
        <v>16.5</v>
      </c>
      <c r="G225" s="206">
        <v>4</v>
      </c>
      <c r="H225" s="204">
        <v>0.51</v>
      </c>
      <c r="I225" s="206">
        <v>30</v>
      </c>
      <c r="J225" s="204">
        <v>0.23400000000000001</v>
      </c>
      <c r="K225" s="204">
        <v>0.14599999999999999</v>
      </c>
      <c r="L225" s="205"/>
      <c r="M225" s="205"/>
    </row>
    <row r="226" spans="1:13" ht="33.75" x14ac:dyDescent="0.2">
      <c r="A226" s="205" t="s">
        <v>1771</v>
      </c>
      <c r="B226" s="205" t="s">
        <v>3303</v>
      </c>
      <c r="C226" s="214" t="s">
        <v>3439</v>
      </c>
      <c r="D226" s="204">
        <v>1.8839999999999999</v>
      </c>
      <c r="E226" s="204"/>
      <c r="F226" s="205">
        <v>5.8</v>
      </c>
      <c r="G226" s="206">
        <v>1</v>
      </c>
      <c r="H226" s="204">
        <v>0.44900000000000001</v>
      </c>
      <c r="I226" s="206">
        <v>10</v>
      </c>
      <c r="J226" s="204">
        <v>0.156</v>
      </c>
      <c r="K226" s="204">
        <v>0.13300000000000001</v>
      </c>
      <c r="L226" s="205"/>
      <c r="M226" s="205"/>
    </row>
    <row r="227" spans="1:13" ht="33.75" x14ac:dyDescent="0.2">
      <c r="A227" s="205" t="s">
        <v>1772</v>
      </c>
      <c r="B227" s="205" t="s">
        <v>3303</v>
      </c>
      <c r="C227" s="214" t="s">
        <v>280</v>
      </c>
      <c r="D227" s="204">
        <v>1.599</v>
      </c>
      <c r="E227" s="204"/>
      <c r="F227" s="205">
        <v>5.0999999999999996</v>
      </c>
      <c r="G227" s="206">
        <v>1</v>
      </c>
      <c r="H227" s="204">
        <v>0.33300000000000002</v>
      </c>
      <c r="I227" s="206">
        <v>10</v>
      </c>
      <c r="J227" s="204">
        <v>9.0999999999999998E-2</v>
      </c>
      <c r="K227" s="204">
        <v>0.108</v>
      </c>
      <c r="L227" s="205"/>
      <c r="M227" s="205"/>
    </row>
    <row r="228" spans="1:13" ht="45" x14ac:dyDescent="0.2">
      <c r="A228" s="205" t="s">
        <v>7129</v>
      </c>
      <c r="B228" s="205" t="s">
        <v>3303</v>
      </c>
      <c r="C228" s="214" t="s">
        <v>7130</v>
      </c>
      <c r="D228" s="204">
        <v>2.5169999999999999</v>
      </c>
      <c r="E228" s="204"/>
      <c r="F228" s="205">
        <v>6.1</v>
      </c>
      <c r="G228" s="206">
        <v>1</v>
      </c>
      <c r="H228" s="204">
        <v>0.44700000000000001</v>
      </c>
      <c r="I228" s="206">
        <v>11</v>
      </c>
      <c r="J228" s="204">
        <v>0.23499999999999999</v>
      </c>
      <c r="K228" s="204">
        <v>0.126</v>
      </c>
      <c r="L228" s="205"/>
      <c r="M228" s="205"/>
    </row>
    <row r="229" spans="1:13" ht="45" x14ac:dyDescent="0.2">
      <c r="A229" s="205" t="s">
        <v>7131</v>
      </c>
      <c r="B229" s="205" t="s">
        <v>3303</v>
      </c>
      <c r="C229" s="214" t="s">
        <v>7132</v>
      </c>
      <c r="D229" s="204">
        <v>1.837</v>
      </c>
      <c r="E229" s="204"/>
      <c r="F229" s="205">
        <v>6.2</v>
      </c>
      <c r="G229" s="206">
        <v>1</v>
      </c>
      <c r="H229" s="204">
        <v>0.43</v>
      </c>
      <c r="I229" s="206">
        <v>13</v>
      </c>
      <c r="J229" s="204">
        <v>0.17299999999999999</v>
      </c>
      <c r="K229" s="204">
        <v>0.12</v>
      </c>
      <c r="L229" s="205"/>
      <c r="M229" s="205"/>
    </row>
    <row r="230" spans="1:13" x14ac:dyDescent="0.2">
      <c r="A230" s="205" t="s">
        <v>596</v>
      </c>
      <c r="B230" s="205" t="s">
        <v>3303</v>
      </c>
      <c r="C230" s="214" t="s">
        <v>597</v>
      </c>
      <c r="D230" s="204">
        <v>1.8779999999999999</v>
      </c>
      <c r="E230" s="204"/>
      <c r="F230" s="205">
        <v>5</v>
      </c>
      <c r="G230" s="206">
        <v>1</v>
      </c>
      <c r="H230" s="204">
        <v>0.33400000000000002</v>
      </c>
      <c r="I230" s="206">
        <v>10</v>
      </c>
      <c r="J230" s="204">
        <v>9.2999999999999999E-2</v>
      </c>
      <c r="K230" s="204">
        <v>0.111</v>
      </c>
      <c r="L230" s="205"/>
      <c r="M230" s="205"/>
    </row>
    <row r="231" spans="1:13" ht="22.5" x14ac:dyDescent="0.2">
      <c r="A231" s="205" t="s">
        <v>1589</v>
      </c>
      <c r="B231" s="205" t="s">
        <v>3303</v>
      </c>
      <c r="C231" s="214" t="s">
        <v>998</v>
      </c>
      <c r="D231" s="204">
        <v>1.1910000000000001</v>
      </c>
      <c r="E231" s="204"/>
      <c r="F231" s="205">
        <v>4.0999999999999996</v>
      </c>
      <c r="G231" s="206">
        <v>1</v>
      </c>
      <c r="H231" s="204">
        <v>0.248</v>
      </c>
      <c r="I231" s="206">
        <v>8</v>
      </c>
      <c r="J231" s="204">
        <v>8.4000000000000005E-2</v>
      </c>
      <c r="K231" s="204">
        <v>9.7000000000000003E-2</v>
      </c>
      <c r="L231" s="205"/>
      <c r="M231" s="205"/>
    </row>
    <row r="232" spans="1:13" ht="56.25" x14ac:dyDescent="0.2">
      <c r="A232" s="205" t="s">
        <v>999</v>
      </c>
      <c r="B232" s="205" t="s">
        <v>3303</v>
      </c>
      <c r="C232" s="214" t="s">
        <v>6518</v>
      </c>
      <c r="D232" s="204">
        <v>1.4710000000000001</v>
      </c>
      <c r="E232" s="204"/>
      <c r="F232" s="205">
        <v>5.0999999999999996</v>
      </c>
      <c r="G232" s="206">
        <v>1</v>
      </c>
      <c r="H232" s="204">
        <v>0.35799999999999998</v>
      </c>
      <c r="I232" s="206">
        <v>11</v>
      </c>
      <c r="J232" s="204">
        <v>9.8000000000000004E-2</v>
      </c>
      <c r="K232" s="204">
        <v>0.11700000000000001</v>
      </c>
      <c r="L232" s="205"/>
      <c r="M232" s="205"/>
    </row>
    <row r="233" spans="1:13" ht="56.25" x14ac:dyDescent="0.2">
      <c r="A233" s="205" t="s">
        <v>1000</v>
      </c>
      <c r="B233" s="205" t="s">
        <v>3303</v>
      </c>
      <c r="C233" s="214" t="s">
        <v>6519</v>
      </c>
      <c r="D233" s="204">
        <v>1.075</v>
      </c>
      <c r="E233" s="204"/>
      <c r="F233" s="205">
        <v>4.3</v>
      </c>
      <c r="G233" s="206">
        <v>1</v>
      </c>
      <c r="H233" s="204">
        <v>0.42899999999999999</v>
      </c>
      <c r="I233" s="206">
        <v>9</v>
      </c>
      <c r="J233" s="204">
        <v>8.7999999999999995E-2</v>
      </c>
      <c r="K233" s="204">
        <v>0.10199999999999999</v>
      </c>
      <c r="L233" s="205"/>
      <c r="M233" s="205"/>
    </row>
    <row r="234" spans="1:13" ht="45" x14ac:dyDescent="0.2">
      <c r="A234" s="205" t="s">
        <v>3319</v>
      </c>
      <c r="B234" s="205" t="s">
        <v>3303</v>
      </c>
      <c r="C234" s="214" t="s">
        <v>7133</v>
      </c>
      <c r="D234" s="204">
        <v>0.86699999999999999</v>
      </c>
      <c r="E234" s="204"/>
      <c r="F234" s="205">
        <v>3.7</v>
      </c>
      <c r="G234" s="206">
        <v>1</v>
      </c>
      <c r="H234" s="204">
        <v>0.36399999999999999</v>
      </c>
      <c r="I234" s="206">
        <v>7</v>
      </c>
      <c r="J234" s="204">
        <v>0.08</v>
      </c>
      <c r="K234" s="204">
        <v>0.09</v>
      </c>
      <c r="L234" s="205"/>
      <c r="M234" s="205"/>
    </row>
    <row r="235" spans="1:13" ht="22.5" x14ac:dyDescent="0.2">
      <c r="A235" s="205" t="s">
        <v>2241</v>
      </c>
      <c r="B235" s="205" t="s">
        <v>3303</v>
      </c>
      <c r="C235" s="214" t="s">
        <v>3320</v>
      </c>
      <c r="D235" s="204">
        <v>2.129</v>
      </c>
      <c r="E235" s="204"/>
      <c r="F235" s="205">
        <v>9.6999999999999993</v>
      </c>
      <c r="G235" s="206">
        <v>2</v>
      </c>
      <c r="H235" s="204">
        <v>0.53900000000000003</v>
      </c>
      <c r="I235" s="206">
        <v>20</v>
      </c>
      <c r="J235" s="204">
        <v>0.17699999999999999</v>
      </c>
      <c r="K235" s="204">
        <v>0.151</v>
      </c>
      <c r="L235" s="205"/>
      <c r="M235" s="205"/>
    </row>
    <row r="236" spans="1:13" ht="22.5" x14ac:dyDescent="0.2">
      <c r="A236" s="205" t="s">
        <v>2242</v>
      </c>
      <c r="B236" s="205" t="s">
        <v>3303</v>
      </c>
      <c r="C236" s="214" t="s">
        <v>3321</v>
      </c>
      <c r="D236" s="204">
        <v>0.95199999999999996</v>
      </c>
      <c r="E236" s="204"/>
      <c r="F236" s="205">
        <v>4.2</v>
      </c>
      <c r="G236" s="206">
        <v>1</v>
      </c>
      <c r="H236" s="204">
        <v>0.42099999999999999</v>
      </c>
      <c r="I236" s="206">
        <v>10</v>
      </c>
      <c r="J236" s="204">
        <v>0.16300000000000001</v>
      </c>
      <c r="K236" s="204">
        <v>0.115</v>
      </c>
      <c r="L236" s="205"/>
      <c r="M236" s="205"/>
    </row>
    <row r="237" spans="1:13" ht="33.75" x14ac:dyDescent="0.2">
      <c r="A237" s="205" t="s">
        <v>3668</v>
      </c>
      <c r="B237" s="205" t="s">
        <v>3303</v>
      </c>
      <c r="C237" s="214" t="s">
        <v>1001</v>
      </c>
      <c r="D237" s="204">
        <v>1.772</v>
      </c>
      <c r="E237" s="204"/>
      <c r="F237" s="205">
        <v>8</v>
      </c>
      <c r="G237" s="206">
        <v>2</v>
      </c>
      <c r="H237" s="204">
        <v>0.39200000000000002</v>
      </c>
      <c r="I237" s="206">
        <v>18</v>
      </c>
      <c r="J237" s="204">
        <v>0.16800000000000001</v>
      </c>
      <c r="K237" s="204">
        <v>0.13100000000000001</v>
      </c>
      <c r="L237" s="205"/>
      <c r="M237" s="205"/>
    </row>
    <row r="238" spans="1:13" x14ac:dyDescent="0.2">
      <c r="A238" s="205" t="s">
        <v>1002</v>
      </c>
      <c r="B238" s="205" t="s">
        <v>3303</v>
      </c>
      <c r="C238" s="214" t="s">
        <v>281</v>
      </c>
      <c r="D238" s="204">
        <v>1.5149999999999999</v>
      </c>
      <c r="E238" s="204"/>
      <c r="F238" s="205">
        <v>5.6</v>
      </c>
      <c r="G238" s="206">
        <v>1</v>
      </c>
      <c r="H238" s="204">
        <v>0.41299999999999998</v>
      </c>
      <c r="I238" s="206">
        <v>14</v>
      </c>
      <c r="J238" s="204">
        <v>0.10299999999999999</v>
      </c>
      <c r="K238" s="204">
        <v>0.125</v>
      </c>
      <c r="L238" s="205"/>
      <c r="M238" s="205"/>
    </row>
    <row r="239" spans="1:13" x14ac:dyDescent="0.2">
      <c r="A239" s="205" t="s">
        <v>1003</v>
      </c>
      <c r="B239" s="205" t="s">
        <v>3303</v>
      </c>
      <c r="C239" s="214" t="s">
        <v>669</v>
      </c>
      <c r="D239" s="204">
        <v>0.9</v>
      </c>
      <c r="E239" s="204"/>
      <c r="F239" s="205">
        <v>3.9</v>
      </c>
      <c r="G239" s="206">
        <v>1</v>
      </c>
      <c r="H239" s="204">
        <v>0.38500000000000001</v>
      </c>
      <c r="I239" s="206">
        <v>9</v>
      </c>
      <c r="J239" s="204">
        <v>8.8999999999999996E-2</v>
      </c>
      <c r="K239" s="204">
        <v>0.10100000000000001</v>
      </c>
      <c r="L239" s="205"/>
      <c r="M239" s="205"/>
    </row>
    <row r="240" spans="1:13" ht="22.5" x14ac:dyDescent="0.2">
      <c r="A240" s="205" t="s">
        <v>2454</v>
      </c>
      <c r="B240" s="205" t="s">
        <v>3303</v>
      </c>
      <c r="C240" s="214" t="s">
        <v>5580</v>
      </c>
      <c r="D240" s="204">
        <v>1.181</v>
      </c>
      <c r="E240" s="204"/>
      <c r="F240" s="205">
        <v>5.6</v>
      </c>
      <c r="G240" s="206">
        <v>1</v>
      </c>
      <c r="H240" s="204">
        <v>0.59599999999999997</v>
      </c>
      <c r="I240" s="206">
        <v>14</v>
      </c>
      <c r="J240" s="204">
        <v>9.2999999999999999E-2</v>
      </c>
      <c r="K240" s="204">
        <v>0.113</v>
      </c>
      <c r="L240" s="205"/>
      <c r="M240" s="205"/>
    </row>
    <row r="241" spans="1:13" ht="22.5" x14ac:dyDescent="0.2">
      <c r="A241" s="205" t="s">
        <v>2455</v>
      </c>
      <c r="B241" s="205" t="s">
        <v>3303</v>
      </c>
      <c r="C241" s="214" t="s">
        <v>5581</v>
      </c>
      <c r="D241" s="204">
        <v>0.61</v>
      </c>
      <c r="E241" s="204"/>
      <c r="F241" s="205">
        <v>3.2</v>
      </c>
      <c r="G241" s="206">
        <v>1</v>
      </c>
      <c r="H241" s="204">
        <v>0.14799999999999999</v>
      </c>
      <c r="I241" s="206">
        <v>7</v>
      </c>
      <c r="J241" s="204">
        <v>8.8999999999999996E-2</v>
      </c>
      <c r="K241" s="204">
        <v>9.7000000000000003E-2</v>
      </c>
      <c r="L241" s="205"/>
      <c r="M241" s="205"/>
    </row>
    <row r="242" spans="1:13" ht="22.5" x14ac:dyDescent="0.2">
      <c r="A242" s="205" t="s">
        <v>670</v>
      </c>
      <c r="B242" s="205" t="s">
        <v>3303</v>
      </c>
      <c r="C242" s="214" t="s">
        <v>2091</v>
      </c>
      <c r="D242" s="204">
        <v>4.1449999999999996</v>
      </c>
      <c r="E242" s="204"/>
      <c r="F242" s="205">
        <v>18.2</v>
      </c>
      <c r="G242" s="206">
        <v>5</v>
      </c>
      <c r="H242" s="204">
        <v>0.51400000000000001</v>
      </c>
      <c r="I242" s="206">
        <v>34</v>
      </c>
      <c r="J242" s="204">
        <v>0.11899999999999999</v>
      </c>
      <c r="K242" s="204"/>
      <c r="L242" s="205" t="s">
        <v>310</v>
      </c>
      <c r="M242" s="205"/>
    </row>
    <row r="243" spans="1:13" x14ac:dyDescent="0.2">
      <c r="A243" s="205" t="s">
        <v>671</v>
      </c>
      <c r="B243" s="205" t="s">
        <v>3303</v>
      </c>
      <c r="C243" s="214" t="s">
        <v>672</v>
      </c>
      <c r="D243" s="204">
        <v>2.617</v>
      </c>
      <c r="E243" s="204"/>
      <c r="F243" s="205">
        <v>13.7</v>
      </c>
      <c r="G243" s="206">
        <v>4</v>
      </c>
      <c r="H243" s="204">
        <v>0.35799999999999998</v>
      </c>
      <c r="I243" s="206">
        <v>26</v>
      </c>
      <c r="J243" s="204">
        <v>9.0999999999999998E-2</v>
      </c>
      <c r="K243" s="204"/>
      <c r="L243" s="205" t="s">
        <v>310</v>
      </c>
      <c r="M243" s="205"/>
    </row>
    <row r="244" spans="1:13" x14ac:dyDescent="0.2">
      <c r="A244" s="205" t="s">
        <v>673</v>
      </c>
      <c r="B244" s="205" t="s">
        <v>3303</v>
      </c>
      <c r="C244" s="214" t="s">
        <v>674</v>
      </c>
      <c r="D244" s="204">
        <v>0.82799999999999996</v>
      </c>
      <c r="E244" s="204"/>
      <c r="F244" s="205">
        <v>2.7</v>
      </c>
      <c r="G244" s="206">
        <v>1</v>
      </c>
      <c r="H244" s="204">
        <v>0.22500000000000001</v>
      </c>
      <c r="I244" s="206">
        <v>5</v>
      </c>
      <c r="J244" s="204">
        <v>8.5000000000000006E-2</v>
      </c>
      <c r="K244" s="204">
        <v>8.8999999999999996E-2</v>
      </c>
      <c r="L244" s="205"/>
      <c r="M244" s="205"/>
    </row>
    <row r="245" spans="1:13" ht="33.75" x14ac:dyDescent="0.2">
      <c r="A245" s="205" t="s">
        <v>395</v>
      </c>
      <c r="B245" s="205" t="s">
        <v>3303</v>
      </c>
      <c r="C245" s="214" t="s">
        <v>5582</v>
      </c>
      <c r="D245" s="204">
        <v>3.4089999999999998</v>
      </c>
      <c r="E245" s="204"/>
      <c r="F245" s="205">
        <v>20.5</v>
      </c>
      <c r="G245" s="206">
        <v>6</v>
      </c>
      <c r="H245" s="204">
        <v>0.47099999999999997</v>
      </c>
      <c r="I245" s="206">
        <v>38</v>
      </c>
      <c r="J245" s="204">
        <v>0.161</v>
      </c>
      <c r="K245" s="204">
        <v>0.154</v>
      </c>
      <c r="L245" s="205"/>
      <c r="M245" s="205" t="s">
        <v>310</v>
      </c>
    </row>
    <row r="246" spans="1:13" ht="33.75" x14ac:dyDescent="0.2">
      <c r="A246" s="205" t="s">
        <v>5583</v>
      </c>
      <c r="B246" s="205" t="s">
        <v>3303</v>
      </c>
      <c r="C246" s="214" t="s">
        <v>6520</v>
      </c>
      <c r="D246" s="204">
        <v>1.421</v>
      </c>
      <c r="E246" s="204"/>
      <c r="F246" s="205">
        <v>7.3</v>
      </c>
      <c r="G246" s="206"/>
      <c r="H246" s="204"/>
      <c r="I246" s="206">
        <v>14</v>
      </c>
      <c r="J246" s="204">
        <v>0.191</v>
      </c>
      <c r="K246" s="204">
        <v>0.16800000000000001</v>
      </c>
      <c r="L246" s="205"/>
      <c r="M246" s="205" t="s">
        <v>310</v>
      </c>
    </row>
    <row r="247" spans="1:13" ht="33.75" x14ac:dyDescent="0.2">
      <c r="A247" s="205" t="s">
        <v>5584</v>
      </c>
      <c r="B247" s="205" t="s">
        <v>3303</v>
      </c>
      <c r="C247" s="214" t="s">
        <v>6521</v>
      </c>
      <c r="D247" s="204">
        <v>0.77300000000000002</v>
      </c>
      <c r="E247" s="204"/>
      <c r="F247" s="205">
        <v>3.7</v>
      </c>
      <c r="G247" s="206">
        <v>1</v>
      </c>
      <c r="H247" s="204">
        <v>0.371</v>
      </c>
      <c r="I247" s="206">
        <v>10</v>
      </c>
      <c r="J247" s="204">
        <v>0.19900000000000001</v>
      </c>
      <c r="K247" s="204">
        <v>0.157</v>
      </c>
      <c r="L247" s="205"/>
      <c r="M247" s="205" t="s">
        <v>310</v>
      </c>
    </row>
    <row r="248" spans="1:13" ht="22.5" x14ac:dyDescent="0.2">
      <c r="A248" s="205" t="s">
        <v>1836</v>
      </c>
      <c r="B248" s="205" t="s">
        <v>3303</v>
      </c>
      <c r="C248" s="214" t="s">
        <v>5585</v>
      </c>
      <c r="D248" s="204">
        <v>1.0469999999999999</v>
      </c>
      <c r="E248" s="204"/>
      <c r="F248" s="205">
        <v>4.5</v>
      </c>
      <c r="G248" s="206">
        <v>1</v>
      </c>
      <c r="H248" s="204">
        <v>0.26400000000000001</v>
      </c>
      <c r="I248" s="206">
        <v>10</v>
      </c>
      <c r="J248" s="204">
        <v>8.3000000000000004E-2</v>
      </c>
      <c r="K248" s="204">
        <v>9.7000000000000003E-2</v>
      </c>
      <c r="L248" s="205"/>
      <c r="M248" s="205"/>
    </row>
    <row r="249" spans="1:13" ht="22.5" x14ac:dyDescent="0.2">
      <c r="A249" s="205" t="s">
        <v>1004</v>
      </c>
      <c r="B249" s="205" t="s">
        <v>3303</v>
      </c>
      <c r="C249" s="214" t="s">
        <v>5586</v>
      </c>
      <c r="D249" s="204">
        <v>0.70699999999999996</v>
      </c>
      <c r="E249" s="204"/>
      <c r="F249" s="205">
        <v>3.4</v>
      </c>
      <c r="G249" s="206">
        <v>1</v>
      </c>
      <c r="H249" s="204">
        <v>0.27600000000000002</v>
      </c>
      <c r="I249" s="206">
        <v>7</v>
      </c>
      <c r="J249" s="204">
        <v>8.8999999999999996E-2</v>
      </c>
      <c r="K249" s="204">
        <v>9.8000000000000004E-2</v>
      </c>
      <c r="L249" s="205"/>
      <c r="M249" s="205"/>
    </row>
    <row r="250" spans="1:13" ht="33.75" x14ac:dyDescent="0.2">
      <c r="A250" s="205" t="s">
        <v>1005</v>
      </c>
      <c r="B250" s="205" t="s">
        <v>3303</v>
      </c>
      <c r="C250" s="214" t="s">
        <v>3322</v>
      </c>
      <c r="D250" s="204">
        <v>5.5430000000000001</v>
      </c>
      <c r="E250" s="204"/>
      <c r="F250" s="205">
        <v>19.7</v>
      </c>
      <c r="G250" s="206">
        <v>6</v>
      </c>
      <c r="H250" s="204">
        <v>0.46200000000000002</v>
      </c>
      <c r="I250" s="206">
        <v>37</v>
      </c>
      <c r="J250" s="204">
        <v>0.115</v>
      </c>
      <c r="K250" s="204">
        <v>0.156</v>
      </c>
      <c r="L250" s="205"/>
      <c r="M250" s="205"/>
    </row>
    <row r="251" spans="1:13" ht="22.5" x14ac:dyDescent="0.2">
      <c r="A251" s="205" t="s">
        <v>1006</v>
      </c>
      <c r="B251" s="205" t="s">
        <v>3303</v>
      </c>
      <c r="C251" s="214" t="s">
        <v>3323</v>
      </c>
      <c r="D251" s="204">
        <v>2.8969999999999998</v>
      </c>
      <c r="E251" s="204"/>
      <c r="F251" s="205">
        <v>10.4</v>
      </c>
      <c r="G251" s="206">
        <v>2</v>
      </c>
      <c r="H251" s="204">
        <v>0.47099999999999997</v>
      </c>
      <c r="I251" s="206">
        <v>21</v>
      </c>
      <c r="J251" s="204">
        <v>9.5000000000000001E-2</v>
      </c>
      <c r="K251" s="204">
        <v>0.124</v>
      </c>
      <c r="L251" s="205"/>
      <c r="M251" s="205"/>
    </row>
    <row r="252" spans="1:13" ht="33.75" x14ac:dyDescent="0.2">
      <c r="A252" s="205" t="s">
        <v>1007</v>
      </c>
      <c r="B252" s="205" t="s">
        <v>3303</v>
      </c>
      <c r="C252" s="214" t="s">
        <v>2456</v>
      </c>
      <c r="D252" s="204">
        <v>4.92</v>
      </c>
      <c r="E252" s="204"/>
      <c r="F252" s="205">
        <v>22.6</v>
      </c>
      <c r="G252" s="206">
        <v>7</v>
      </c>
      <c r="H252" s="204">
        <v>0.40300000000000002</v>
      </c>
      <c r="I252" s="206">
        <v>41</v>
      </c>
      <c r="J252" s="204">
        <v>0.17499999999999999</v>
      </c>
      <c r="K252" s="204">
        <v>0.13700000000000001</v>
      </c>
      <c r="L252" s="205"/>
      <c r="M252" s="205"/>
    </row>
    <row r="253" spans="1:13" ht="22.5" x14ac:dyDescent="0.2">
      <c r="A253" s="205" t="s">
        <v>1008</v>
      </c>
      <c r="B253" s="205" t="s">
        <v>3303</v>
      </c>
      <c r="C253" s="214" t="s">
        <v>2159</v>
      </c>
      <c r="D253" s="204">
        <v>2.0609999999999999</v>
      </c>
      <c r="E253" s="204"/>
      <c r="F253" s="205">
        <v>7.9</v>
      </c>
      <c r="G253" s="206">
        <v>2</v>
      </c>
      <c r="H253" s="204">
        <v>0.35699999999999998</v>
      </c>
      <c r="I253" s="206">
        <v>17</v>
      </c>
      <c r="J253" s="204">
        <v>0.185</v>
      </c>
      <c r="K253" s="204">
        <v>0.12</v>
      </c>
      <c r="L253" s="205"/>
      <c r="M253" s="205"/>
    </row>
    <row r="254" spans="1:13" ht="22.5" x14ac:dyDescent="0.2">
      <c r="A254" s="205" t="s">
        <v>2160</v>
      </c>
      <c r="B254" s="205" t="s">
        <v>3303</v>
      </c>
      <c r="C254" s="214" t="s">
        <v>2161</v>
      </c>
      <c r="D254" s="204">
        <v>2.3740000000000001</v>
      </c>
      <c r="E254" s="204"/>
      <c r="F254" s="205">
        <v>11.8</v>
      </c>
      <c r="G254" s="206">
        <v>3</v>
      </c>
      <c r="H254" s="204">
        <v>0.4</v>
      </c>
      <c r="I254" s="206">
        <v>25</v>
      </c>
      <c r="J254" s="204">
        <v>9.5000000000000001E-2</v>
      </c>
      <c r="K254" s="204">
        <v>0.125</v>
      </c>
      <c r="L254" s="205"/>
      <c r="M254" s="205"/>
    </row>
    <row r="255" spans="1:13" ht="22.5" x14ac:dyDescent="0.2">
      <c r="A255" s="205" t="s">
        <v>2162</v>
      </c>
      <c r="B255" s="205" t="s">
        <v>3303</v>
      </c>
      <c r="C255" s="214" t="s">
        <v>2484</v>
      </c>
      <c r="D255" s="204">
        <v>1.3029999999999999</v>
      </c>
      <c r="E255" s="204"/>
      <c r="F255" s="205">
        <v>5.8</v>
      </c>
      <c r="G255" s="206">
        <v>1</v>
      </c>
      <c r="H255" s="204">
        <v>0.52</v>
      </c>
      <c r="I255" s="206">
        <v>12</v>
      </c>
      <c r="J255" s="204">
        <v>8.5000000000000006E-2</v>
      </c>
      <c r="K255" s="204">
        <v>0.10299999999999999</v>
      </c>
      <c r="L255" s="205"/>
      <c r="M255" s="205"/>
    </row>
    <row r="256" spans="1:13" ht="45" x14ac:dyDescent="0.2">
      <c r="A256" s="205" t="s">
        <v>390</v>
      </c>
      <c r="B256" s="205" t="s">
        <v>3303</v>
      </c>
      <c r="C256" s="214" t="s">
        <v>524</v>
      </c>
      <c r="D256" s="204">
        <v>1.405</v>
      </c>
      <c r="E256" s="204"/>
      <c r="F256" s="205">
        <v>4.5</v>
      </c>
      <c r="G256" s="206">
        <v>1</v>
      </c>
      <c r="H256" s="204">
        <v>0.59799999999999998</v>
      </c>
      <c r="I256" s="206">
        <v>9</v>
      </c>
      <c r="J256" s="204">
        <v>0.21</v>
      </c>
      <c r="K256" s="204"/>
      <c r="L256" s="205" t="s">
        <v>310</v>
      </c>
      <c r="M256" s="205"/>
    </row>
    <row r="257" spans="1:13" ht="22.5" x14ac:dyDescent="0.2">
      <c r="A257" s="205" t="s">
        <v>448</v>
      </c>
      <c r="B257" s="205" t="s">
        <v>3303</v>
      </c>
      <c r="C257" s="214" t="s">
        <v>1009</v>
      </c>
      <c r="D257" s="204">
        <v>1.1459999999999999</v>
      </c>
      <c r="E257" s="204"/>
      <c r="F257" s="205">
        <v>4.3</v>
      </c>
      <c r="G257" s="206">
        <v>1</v>
      </c>
      <c r="H257" s="204">
        <v>0.53300000000000003</v>
      </c>
      <c r="I257" s="206">
        <v>9</v>
      </c>
      <c r="J257" s="204">
        <v>9.0999999999999998E-2</v>
      </c>
      <c r="K257" s="204">
        <v>0.106</v>
      </c>
      <c r="L257" s="205"/>
      <c r="M257" s="205"/>
    </row>
    <row r="258" spans="1:13" ht="56.25" x14ac:dyDescent="0.2">
      <c r="A258" s="205" t="s">
        <v>1010</v>
      </c>
      <c r="B258" s="205" t="s">
        <v>3303</v>
      </c>
      <c r="C258" s="214" t="s">
        <v>1509</v>
      </c>
      <c r="D258" s="204">
        <v>0.94599999999999995</v>
      </c>
      <c r="E258" s="204"/>
      <c r="F258" s="205">
        <v>3.7</v>
      </c>
      <c r="G258" s="206">
        <v>1</v>
      </c>
      <c r="H258" s="204">
        <v>0.28000000000000003</v>
      </c>
      <c r="I258" s="206">
        <v>8</v>
      </c>
      <c r="J258" s="204">
        <v>8.5000000000000006E-2</v>
      </c>
      <c r="K258" s="204">
        <v>9.6000000000000002E-2</v>
      </c>
      <c r="L258" s="205"/>
      <c r="M258" s="205"/>
    </row>
    <row r="259" spans="1:13" ht="45" x14ac:dyDescent="0.2">
      <c r="A259" s="205" t="s">
        <v>1011</v>
      </c>
      <c r="B259" s="205" t="s">
        <v>3303</v>
      </c>
      <c r="C259" s="214" t="s">
        <v>7134</v>
      </c>
      <c r="D259" s="204">
        <v>0.77700000000000002</v>
      </c>
      <c r="E259" s="204"/>
      <c r="F259" s="205">
        <v>4.3</v>
      </c>
      <c r="G259" s="206">
        <v>1</v>
      </c>
      <c r="H259" s="204">
        <v>0.314</v>
      </c>
      <c r="I259" s="206">
        <v>9</v>
      </c>
      <c r="J259" s="204">
        <v>8.2000000000000003E-2</v>
      </c>
      <c r="K259" s="204">
        <v>9.6000000000000002E-2</v>
      </c>
      <c r="L259" s="205"/>
      <c r="M259" s="205"/>
    </row>
    <row r="260" spans="1:13" ht="22.5" x14ac:dyDescent="0.2">
      <c r="A260" s="205" t="s">
        <v>5587</v>
      </c>
      <c r="B260" s="205" t="s">
        <v>3303</v>
      </c>
      <c r="C260" s="214" t="s">
        <v>7135</v>
      </c>
      <c r="D260" s="204">
        <v>0.51100000000000001</v>
      </c>
      <c r="E260" s="204"/>
      <c r="F260" s="205">
        <v>2.8</v>
      </c>
      <c r="G260" s="206">
        <v>1</v>
      </c>
      <c r="H260" s="204">
        <v>0.105</v>
      </c>
      <c r="I260" s="206">
        <v>6</v>
      </c>
      <c r="J260" s="204">
        <v>9.0999999999999998E-2</v>
      </c>
      <c r="K260" s="204">
        <v>9.6000000000000002E-2</v>
      </c>
      <c r="L260" s="205"/>
      <c r="M260" s="205"/>
    </row>
    <row r="261" spans="1:13" ht="33.75" x14ac:dyDescent="0.2">
      <c r="A261" s="205" t="s">
        <v>2485</v>
      </c>
      <c r="B261" s="205" t="s">
        <v>3303</v>
      </c>
      <c r="C261" s="214" t="s">
        <v>1465</v>
      </c>
      <c r="D261" s="204">
        <v>4.1669999999999998</v>
      </c>
      <c r="E261" s="204"/>
      <c r="F261" s="205">
        <v>18.5</v>
      </c>
      <c r="G261" s="206">
        <v>5</v>
      </c>
      <c r="H261" s="204">
        <v>0.40799999999999997</v>
      </c>
      <c r="I261" s="206">
        <v>36</v>
      </c>
      <c r="J261" s="204">
        <v>0.19900000000000001</v>
      </c>
      <c r="K261" s="204">
        <v>0.126</v>
      </c>
      <c r="L261" s="205"/>
      <c r="M261" s="205"/>
    </row>
    <row r="262" spans="1:13" ht="22.5" x14ac:dyDescent="0.2">
      <c r="A262" s="205" t="s">
        <v>1838</v>
      </c>
      <c r="B262" s="205" t="s">
        <v>3303</v>
      </c>
      <c r="C262" s="214" t="s">
        <v>7136</v>
      </c>
      <c r="D262" s="204">
        <v>1.016</v>
      </c>
      <c r="E262" s="204"/>
      <c r="F262" s="205">
        <v>3.6</v>
      </c>
      <c r="G262" s="206">
        <v>1</v>
      </c>
      <c r="H262" s="204">
        <v>0.44800000000000001</v>
      </c>
      <c r="I262" s="206">
        <v>8</v>
      </c>
      <c r="J262" s="204">
        <v>0.16900000000000001</v>
      </c>
      <c r="K262" s="204">
        <v>0.121</v>
      </c>
      <c r="L262" s="205"/>
      <c r="M262" s="205"/>
    </row>
    <row r="263" spans="1:13" x14ac:dyDescent="0.2">
      <c r="A263" s="205" t="s">
        <v>1332</v>
      </c>
      <c r="B263" s="205" t="s">
        <v>3303</v>
      </c>
      <c r="C263" s="214" t="s">
        <v>1333</v>
      </c>
      <c r="D263" s="204">
        <v>1.0029999999999999</v>
      </c>
      <c r="E263" s="204"/>
      <c r="F263" s="205">
        <v>3.6</v>
      </c>
      <c r="G263" s="206">
        <v>1</v>
      </c>
      <c r="H263" s="204">
        <v>0.29299999999999998</v>
      </c>
      <c r="I263" s="206">
        <v>8</v>
      </c>
      <c r="J263" s="204">
        <v>9.2999999999999999E-2</v>
      </c>
      <c r="K263" s="204">
        <v>0.104</v>
      </c>
      <c r="L263" s="205"/>
      <c r="M263" s="205"/>
    </row>
    <row r="264" spans="1:13" ht="33.75" x14ac:dyDescent="0.2">
      <c r="A264" s="205" t="s">
        <v>525</v>
      </c>
      <c r="B264" s="205" t="s">
        <v>3303</v>
      </c>
      <c r="C264" s="214" t="s">
        <v>5590</v>
      </c>
      <c r="D264" s="204">
        <v>1.8120000000000001</v>
      </c>
      <c r="E264" s="204"/>
      <c r="F264" s="205">
        <v>4.9000000000000004</v>
      </c>
      <c r="G264" s="206">
        <v>1</v>
      </c>
      <c r="H264" s="204">
        <v>0.29699999999999999</v>
      </c>
      <c r="I264" s="206">
        <v>9</v>
      </c>
      <c r="J264" s="204">
        <v>8.5000000000000006E-2</v>
      </c>
      <c r="K264" s="204">
        <v>0.10100000000000001</v>
      </c>
      <c r="L264" s="205"/>
      <c r="M264" s="205"/>
    </row>
    <row r="265" spans="1:13" ht="33.75" x14ac:dyDescent="0.2">
      <c r="A265" s="205" t="s">
        <v>526</v>
      </c>
      <c r="B265" s="205" t="s">
        <v>3303</v>
      </c>
      <c r="C265" s="214" t="s">
        <v>5591</v>
      </c>
      <c r="D265" s="204">
        <v>1.139</v>
      </c>
      <c r="E265" s="204"/>
      <c r="F265" s="205">
        <v>3.9</v>
      </c>
      <c r="G265" s="206">
        <v>1</v>
      </c>
      <c r="H265" s="204">
        <v>0.39700000000000002</v>
      </c>
      <c r="I265" s="206">
        <v>7</v>
      </c>
      <c r="J265" s="204">
        <v>8.2000000000000003E-2</v>
      </c>
      <c r="K265" s="204">
        <v>9.2999999999999999E-2</v>
      </c>
      <c r="L265" s="205"/>
      <c r="M265" s="205"/>
    </row>
    <row r="266" spans="1:13" ht="22.5" x14ac:dyDescent="0.2">
      <c r="A266" s="205" t="s">
        <v>1334</v>
      </c>
      <c r="B266" s="205" t="s">
        <v>3303</v>
      </c>
      <c r="C266" s="214" t="s">
        <v>1510</v>
      </c>
      <c r="D266" s="204">
        <v>0.81</v>
      </c>
      <c r="E266" s="204"/>
      <c r="F266" s="205">
        <v>3.4</v>
      </c>
      <c r="G266" s="206">
        <v>1</v>
      </c>
      <c r="H266" s="204">
        <v>0.33500000000000002</v>
      </c>
      <c r="I266" s="206">
        <v>7</v>
      </c>
      <c r="J266" s="204">
        <v>8.2000000000000003E-2</v>
      </c>
      <c r="K266" s="204">
        <v>0.09</v>
      </c>
      <c r="L266" s="205"/>
      <c r="M266" s="205"/>
    </row>
    <row r="267" spans="1:13" x14ac:dyDescent="0.2">
      <c r="A267" s="205" t="s">
        <v>1335</v>
      </c>
      <c r="B267" s="205" t="s">
        <v>3303</v>
      </c>
      <c r="C267" s="214" t="s">
        <v>1336</v>
      </c>
      <c r="D267" s="204">
        <v>0.621</v>
      </c>
      <c r="E267" s="204"/>
      <c r="F267" s="205">
        <v>2.8</v>
      </c>
      <c r="G267" s="206">
        <v>1</v>
      </c>
      <c r="H267" s="204">
        <v>0.218</v>
      </c>
      <c r="I267" s="206">
        <v>6</v>
      </c>
      <c r="J267" s="204">
        <v>9.4E-2</v>
      </c>
      <c r="K267" s="204">
        <v>9.9000000000000005E-2</v>
      </c>
      <c r="L267" s="205"/>
      <c r="M267" s="205"/>
    </row>
    <row r="268" spans="1:13" x14ac:dyDescent="0.2">
      <c r="A268" s="205" t="s">
        <v>3122</v>
      </c>
      <c r="B268" s="205" t="s">
        <v>3304</v>
      </c>
      <c r="C268" s="214" t="s">
        <v>675</v>
      </c>
      <c r="D268" s="204">
        <v>0.70299999999999996</v>
      </c>
      <c r="E268" s="204"/>
      <c r="F268" s="205">
        <v>2.9</v>
      </c>
      <c r="G268" s="206">
        <v>1</v>
      </c>
      <c r="H268" s="204">
        <v>0.17799999999999999</v>
      </c>
      <c r="I268" s="206">
        <v>6</v>
      </c>
      <c r="J268" s="204">
        <v>9.0999999999999998E-2</v>
      </c>
      <c r="K268" s="204">
        <v>9.6000000000000002E-2</v>
      </c>
      <c r="L268" s="205"/>
      <c r="M268" s="205"/>
    </row>
    <row r="269" spans="1:13" ht="33.75" x14ac:dyDescent="0.2">
      <c r="A269" s="205" t="s">
        <v>3123</v>
      </c>
      <c r="B269" s="205" t="s">
        <v>3305</v>
      </c>
      <c r="C269" s="214" t="s">
        <v>3416</v>
      </c>
      <c r="D269" s="204">
        <v>1.6060000000000001</v>
      </c>
      <c r="E269" s="204"/>
      <c r="F269" s="205">
        <v>8.8000000000000007</v>
      </c>
      <c r="G269" s="206">
        <v>2</v>
      </c>
      <c r="H269" s="204">
        <v>0.40500000000000003</v>
      </c>
      <c r="I269" s="206">
        <v>20</v>
      </c>
      <c r="J269" s="204">
        <v>0.13800000000000001</v>
      </c>
      <c r="K269" s="204">
        <v>0.124</v>
      </c>
      <c r="L269" s="205"/>
      <c r="M269" s="205" t="s">
        <v>310</v>
      </c>
    </row>
    <row r="270" spans="1:13" ht="33.75" x14ac:dyDescent="0.2">
      <c r="A270" s="205" t="s">
        <v>3124</v>
      </c>
      <c r="B270" s="205" t="s">
        <v>3305</v>
      </c>
      <c r="C270" s="214" t="s">
        <v>3380</v>
      </c>
      <c r="D270" s="204">
        <v>1.2589999999999999</v>
      </c>
      <c r="E270" s="204"/>
      <c r="F270" s="205">
        <v>9.3000000000000007</v>
      </c>
      <c r="G270" s="206">
        <v>2</v>
      </c>
      <c r="H270" s="204">
        <v>0.39900000000000002</v>
      </c>
      <c r="I270" s="206">
        <v>21</v>
      </c>
      <c r="J270" s="204">
        <v>0.09</v>
      </c>
      <c r="K270" s="204">
        <v>0.11700000000000001</v>
      </c>
      <c r="L270" s="205"/>
      <c r="M270" s="205" t="s">
        <v>310</v>
      </c>
    </row>
    <row r="271" spans="1:13" ht="33.75" x14ac:dyDescent="0.2">
      <c r="A271" s="205" t="s">
        <v>676</v>
      </c>
      <c r="B271" s="205" t="s">
        <v>3305</v>
      </c>
      <c r="C271" s="214" t="s">
        <v>1337</v>
      </c>
      <c r="D271" s="204">
        <v>0.69099999999999995</v>
      </c>
      <c r="E271" s="204"/>
      <c r="F271" s="205">
        <v>3.6</v>
      </c>
      <c r="G271" s="206">
        <v>1</v>
      </c>
      <c r="H271" s="204">
        <v>0.317</v>
      </c>
      <c r="I271" s="206">
        <v>8</v>
      </c>
      <c r="J271" s="204">
        <v>0.10100000000000001</v>
      </c>
      <c r="K271" s="204">
        <v>0.113</v>
      </c>
      <c r="L271" s="205"/>
      <c r="M271" s="205" t="s">
        <v>310</v>
      </c>
    </row>
    <row r="272" spans="1:13" x14ac:dyDescent="0.2">
      <c r="A272" s="205" t="s">
        <v>6522</v>
      </c>
      <c r="B272" s="205" t="s">
        <v>3305</v>
      </c>
      <c r="C272" s="214" t="s">
        <v>6523</v>
      </c>
      <c r="D272" s="204">
        <v>0.56999999999999995</v>
      </c>
      <c r="E272" s="204"/>
      <c r="F272" s="205">
        <v>4</v>
      </c>
      <c r="G272" s="206">
        <v>1</v>
      </c>
      <c r="H272" s="204">
        <v>0.32300000000000001</v>
      </c>
      <c r="I272" s="206">
        <v>9</v>
      </c>
      <c r="J272" s="204">
        <v>9.9000000000000005E-2</v>
      </c>
      <c r="K272" s="204">
        <v>0.113</v>
      </c>
      <c r="L272" s="205"/>
      <c r="M272" s="205"/>
    </row>
    <row r="273" spans="1:13" ht="22.5" x14ac:dyDescent="0.2">
      <c r="A273" s="205" t="s">
        <v>3125</v>
      </c>
      <c r="B273" s="205" t="s">
        <v>3305</v>
      </c>
      <c r="C273" s="214" t="s">
        <v>3381</v>
      </c>
      <c r="D273" s="204">
        <v>0.46100000000000002</v>
      </c>
      <c r="E273" s="204"/>
      <c r="F273" s="205">
        <v>3.5</v>
      </c>
      <c r="G273" s="206">
        <v>1</v>
      </c>
      <c r="H273" s="204">
        <v>0.23499999999999999</v>
      </c>
      <c r="I273" s="206">
        <v>8</v>
      </c>
      <c r="J273" s="204">
        <v>8.7999999999999995E-2</v>
      </c>
      <c r="K273" s="204">
        <v>9.8000000000000004E-2</v>
      </c>
      <c r="L273" s="205"/>
      <c r="M273" s="205"/>
    </row>
    <row r="274" spans="1:13" ht="33.75" x14ac:dyDescent="0.2">
      <c r="A274" s="205" t="s">
        <v>3472</v>
      </c>
      <c r="B274" s="205" t="s">
        <v>3305</v>
      </c>
      <c r="C274" s="214" t="s">
        <v>7137</v>
      </c>
      <c r="D274" s="204">
        <v>0.48899999999999999</v>
      </c>
      <c r="E274" s="204"/>
      <c r="F274" s="205">
        <v>2.8</v>
      </c>
      <c r="G274" s="206">
        <v>1</v>
      </c>
      <c r="H274" s="204">
        <v>0.24399999999999999</v>
      </c>
      <c r="I274" s="206">
        <v>6</v>
      </c>
      <c r="J274" s="204">
        <v>0.12</v>
      </c>
      <c r="K274" s="204">
        <v>0.127</v>
      </c>
      <c r="L274" s="205"/>
      <c r="M274" s="205"/>
    </row>
    <row r="275" spans="1:13" x14ac:dyDescent="0.2">
      <c r="A275" s="205" t="s">
        <v>2462</v>
      </c>
      <c r="B275" s="205" t="s">
        <v>3305</v>
      </c>
      <c r="C275" s="214" t="s">
        <v>776</v>
      </c>
      <c r="D275" s="204">
        <v>0.39900000000000002</v>
      </c>
      <c r="E275" s="204"/>
      <c r="F275" s="205">
        <v>2.2999999999999998</v>
      </c>
      <c r="G275" s="206">
        <v>1</v>
      </c>
      <c r="H275" s="204">
        <v>0.186</v>
      </c>
      <c r="I275" s="206">
        <v>5</v>
      </c>
      <c r="J275" s="204">
        <v>0.11799999999999999</v>
      </c>
      <c r="K275" s="204">
        <v>0.11799999999999999</v>
      </c>
      <c r="L275" s="205"/>
      <c r="M275" s="205"/>
    </row>
    <row r="276" spans="1:13" ht="22.5" x14ac:dyDescent="0.2">
      <c r="A276" s="205" t="s">
        <v>3126</v>
      </c>
      <c r="B276" s="205" t="s">
        <v>3305</v>
      </c>
      <c r="C276" s="214" t="s">
        <v>6525</v>
      </c>
      <c r="D276" s="204">
        <v>0.53100000000000003</v>
      </c>
      <c r="E276" s="204"/>
      <c r="F276" s="205">
        <v>3.5</v>
      </c>
      <c r="G276" s="206">
        <v>1</v>
      </c>
      <c r="H276" s="204">
        <v>0.21</v>
      </c>
      <c r="I276" s="206">
        <v>8</v>
      </c>
      <c r="J276" s="204">
        <v>9.1999999999999998E-2</v>
      </c>
      <c r="K276" s="204">
        <v>0.10199999999999999</v>
      </c>
      <c r="L276" s="205"/>
      <c r="M276" s="205"/>
    </row>
    <row r="277" spans="1:13" x14ac:dyDescent="0.2">
      <c r="A277" s="205" t="s">
        <v>2501</v>
      </c>
      <c r="B277" s="205" t="s">
        <v>3305</v>
      </c>
      <c r="C277" s="214" t="s">
        <v>603</v>
      </c>
      <c r="D277" s="204">
        <v>0.56399999999999995</v>
      </c>
      <c r="E277" s="204"/>
      <c r="F277" s="205">
        <v>3.4</v>
      </c>
      <c r="G277" s="206">
        <v>1</v>
      </c>
      <c r="H277" s="204">
        <v>0.23899999999999999</v>
      </c>
      <c r="I277" s="206">
        <v>8</v>
      </c>
      <c r="J277" s="204">
        <v>9.7000000000000003E-2</v>
      </c>
      <c r="K277" s="204">
        <v>0.107</v>
      </c>
      <c r="L277" s="205"/>
      <c r="M277" s="205"/>
    </row>
    <row r="278" spans="1:13" x14ac:dyDescent="0.2">
      <c r="A278" s="217" t="s">
        <v>637</v>
      </c>
      <c r="B278" s="85"/>
      <c r="C278" s="218"/>
      <c r="D278" s="84"/>
      <c r="E278" s="84"/>
      <c r="F278" s="85"/>
      <c r="G278" s="220"/>
      <c r="H278" s="84"/>
      <c r="I278" s="220"/>
      <c r="J278" s="84"/>
      <c r="K278" s="84"/>
      <c r="L278" s="85"/>
      <c r="M278" s="221"/>
    </row>
    <row r="279" spans="1:13" ht="45" x14ac:dyDescent="0.2">
      <c r="A279" s="205" t="s">
        <v>2502</v>
      </c>
      <c r="B279" s="205" t="s">
        <v>3303</v>
      </c>
      <c r="C279" s="214" t="s">
        <v>7438</v>
      </c>
      <c r="D279" s="204">
        <v>5.7969999999999997</v>
      </c>
      <c r="E279" s="204"/>
      <c r="F279" s="205">
        <v>23.3</v>
      </c>
      <c r="G279" s="206">
        <v>7</v>
      </c>
      <c r="H279" s="204">
        <v>0.45400000000000001</v>
      </c>
      <c r="I279" s="206">
        <v>41</v>
      </c>
      <c r="J279" s="204">
        <v>0.109</v>
      </c>
      <c r="K279" s="204">
        <v>0.15</v>
      </c>
      <c r="L279" s="205"/>
      <c r="M279" s="205"/>
    </row>
    <row r="280" spans="1:13" ht="56.25" x14ac:dyDescent="0.2">
      <c r="A280" s="205" t="s">
        <v>1572</v>
      </c>
      <c r="B280" s="205" t="s">
        <v>3303</v>
      </c>
      <c r="C280" s="214" t="s">
        <v>7439</v>
      </c>
      <c r="D280" s="204">
        <v>4.2629999999999999</v>
      </c>
      <c r="E280" s="204"/>
      <c r="F280" s="205">
        <v>13.3</v>
      </c>
      <c r="G280" s="206">
        <v>3</v>
      </c>
      <c r="H280" s="204">
        <v>0.58499999999999996</v>
      </c>
      <c r="I280" s="206">
        <v>24</v>
      </c>
      <c r="J280" s="204">
        <v>0.123</v>
      </c>
      <c r="K280" s="204">
        <v>0.16400000000000001</v>
      </c>
      <c r="L280" s="205"/>
      <c r="M280" s="205"/>
    </row>
    <row r="281" spans="1:13" ht="56.25" x14ac:dyDescent="0.2">
      <c r="A281" s="205" t="s">
        <v>7440</v>
      </c>
      <c r="B281" s="205" t="s">
        <v>3303</v>
      </c>
      <c r="C281" s="214" t="s">
        <v>7441</v>
      </c>
      <c r="D281" s="204">
        <v>3.3570000000000002</v>
      </c>
      <c r="E281" s="204"/>
      <c r="F281" s="205">
        <v>11.6</v>
      </c>
      <c r="G281" s="206">
        <v>3</v>
      </c>
      <c r="H281" s="204">
        <v>0.45500000000000002</v>
      </c>
      <c r="I281" s="206">
        <v>23</v>
      </c>
      <c r="J281" s="204">
        <v>0.11</v>
      </c>
      <c r="K281" s="204">
        <v>0.14399999999999999</v>
      </c>
      <c r="L281" s="205"/>
      <c r="M281" s="205"/>
    </row>
    <row r="282" spans="1:13" ht="33.75" x14ac:dyDescent="0.2">
      <c r="A282" s="205" t="s">
        <v>1573</v>
      </c>
      <c r="B282" s="205" t="s">
        <v>3303</v>
      </c>
      <c r="C282" s="214" t="s">
        <v>6787</v>
      </c>
      <c r="D282" s="204">
        <v>2.9350000000000001</v>
      </c>
      <c r="E282" s="204"/>
      <c r="F282" s="205">
        <v>16.5</v>
      </c>
      <c r="G282" s="206">
        <v>4</v>
      </c>
      <c r="H282" s="204">
        <v>0.48699999999999999</v>
      </c>
      <c r="I282" s="206">
        <v>32</v>
      </c>
      <c r="J282" s="204">
        <v>0.10299999999999999</v>
      </c>
      <c r="K282" s="204">
        <v>0.13900000000000001</v>
      </c>
      <c r="L282" s="205"/>
      <c r="M282" s="205"/>
    </row>
    <row r="283" spans="1:13" ht="56.25" x14ac:dyDescent="0.2">
      <c r="A283" s="205" t="s">
        <v>2039</v>
      </c>
      <c r="B283" s="205" t="s">
        <v>3303</v>
      </c>
      <c r="C283" s="214" t="s">
        <v>6526</v>
      </c>
      <c r="D283" s="204">
        <v>2.0099999999999998</v>
      </c>
      <c r="E283" s="204"/>
      <c r="F283" s="205">
        <v>12.3</v>
      </c>
      <c r="G283" s="206">
        <v>3</v>
      </c>
      <c r="H283" s="204">
        <v>0.4</v>
      </c>
      <c r="I283" s="206">
        <v>25</v>
      </c>
      <c r="J283" s="204">
        <v>9.0999999999999998E-2</v>
      </c>
      <c r="K283" s="204">
        <v>0.12</v>
      </c>
      <c r="L283" s="205"/>
      <c r="M283" s="205"/>
    </row>
    <row r="284" spans="1:13" ht="56.25" x14ac:dyDescent="0.2">
      <c r="A284" s="205" t="s">
        <v>2199</v>
      </c>
      <c r="B284" s="205" t="s">
        <v>3303</v>
      </c>
      <c r="C284" s="214" t="s">
        <v>7442</v>
      </c>
      <c r="D284" s="204">
        <v>1.21</v>
      </c>
      <c r="E284" s="204"/>
      <c r="F284" s="205">
        <v>6.1</v>
      </c>
      <c r="G284" s="206">
        <v>1</v>
      </c>
      <c r="H284" s="204">
        <v>0.39800000000000002</v>
      </c>
      <c r="I284" s="206">
        <v>14</v>
      </c>
      <c r="J284" s="204">
        <v>9.0999999999999998E-2</v>
      </c>
      <c r="K284" s="204">
        <v>0.112</v>
      </c>
      <c r="L284" s="205"/>
      <c r="M284" s="205"/>
    </row>
    <row r="285" spans="1:13" ht="56.25" x14ac:dyDescent="0.2">
      <c r="A285" s="205" t="s">
        <v>1607</v>
      </c>
      <c r="B285" s="205" t="s">
        <v>3303</v>
      </c>
      <c r="C285" s="214" t="s">
        <v>7443</v>
      </c>
      <c r="D285" s="204">
        <v>0.99399999999999999</v>
      </c>
      <c r="E285" s="204"/>
      <c r="F285" s="205">
        <v>5.4</v>
      </c>
      <c r="G285" s="206"/>
      <c r="H285" s="204"/>
      <c r="I285" s="206">
        <v>13</v>
      </c>
      <c r="J285" s="204">
        <v>9.6000000000000002E-2</v>
      </c>
      <c r="K285" s="204">
        <v>0.11600000000000001</v>
      </c>
      <c r="L285" s="205"/>
      <c r="M285" s="205"/>
    </row>
    <row r="286" spans="1:13" ht="56.25" x14ac:dyDescent="0.2">
      <c r="A286" s="205" t="s">
        <v>7141</v>
      </c>
      <c r="B286" s="205" t="s">
        <v>3303</v>
      </c>
      <c r="C286" s="214" t="s">
        <v>7444</v>
      </c>
      <c r="D286" s="204">
        <v>0.60399999999999998</v>
      </c>
      <c r="E286" s="204"/>
      <c r="F286" s="205">
        <v>1</v>
      </c>
      <c r="G286" s="206"/>
      <c r="H286" s="204"/>
      <c r="I286" s="206"/>
      <c r="J286" s="204"/>
      <c r="K286" s="204"/>
      <c r="L286" s="205"/>
      <c r="M286" s="205"/>
    </row>
    <row r="287" spans="1:13" ht="33.75" x14ac:dyDescent="0.2">
      <c r="A287" s="205" t="s">
        <v>3693</v>
      </c>
      <c r="B287" s="205" t="s">
        <v>3303</v>
      </c>
      <c r="C287" s="214" t="s">
        <v>3382</v>
      </c>
      <c r="D287" s="204">
        <v>0.84</v>
      </c>
      <c r="E287" s="204"/>
      <c r="F287" s="205">
        <v>3.3</v>
      </c>
      <c r="G287" s="206"/>
      <c r="H287" s="204"/>
      <c r="I287" s="206">
        <v>7</v>
      </c>
      <c r="J287" s="204">
        <v>0.16900000000000001</v>
      </c>
      <c r="K287" s="204">
        <v>0.184</v>
      </c>
      <c r="L287" s="205"/>
      <c r="M287" s="205" t="s">
        <v>310</v>
      </c>
    </row>
    <row r="288" spans="1:13" ht="45" x14ac:dyDescent="0.2">
      <c r="A288" s="205" t="s">
        <v>4008</v>
      </c>
      <c r="B288" s="205" t="s">
        <v>3303</v>
      </c>
      <c r="C288" s="214" t="s">
        <v>283</v>
      </c>
      <c r="D288" s="204">
        <v>4.9640000000000004</v>
      </c>
      <c r="E288" s="204"/>
      <c r="F288" s="205">
        <v>17.600000000000001</v>
      </c>
      <c r="G288" s="206">
        <v>5</v>
      </c>
      <c r="H288" s="204">
        <v>0.53</v>
      </c>
      <c r="I288" s="206">
        <v>33</v>
      </c>
      <c r="J288" s="204">
        <v>0.127</v>
      </c>
      <c r="K288" s="204">
        <v>0.17100000000000001</v>
      </c>
      <c r="L288" s="205"/>
      <c r="M288" s="205"/>
    </row>
    <row r="289" spans="1:13" ht="56.25" x14ac:dyDescent="0.2">
      <c r="A289" s="205" t="s">
        <v>3245</v>
      </c>
      <c r="B289" s="205" t="s">
        <v>3303</v>
      </c>
      <c r="C289" s="214" t="s">
        <v>5592</v>
      </c>
      <c r="D289" s="204">
        <v>3.298</v>
      </c>
      <c r="E289" s="204"/>
      <c r="F289" s="205">
        <v>10.4</v>
      </c>
      <c r="G289" s="206">
        <v>2</v>
      </c>
      <c r="H289" s="204">
        <v>0.57099999999999995</v>
      </c>
      <c r="I289" s="206">
        <v>19</v>
      </c>
      <c r="J289" s="204">
        <v>0.115</v>
      </c>
      <c r="K289" s="204">
        <v>0.15</v>
      </c>
      <c r="L289" s="205"/>
      <c r="M289" s="205"/>
    </row>
    <row r="290" spans="1:13" ht="56.25" x14ac:dyDescent="0.2">
      <c r="A290" s="205" t="s">
        <v>2200</v>
      </c>
      <c r="B290" s="205" t="s">
        <v>3303</v>
      </c>
      <c r="C290" s="214" t="s">
        <v>5593</v>
      </c>
      <c r="D290" s="204">
        <v>3.008</v>
      </c>
      <c r="E290" s="204"/>
      <c r="F290" s="205">
        <v>11.8</v>
      </c>
      <c r="G290" s="206">
        <v>3</v>
      </c>
      <c r="H290" s="204">
        <v>0.439</v>
      </c>
      <c r="I290" s="206">
        <v>23</v>
      </c>
      <c r="J290" s="204">
        <v>0.104</v>
      </c>
      <c r="K290" s="204">
        <v>0.13700000000000001</v>
      </c>
      <c r="L290" s="205"/>
      <c r="M290" s="205"/>
    </row>
    <row r="291" spans="1:13" ht="33.75" x14ac:dyDescent="0.2">
      <c r="A291" s="205" t="s">
        <v>2201</v>
      </c>
      <c r="B291" s="205" t="s">
        <v>3303</v>
      </c>
      <c r="C291" s="214" t="s">
        <v>7445</v>
      </c>
      <c r="D291" s="204">
        <v>3.7450000000000001</v>
      </c>
      <c r="E291" s="204"/>
      <c r="F291" s="205">
        <v>17.2</v>
      </c>
      <c r="G291" s="206">
        <v>5</v>
      </c>
      <c r="H291" s="204">
        <v>0.443</v>
      </c>
      <c r="I291" s="206">
        <v>33</v>
      </c>
      <c r="J291" s="204">
        <v>0.108</v>
      </c>
      <c r="K291" s="204">
        <v>0.14599999999999999</v>
      </c>
      <c r="L291" s="205"/>
      <c r="M291" s="205"/>
    </row>
    <row r="292" spans="1:13" ht="56.25" x14ac:dyDescent="0.2">
      <c r="A292" s="205" t="s">
        <v>2202</v>
      </c>
      <c r="B292" s="205" t="s">
        <v>3303</v>
      </c>
      <c r="C292" s="214" t="s">
        <v>6789</v>
      </c>
      <c r="D292" s="204">
        <v>2.637</v>
      </c>
      <c r="E292" s="204"/>
      <c r="F292" s="205">
        <v>8.9</v>
      </c>
      <c r="G292" s="206">
        <v>2</v>
      </c>
      <c r="H292" s="204">
        <v>0.47499999999999998</v>
      </c>
      <c r="I292" s="206">
        <v>16</v>
      </c>
      <c r="J292" s="204">
        <v>0.112</v>
      </c>
      <c r="K292" s="204">
        <v>0.14299999999999999</v>
      </c>
      <c r="L292" s="205"/>
      <c r="M292" s="205"/>
    </row>
    <row r="293" spans="1:13" ht="56.25" x14ac:dyDescent="0.2">
      <c r="A293" s="205" t="s">
        <v>2306</v>
      </c>
      <c r="B293" s="205" t="s">
        <v>3303</v>
      </c>
      <c r="C293" s="214" t="s">
        <v>6790</v>
      </c>
      <c r="D293" s="204">
        <v>2.0230000000000001</v>
      </c>
      <c r="E293" s="204"/>
      <c r="F293" s="205">
        <v>8.6999999999999993</v>
      </c>
      <c r="G293" s="206">
        <v>2</v>
      </c>
      <c r="H293" s="204">
        <v>0.40899999999999997</v>
      </c>
      <c r="I293" s="206">
        <v>18</v>
      </c>
      <c r="J293" s="204">
        <v>9.8000000000000004E-2</v>
      </c>
      <c r="K293" s="204">
        <v>0.126</v>
      </c>
      <c r="L293" s="205"/>
      <c r="M293" s="205"/>
    </row>
    <row r="294" spans="1:13" x14ac:dyDescent="0.2">
      <c r="A294" s="205" t="s">
        <v>3246</v>
      </c>
      <c r="B294" s="205" t="s">
        <v>3303</v>
      </c>
      <c r="C294" s="214" t="s">
        <v>5594</v>
      </c>
      <c r="D294" s="204">
        <v>1.06</v>
      </c>
      <c r="E294" s="204"/>
      <c r="F294" s="205">
        <v>5.3</v>
      </c>
      <c r="G294" s="206">
        <v>1</v>
      </c>
      <c r="H294" s="204">
        <v>0.318</v>
      </c>
      <c r="I294" s="206">
        <v>10</v>
      </c>
      <c r="J294" s="204">
        <v>8.3000000000000004E-2</v>
      </c>
      <c r="K294" s="204">
        <v>0.1</v>
      </c>
      <c r="L294" s="205"/>
      <c r="M294" s="205"/>
    </row>
    <row r="295" spans="1:13" ht="33.75" x14ac:dyDescent="0.2">
      <c r="A295" s="205" t="s">
        <v>2341</v>
      </c>
      <c r="B295" s="205" t="s">
        <v>3303</v>
      </c>
      <c r="C295" s="214" t="s">
        <v>605</v>
      </c>
      <c r="D295" s="204">
        <v>5.4409999999999998</v>
      </c>
      <c r="E295" s="204"/>
      <c r="F295" s="205">
        <v>24.8</v>
      </c>
      <c r="G295" s="206">
        <v>7</v>
      </c>
      <c r="H295" s="204">
        <v>0.56799999999999995</v>
      </c>
      <c r="I295" s="206">
        <v>43</v>
      </c>
      <c r="J295" s="204">
        <v>0.183</v>
      </c>
      <c r="K295" s="204"/>
      <c r="L295" s="205" t="s">
        <v>310</v>
      </c>
      <c r="M295" s="205" t="s">
        <v>310</v>
      </c>
    </row>
    <row r="296" spans="1:13" ht="45" x14ac:dyDescent="0.2">
      <c r="A296" s="205" t="s">
        <v>2340</v>
      </c>
      <c r="B296" s="205" t="s">
        <v>3303</v>
      </c>
      <c r="C296" s="214" t="s">
        <v>7143</v>
      </c>
      <c r="D296" s="204">
        <v>3.964</v>
      </c>
      <c r="E296" s="204"/>
      <c r="F296" s="205">
        <v>24.4</v>
      </c>
      <c r="G296" s="206">
        <v>7</v>
      </c>
      <c r="H296" s="204">
        <v>0.48</v>
      </c>
      <c r="I296" s="206">
        <v>42</v>
      </c>
      <c r="J296" s="204">
        <v>0.157</v>
      </c>
      <c r="K296" s="204"/>
      <c r="L296" s="205" t="s">
        <v>310</v>
      </c>
      <c r="M296" s="205" t="s">
        <v>310</v>
      </c>
    </row>
    <row r="297" spans="1:13" ht="56.25" x14ac:dyDescent="0.2">
      <c r="A297" s="205" t="s">
        <v>1608</v>
      </c>
      <c r="B297" s="205" t="s">
        <v>3303</v>
      </c>
      <c r="C297" s="214" t="s">
        <v>7144</v>
      </c>
      <c r="D297" s="204">
        <v>1.7190000000000001</v>
      </c>
      <c r="E297" s="204"/>
      <c r="F297" s="205">
        <v>10.4</v>
      </c>
      <c r="G297" s="206">
        <v>2</v>
      </c>
      <c r="H297" s="204">
        <v>0.55800000000000005</v>
      </c>
      <c r="I297" s="206">
        <v>23</v>
      </c>
      <c r="J297" s="204">
        <v>0.161</v>
      </c>
      <c r="K297" s="204">
        <v>0.14699999999999999</v>
      </c>
      <c r="L297" s="205"/>
      <c r="M297" s="205" t="s">
        <v>310</v>
      </c>
    </row>
    <row r="298" spans="1:13" ht="56.25" x14ac:dyDescent="0.2">
      <c r="A298" s="205" t="s">
        <v>5597</v>
      </c>
      <c r="B298" s="205" t="s">
        <v>3303</v>
      </c>
      <c r="C298" s="214" t="s">
        <v>7145</v>
      </c>
      <c r="D298" s="204">
        <v>1.2969999999999999</v>
      </c>
      <c r="E298" s="204"/>
      <c r="F298" s="205">
        <v>8</v>
      </c>
      <c r="G298" s="206">
        <v>2</v>
      </c>
      <c r="H298" s="204">
        <v>0.41</v>
      </c>
      <c r="I298" s="206">
        <v>19</v>
      </c>
      <c r="J298" s="204">
        <v>0.154</v>
      </c>
      <c r="K298" s="204"/>
      <c r="L298" s="205" t="s">
        <v>310</v>
      </c>
      <c r="M298" s="205" t="s">
        <v>310</v>
      </c>
    </row>
    <row r="299" spans="1:13" ht="33.75" x14ac:dyDescent="0.2">
      <c r="A299" s="205" t="s">
        <v>3356</v>
      </c>
      <c r="B299" s="205" t="s">
        <v>3303</v>
      </c>
      <c r="C299" s="214" t="s">
        <v>606</v>
      </c>
      <c r="D299" s="204">
        <v>7.6909999999999998</v>
      </c>
      <c r="E299" s="204"/>
      <c r="F299" s="205">
        <v>21</v>
      </c>
      <c r="G299" s="206">
        <v>6</v>
      </c>
      <c r="H299" s="204">
        <v>1.0609999999999999</v>
      </c>
      <c r="I299" s="206">
        <v>37</v>
      </c>
      <c r="J299" s="204">
        <v>0.35299999999999998</v>
      </c>
      <c r="K299" s="204">
        <v>0.33700000000000002</v>
      </c>
      <c r="L299" s="205"/>
      <c r="M299" s="205" t="s">
        <v>310</v>
      </c>
    </row>
    <row r="300" spans="1:13" ht="56.25" x14ac:dyDescent="0.2">
      <c r="A300" s="205" t="s">
        <v>3694</v>
      </c>
      <c r="B300" s="205" t="s">
        <v>3304</v>
      </c>
      <c r="C300" s="214" t="s">
        <v>7446</v>
      </c>
      <c r="D300" s="204">
        <v>5.04</v>
      </c>
      <c r="E300" s="204"/>
      <c r="F300" s="205">
        <v>15.6</v>
      </c>
      <c r="G300" s="206">
        <v>4</v>
      </c>
      <c r="H300" s="204">
        <v>0.95299999999999996</v>
      </c>
      <c r="I300" s="206">
        <v>31</v>
      </c>
      <c r="J300" s="204">
        <v>0.214</v>
      </c>
      <c r="K300" s="204">
        <v>0.28699999999999998</v>
      </c>
      <c r="L300" s="205"/>
      <c r="M300" s="205" t="s">
        <v>310</v>
      </c>
    </row>
    <row r="301" spans="1:13" ht="45" x14ac:dyDescent="0.2">
      <c r="A301" s="205" t="s">
        <v>886</v>
      </c>
      <c r="B301" s="205" t="s">
        <v>3304</v>
      </c>
      <c r="C301" s="214" t="s">
        <v>608</v>
      </c>
      <c r="D301" s="204">
        <v>3.403</v>
      </c>
      <c r="E301" s="204"/>
      <c r="F301" s="205">
        <v>13.1</v>
      </c>
      <c r="G301" s="206">
        <v>3</v>
      </c>
      <c r="H301" s="204">
        <v>0.80400000000000005</v>
      </c>
      <c r="I301" s="206">
        <v>28</v>
      </c>
      <c r="J301" s="204">
        <v>0.17199999999999999</v>
      </c>
      <c r="K301" s="204">
        <v>0.22900000000000001</v>
      </c>
      <c r="L301" s="205"/>
      <c r="M301" s="205" t="s">
        <v>310</v>
      </c>
    </row>
    <row r="302" spans="1:13" ht="45" x14ac:dyDescent="0.2">
      <c r="A302" s="205" t="s">
        <v>463</v>
      </c>
      <c r="B302" s="205" t="s">
        <v>3304</v>
      </c>
      <c r="C302" s="214" t="s">
        <v>3385</v>
      </c>
      <c r="D302" s="204">
        <v>2.3860000000000001</v>
      </c>
      <c r="E302" s="204"/>
      <c r="F302" s="205">
        <v>9.8000000000000007</v>
      </c>
      <c r="G302" s="206">
        <v>2</v>
      </c>
      <c r="H302" s="204">
        <v>0.77500000000000002</v>
      </c>
      <c r="I302" s="206">
        <v>21</v>
      </c>
      <c r="J302" s="204">
        <v>0.16600000000000001</v>
      </c>
      <c r="K302" s="204">
        <v>0.216</v>
      </c>
      <c r="L302" s="205"/>
      <c r="M302" s="205" t="s">
        <v>310</v>
      </c>
    </row>
    <row r="303" spans="1:13" ht="22.5" x14ac:dyDescent="0.2">
      <c r="A303" s="205" t="s">
        <v>4034</v>
      </c>
      <c r="B303" s="205" t="s">
        <v>3304</v>
      </c>
      <c r="C303" s="214" t="s">
        <v>464</v>
      </c>
      <c r="D303" s="204">
        <v>2.1379999999999999</v>
      </c>
      <c r="E303" s="204"/>
      <c r="F303" s="205">
        <v>20.9</v>
      </c>
      <c r="G303" s="206"/>
      <c r="H303" s="204"/>
      <c r="I303" s="206">
        <v>32</v>
      </c>
      <c r="J303" s="204">
        <v>7.0000000000000007E-2</v>
      </c>
      <c r="K303" s="204">
        <v>9.6000000000000002E-2</v>
      </c>
      <c r="L303" s="205"/>
      <c r="M303" s="205"/>
    </row>
    <row r="304" spans="1:13" ht="22.5" x14ac:dyDescent="0.2">
      <c r="A304" s="205" t="s">
        <v>1959</v>
      </c>
      <c r="B304" s="205" t="s">
        <v>3305</v>
      </c>
      <c r="C304" s="214" t="s">
        <v>3386</v>
      </c>
      <c r="D304" s="204">
        <v>1.831</v>
      </c>
      <c r="E304" s="204"/>
      <c r="F304" s="205">
        <v>9.9</v>
      </c>
      <c r="G304" s="206">
        <v>2</v>
      </c>
      <c r="H304" s="204">
        <v>0.59599999999999997</v>
      </c>
      <c r="I304" s="206">
        <v>21</v>
      </c>
      <c r="J304" s="204">
        <v>0.18099999999999999</v>
      </c>
      <c r="K304" s="204"/>
      <c r="L304" s="205" t="s">
        <v>310</v>
      </c>
      <c r="M304" s="205"/>
    </row>
    <row r="305" spans="1:13" ht="22.5" x14ac:dyDescent="0.2">
      <c r="A305" s="205" t="s">
        <v>1960</v>
      </c>
      <c r="B305" s="205" t="s">
        <v>3305</v>
      </c>
      <c r="C305" s="214" t="s">
        <v>3387</v>
      </c>
      <c r="D305" s="204">
        <v>1.3160000000000001</v>
      </c>
      <c r="E305" s="204"/>
      <c r="F305" s="205">
        <v>8.3000000000000007</v>
      </c>
      <c r="G305" s="206">
        <v>2</v>
      </c>
      <c r="H305" s="204">
        <v>0.42699999999999999</v>
      </c>
      <c r="I305" s="206">
        <v>18</v>
      </c>
      <c r="J305" s="204">
        <v>0.155</v>
      </c>
      <c r="K305" s="204"/>
      <c r="L305" s="205" t="s">
        <v>310</v>
      </c>
      <c r="M305" s="205"/>
    </row>
    <row r="306" spans="1:13" ht="45" x14ac:dyDescent="0.2">
      <c r="A306" s="205" t="s">
        <v>609</v>
      </c>
      <c r="B306" s="205" t="s">
        <v>3305</v>
      </c>
      <c r="C306" s="214" t="s">
        <v>7447</v>
      </c>
      <c r="D306" s="204">
        <v>0.505</v>
      </c>
      <c r="E306" s="204"/>
      <c r="F306" s="205">
        <v>2.1</v>
      </c>
      <c r="G306" s="206">
        <v>1</v>
      </c>
      <c r="H306" s="204">
        <v>0.222</v>
      </c>
      <c r="I306" s="206">
        <v>4</v>
      </c>
      <c r="J306" s="204">
        <v>0.159</v>
      </c>
      <c r="K306" s="204">
        <v>0.154</v>
      </c>
      <c r="L306" s="205"/>
      <c r="M306" s="205"/>
    </row>
    <row r="307" spans="1:13" ht="45" x14ac:dyDescent="0.2">
      <c r="A307" s="205" t="s">
        <v>610</v>
      </c>
      <c r="B307" s="205" t="s">
        <v>3305</v>
      </c>
      <c r="C307" s="214" t="s">
        <v>7147</v>
      </c>
      <c r="D307" s="204">
        <v>0.29899999999999999</v>
      </c>
      <c r="E307" s="204"/>
      <c r="F307" s="205">
        <v>2.2000000000000002</v>
      </c>
      <c r="G307" s="206">
        <v>1</v>
      </c>
      <c r="H307" s="204">
        <v>9.2999999999999999E-2</v>
      </c>
      <c r="I307" s="206">
        <v>4</v>
      </c>
      <c r="J307" s="204">
        <v>9.5000000000000001E-2</v>
      </c>
      <c r="K307" s="204">
        <v>9.2999999999999999E-2</v>
      </c>
      <c r="L307" s="205"/>
      <c r="M307" s="205"/>
    </row>
    <row r="308" spans="1:13" ht="22.5" x14ac:dyDescent="0.2">
      <c r="A308" s="205" t="s">
        <v>887</v>
      </c>
      <c r="B308" s="205" t="s">
        <v>3305</v>
      </c>
      <c r="C308" s="214" t="s">
        <v>3388</v>
      </c>
      <c r="D308" s="204">
        <v>1.01</v>
      </c>
      <c r="E308" s="204"/>
      <c r="F308" s="205">
        <v>7.3</v>
      </c>
      <c r="G308" s="206">
        <v>1</v>
      </c>
      <c r="H308" s="204">
        <v>0.70399999999999996</v>
      </c>
      <c r="I308" s="206">
        <v>16</v>
      </c>
      <c r="J308" s="204">
        <v>9.2999999999999999E-2</v>
      </c>
      <c r="K308" s="204">
        <v>0.11700000000000001</v>
      </c>
      <c r="L308" s="205"/>
      <c r="M308" s="205"/>
    </row>
    <row r="309" spans="1:13" ht="22.5" x14ac:dyDescent="0.2">
      <c r="A309" s="205" t="s">
        <v>888</v>
      </c>
      <c r="B309" s="205" t="s">
        <v>3305</v>
      </c>
      <c r="C309" s="214" t="s">
        <v>7148</v>
      </c>
      <c r="D309" s="204">
        <v>0.92700000000000005</v>
      </c>
      <c r="E309" s="204"/>
      <c r="F309" s="205">
        <v>4.2</v>
      </c>
      <c r="G309" s="206"/>
      <c r="H309" s="204"/>
      <c r="I309" s="206">
        <v>11</v>
      </c>
      <c r="J309" s="204">
        <v>0.217</v>
      </c>
      <c r="K309" s="204">
        <v>0.17499999999999999</v>
      </c>
      <c r="L309" s="205"/>
      <c r="M309" s="205"/>
    </row>
    <row r="310" spans="1:13" ht="22.5" x14ac:dyDescent="0.2">
      <c r="A310" s="205" t="s">
        <v>889</v>
      </c>
      <c r="B310" s="205" t="s">
        <v>3305</v>
      </c>
      <c r="C310" s="214" t="s">
        <v>7149</v>
      </c>
      <c r="D310" s="204">
        <v>0.79400000000000004</v>
      </c>
      <c r="E310" s="204"/>
      <c r="F310" s="205">
        <v>6.3</v>
      </c>
      <c r="G310" s="206"/>
      <c r="H310" s="204"/>
      <c r="I310" s="206">
        <v>14</v>
      </c>
      <c r="J310" s="204">
        <v>8.5999999999999993E-2</v>
      </c>
      <c r="K310" s="204">
        <v>0.107</v>
      </c>
      <c r="L310" s="205"/>
      <c r="M310" s="205"/>
    </row>
    <row r="311" spans="1:13" x14ac:dyDescent="0.2">
      <c r="A311" s="205" t="s">
        <v>2343</v>
      </c>
      <c r="B311" s="205" t="s">
        <v>3305</v>
      </c>
      <c r="C311" s="214" t="s">
        <v>3391</v>
      </c>
      <c r="D311" s="204">
        <v>0.23100000000000001</v>
      </c>
      <c r="E311" s="204"/>
      <c r="F311" s="205">
        <v>1</v>
      </c>
      <c r="G311" s="206"/>
      <c r="H311" s="204"/>
      <c r="I311" s="206"/>
      <c r="J311" s="204"/>
      <c r="K311" s="204"/>
      <c r="L311" s="205"/>
      <c r="M311" s="205"/>
    </row>
    <row r="312" spans="1:13" ht="56.25" x14ac:dyDescent="0.2">
      <c r="A312" s="205" t="s">
        <v>3719</v>
      </c>
      <c r="B312" s="205" t="s">
        <v>3305</v>
      </c>
      <c r="C312" s="214" t="s">
        <v>5601</v>
      </c>
      <c r="D312" s="204">
        <v>1.76</v>
      </c>
      <c r="E312" s="204"/>
      <c r="F312" s="205">
        <v>14.1</v>
      </c>
      <c r="G312" s="206">
        <v>4</v>
      </c>
      <c r="H312" s="204">
        <v>0.33800000000000002</v>
      </c>
      <c r="I312" s="206">
        <v>28</v>
      </c>
      <c r="J312" s="204">
        <v>8.4000000000000005E-2</v>
      </c>
      <c r="K312" s="204">
        <v>0.112</v>
      </c>
      <c r="L312" s="205"/>
      <c r="M312" s="205"/>
    </row>
    <row r="313" spans="1:13" ht="56.25" x14ac:dyDescent="0.2">
      <c r="A313" s="205" t="s">
        <v>2471</v>
      </c>
      <c r="B313" s="205" t="s">
        <v>3305</v>
      </c>
      <c r="C313" s="214" t="s">
        <v>7150</v>
      </c>
      <c r="D313" s="204">
        <v>0.94</v>
      </c>
      <c r="E313" s="204"/>
      <c r="F313" s="205">
        <v>8.3000000000000007</v>
      </c>
      <c r="G313" s="206">
        <v>2</v>
      </c>
      <c r="H313" s="204">
        <v>0.30099999999999999</v>
      </c>
      <c r="I313" s="206">
        <v>17</v>
      </c>
      <c r="J313" s="204">
        <v>7.5999999999999998E-2</v>
      </c>
      <c r="K313" s="204">
        <v>9.7000000000000003E-2</v>
      </c>
      <c r="L313" s="205"/>
      <c r="M313" s="205"/>
    </row>
    <row r="314" spans="1:13" ht="45" x14ac:dyDescent="0.2">
      <c r="A314" s="205" t="s">
        <v>1961</v>
      </c>
      <c r="B314" s="205" t="s">
        <v>3305</v>
      </c>
      <c r="C314" s="214" t="s">
        <v>7151</v>
      </c>
      <c r="D314" s="204">
        <v>0.71299999999999997</v>
      </c>
      <c r="E314" s="204"/>
      <c r="F314" s="205">
        <v>6.3</v>
      </c>
      <c r="G314" s="206">
        <v>1</v>
      </c>
      <c r="H314" s="204">
        <v>0.46800000000000003</v>
      </c>
      <c r="I314" s="206">
        <v>13</v>
      </c>
      <c r="J314" s="204">
        <v>7.5999999999999998E-2</v>
      </c>
      <c r="K314" s="204">
        <v>9.4E-2</v>
      </c>
      <c r="L314" s="205"/>
      <c r="M314" s="205"/>
    </row>
    <row r="315" spans="1:13" x14ac:dyDescent="0.2">
      <c r="A315" s="205" t="s">
        <v>3725</v>
      </c>
      <c r="B315" s="205" t="s">
        <v>3305</v>
      </c>
      <c r="C315" s="214" t="s">
        <v>2888</v>
      </c>
      <c r="D315" s="204">
        <v>0.79</v>
      </c>
      <c r="E315" s="204"/>
      <c r="F315" s="205">
        <v>5.8</v>
      </c>
      <c r="G315" s="206">
        <v>1</v>
      </c>
      <c r="H315" s="204">
        <v>0.48399999999999999</v>
      </c>
      <c r="I315" s="206">
        <v>13</v>
      </c>
      <c r="J315" s="204">
        <v>9.4E-2</v>
      </c>
      <c r="K315" s="204">
        <v>0.114</v>
      </c>
      <c r="L315" s="205"/>
      <c r="M315" s="205"/>
    </row>
    <row r="316" spans="1:13" x14ac:dyDescent="0.2">
      <c r="A316" s="205" t="s">
        <v>3726</v>
      </c>
      <c r="B316" s="205" t="s">
        <v>3305</v>
      </c>
      <c r="C316" s="214" t="s">
        <v>1811</v>
      </c>
      <c r="D316" s="204">
        <v>0.53100000000000003</v>
      </c>
      <c r="E316" s="204"/>
      <c r="F316" s="205">
        <v>4.0999999999999996</v>
      </c>
      <c r="G316" s="206">
        <v>1</v>
      </c>
      <c r="H316" s="204">
        <v>0.28100000000000003</v>
      </c>
      <c r="I316" s="206">
        <v>9</v>
      </c>
      <c r="J316" s="204">
        <v>8.8999999999999996E-2</v>
      </c>
      <c r="K316" s="204">
        <v>0.10299999999999999</v>
      </c>
      <c r="L316" s="205"/>
      <c r="M316" s="205"/>
    </row>
    <row r="317" spans="1:13" ht="56.25" x14ac:dyDescent="0.2">
      <c r="A317" s="205" t="s">
        <v>3727</v>
      </c>
      <c r="B317" s="205" t="s">
        <v>3305</v>
      </c>
      <c r="C317" s="214" t="s">
        <v>5604</v>
      </c>
      <c r="D317" s="204">
        <v>1.175</v>
      </c>
      <c r="E317" s="204"/>
      <c r="F317" s="205">
        <v>8.1999999999999993</v>
      </c>
      <c r="G317" s="206">
        <v>2</v>
      </c>
      <c r="H317" s="204">
        <v>0.38300000000000001</v>
      </c>
      <c r="I317" s="206">
        <v>18</v>
      </c>
      <c r="J317" s="204">
        <v>9.8000000000000004E-2</v>
      </c>
      <c r="K317" s="204">
        <v>0.124</v>
      </c>
      <c r="L317" s="205"/>
      <c r="M317" s="205"/>
    </row>
    <row r="318" spans="1:13" ht="56.25" x14ac:dyDescent="0.2">
      <c r="A318" s="205" t="s">
        <v>3728</v>
      </c>
      <c r="B318" s="205" t="s">
        <v>3305</v>
      </c>
      <c r="C318" s="214" t="s">
        <v>6529</v>
      </c>
      <c r="D318" s="204">
        <v>0.66800000000000004</v>
      </c>
      <c r="E318" s="204"/>
      <c r="F318" s="205">
        <v>5.8</v>
      </c>
      <c r="G318" s="206">
        <v>1</v>
      </c>
      <c r="H318" s="204">
        <v>0.42199999999999999</v>
      </c>
      <c r="I318" s="206">
        <v>12</v>
      </c>
      <c r="J318" s="204">
        <v>7.6999999999999999E-2</v>
      </c>
      <c r="K318" s="204">
        <v>9.4E-2</v>
      </c>
      <c r="L318" s="205"/>
      <c r="M318" s="205"/>
    </row>
    <row r="319" spans="1:13" ht="56.25" x14ac:dyDescent="0.2">
      <c r="A319" s="205" t="s">
        <v>3729</v>
      </c>
      <c r="B319" s="205" t="s">
        <v>3305</v>
      </c>
      <c r="C319" s="214" t="s">
        <v>7448</v>
      </c>
      <c r="D319" s="204">
        <v>0.54200000000000004</v>
      </c>
      <c r="E319" s="204"/>
      <c r="F319" s="205">
        <v>3.3</v>
      </c>
      <c r="G319" s="206">
        <v>1</v>
      </c>
      <c r="H319" s="204">
        <v>0.27900000000000003</v>
      </c>
      <c r="I319" s="206">
        <v>7</v>
      </c>
      <c r="J319" s="204">
        <v>0.112</v>
      </c>
      <c r="K319" s="204">
        <v>0.123</v>
      </c>
      <c r="L319" s="205"/>
      <c r="M319" s="205"/>
    </row>
    <row r="320" spans="1:13" ht="56.25" x14ac:dyDescent="0.2">
      <c r="A320" s="205" t="s">
        <v>1962</v>
      </c>
      <c r="B320" s="205" t="s">
        <v>3305</v>
      </c>
      <c r="C320" s="214" t="s">
        <v>290</v>
      </c>
      <c r="D320" s="204">
        <v>0.498</v>
      </c>
      <c r="E320" s="204"/>
      <c r="F320" s="205">
        <v>3</v>
      </c>
      <c r="G320" s="206">
        <v>1</v>
      </c>
      <c r="H320" s="204">
        <v>0.251</v>
      </c>
      <c r="I320" s="206">
        <v>6</v>
      </c>
      <c r="J320" s="204">
        <v>0.11700000000000001</v>
      </c>
      <c r="K320" s="204">
        <v>0.125</v>
      </c>
      <c r="L320" s="205"/>
      <c r="M320" s="205"/>
    </row>
    <row r="321" spans="1:13" ht="56.25" x14ac:dyDescent="0.2">
      <c r="A321" s="205" t="s">
        <v>1963</v>
      </c>
      <c r="B321" s="205" t="s">
        <v>3305</v>
      </c>
      <c r="C321" s="214" t="s">
        <v>3424</v>
      </c>
      <c r="D321" s="204">
        <v>0.47399999999999998</v>
      </c>
      <c r="E321" s="204"/>
      <c r="F321" s="205">
        <v>3.5</v>
      </c>
      <c r="G321" s="206">
        <v>1</v>
      </c>
      <c r="H321" s="204">
        <v>0.254</v>
      </c>
      <c r="I321" s="206">
        <v>7</v>
      </c>
      <c r="J321" s="204">
        <v>0.09</v>
      </c>
      <c r="K321" s="204">
        <v>0.1</v>
      </c>
      <c r="L321" s="205"/>
      <c r="M321" s="205"/>
    </row>
    <row r="322" spans="1:13" x14ac:dyDescent="0.2">
      <c r="A322" s="205" t="s">
        <v>1964</v>
      </c>
      <c r="B322" s="205" t="s">
        <v>3305</v>
      </c>
      <c r="C322" s="214" t="s">
        <v>3425</v>
      </c>
      <c r="D322" s="204">
        <v>0.67</v>
      </c>
      <c r="E322" s="204"/>
      <c r="F322" s="205">
        <v>4</v>
      </c>
      <c r="G322" s="206">
        <v>1</v>
      </c>
      <c r="H322" s="204">
        <v>0.42699999999999999</v>
      </c>
      <c r="I322" s="206">
        <v>9</v>
      </c>
      <c r="J322" s="204">
        <v>0.115</v>
      </c>
      <c r="K322" s="204">
        <v>0.13100000000000001</v>
      </c>
      <c r="L322" s="205"/>
      <c r="M322" s="205"/>
    </row>
    <row r="323" spans="1:13" x14ac:dyDescent="0.2">
      <c r="A323" s="205" t="s">
        <v>1965</v>
      </c>
      <c r="B323" s="205" t="s">
        <v>3305</v>
      </c>
      <c r="C323" s="214" t="s">
        <v>3426</v>
      </c>
      <c r="D323" s="204">
        <v>0.80200000000000005</v>
      </c>
      <c r="E323" s="204"/>
      <c r="F323" s="205">
        <v>6.2</v>
      </c>
      <c r="G323" s="206">
        <v>1</v>
      </c>
      <c r="H323" s="204">
        <v>0.38100000000000001</v>
      </c>
      <c r="I323" s="206">
        <v>14</v>
      </c>
      <c r="J323" s="204">
        <v>8.5999999999999993E-2</v>
      </c>
      <c r="K323" s="204">
        <v>0.106</v>
      </c>
      <c r="L323" s="205"/>
      <c r="M323" s="205"/>
    </row>
    <row r="324" spans="1:13" ht="22.5" x14ac:dyDescent="0.2">
      <c r="A324" s="205" t="s">
        <v>3730</v>
      </c>
      <c r="B324" s="205" t="s">
        <v>3305</v>
      </c>
      <c r="C324" s="214" t="s">
        <v>5606</v>
      </c>
      <c r="D324" s="204">
        <v>1.819</v>
      </c>
      <c r="E324" s="204"/>
      <c r="F324" s="205">
        <v>13.7</v>
      </c>
      <c r="G324" s="206">
        <v>4</v>
      </c>
      <c r="H324" s="204">
        <v>0.34599999999999997</v>
      </c>
      <c r="I324" s="206">
        <v>27</v>
      </c>
      <c r="J324" s="204">
        <v>8.7999999999999995E-2</v>
      </c>
      <c r="K324" s="204">
        <v>0.11700000000000001</v>
      </c>
      <c r="L324" s="205"/>
      <c r="M324" s="205" t="s">
        <v>310</v>
      </c>
    </row>
    <row r="325" spans="1:13" ht="45" x14ac:dyDescent="0.2">
      <c r="A325" s="205" t="s">
        <v>3731</v>
      </c>
      <c r="B325" s="205" t="s">
        <v>3305</v>
      </c>
      <c r="C325" s="214" t="s">
        <v>5607</v>
      </c>
      <c r="D325" s="204">
        <v>1.0189999999999999</v>
      </c>
      <c r="E325" s="204"/>
      <c r="F325" s="205">
        <v>6.5</v>
      </c>
      <c r="G325" s="206">
        <v>1</v>
      </c>
      <c r="H325" s="204">
        <v>0.626</v>
      </c>
      <c r="I325" s="206">
        <v>16</v>
      </c>
      <c r="J325" s="204">
        <v>9.6000000000000002E-2</v>
      </c>
      <c r="K325" s="204">
        <v>0.11899999999999999</v>
      </c>
      <c r="L325" s="205"/>
      <c r="M325" s="205" t="s">
        <v>310</v>
      </c>
    </row>
    <row r="326" spans="1:13" ht="45" x14ac:dyDescent="0.2">
      <c r="A326" s="205" t="s">
        <v>3427</v>
      </c>
      <c r="B326" s="205" t="s">
        <v>3305</v>
      </c>
      <c r="C326" s="214" t="s">
        <v>5608</v>
      </c>
      <c r="D326" s="204">
        <v>0.82399999999999995</v>
      </c>
      <c r="E326" s="204"/>
      <c r="F326" s="205">
        <v>5.0999999999999996</v>
      </c>
      <c r="G326" s="206">
        <v>1</v>
      </c>
      <c r="H326" s="204">
        <v>0.39800000000000002</v>
      </c>
      <c r="I326" s="206">
        <v>13</v>
      </c>
      <c r="J326" s="204">
        <v>9.7000000000000003E-2</v>
      </c>
      <c r="K326" s="204">
        <v>0.11600000000000001</v>
      </c>
      <c r="L326" s="205"/>
      <c r="M326" s="205" t="s">
        <v>310</v>
      </c>
    </row>
    <row r="327" spans="1:13" ht="45" x14ac:dyDescent="0.2">
      <c r="A327" s="205" t="s">
        <v>5609</v>
      </c>
      <c r="B327" s="205" t="s">
        <v>3305</v>
      </c>
      <c r="C327" s="214" t="s">
        <v>5610</v>
      </c>
      <c r="D327" s="204">
        <v>0.61699999999999999</v>
      </c>
      <c r="E327" s="204"/>
      <c r="F327" s="205">
        <v>4.4000000000000004</v>
      </c>
      <c r="G327" s="206">
        <v>1</v>
      </c>
      <c r="H327" s="204">
        <v>0.34599999999999997</v>
      </c>
      <c r="I327" s="206">
        <v>11</v>
      </c>
      <c r="J327" s="204">
        <v>9.1999999999999998E-2</v>
      </c>
      <c r="K327" s="204">
        <v>0.108</v>
      </c>
      <c r="L327" s="205"/>
      <c r="M327" s="205" t="s">
        <v>310</v>
      </c>
    </row>
    <row r="328" spans="1:13" x14ac:dyDescent="0.2">
      <c r="A328" s="205" t="s">
        <v>3732</v>
      </c>
      <c r="B328" s="205" t="s">
        <v>3305</v>
      </c>
      <c r="C328" s="214" t="s">
        <v>2078</v>
      </c>
      <c r="D328" s="204">
        <v>1.7450000000000001</v>
      </c>
      <c r="E328" s="204"/>
      <c r="F328" s="205">
        <v>12.9</v>
      </c>
      <c r="G328" s="206">
        <v>3</v>
      </c>
      <c r="H328" s="204">
        <v>0.41</v>
      </c>
      <c r="I328" s="206">
        <v>26</v>
      </c>
      <c r="J328" s="204">
        <v>8.8999999999999996E-2</v>
      </c>
      <c r="K328" s="204">
        <v>0.11799999999999999</v>
      </c>
      <c r="L328" s="205"/>
      <c r="M328" s="205"/>
    </row>
    <row r="329" spans="1:13" x14ac:dyDescent="0.2">
      <c r="A329" s="205" t="s">
        <v>3733</v>
      </c>
      <c r="B329" s="205" t="s">
        <v>3305</v>
      </c>
      <c r="C329" s="214" t="s">
        <v>1886</v>
      </c>
      <c r="D329" s="204">
        <v>0.75600000000000001</v>
      </c>
      <c r="E329" s="204"/>
      <c r="F329" s="205">
        <v>5.8</v>
      </c>
      <c r="G329" s="206">
        <v>1</v>
      </c>
      <c r="H329" s="204">
        <v>0.497</v>
      </c>
      <c r="I329" s="206">
        <v>14</v>
      </c>
      <c r="J329" s="204">
        <v>8.5000000000000006E-2</v>
      </c>
      <c r="K329" s="204">
        <v>0.104</v>
      </c>
      <c r="L329" s="205"/>
      <c r="M329" s="205"/>
    </row>
    <row r="330" spans="1:13" x14ac:dyDescent="0.2">
      <c r="A330" s="205" t="s">
        <v>454</v>
      </c>
      <c r="B330" s="205" t="s">
        <v>3305</v>
      </c>
      <c r="C330" s="214" t="s">
        <v>455</v>
      </c>
      <c r="D330" s="204">
        <v>0.80200000000000005</v>
      </c>
      <c r="E330" s="204"/>
      <c r="F330" s="205">
        <v>6.2</v>
      </c>
      <c r="G330" s="206">
        <v>1</v>
      </c>
      <c r="H330" s="204">
        <v>0.51300000000000001</v>
      </c>
      <c r="I330" s="206">
        <v>15</v>
      </c>
      <c r="J330" s="204">
        <v>8.4000000000000005E-2</v>
      </c>
      <c r="K330" s="204">
        <v>0.10299999999999999</v>
      </c>
      <c r="L330" s="205"/>
      <c r="M330" s="205"/>
    </row>
    <row r="331" spans="1:13" ht="22.5" x14ac:dyDescent="0.2">
      <c r="A331" s="205" t="s">
        <v>2879</v>
      </c>
      <c r="B331" s="205" t="s">
        <v>3305</v>
      </c>
      <c r="C331" s="214" t="s">
        <v>6791</v>
      </c>
      <c r="D331" s="204">
        <v>1.6859999999999999</v>
      </c>
      <c r="E331" s="204"/>
      <c r="F331" s="205">
        <v>6.4</v>
      </c>
      <c r="G331" s="206">
        <v>1</v>
      </c>
      <c r="H331" s="204">
        <v>0.79200000000000004</v>
      </c>
      <c r="I331" s="206">
        <v>17</v>
      </c>
      <c r="J331" s="204">
        <v>0.26400000000000001</v>
      </c>
      <c r="K331" s="204">
        <v>0.21299999999999999</v>
      </c>
      <c r="L331" s="205"/>
      <c r="M331" s="205"/>
    </row>
    <row r="332" spans="1:13" ht="22.5" x14ac:dyDescent="0.2">
      <c r="A332" s="205" t="s">
        <v>2880</v>
      </c>
      <c r="B332" s="205" t="s">
        <v>3305</v>
      </c>
      <c r="C332" s="214" t="s">
        <v>6530</v>
      </c>
      <c r="D332" s="204">
        <v>1.331</v>
      </c>
      <c r="E332" s="204"/>
      <c r="F332" s="205">
        <v>9.9</v>
      </c>
      <c r="G332" s="206">
        <v>2</v>
      </c>
      <c r="H332" s="204">
        <v>0.42699999999999999</v>
      </c>
      <c r="I332" s="206">
        <v>21</v>
      </c>
      <c r="J332" s="204">
        <v>0.09</v>
      </c>
      <c r="K332" s="204">
        <v>0.11700000000000001</v>
      </c>
      <c r="L332" s="205"/>
      <c r="M332" s="205"/>
    </row>
    <row r="333" spans="1:13" ht="33.75" x14ac:dyDescent="0.2">
      <c r="A333" s="205" t="s">
        <v>2436</v>
      </c>
      <c r="B333" s="205" t="s">
        <v>3305</v>
      </c>
      <c r="C333" s="214" t="s">
        <v>2359</v>
      </c>
      <c r="D333" s="204">
        <v>0.64</v>
      </c>
      <c r="E333" s="204"/>
      <c r="F333" s="205">
        <v>4.9000000000000004</v>
      </c>
      <c r="G333" s="206">
        <v>1</v>
      </c>
      <c r="H333" s="204">
        <v>0.36199999999999999</v>
      </c>
      <c r="I333" s="206">
        <v>11</v>
      </c>
      <c r="J333" s="204">
        <v>8.5000000000000006E-2</v>
      </c>
      <c r="K333" s="204">
        <v>0.10100000000000001</v>
      </c>
      <c r="L333" s="205"/>
      <c r="M333" s="205"/>
    </row>
    <row r="334" spans="1:13" ht="22.5" x14ac:dyDescent="0.2">
      <c r="A334" s="205" t="s">
        <v>1499</v>
      </c>
      <c r="B334" s="205" t="s">
        <v>3305</v>
      </c>
      <c r="C334" s="214" t="s">
        <v>7449</v>
      </c>
      <c r="D334" s="204">
        <v>1.097</v>
      </c>
      <c r="E334" s="204"/>
      <c r="F334" s="205">
        <v>6.9</v>
      </c>
      <c r="G334" s="206">
        <v>1</v>
      </c>
      <c r="H334" s="204">
        <v>0.51300000000000001</v>
      </c>
      <c r="I334" s="206">
        <v>15</v>
      </c>
      <c r="J334" s="204">
        <v>0.105</v>
      </c>
      <c r="K334" s="204">
        <v>0.13100000000000001</v>
      </c>
      <c r="L334" s="205"/>
      <c r="M334" s="205"/>
    </row>
    <row r="335" spans="1:13" ht="33.75" x14ac:dyDescent="0.2">
      <c r="A335" s="205" t="s">
        <v>1500</v>
      </c>
      <c r="B335" s="205" t="s">
        <v>3305</v>
      </c>
      <c r="C335" s="214" t="s">
        <v>7154</v>
      </c>
      <c r="D335" s="204">
        <v>0.93700000000000006</v>
      </c>
      <c r="E335" s="204"/>
      <c r="F335" s="205">
        <v>6.4</v>
      </c>
      <c r="G335" s="206">
        <v>1</v>
      </c>
      <c r="H335" s="204">
        <v>0.66700000000000004</v>
      </c>
      <c r="I335" s="206">
        <v>14</v>
      </c>
      <c r="J335" s="204">
        <v>9.8000000000000004E-2</v>
      </c>
      <c r="K335" s="204">
        <v>0.121</v>
      </c>
      <c r="L335" s="205"/>
      <c r="M335" s="205"/>
    </row>
    <row r="336" spans="1:13" ht="33.75" x14ac:dyDescent="0.2">
      <c r="A336" s="205" t="s">
        <v>3983</v>
      </c>
      <c r="B336" s="205" t="s">
        <v>3305</v>
      </c>
      <c r="C336" s="214" t="s">
        <v>5611</v>
      </c>
      <c r="D336" s="204">
        <v>5.8049999999999997</v>
      </c>
      <c r="E336" s="204"/>
      <c r="F336" s="205">
        <v>20.3</v>
      </c>
      <c r="G336" s="206">
        <v>6</v>
      </c>
      <c r="H336" s="204">
        <v>0.81399999999999995</v>
      </c>
      <c r="I336" s="206">
        <v>36</v>
      </c>
      <c r="J336" s="204">
        <v>0.19700000000000001</v>
      </c>
      <c r="K336" s="204">
        <v>0.26800000000000002</v>
      </c>
      <c r="L336" s="205"/>
      <c r="M336" s="205"/>
    </row>
    <row r="337" spans="1:13" ht="56.25" x14ac:dyDescent="0.2">
      <c r="A337" s="205" t="s">
        <v>1221</v>
      </c>
      <c r="B337" s="205" t="s">
        <v>3305</v>
      </c>
      <c r="C337" s="214" t="s">
        <v>5612</v>
      </c>
      <c r="D337" s="204">
        <v>3.3180000000000001</v>
      </c>
      <c r="E337" s="204"/>
      <c r="F337" s="205">
        <v>17.399999999999999</v>
      </c>
      <c r="G337" s="206">
        <v>5</v>
      </c>
      <c r="H337" s="204">
        <v>0.53500000000000003</v>
      </c>
      <c r="I337" s="206">
        <v>33</v>
      </c>
      <c r="J337" s="204">
        <v>0.129</v>
      </c>
      <c r="K337" s="204">
        <v>0.17499999999999999</v>
      </c>
      <c r="L337" s="205"/>
      <c r="M337" s="205"/>
    </row>
    <row r="338" spans="1:13" ht="56.25" x14ac:dyDescent="0.2">
      <c r="A338" s="205" t="s">
        <v>1222</v>
      </c>
      <c r="B338" s="205" t="s">
        <v>3305</v>
      </c>
      <c r="C338" s="214" t="s">
        <v>5613</v>
      </c>
      <c r="D338" s="204">
        <v>2.5049999999999999</v>
      </c>
      <c r="E338" s="204"/>
      <c r="F338" s="205">
        <v>17</v>
      </c>
      <c r="G338" s="206">
        <v>5</v>
      </c>
      <c r="H338" s="204">
        <v>0.4</v>
      </c>
      <c r="I338" s="206">
        <v>33</v>
      </c>
      <c r="J338" s="204">
        <v>9.9000000000000005E-2</v>
      </c>
      <c r="K338" s="204">
        <v>0.13300000000000001</v>
      </c>
      <c r="L338" s="205"/>
      <c r="M338" s="205"/>
    </row>
    <row r="339" spans="1:13" ht="56.25" x14ac:dyDescent="0.2">
      <c r="A339" s="205" t="s">
        <v>1966</v>
      </c>
      <c r="B339" s="205" t="s">
        <v>3305</v>
      </c>
      <c r="C339" s="214" t="s">
        <v>6792</v>
      </c>
      <c r="D339" s="204">
        <v>2.3530000000000002</v>
      </c>
      <c r="E339" s="204"/>
      <c r="F339" s="205">
        <v>18.399999999999999</v>
      </c>
      <c r="G339" s="206">
        <v>5</v>
      </c>
      <c r="H339" s="204">
        <v>0.38</v>
      </c>
      <c r="I339" s="206">
        <v>34</v>
      </c>
      <c r="J339" s="204">
        <v>8.6999999999999994E-2</v>
      </c>
      <c r="K339" s="204">
        <v>0.11799999999999999</v>
      </c>
      <c r="L339" s="205"/>
      <c r="M339" s="205"/>
    </row>
    <row r="340" spans="1:13" ht="22.5" x14ac:dyDescent="0.2">
      <c r="A340" s="205" t="s">
        <v>396</v>
      </c>
      <c r="B340" s="205" t="s">
        <v>3305</v>
      </c>
      <c r="C340" s="214" t="s">
        <v>6531</v>
      </c>
      <c r="D340" s="204">
        <v>1.9730000000000001</v>
      </c>
      <c r="E340" s="204"/>
      <c r="F340" s="205">
        <v>13.8</v>
      </c>
      <c r="G340" s="206">
        <v>4</v>
      </c>
      <c r="H340" s="204">
        <v>0.38200000000000001</v>
      </c>
      <c r="I340" s="206">
        <v>26</v>
      </c>
      <c r="J340" s="204">
        <v>9.7000000000000003E-2</v>
      </c>
      <c r="K340" s="204">
        <v>0.129</v>
      </c>
      <c r="L340" s="205"/>
      <c r="M340" s="205"/>
    </row>
    <row r="341" spans="1:13" ht="22.5" x14ac:dyDescent="0.2">
      <c r="A341" s="205" t="s">
        <v>1546</v>
      </c>
      <c r="B341" s="205" t="s">
        <v>3305</v>
      </c>
      <c r="C341" s="214" t="s">
        <v>2800</v>
      </c>
      <c r="D341" s="204">
        <v>0.30399999999999999</v>
      </c>
      <c r="E341" s="204"/>
      <c r="F341" s="205">
        <v>2</v>
      </c>
      <c r="G341" s="206">
        <v>1</v>
      </c>
      <c r="H341" s="204">
        <v>7.5999999999999998E-2</v>
      </c>
      <c r="I341" s="206"/>
      <c r="J341" s="204"/>
      <c r="K341" s="204">
        <v>9.9000000000000005E-2</v>
      </c>
      <c r="L341" s="205"/>
      <c r="M341" s="205"/>
    </row>
    <row r="342" spans="1:13" ht="45" x14ac:dyDescent="0.2">
      <c r="A342" s="205" t="s">
        <v>5614</v>
      </c>
      <c r="B342" s="205" t="s">
        <v>3305</v>
      </c>
      <c r="C342" s="214" t="s">
        <v>6532</v>
      </c>
      <c r="D342" s="204">
        <v>1.419</v>
      </c>
      <c r="E342" s="204"/>
      <c r="F342" s="205">
        <v>11.1</v>
      </c>
      <c r="G342" s="206">
        <v>3</v>
      </c>
      <c r="H342" s="204">
        <v>0.34300000000000003</v>
      </c>
      <c r="I342" s="206">
        <v>22</v>
      </c>
      <c r="J342" s="204">
        <v>8.6999999999999994E-2</v>
      </c>
      <c r="K342" s="204">
        <v>0.114</v>
      </c>
      <c r="L342" s="205"/>
      <c r="M342" s="205"/>
    </row>
    <row r="343" spans="1:13" ht="56.25" x14ac:dyDescent="0.2">
      <c r="A343" s="205" t="s">
        <v>5615</v>
      </c>
      <c r="B343" s="205" t="s">
        <v>3305</v>
      </c>
      <c r="C343" s="214" t="s">
        <v>7155</v>
      </c>
      <c r="D343" s="204">
        <v>1.127</v>
      </c>
      <c r="E343" s="204"/>
      <c r="F343" s="205">
        <v>8.9</v>
      </c>
      <c r="G343" s="206">
        <v>2</v>
      </c>
      <c r="H343" s="204">
        <v>0.36699999999999999</v>
      </c>
      <c r="I343" s="206">
        <v>18</v>
      </c>
      <c r="J343" s="204">
        <v>8.6999999999999994E-2</v>
      </c>
      <c r="K343" s="204">
        <v>0.111</v>
      </c>
      <c r="L343" s="205"/>
      <c r="M343" s="205"/>
    </row>
    <row r="344" spans="1:13" ht="56.25" x14ac:dyDescent="0.2">
      <c r="A344" s="205" t="s">
        <v>5616</v>
      </c>
      <c r="B344" s="205" t="s">
        <v>3305</v>
      </c>
      <c r="C344" s="214" t="s">
        <v>7156</v>
      </c>
      <c r="D344" s="204">
        <v>0.79400000000000004</v>
      </c>
      <c r="E344" s="204"/>
      <c r="F344" s="205">
        <v>5</v>
      </c>
      <c r="G344" s="206">
        <v>1</v>
      </c>
      <c r="H344" s="204">
        <v>0.51300000000000001</v>
      </c>
      <c r="I344" s="206">
        <v>10</v>
      </c>
      <c r="J344" s="204">
        <v>0.11</v>
      </c>
      <c r="K344" s="204">
        <v>0.13100000000000001</v>
      </c>
      <c r="L344" s="205"/>
      <c r="M344" s="205"/>
    </row>
    <row r="345" spans="1:13" ht="56.25" x14ac:dyDescent="0.2">
      <c r="A345" s="205" t="s">
        <v>5617</v>
      </c>
      <c r="B345" s="205" t="s">
        <v>3305</v>
      </c>
      <c r="C345" s="214" t="s">
        <v>7157</v>
      </c>
      <c r="D345" s="204">
        <v>0.77500000000000002</v>
      </c>
      <c r="E345" s="204"/>
      <c r="F345" s="205">
        <v>6.7</v>
      </c>
      <c r="G345" s="206">
        <v>1</v>
      </c>
      <c r="H345" s="204">
        <v>0.52900000000000003</v>
      </c>
      <c r="I345" s="206">
        <v>14</v>
      </c>
      <c r="J345" s="204">
        <v>0.08</v>
      </c>
      <c r="K345" s="204">
        <v>9.9000000000000005E-2</v>
      </c>
      <c r="L345" s="205"/>
      <c r="M345" s="205"/>
    </row>
    <row r="346" spans="1:13" x14ac:dyDescent="0.2">
      <c r="A346" s="217" t="s">
        <v>1812</v>
      </c>
      <c r="B346" s="85"/>
      <c r="C346" s="218"/>
      <c r="D346" s="84"/>
      <c r="E346" s="84"/>
      <c r="F346" s="85"/>
      <c r="G346" s="220"/>
      <c r="H346" s="84"/>
      <c r="I346" s="220"/>
      <c r="J346" s="84"/>
      <c r="K346" s="84"/>
      <c r="L346" s="85"/>
      <c r="M346" s="221"/>
    </row>
    <row r="347" spans="1:13" ht="56.25" x14ac:dyDescent="0.2">
      <c r="A347" s="205" t="s">
        <v>1223</v>
      </c>
      <c r="B347" s="205" t="s">
        <v>3303</v>
      </c>
      <c r="C347" s="214" t="s">
        <v>6793</v>
      </c>
      <c r="D347" s="204">
        <v>6.4009999999999998</v>
      </c>
      <c r="E347" s="204"/>
      <c r="F347" s="205">
        <v>14.4</v>
      </c>
      <c r="G347" s="206">
        <v>4</v>
      </c>
      <c r="H347" s="204">
        <v>0.46899999999999997</v>
      </c>
      <c r="I347" s="206">
        <v>29</v>
      </c>
      <c r="J347" s="204">
        <v>0.114</v>
      </c>
      <c r="K347" s="204">
        <v>0.153</v>
      </c>
      <c r="L347" s="205"/>
      <c r="M347" s="205"/>
    </row>
    <row r="348" spans="1:13" ht="56.25" x14ac:dyDescent="0.2">
      <c r="A348" s="205" t="s">
        <v>1584</v>
      </c>
      <c r="B348" s="205" t="s">
        <v>3303</v>
      </c>
      <c r="C348" s="214" t="s">
        <v>5618</v>
      </c>
      <c r="D348" s="204">
        <v>5.2160000000000002</v>
      </c>
      <c r="E348" s="204"/>
      <c r="F348" s="205">
        <v>12.7</v>
      </c>
      <c r="G348" s="206">
        <v>3</v>
      </c>
      <c r="H348" s="204">
        <v>0.53</v>
      </c>
      <c r="I348" s="206">
        <v>24</v>
      </c>
      <c r="J348" s="204">
        <v>0.11700000000000001</v>
      </c>
      <c r="K348" s="204">
        <v>0.155</v>
      </c>
      <c r="L348" s="205"/>
      <c r="M348" s="205"/>
    </row>
    <row r="349" spans="1:13" ht="45" x14ac:dyDescent="0.2">
      <c r="A349" s="205" t="s">
        <v>3682</v>
      </c>
      <c r="B349" s="205" t="s">
        <v>3303</v>
      </c>
      <c r="C349" s="214" t="s">
        <v>7158</v>
      </c>
      <c r="D349" s="204">
        <v>3.9740000000000002</v>
      </c>
      <c r="E349" s="204"/>
      <c r="F349" s="205">
        <v>6.2</v>
      </c>
      <c r="G349" s="206">
        <v>1</v>
      </c>
      <c r="H349" s="204">
        <v>1.024</v>
      </c>
      <c r="I349" s="206">
        <v>16</v>
      </c>
      <c r="J349" s="204">
        <v>0.08</v>
      </c>
      <c r="K349" s="204">
        <v>9.9000000000000005E-2</v>
      </c>
      <c r="L349" s="205"/>
      <c r="M349" s="205"/>
    </row>
    <row r="350" spans="1:13" ht="56.25" x14ac:dyDescent="0.2">
      <c r="A350" s="205" t="s">
        <v>3661</v>
      </c>
      <c r="B350" s="205" t="s">
        <v>3303</v>
      </c>
      <c r="C350" s="214" t="s">
        <v>7159</v>
      </c>
      <c r="D350" s="204">
        <v>4.7030000000000003</v>
      </c>
      <c r="E350" s="204"/>
      <c r="F350" s="205">
        <v>14.5</v>
      </c>
      <c r="G350" s="206">
        <v>4</v>
      </c>
      <c r="H350" s="204">
        <v>0.45</v>
      </c>
      <c r="I350" s="206">
        <v>29</v>
      </c>
      <c r="J350" s="204">
        <v>0.108</v>
      </c>
      <c r="K350" s="204">
        <v>0.14499999999999999</v>
      </c>
      <c r="L350" s="205"/>
      <c r="M350" s="205"/>
    </row>
    <row r="351" spans="1:13" ht="45" x14ac:dyDescent="0.2">
      <c r="A351" s="205" t="s">
        <v>880</v>
      </c>
      <c r="B351" s="205" t="s">
        <v>3303</v>
      </c>
      <c r="C351" s="214" t="s">
        <v>7160</v>
      </c>
      <c r="D351" s="204">
        <v>3.0569999999999999</v>
      </c>
      <c r="E351" s="204"/>
      <c r="F351" s="205">
        <v>5.7</v>
      </c>
      <c r="G351" s="206">
        <v>1</v>
      </c>
      <c r="H351" s="204">
        <v>0.67</v>
      </c>
      <c r="I351" s="206">
        <v>14</v>
      </c>
      <c r="J351" s="204">
        <v>9.1999999999999998E-2</v>
      </c>
      <c r="K351" s="204">
        <v>0.111</v>
      </c>
      <c r="L351" s="205"/>
      <c r="M351" s="205"/>
    </row>
    <row r="352" spans="1:13" ht="56.25" x14ac:dyDescent="0.2">
      <c r="A352" s="205" t="s">
        <v>881</v>
      </c>
      <c r="B352" s="205" t="s">
        <v>3303</v>
      </c>
      <c r="C352" s="214" t="s">
        <v>7161</v>
      </c>
      <c r="D352" s="204">
        <v>2.5409999999999999</v>
      </c>
      <c r="E352" s="204"/>
      <c r="F352" s="205">
        <v>4.9000000000000004</v>
      </c>
      <c r="G352" s="206">
        <v>1</v>
      </c>
      <c r="H352" s="204">
        <v>0.45900000000000002</v>
      </c>
      <c r="I352" s="206">
        <v>12</v>
      </c>
      <c r="J352" s="204">
        <v>8.5000000000000006E-2</v>
      </c>
      <c r="K352" s="204">
        <v>0.1</v>
      </c>
      <c r="L352" s="205"/>
      <c r="M352" s="205"/>
    </row>
    <row r="353" spans="1:13" ht="22.5" x14ac:dyDescent="0.2">
      <c r="A353" s="205" t="s">
        <v>2917</v>
      </c>
      <c r="B353" s="205" t="s">
        <v>3303</v>
      </c>
      <c r="C353" s="214" t="s">
        <v>541</v>
      </c>
      <c r="D353" s="204">
        <v>2.379</v>
      </c>
      <c r="E353" s="204"/>
      <c r="F353" s="205">
        <v>3</v>
      </c>
      <c r="G353" s="206">
        <v>1</v>
      </c>
      <c r="H353" s="204">
        <v>0.29599999999999999</v>
      </c>
      <c r="I353" s="206">
        <v>7</v>
      </c>
      <c r="J353" s="204">
        <v>8.8999999999999996E-2</v>
      </c>
      <c r="K353" s="204">
        <v>9.5000000000000001E-2</v>
      </c>
      <c r="L353" s="205"/>
      <c r="M353" s="205"/>
    </row>
    <row r="354" spans="1:13" ht="22.5" x14ac:dyDescent="0.2">
      <c r="A354" s="205" t="s">
        <v>1155</v>
      </c>
      <c r="B354" s="205" t="s">
        <v>3303</v>
      </c>
      <c r="C354" s="214" t="s">
        <v>539</v>
      </c>
      <c r="D354" s="204">
        <v>2.069</v>
      </c>
      <c r="E354" s="204"/>
      <c r="F354" s="205">
        <v>3.3</v>
      </c>
      <c r="G354" s="206">
        <v>1</v>
      </c>
      <c r="H354" s="204">
        <v>0.26800000000000002</v>
      </c>
      <c r="I354" s="206">
        <v>8</v>
      </c>
      <c r="J354" s="204">
        <v>8.4000000000000005E-2</v>
      </c>
      <c r="K354" s="204">
        <v>9.1999999999999998E-2</v>
      </c>
      <c r="L354" s="205"/>
      <c r="M354" s="205"/>
    </row>
    <row r="355" spans="1:13" ht="33.75" x14ac:dyDescent="0.2">
      <c r="A355" s="205" t="s">
        <v>3268</v>
      </c>
      <c r="B355" s="205" t="s">
        <v>3303</v>
      </c>
      <c r="C355" s="214" t="s">
        <v>7450</v>
      </c>
      <c r="D355" s="204">
        <v>8.9819999999999993</v>
      </c>
      <c r="E355" s="204"/>
      <c r="F355" s="205">
        <v>16.3</v>
      </c>
      <c r="G355" s="206">
        <v>4</v>
      </c>
      <c r="H355" s="204">
        <v>0.92500000000000004</v>
      </c>
      <c r="I355" s="206">
        <v>31</v>
      </c>
      <c r="J355" s="204">
        <v>0.30399999999999999</v>
      </c>
      <c r="K355" s="204">
        <v>0.26800000000000002</v>
      </c>
      <c r="L355" s="205"/>
      <c r="M355" s="205"/>
    </row>
    <row r="356" spans="1:13" ht="56.25" x14ac:dyDescent="0.2">
      <c r="A356" s="205" t="s">
        <v>2553</v>
      </c>
      <c r="B356" s="205" t="s">
        <v>3303</v>
      </c>
      <c r="C356" s="214" t="s">
        <v>7451</v>
      </c>
      <c r="D356" s="204">
        <v>7.9059999999999997</v>
      </c>
      <c r="E356" s="204"/>
      <c r="F356" s="205">
        <v>15.5</v>
      </c>
      <c r="G356" s="206">
        <v>4</v>
      </c>
      <c r="H356" s="204">
        <v>0.86599999999999999</v>
      </c>
      <c r="I356" s="206">
        <v>30</v>
      </c>
      <c r="J356" s="204">
        <v>0.308</v>
      </c>
      <c r="K356" s="204">
        <v>0.26200000000000001</v>
      </c>
      <c r="L356" s="205"/>
      <c r="M356" s="205"/>
    </row>
    <row r="357" spans="1:13" ht="56.25" x14ac:dyDescent="0.2">
      <c r="A357" s="205" t="s">
        <v>1156</v>
      </c>
      <c r="B357" s="205" t="s">
        <v>3303</v>
      </c>
      <c r="C357" s="214" t="s">
        <v>7452</v>
      </c>
      <c r="D357" s="204">
        <v>6.7830000000000004</v>
      </c>
      <c r="E357" s="204"/>
      <c r="F357" s="205">
        <v>15.9</v>
      </c>
      <c r="G357" s="206">
        <v>4</v>
      </c>
      <c r="H357" s="204">
        <v>0.73899999999999999</v>
      </c>
      <c r="I357" s="206">
        <v>29</v>
      </c>
      <c r="J357" s="204">
        <v>0.27100000000000002</v>
      </c>
      <c r="K357" s="204">
        <v>0.219</v>
      </c>
      <c r="L357" s="205"/>
      <c r="M357" s="205"/>
    </row>
    <row r="358" spans="1:13" ht="56.25" x14ac:dyDescent="0.2">
      <c r="A358" s="205" t="s">
        <v>1157</v>
      </c>
      <c r="B358" s="205" t="s">
        <v>3303</v>
      </c>
      <c r="C358" s="214" t="s">
        <v>7453</v>
      </c>
      <c r="D358" s="204">
        <v>5.3449999999999998</v>
      </c>
      <c r="E358" s="204"/>
      <c r="F358" s="205">
        <v>8.3000000000000007</v>
      </c>
      <c r="G358" s="206">
        <v>2</v>
      </c>
      <c r="H358" s="204">
        <v>0.85199999999999998</v>
      </c>
      <c r="I358" s="206">
        <v>14</v>
      </c>
      <c r="J358" s="204">
        <v>0.34699999999999998</v>
      </c>
      <c r="K358" s="204">
        <v>0.27400000000000002</v>
      </c>
      <c r="L358" s="205"/>
      <c r="M358" s="205"/>
    </row>
    <row r="359" spans="1:13" ht="56.25" x14ac:dyDescent="0.2">
      <c r="A359" s="205" t="s">
        <v>1158</v>
      </c>
      <c r="B359" s="205" t="s">
        <v>3303</v>
      </c>
      <c r="C359" s="214" t="s">
        <v>7454</v>
      </c>
      <c r="D359" s="204">
        <v>5.28</v>
      </c>
      <c r="E359" s="204"/>
      <c r="F359" s="205">
        <v>13.7</v>
      </c>
      <c r="G359" s="206">
        <v>4</v>
      </c>
      <c r="H359" s="204">
        <v>0.51600000000000001</v>
      </c>
      <c r="I359" s="206">
        <v>24</v>
      </c>
      <c r="J359" s="204">
        <v>0.24199999999999999</v>
      </c>
      <c r="K359" s="204">
        <v>0.17499999999999999</v>
      </c>
      <c r="L359" s="205"/>
      <c r="M359" s="205"/>
    </row>
    <row r="360" spans="1:13" ht="56.25" x14ac:dyDescent="0.2">
      <c r="A360" s="205" t="s">
        <v>1159</v>
      </c>
      <c r="B360" s="205" t="s">
        <v>3303</v>
      </c>
      <c r="C360" s="214" t="s">
        <v>7455</v>
      </c>
      <c r="D360" s="204">
        <v>4.3630000000000004</v>
      </c>
      <c r="E360" s="204"/>
      <c r="F360" s="205">
        <v>11.3</v>
      </c>
      <c r="G360" s="206">
        <v>3</v>
      </c>
      <c r="H360" s="204">
        <v>0.53800000000000003</v>
      </c>
      <c r="I360" s="206">
        <v>19</v>
      </c>
      <c r="J360" s="204">
        <v>0.253</v>
      </c>
      <c r="K360" s="204">
        <v>0.17499999999999999</v>
      </c>
      <c r="L360" s="205"/>
      <c r="M360" s="205"/>
    </row>
    <row r="361" spans="1:13" ht="45" x14ac:dyDescent="0.2">
      <c r="A361" s="205" t="s">
        <v>3238</v>
      </c>
      <c r="B361" s="205" t="s">
        <v>3303</v>
      </c>
      <c r="C361" s="214" t="s">
        <v>2688</v>
      </c>
      <c r="D361" s="204">
        <v>6.2729999999999997</v>
      </c>
      <c r="E361" s="204"/>
      <c r="F361" s="205">
        <v>12.8</v>
      </c>
      <c r="G361" s="206">
        <v>3</v>
      </c>
      <c r="H361" s="204">
        <v>0.82799999999999996</v>
      </c>
      <c r="I361" s="206">
        <v>22</v>
      </c>
      <c r="J361" s="204">
        <v>0.309</v>
      </c>
      <c r="K361" s="204"/>
      <c r="L361" s="205" t="s">
        <v>310</v>
      </c>
      <c r="M361" s="205"/>
    </row>
    <row r="362" spans="1:13" ht="45" x14ac:dyDescent="0.2">
      <c r="A362" s="205" t="s">
        <v>2881</v>
      </c>
      <c r="B362" s="205" t="s">
        <v>3303</v>
      </c>
      <c r="C362" s="214" t="s">
        <v>7456</v>
      </c>
      <c r="D362" s="204">
        <v>13.531000000000001</v>
      </c>
      <c r="E362" s="204"/>
      <c r="F362" s="205">
        <v>31.2</v>
      </c>
      <c r="G362" s="206">
        <v>9</v>
      </c>
      <c r="H362" s="204">
        <v>0.83499999999999996</v>
      </c>
      <c r="I362" s="206">
        <v>49</v>
      </c>
      <c r="J362" s="204">
        <v>0.29399999999999998</v>
      </c>
      <c r="K362" s="204">
        <v>0.26</v>
      </c>
      <c r="L362" s="205"/>
      <c r="M362" s="205"/>
    </row>
    <row r="363" spans="1:13" ht="56.25" x14ac:dyDescent="0.2">
      <c r="A363" s="205" t="s">
        <v>3114</v>
      </c>
      <c r="B363" s="205" t="s">
        <v>3303</v>
      </c>
      <c r="C363" s="214" t="s">
        <v>7457</v>
      </c>
      <c r="D363" s="204">
        <v>8.9939999999999998</v>
      </c>
      <c r="E363" s="204"/>
      <c r="F363" s="205">
        <v>29.7</v>
      </c>
      <c r="G363" s="206">
        <v>9</v>
      </c>
      <c r="H363" s="204">
        <v>0.496</v>
      </c>
      <c r="I363" s="206">
        <v>48</v>
      </c>
      <c r="J363" s="204">
        <v>0.224</v>
      </c>
      <c r="K363" s="204">
        <v>0.161</v>
      </c>
      <c r="L363" s="205"/>
      <c r="M363" s="205"/>
    </row>
    <row r="364" spans="1:13" ht="33.75" x14ac:dyDescent="0.2">
      <c r="A364" s="205" t="s">
        <v>2689</v>
      </c>
      <c r="B364" s="205" t="s">
        <v>3303</v>
      </c>
      <c r="C364" s="214" t="s">
        <v>7458</v>
      </c>
      <c r="D364" s="204">
        <v>6.931</v>
      </c>
      <c r="E364" s="204"/>
      <c r="F364" s="205">
        <v>15.6</v>
      </c>
      <c r="G364" s="206">
        <v>4</v>
      </c>
      <c r="H364" s="204">
        <v>0.872</v>
      </c>
      <c r="I364" s="206">
        <v>29</v>
      </c>
      <c r="J364" s="204">
        <v>0.27900000000000003</v>
      </c>
      <c r="K364" s="204"/>
      <c r="L364" s="205" t="s">
        <v>310</v>
      </c>
      <c r="M364" s="205"/>
    </row>
    <row r="365" spans="1:13" ht="56.25" x14ac:dyDescent="0.2">
      <c r="A365" s="205" t="s">
        <v>2690</v>
      </c>
      <c r="B365" s="205" t="s">
        <v>3303</v>
      </c>
      <c r="C365" s="214" t="s">
        <v>7459</v>
      </c>
      <c r="D365" s="204">
        <v>5.056</v>
      </c>
      <c r="E365" s="204"/>
      <c r="F365" s="205">
        <v>13.9</v>
      </c>
      <c r="G365" s="206">
        <v>4</v>
      </c>
      <c r="H365" s="204">
        <v>0.55100000000000005</v>
      </c>
      <c r="I365" s="206">
        <v>25</v>
      </c>
      <c r="J365" s="204">
        <v>0.255</v>
      </c>
      <c r="K365" s="204"/>
      <c r="L365" s="205" t="s">
        <v>310</v>
      </c>
      <c r="M365" s="205"/>
    </row>
    <row r="366" spans="1:13" ht="56.25" x14ac:dyDescent="0.2">
      <c r="A366" s="205" t="s">
        <v>2691</v>
      </c>
      <c r="B366" s="205" t="s">
        <v>3303</v>
      </c>
      <c r="C366" s="214" t="s">
        <v>7460</v>
      </c>
      <c r="D366" s="204">
        <v>4.16</v>
      </c>
      <c r="E366" s="204"/>
      <c r="F366" s="205">
        <v>10.9</v>
      </c>
      <c r="G366" s="206">
        <v>3</v>
      </c>
      <c r="H366" s="204">
        <v>0.53400000000000003</v>
      </c>
      <c r="I366" s="206">
        <v>19</v>
      </c>
      <c r="J366" s="204">
        <v>0.24099999999999999</v>
      </c>
      <c r="K366" s="204"/>
      <c r="L366" s="205" t="s">
        <v>310</v>
      </c>
      <c r="M366" s="205"/>
    </row>
    <row r="367" spans="1:13" ht="56.25" x14ac:dyDescent="0.2">
      <c r="A367" s="205" t="s">
        <v>3269</v>
      </c>
      <c r="B367" s="205" t="s">
        <v>3303</v>
      </c>
      <c r="C367" s="214" t="s">
        <v>7461</v>
      </c>
      <c r="D367" s="204">
        <v>7.2759999999999998</v>
      </c>
      <c r="E367" s="204"/>
      <c r="F367" s="205">
        <v>12.6</v>
      </c>
      <c r="G367" s="206">
        <v>3</v>
      </c>
      <c r="H367" s="204">
        <v>0.97599999999999998</v>
      </c>
      <c r="I367" s="206">
        <v>26</v>
      </c>
      <c r="J367" s="204">
        <v>0.34899999999999998</v>
      </c>
      <c r="K367" s="204">
        <v>0.28599999999999998</v>
      </c>
      <c r="L367" s="205"/>
      <c r="M367" s="205"/>
    </row>
    <row r="368" spans="1:13" ht="56.25" x14ac:dyDescent="0.2">
      <c r="A368" s="205" t="s">
        <v>1887</v>
      </c>
      <c r="B368" s="205" t="s">
        <v>3303</v>
      </c>
      <c r="C368" s="214" t="s">
        <v>7462</v>
      </c>
      <c r="D368" s="204">
        <v>7.0860000000000003</v>
      </c>
      <c r="E368" s="204"/>
      <c r="F368" s="205">
        <v>15.7</v>
      </c>
      <c r="G368" s="206">
        <v>4</v>
      </c>
      <c r="H368" s="204">
        <v>0.753</v>
      </c>
      <c r="I368" s="206">
        <v>30</v>
      </c>
      <c r="J368" s="204">
        <v>0.26600000000000001</v>
      </c>
      <c r="K368" s="204">
        <v>0.22600000000000001</v>
      </c>
      <c r="L368" s="205"/>
      <c r="M368" s="205"/>
    </row>
    <row r="369" spans="1:13" ht="56.25" x14ac:dyDescent="0.2">
      <c r="A369" s="205" t="s">
        <v>5622</v>
      </c>
      <c r="B369" s="205" t="s">
        <v>3303</v>
      </c>
      <c r="C369" s="214" t="s">
        <v>7463</v>
      </c>
      <c r="D369" s="204">
        <v>4.7</v>
      </c>
      <c r="E369" s="204"/>
      <c r="F369" s="205">
        <v>11.3</v>
      </c>
      <c r="G369" s="206">
        <v>3</v>
      </c>
      <c r="H369" s="204">
        <v>0.58299999999999996</v>
      </c>
      <c r="I369" s="206">
        <v>20</v>
      </c>
      <c r="J369" s="204">
        <v>0.26700000000000002</v>
      </c>
      <c r="K369" s="204">
        <v>0.19</v>
      </c>
      <c r="L369" s="205"/>
      <c r="M369" s="205"/>
    </row>
    <row r="370" spans="1:13" ht="45" x14ac:dyDescent="0.2">
      <c r="A370" s="205" t="s">
        <v>3115</v>
      </c>
      <c r="B370" s="205" t="s">
        <v>3303</v>
      </c>
      <c r="C370" s="214" t="s">
        <v>6801</v>
      </c>
      <c r="D370" s="204">
        <v>9.5429999999999993</v>
      </c>
      <c r="E370" s="204"/>
      <c r="F370" s="205">
        <v>28.2</v>
      </c>
      <c r="G370" s="206">
        <v>8</v>
      </c>
      <c r="H370" s="204">
        <v>0.56299999999999994</v>
      </c>
      <c r="I370" s="206">
        <v>46</v>
      </c>
      <c r="J370" s="204">
        <v>0.126</v>
      </c>
      <c r="K370" s="204">
        <v>0.17399999999999999</v>
      </c>
      <c r="L370" s="205"/>
      <c r="M370" s="205"/>
    </row>
    <row r="371" spans="1:13" ht="56.25" x14ac:dyDescent="0.2">
      <c r="A371" s="205" t="s">
        <v>3116</v>
      </c>
      <c r="B371" s="205" t="s">
        <v>3303</v>
      </c>
      <c r="C371" s="214" t="s">
        <v>7162</v>
      </c>
      <c r="D371" s="204">
        <v>5.6449999999999996</v>
      </c>
      <c r="E371" s="204"/>
      <c r="F371" s="205">
        <v>22.9</v>
      </c>
      <c r="G371" s="206">
        <v>7</v>
      </c>
      <c r="H371" s="204">
        <v>0.40100000000000002</v>
      </c>
      <c r="I371" s="206">
        <v>41</v>
      </c>
      <c r="J371" s="204">
        <v>9.8000000000000004E-2</v>
      </c>
      <c r="K371" s="204">
        <v>0.13400000000000001</v>
      </c>
      <c r="L371" s="205"/>
      <c r="M371" s="205"/>
    </row>
    <row r="372" spans="1:13" ht="56.25" x14ac:dyDescent="0.2">
      <c r="A372" s="205" t="s">
        <v>2246</v>
      </c>
      <c r="B372" s="205" t="s">
        <v>3303</v>
      </c>
      <c r="C372" s="214" t="s">
        <v>6540</v>
      </c>
      <c r="D372" s="204">
        <v>4.851</v>
      </c>
      <c r="E372" s="204"/>
      <c r="F372" s="205">
        <v>20.6</v>
      </c>
      <c r="G372" s="206">
        <v>6</v>
      </c>
      <c r="H372" s="204">
        <v>0.39400000000000002</v>
      </c>
      <c r="I372" s="206">
        <v>39</v>
      </c>
      <c r="J372" s="204">
        <v>9.4E-2</v>
      </c>
      <c r="K372" s="204">
        <v>0.128</v>
      </c>
      <c r="L372" s="205"/>
      <c r="M372" s="205"/>
    </row>
    <row r="373" spans="1:13" ht="56.25" x14ac:dyDescent="0.2">
      <c r="A373" s="205" t="s">
        <v>2247</v>
      </c>
      <c r="B373" s="205" t="s">
        <v>3303</v>
      </c>
      <c r="C373" s="214" t="s">
        <v>7163</v>
      </c>
      <c r="D373" s="204">
        <v>3.431</v>
      </c>
      <c r="E373" s="204"/>
      <c r="F373" s="205">
        <v>13.9</v>
      </c>
      <c r="G373" s="206">
        <v>4</v>
      </c>
      <c r="H373" s="204">
        <v>0.34699999999999998</v>
      </c>
      <c r="I373" s="206">
        <v>27</v>
      </c>
      <c r="J373" s="204">
        <v>8.6999999999999994E-2</v>
      </c>
      <c r="K373" s="204">
        <v>0.11600000000000001</v>
      </c>
      <c r="L373" s="205"/>
      <c r="M373" s="205"/>
    </row>
    <row r="374" spans="1:13" ht="56.25" x14ac:dyDescent="0.2">
      <c r="A374" s="205" t="s">
        <v>2248</v>
      </c>
      <c r="B374" s="205" t="s">
        <v>3303</v>
      </c>
      <c r="C374" s="214" t="s">
        <v>7164</v>
      </c>
      <c r="D374" s="204">
        <v>2.7269999999999999</v>
      </c>
      <c r="E374" s="204"/>
      <c r="F374" s="205">
        <v>10.9</v>
      </c>
      <c r="G374" s="206">
        <v>3</v>
      </c>
      <c r="H374" s="204">
        <v>0.32100000000000001</v>
      </c>
      <c r="I374" s="206">
        <v>22</v>
      </c>
      <c r="J374" s="204">
        <v>8.3000000000000004E-2</v>
      </c>
      <c r="K374" s="204">
        <v>0.108</v>
      </c>
      <c r="L374" s="205"/>
      <c r="M374" s="205"/>
    </row>
    <row r="375" spans="1:13" ht="56.25" x14ac:dyDescent="0.2">
      <c r="A375" s="205" t="s">
        <v>2249</v>
      </c>
      <c r="B375" s="205" t="s">
        <v>3303</v>
      </c>
      <c r="C375" s="214" t="s">
        <v>7165</v>
      </c>
      <c r="D375" s="204">
        <v>2.2789999999999999</v>
      </c>
      <c r="E375" s="204"/>
      <c r="F375" s="205">
        <v>10.199999999999999</v>
      </c>
      <c r="G375" s="206">
        <v>2</v>
      </c>
      <c r="H375" s="204">
        <v>0.36499999999999999</v>
      </c>
      <c r="I375" s="206">
        <v>20</v>
      </c>
      <c r="J375" s="204">
        <v>7.4999999999999997E-2</v>
      </c>
      <c r="K375" s="204">
        <v>9.8000000000000004E-2</v>
      </c>
      <c r="L375" s="205"/>
      <c r="M375" s="205"/>
    </row>
    <row r="376" spans="1:13" ht="56.25" x14ac:dyDescent="0.2">
      <c r="A376" s="205" t="s">
        <v>7166</v>
      </c>
      <c r="B376" s="205" t="s">
        <v>3303</v>
      </c>
      <c r="C376" s="214" t="s">
        <v>7167</v>
      </c>
      <c r="D376" s="204">
        <v>2.0259999999999998</v>
      </c>
      <c r="E376" s="204"/>
      <c r="F376" s="205">
        <v>8.4</v>
      </c>
      <c r="G376" s="206">
        <v>2</v>
      </c>
      <c r="H376" s="204">
        <v>0.315</v>
      </c>
      <c r="I376" s="206">
        <v>16</v>
      </c>
      <c r="J376" s="204">
        <v>7.9000000000000001E-2</v>
      </c>
      <c r="K376" s="204">
        <v>0.10100000000000001</v>
      </c>
      <c r="L376" s="205"/>
      <c r="M376" s="205"/>
    </row>
    <row r="377" spans="1:13" ht="33.75" x14ac:dyDescent="0.2">
      <c r="A377" s="205" t="s">
        <v>1888</v>
      </c>
      <c r="B377" s="205" t="s">
        <v>3303</v>
      </c>
      <c r="C377" s="214" t="s">
        <v>6802</v>
      </c>
      <c r="D377" s="204">
        <v>4.1689999999999996</v>
      </c>
      <c r="E377" s="204"/>
      <c r="F377" s="205">
        <v>9.9</v>
      </c>
      <c r="G377" s="206">
        <v>2</v>
      </c>
      <c r="H377" s="204">
        <v>0.77700000000000002</v>
      </c>
      <c r="I377" s="206">
        <v>20</v>
      </c>
      <c r="J377" s="204">
        <v>0.23499999999999999</v>
      </c>
      <c r="K377" s="204">
        <v>0.214</v>
      </c>
      <c r="L377" s="205"/>
      <c r="M377" s="205"/>
    </row>
    <row r="378" spans="1:13" ht="56.25" x14ac:dyDescent="0.2">
      <c r="A378" s="205" t="s">
        <v>1889</v>
      </c>
      <c r="B378" s="205" t="s">
        <v>3303</v>
      </c>
      <c r="C378" s="214" t="s">
        <v>7464</v>
      </c>
      <c r="D378" s="204">
        <v>4.2709999999999999</v>
      </c>
      <c r="E378" s="204"/>
      <c r="F378" s="205">
        <v>12.5</v>
      </c>
      <c r="G378" s="206">
        <v>3</v>
      </c>
      <c r="H378" s="204">
        <v>0.625</v>
      </c>
      <c r="I378" s="206">
        <v>26</v>
      </c>
      <c r="J378" s="204">
        <v>0.14000000000000001</v>
      </c>
      <c r="K378" s="204">
        <v>0.186</v>
      </c>
      <c r="L378" s="205"/>
      <c r="M378" s="205"/>
    </row>
    <row r="379" spans="1:13" ht="56.25" x14ac:dyDescent="0.2">
      <c r="A379" s="205" t="s">
        <v>1580</v>
      </c>
      <c r="B379" s="205" t="s">
        <v>3303</v>
      </c>
      <c r="C379" s="214" t="s">
        <v>7465</v>
      </c>
      <c r="D379" s="204">
        <v>2.6379999999999999</v>
      </c>
      <c r="E379" s="204"/>
      <c r="F379" s="205">
        <v>8.6</v>
      </c>
      <c r="G379" s="206">
        <v>2</v>
      </c>
      <c r="H379" s="204">
        <v>0.47199999999999998</v>
      </c>
      <c r="I379" s="206">
        <v>18</v>
      </c>
      <c r="J379" s="204">
        <v>0.11600000000000001</v>
      </c>
      <c r="K379" s="204">
        <v>0.14799999999999999</v>
      </c>
      <c r="L379" s="205"/>
      <c r="M379" s="205"/>
    </row>
    <row r="380" spans="1:13" ht="56.25" x14ac:dyDescent="0.2">
      <c r="A380" s="205" t="s">
        <v>2243</v>
      </c>
      <c r="B380" s="205" t="s">
        <v>3303</v>
      </c>
      <c r="C380" s="214" t="s">
        <v>5624</v>
      </c>
      <c r="D380" s="204">
        <v>4.3170000000000002</v>
      </c>
      <c r="E380" s="204"/>
      <c r="F380" s="205">
        <v>14.2</v>
      </c>
      <c r="G380" s="206">
        <v>4</v>
      </c>
      <c r="H380" s="204">
        <v>0.4</v>
      </c>
      <c r="I380" s="206">
        <v>30</v>
      </c>
      <c r="J380" s="204">
        <v>9.9000000000000005E-2</v>
      </c>
      <c r="K380" s="204">
        <v>0.13200000000000001</v>
      </c>
      <c r="L380" s="205"/>
      <c r="M380" s="205"/>
    </row>
    <row r="381" spans="1:13" ht="56.25" x14ac:dyDescent="0.2">
      <c r="A381" s="205" t="s">
        <v>3232</v>
      </c>
      <c r="B381" s="205" t="s">
        <v>3303</v>
      </c>
      <c r="C381" s="214" t="s">
        <v>5625</v>
      </c>
      <c r="D381" s="204">
        <v>2.5880000000000001</v>
      </c>
      <c r="E381" s="204"/>
      <c r="F381" s="205">
        <v>5.9</v>
      </c>
      <c r="G381" s="206">
        <v>1</v>
      </c>
      <c r="H381" s="204">
        <v>0.59599999999999997</v>
      </c>
      <c r="I381" s="206">
        <v>14</v>
      </c>
      <c r="J381" s="204">
        <v>8.4000000000000005E-2</v>
      </c>
      <c r="K381" s="204">
        <v>0.10199999999999999</v>
      </c>
      <c r="L381" s="205"/>
      <c r="M381" s="205"/>
    </row>
    <row r="382" spans="1:13" x14ac:dyDescent="0.2">
      <c r="A382" s="205" t="s">
        <v>2393</v>
      </c>
      <c r="B382" s="205" t="s">
        <v>3303</v>
      </c>
      <c r="C382" s="214" t="s">
        <v>5626</v>
      </c>
      <c r="D382" s="204">
        <v>2.88</v>
      </c>
      <c r="E382" s="204"/>
      <c r="F382" s="205">
        <v>5.5</v>
      </c>
      <c r="G382" s="206">
        <v>1</v>
      </c>
      <c r="H382" s="204">
        <v>0.70399999999999996</v>
      </c>
      <c r="I382" s="206">
        <v>11</v>
      </c>
      <c r="J382" s="204">
        <v>0.254</v>
      </c>
      <c r="K382" s="204">
        <v>0.216</v>
      </c>
      <c r="L382" s="205"/>
      <c r="M382" s="205"/>
    </row>
    <row r="383" spans="1:13" ht="22.5" x14ac:dyDescent="0.2">
      <c r="A383" s="205" t="s">
        <v>2394</v>
      </c>
      <c r="B383" s="205" t="s">
        <v>3303</v>
      </c>
      <c r="C383" s="214" t="s">
        <v>3859</v>
      </c>
      <c r="D383" s="204">
        <v>2.91</v>
      </c>
      <c r="E383" s="204"/>
      <c r="F383" s="205">
        <v>9.3000000000000007</v>
      </c>
      <c r="G383" s="206">
        <v>2</v>
      </c>
      <c r="H383" s="204">
        <v>0.44</v>
      </c>
      <c r="I383" s="206">
        <v>19</v>
      </c>
      <c r="J383" s="204">
        <v>0.1</v>
      </c>
      <c r="K383" s="204">
        <v>0.128</v>
      </c>
      <c r="L383" s="205"/>
      <c r="M383" s="205"/>
    </row>
    <row r="384" spans="1:13" ht="56.25" x14ac:dyDescent="0.2">
      <c r="A384" s="205" t="s">
        <v>2810</v>
      </c>
      <c r="B384" s="205" t="s">
        <v>3303</v>
      </c>
      <c r="C384" s="214" t="s">
        <v>7168</v>
      </c>
      <c r="D384" s="204">
        <v>2.6459999999999999</v>
      </c>
      <c r="E384" s="204"/>
      <c r="F384" s="205">
        <v>12</v>
      </c>
      <c r="G384" s="206">
        <v>3</v>
      </c>
      <c r="H384" s="204">
        <v>0.42799999999999999</v>
      </c>
      <c r="I384" s="206">
        <v>25</v>
      </c>
      <c r="J384" s="204">
        <v>0.1</v>
      </c>
      <c r="K384" s="204">
        <v>0.13200000000000001</v>
      </c>
      <c r="L384" s="205"/>
      <c r="M384" s="205"/>
    </row>
    <row r="385" spans="1:13" ht="33.75" x14ac:dyDescent="0.2">
      <c r="A385" s="205" t="s">
        <v>1751</v>
      </c>
      <c r="B385" s="205" t="s">
        <v>3303</v>
      </c>
      <c r="C385" s="214" t="s">
        <v>5627</v>
      </c>
      <c r="D385" s="204">
        <v>2.0409999999999999</v>
      </c>
      <c r="E385" s="204"/>
      <c r="F385" s="205">
        <v>8.1</v>
      </c>
      <c r="G385" s="206">
        <v>2</v>
      </c>
      <c r="H385" s="204">
        <v>0.31</v>
      </c>
      <c r="I385" s="206">
        <v>17</v>
      </c>
      <c r="J385" s="204">
        <v>0.08</v>
      </c>
      <c r="K385" s="204">
        <v>0.10199999999999999</v>
      </c>
      <c r="L385" s="205"/>
      <c r="M385" s="205"/>
    </row>
    <row r="386" spans="1:13" ht="56.25" x14ac:dyDescent="0.2">
      <c r="A386" s="205" t="s">
        <v>870</v>
      </c>
      <c r="B386" s="205" t="s">
        <v>3303</v>
      </c>
      <c r="C386" s="214" t="s">
        <v>7169</v>
      </c>
      <c r="D386" s="204">
        <v>1.486</v>
      </c>
      <c r="E386" s="204"/>
      <c r="F386" s="205">
        <v>5.6</v>
      </c>
      <c r="G386" s="206">
        <v>1</v>
      </c>
      <c r="H386" s="204">
        <v>0.56200000000000006</v>
      </c>
      <c r="I386" s="206">
        <v>13</v>
      </c>
      <c r="J386" s="204">
        <v>9.0999999999999998E-2</v>
      </c>
      <c r="K386" s="204">
        <v>0.11</v>
      </c>
      <c r="L386" s="205"/>
      <c r="M386" s="205"/>
    </row>
    <row r="387" spans="1:13" ht="45" x14ac:dyDescent="0.2">
      <c r="A387" s="205" t="s">
        <v>871</v>
      </c>
      <c r="B387" s="205" t="s">
        <v>3303</v>
      </c>
      <c r="C387" s="214" t="s">
        <v>3968</v>
      </c>
      <c r="D387" s="204">
        <v>1.4390000000000001</v>
      </c>
      <c r="E387" s="204"/>
      <c r="F387" s="205">
        <v>5.3</v>
      </c>
      <c r="G387" s="206">
        <v>1</v>
      </c>
      <c r="H387" s="204">
        <v>0.38800000000000001</v>
      </c>
      <c r="I387" s="206">
        <v>12</v>
      </c>
      <c r="J387" s="204">
        <v>7.8E-2</v>
      </c>
      <c r="K387" s="204">
        <v>9.4E-2</v>
      </c>
      <c r="L387" s="205"/>
      <c r="M387" s="205"/>
    </row>
    <row r="388" spans="1:13" ht="45" x14ac:dyDescent="0.2">
      <c r="A388" s="205" t="s">
        <v>2665</v>
      </c>
      <c r="B388" s="205" t="s">
        <v>3303</v>
      </c>
      <c r="C388" s="214" t="s">
        <v>3969</v>
      </c>
      <c r="D388" s="204">
        <v>1.4670000000000001</v>
      </c>
      <c r="E388" s="204"/>
      <c r="F388" s="205">
        <v>7</v>
      </c>
      <c r="G388" s="206">
        <v>1</v>
      </c>
      <c r="H388" s="204">
        <v>0.70699999999999996</v>
      </c>
      <c r="I388" s="206">
        <v>17</v>
      </c>
      <c r="J388" s="204">
        <v>8.7999999999999995E-2</v>
      </c>
      <c r="K388" s="204">
        <v>0.11</v>
      </c>
      <c r="L388" s="205"/>
      <c r="M388" s="205"/>
    </row>
    <row r="389" spans="1:13" ht="33.75" x14ac:dyDescent="0.2">
      <c r="A389" s="205" t="s">
        <v>3267</v>
      </c>
      <c r="B389" s="205" t="s">
        <v>3303</v>
      </c>
      <c r="C389" s="214" t="s">
        <v>1280</v>
      </c>
      <c r="D389" s="204">
        <v>5.21</v>
      </c>
      <c r="E389" s="204"/>
      <c r="F389" s="205">
        <v>37</v>
      </c>
      <c r="G389" s="206">
        <v>11</v>
      </c>
      <c r="H389" s="204">
        <v>0.33</v>
      </c>
      <c r="I389" s="206">
        <v>55</v>
      </c>
      <c r="J389" s="204">
        <v>7.4999999999999997E-2</v>
      </c>
      <c r="K389" s="204">
        <v>0.104</v>
      </c>
      <c r="L389" s="205"/>
      <c r="M389" s="205"/>
    </row>
    <row r="390" spans="1:13" ht="33.75" x14ac:dyDescent="0.2">
      <c r="A390" s="205" t="s">
        <v>2437</v>
      </c>
      <c r="B390" s="205" t="s">
        <v>3303</v>
      </c>
      <c r="C390" s="214" t="s">
        <v>1591</v>
      </c>
      <c r="D390" s="204">
        <v>2.2010000000000001</v>
      </c>
      <c r="E390" s="204"/>
      <c r="F390" s="205">
        <v>17.2</v>
      </c>
      <c r="G390" s="206">
        <v>5</v>
      </c>
      <c r="H390" s="204">
        <v>0.308</v>
      </c>
      <c r="I390" s="206">
        <v>33</v>
      </c>
      <c r="J390" s="204">
        <v>7.4999999999999997E-2</v>
      </c>
      <c r="K390" s="204">
        <v>0.10100000000000001</v>
      </c>
      <c r="L390" s="205"/>
      <c r="M390" s="205"/>
    </row>
    <row r="391" spans="1:13" ht="22.5" x14ac:dyDescent="0.2">
      <c r="A391" s="205" t="s">
        <v>1592</v>
      </c>
      <c r="B391" s="205" t="s">
        <v>3303</v>
      </c>
      <c r="C391" s="214" t="s">
        <v>4009</v>
      </c>
      <c r="D391" s="204">
        <v>1.6679999999999999</v>
      </c>
      <c r="E391" s="204"/>
      <c r="F391" s="205">
        <v>12.5</v>
      </c>
      <c r="G391" s="206">
        <v>3</v>
      </c>
      <c r="H391" s="204">
        <v>0.32900000000000001</v>
      </c>
      <c r="I391" s="206">
        <v>26</v>
      </c>
      <c r="J391" s="204">
        <v>7.3999999999999996E-2</v>
      </c>
      <c r="K391" s="204">
        <v>9.7000000000000003E-2</v>
      </c>
      <c r="L391" s="205"/>
      <c r="M391" s="205"/>
    </row>
    <row r="392" spans="1:13" ht="22.5" x14ac:dyDescent="0.2">
      <c r="A392" s="205" t="s">
        <v>3117</v>
      </c>
      <c r="B392" s="205" t="s">
        <v>3303</v>
      </c>
      <c r="C392" s="214" t="s">
        <v>305</v>
      </c>
      <c r="D392" s="204">
        <v>4.0090000000000003</v>
      </c>
      <c r="E392" s="204"/>
      <c r="F392" s="205">
        <v>19.3</v>
      </c>
      <c r="G392" s="206">
        <v>5</v>
      </c>
      <c r="H392" s="204">
        <v>0.433</v>
      </c>
      <c r="I392" s="206">
        <v>36</v>
      </c>
      <c r="J392" s="204">
        <v>9.4E-2</v>
      </c>
      <c r="K392" s="204">
        <v>0.128</v>
      </c>
      <c r="L392" s="205"/>
      <c r="M392" s="205"/>
    </row>
    <row r="393" spans="1:13" ht="22.5" x14ac:dyDescent="0.2">
      <c r="A393" s="205" t="s">
        <v>3118</v>
      </c>
      <c r="B393" s="205" t="s">
        <v>3303</v>
      </c>
      <c r="C393" s="214" t="s">
        <v>306</v>
      </c>
      <c r="D393" s="204">
        <v>2.4630000000000001</v>
      </c>
      <c r="E393" s="204"/>
      <c r="F393" s="205">
        <v>11.1</v>
      </c>
      <c r="G393" s="206">
        <v>3</v>
      </c>
      <c r="H393" s="204">
        <v>0.33500000000000002</v>
      </c>
      <c r="I393" s="206">
        <v>23</v>
      </c>
      <c r="J393" s="204">
        <v>8.4000000000000005E-2</v>
      </c>
      <c r="K393" s="204">
        <v>0.11</v>
      </c>
      <c r="L393" s="205"/>
      <c r="M393" s="205"/>
    </row>
    <row r="394" spans="1:13" ht="56.25" x14ac:dyDescent="0.2">
      <c r="A394" s="205" t="s">
        <v>1914</v>
      </c>
      <c r="B394" s="205" t="s">
        <v>3303</v>
      </c>
      <c r="C394" s="214" t="s">
        <v>7466</v>
      </c>
      <c r="D394" s="204">
        <v>3.9340000000000002</v>
      </c>
      <c r="E394" s="204"/>
      <c r="F394" s="205">
        <v>16.3</v>
      </c>
      <c r="G394" s="206">
        <v>4</v>
      </c>
      <c r="H394" s="204">
        <v>0.621</v>
      </c>
      <c r="I394" s="206">
        <v>33</v>
      </c>
      <c r="J394" s="204">
        <v>0.13300000000000001</v>
      </c>
      <c r="K394" s="204">
        <v>0.17899999999999999</v>
      </c>
      <c r="L394" s="205"/>
      <c r="M394" s="205"/>
    </row>
    <row r="395" spans="1:13" ht="22.5" x14ac:dyDescent="0.2">
      <c r="A395" s="205" t="s">
        <v>868</v>
      </c>
      <c r="B395" s="205" t="s">
        <v>3303</v>
      </c>
      <c r="C395" s="214" t="s">
        <v>7170</v>
      </c>
      <c r="D395" s="204">
        <v>1.609</v>
      </c>
      <c r="E395" s="204"/>
      <c r="F395" s="205">
        <v>2.9</v>
      </c>
      <c r="G395" s="206">
        <v>1</v>
      </c>
      <c r="H395" s="204">
        <v>0.23100000000000001</v>
      </c>
      <c r="I395" s="206">
        <v>7</v>
      </c>
      <c r="J395" s="204">
        <v>0.11</v>
      </c>
      <c r="K395" s="204">
        <v>0.11700000000000001</v>
      </c>
      <c r="L395" s="205"/>
      <c r="M395" s="205"/>
    </row>
    <row r="396" spans="1:13" ht="22.5" x14ac:dyDescent="0.2">
      <c r="A396" s="205" t="s">
        <v>869</v>
      </c>
      <c r="B396" s="205" t="s">
        <v>3303</v>
      </c>
      <c r="C396" s="214" t="s">
        <v>7171</v>
      </c>
      <c r="D396" s="204">
        <v>0.84699999999999998</v>
      </c>
      <c r="E396" s="204"/>
      <c r="F396" s="205">
        <v>2.7</v>
      </c>
      <c r="G396" s="206">
        <v>1</v>
      </c>
      <c r="H396" s="204">
        <v>0.14199999999999999</v>
      </c>
      <c r="I396" s="206">
        <v>6</v>
      </c>
      <c r="J396" s="204">
        <v>8.8999999999999996E-2</v>
      </c>
      <c r="K396" s="204">
        <v>9.2999999999999999E-2</v>
      </c>
      <c r="L396" s="205"/>
      <c r="M396" s="205"/>
    </row>
    <row r="397" spans="1:13" ht="22.5" x14ac:dyDescent="0.2">
      <c r="A397" s="205" t="s">
        <v>7172</v>
      </c>
      <c r="B397" s="205" t="s">
        <v>3303</v>
      </c>
      <c r="C397" s="214" t="s">
        <v>7173</v>
      </c>
      <c r="D397" s="204">
        <v>0.79500000000000004</v>
      </c>
      <c r="E397" s="204"/>
      <c r="F397" s="205">
        <v>3.1</v>
      </c>
      <c r="G397" s="206">
        <v>1</v>
      </c>
      <c r="H397" s="204">
        <v>0.127</v>
      </c>
      <c r="I397" s="206">
        <v>8</v>
      </c>
      <c r="J397" s="204">
        <v>8.2000000000000003E-2</v>
      </c>
      <c r="K397" s="204">
        <v>8.7999999999999995E-2</v>
      </c>
      <c r="L397" s="205"/>
      <c r="M397" s="205"/>
    </row>
    <row r="398" spans="1:13" ht="45" x14ac:dyDescent="0.2">
      <c r="A398" s="205" t="s">
        <v>397</v>
      </c>
      <c r="B398" s="205" t="s">
        <v>3303</v>
      </c>
      <c r="C398" s="214" t="s">
        <v>5629</v>
      </c>
      <c r="D398" s="204">
        <v>3.4079999999999999</v>
      </c>
      <c r="E398" s="204"/>
      <c r="F398" s="205">
        <v>11.5</v>
      </c>
      <c r="G398" s="206">
        <v>3</v>
      </c>
      <c r="H398" s="204">
        <v>0.38800000000000001</v>
      </c>
      <c r="I398" s="206">
        <v>27</v>
      </c>
      <c r="J398" s="204">
        <v>0.13400000000000001</v>
      </c>
      <c r="K398" s="204">
        <v>0.124</v>
      </c>
      <c r="L398" s="205"/>
      <c r="M398" s="205"/>
    </row>
    <row r="399" spans="1:13" ht="56.25" x14ac:dyDescent="0.2">
      <c r="A399" s="205" t="s">
        <v>398</v>
      </c>
      <c r="B399" s="205" t="s">
        <v>3303</v>
      </c>
      <c r="C399" s="214" t="s">
        <v>5630</v>
      </c>
      <c r="D399" s="204">
        <v>2.4380000000000002</v>
      </c>
      <c r="E399" s="204"/>
      <c r="F399" s="205">
        <v>13.5</v>
      </c>
      <c r="G399" s="206">
        <v>4</v>
      </c>
      <c r="H399" s="204">
        <v>0.34399999999999997</v>
      </c>
      <c r="I399" s="206">
        <v>29</v>
      </c>
      <c r="J399" s="204">
        <v>8.8999999999999996E-2</v>
      </c>
      <c r="K399" s="204">
        <v>0.11899999999999999</v>
      </c>
      <c r="L399" s="205"/>
      <c r="M399" s="205"/>
    </row>
    <row r="400" spans="1:13" ht="56.25" x14ac:dyDescent="0.2">
      <c r="A400" s="205" t="s">
        <v>2741</v>
      </c>
      <c r="B400" s="205" t="s">
        <v>3303</v>
      </c>
      <c r="C400" s="214" t="s">
        <v>5631</v>
      </c>
      <c r="D400" s="204">
        <v>1.28</v>
      </c>
      <c r="E400" s="204"/>
      <c r="F400" s="205">
        <v>4.5</v>
      </c>
      <c r="G400" s="206">
        <v>1</v>
      </c>
      <c r="H400" s="204">
        <v>0.46600000000000003</v>
      </c>
      <c r="I400" s="206">
        <v>11</v>
      </c>
      <c r="J400" s="204">
        <v>9.0999999999999998E-2</v>
      </c>
      <c r="K400" s="204">
        <v>0.107</v>
      </c>
      <c r="L400" s="205"/>
      <c r="M400" s="205"/>
    </row>
    <row r="401" spans="1:13" ht="45" x14ac:dyDescent="0.2">
      <c r="A401" s="205" t="s">
        <v>2742</v>
      </c>
      <c r="B401" s="205" t="s">
        <v>3303</v>
      </c>
      <c r="C401" s="214" t="s">
        <v>5632</v>
      </c>
      <c r="D401" s="204">
        <v>0.72599999999999998</v>
      </c>
      <c r="E401" s="204"/>
      <c r="F401" s="205">
        <v>3.3</v>
      </c>
      <c r="G401" s="206">
        <v>1</v>
      </c>
      <c r="H401" s="204">
        <v>0.40200000000000002</v>
      </c>
      <c r="I401" s="206">
        <v>8</v>
      </c>
      <c r="J401" s="204">
        <v>9.0999999999999998E-2</v>
      </c>
      <c r="K401" s="204">
        <v>0.1</v>
      </c>
      <c r="L401" s="205"/>
      <c r="M401" s="205"/>
    </row>
    <row r="402" spans="1:13" ht="22.5" x14ac:dyDescent="0.2">
      <c r="A402" s="205" t="s">
        <v>783</v>
      </c>
      <c r="B402" s="205" t="s">
        <v>3303</v>
      </c>
      <c r="C402" s="214" t="s">
        <v>5633</v>
      </c>
      <c r="D402" s="204">
        <v>3.6549999999999998</v>
      </c>
      <c r="E402" s="204"/>
      <c r="F402" s="205">
        <v>11.5</v>
      </c>
      <c r="G402" s="206">
        <v>3</v>
      </c>
      <c r="H402" s="204">
        <v>0.52100000000000002</v>
      </c>
      <c r="I402" s="206">
        <v>25</v>
      </c>
      <c r="J402" s="204">
        <v>0.126</v>
      </c>
      <c r="K402" s="204">
        <v>0.16600000000000001</v>
      </c>
      <c r="L402" s="205"/>
      <c r="M402" s="205"/>
    </row>
    <row r="403" spans="1:13" ht="33.75" x14ac:dyDescent="0.2">
      <c r="A403" s="205" t="s">
        <v>439</v>
      </c>
      <c r="B403" s="205" t="s">
        <v>3303</v>
      </c>
      <c r="C403" s="214" t="s">
        <v>5634</v>
      </c>
      <c r="D403" s="204">
        <v>1.8260000000000001</v>
      </c>
      <c r="E403" s="204"/>
      <c r="F403" s="205">
        <v>2.6</v>
      </c>
      <c r="G403" s="206">
        <v>1</v>
      </c>
      <c r="H403" s="204">
        <v>0.247</v>
      </c>
      <c r="I403" s="206">
        <v>5</v>
      </c>
      <c r="J403" s="204">
        <v>0.23300000000000001</v>
      </c>
      <c r="K403" s="204">
        <v>0.16900000000000001</v>
      </c>
      <c r="L403" s="205"/>
      <c r="M403" s="205"/>
    </row>
    <row r="404" spans="1:13" ht="33.75" x14ac:dyDescent="0.2">
      <c r="A404" s="205" t="s">
        <v>1593</v>
      </c>
      <c r="B404" s="205" t="s">
        <v>3303</v>
      </c>
      <c r="C404" s="214" t="s">
        <v>7174</v>
      </c>
      <c r="D404" s="204">
        <v>1.9339999999999999</v>
      </c>
      <c r="E404" s="204"/>
      <c r="F404" s="205">
        <v>4.7</v>
      </c>
      <c r="G404" s="206">
        <v>1</v>
      </c>
      <c r="H404" s="204">
        <v>0.56299999999999994</v>
      </c>
      <c r="I404" s="206">
        <v>11</v>
      </c>
      <c r="J404" s="204">
        <v>0.106</v>
      </c>
      <c r="K404" s="204">
        <v>0.125</v>
      </c>
      <c r="L404" s="205"/>
      <c r="M404" s="205"/>
    </row>
    <row r="405" spans="1:13" ht="33.75" x14ac:dyDescent="0.2">
      <c r="A405" s="205" t="s">
        <v>1915</v>
      </c>
      <c r="B405" s="205" t="s">
        <v>3303</v>
      </c>
      <c r="C405" s="214" t="s">
        <v>30</v>
      </c>
      <c r="D405" s="204">
        <v>1.504</v>
      </c>
      <c r="E405" s="204"/>
      <c r="F405" s="205">
        <v>7.1</v>
      </c>
      <c r="G405" s="206">
        <v>1</v>
      </c>
      <c r="H405" s="204">
        <v>0.372</v>
      </c>
      <c r="I405" s="206">
        <v>19</v>
      </c>
      <c r="J405" s="204">
        <v>7.2999999999999995E-2</v>
      </c>
      <c r="K405" s="204">
        <v>9.1999999999999998E-2</v>
      </c>
      <c r="L405" s="205"/>
      <c r="M405" s="205"/>
    </row>
    <row r="406" spans="1:13" ht="22.5" x14ac:dyDescent="0.2">
      <c r="A406" s="205" t="s">
        <v>2495</v>
      </c>
      <c r="B406" s="205" t="s">
        <v>3303</v>
      </c>
      <c r="C406" s="214" t="s">
        <v>6546</v>
      </c>
      <c r="D406" s="204">
        <v>5.8470000000000004</v>
      </c>
      <c r="E406" s="204"/>
      <c r="F406" s="205">
        <v>30.6</v>
      </c>
      <c r="G406" s="206">
        <v>9</v>
      </c>
      <c r="H406" s="204">
        <v>0.373</v>
      </c>
      <c r="I406" s="206">
        <v>49</v>
      </c>
      <c r="J406" s="204">
        <v>8.5000000000000006E-2</v>
      </c>
      <c r="K406" s="204">
        <v>0.11799999999999999</v>
      </c>
      <c r="L406" s="205"/>
      <c r="M406" s="205"/>
    </row>
    <row r="407" spans="1:13" ht="33.75" x14ac:dyDescent="0.2">
      <c r="A407" s="205" t="s">
        <v>2496</v>
      </c>
      <c r="B407" s="205" t="s">
        <v>3303</v>
      </c>
      <c r="C407" s="214" t="s">
        <v>6547</v>
      </c>
      <c r="D407" s="204">
        <v>3.8450000000000002</v>
      </c>
      <c r="E407" s="204"/>
      <c r="F407" s="205">
        <v>19.899999999999999</v>
      </c>
      <c r="G407" s="206">
        <v>6</v>
      </c>
      <c r="H407" s="204">
        <v>0.38500000000000001</v>
      </c>
      <c r="I407" s="206">
        <v>38</v>
      </c>
      <c r="J407" s="204">
        <v>9.5000000000000001E-2</v>
      </c>
      <c r="K407" s="204">
        <v>0.129</v>
      </c>
      <c r="L407" s="205"/>
      <c r="M407" s="205"/>
    </row>
    <row r="408" spans="1:13" ht="45" x14ac:dyDescent="0.2">
      <c r="A408" s="205" t="s">
        <v>2468</v>
      </c>
      <c r="B408" s="205" t="s">
        <v>3303</v>
      </c>
      <c r="C408" s="214" t="s">
        <v>6548</v>
      </c>
      <c r="D408" s="204">
        <v>2.331</v>
      </c>
      <c r="E408" s="204"/>
      <c r="F408" s="205">
        <v>17.5</v>
      </c>
      <c r="G408" s="206">
        <v>5</v>
      </c>
      <c r="H408" s="204">
        <v>0.29899999999999999</v>
      </c>
      <c r="I408" s="206">
        <v>34</v>
      </c>
      <c r="J408" s="204">
        <v>7.1999999999999995E-2</v>
      </c>
      <c r="K408" s="204">
        <v>9.7000000000000003E-2</v>
      </c>
      <c r="L408" s="205"/>
      <c r="M408" s="205"/>
    </row>
    <row r="409" spans="1:13" ht="45" x14ac:dyDescent="0.2">
      <c r="A409" s="205" t="s">
        <v>85</v>
      </c>
      <c r="B409" s="205" t="s">
        <v>3303</v>
      </c>
      <c r="C409" s="214" t="s">
        <v>6549</v>
      </c>
      <c r="D409" s="204">
        <v>1.4930000000000001</v>
      </c>
      <c r="E409" s="204"/>
      <c r="F409" s="205">
        <v>12.2</v>
      </c>
      <c r="G409" s="206">
        <v>3</v>
      </c>
      <c r="H409" s="204">
        <v>0.316</v>
      </c>
      <c r="I409" s="206">
        <v>25</v>
      </c>
      <c r="J409" s="204">
        <v>7.1999999999999995E-2</v>
      </c>
      <c r="K409" s="204">
        <v>9.5000000000000001E-2</v>
      </c>
      <c r="L409" s="205"/>
      <c r="M409" s="205"/>
    </row>
    <row r="410" spans="1:13" ht="45" x14ac:dyDescent="0.2">
      <c r="A410" s="205" t="s">
        <v>5637</v>
      </c>
      <c r="B410" s="205" t="s">
        <v>3303</v>
      </c>
      <c r="C410" s="214" t="s">
        <v>6550</v>
      </c>
      <c r="D410" s="204">
        <v>1.129</v>
      </c>
      <c r="E410" s="204"/>
      <c r="F410" s="205">
        <v>9.4</v>
      </c>
      <c r="G410" s="206">
        <v>2</v>
      </c>
      <c r="H410" s="204">
        <v>0.33300000000000002</v>
      </c>
      <c r="I410" s="206">
        <v>19</v>
      </c>
      <c r="J410" s="204">
        <v>7.3999999999999996E-2</v>
      </c>
      <c r="K410" s="204">
        <v>9.6000000000000002E-2</v>
      </c>
      <c r="L410" s="205"/>
      <c r="M410" s="205"/>
    </row>
    <row r="411" spans="1:13" ht="45" x14ac:dyDescent="0.2">
      <c r="A411" s="205" t="s">
        <v>562</v>
      </c>
      <c r="B411" s="205" t="s">
        <v>3303</v>
      </c>
      <c r="C411" s="214" t="s">
        <v>7175</v>
      </c>
      <c r="D411" s="204">
        <v>3.31</v>
      </c>
      <c r="E411" s="204"/>
      <c r="F411" s="205">
        <v>14.2</v>
      </c>
      <c r="G411" s="206">
        <v>4</v>
      </c>
      <c r="H411" s="204">
        <v>0.46899999999999997</v>
      </c>
      <c r="I411" s="206">
        <v>27</v>
      </c>
      <c r="J411" s="204">
        <v>0.11600000000000001</v>
      </c>
      <c r="K411" s="204">
        <v>0.155</v>
      </c>
      <c r="L411" s="205"/>
      <c r="M411" s="205"/>
    </row>
    <row r="412" spans="1:13" ht="45" x14ac:dyDescent="0.2">
      <c r="A412" s="205" t="s">
        <v>563</v>
      </c>
      <c r="B412" s="205" t="s">
        <v>3303</v>
      </c>
      <c r="C412" s="214" t="s">
        <v>7176</v>
      </c>
      <c r="D412" s="204">
        <v>1.7509999999999999</v>
      </c>
      <c r="E412" s="204"/>
      <c r="F412" s="205">
        <v>6.1</v>
      </c>
      <c r="G412" s="206">
        <v>1</v>
      </c>
      <c r="H412" s="204">
        <v>0.77500000000000002</v>
      </c>
      <c r="I412" s="206">
        <v>12</v>
      </c>
      <c r="J412" s="204">
        <v>0.105</v>
      </c>
      <c r="K412" s="204">
        <v>0.129</v>
      </c>
      <c r="L412" s="205"/>
      <c r="M412" s="205"/>
    </row>
    <row r="413" spans="1:13" ht="33.75" x14ac:dyDescent="0.2">
      <c r="A413" s="205" t="s">
        <v>1466</v>
      </c>
      <c r="B413" s="205" t="s">
        <v>3303</v>
      </c>
      <c r="C413" s="214" t="s">
        <v>7177</v>
      </c>
      <c r="D413" s="204">
        <v>3.0169999999999999</v>
      </c>
      <c r="E413" s="204"/>
      <c r="F413" s="205">
        <v>20.2</v>
      </c>
      <c r="G413" s="206">
        <v>6</v>
      </c>
      <c r="H413" s="204">
        <v>0.314</v>
      </c>
      <c r="I413" s="206">
        <v>38</v>
      </c>
      <c r="J413" s="204">
        <v>7.5999999999999998E-2</v>
      </c>
      <c r="K413" s="204">
        <v>0.104</v>
      </c>
      <c r="L413" s="205"/>
      <c r="M413" s="205"/>
    </row>
    <row r="414" spans="1:13" ht="56.25" x14ac:dyDescent="0.2">
      <c r="A414" s="205" t="s">
        <v>828</v>
      </c>
      <c r="B414" s="205" t="s">
        <v>3303</v>
      </c>
      <c r="C414" s="214" t="s">
        <v>7178</v>
      </c>
      <c r="D414" s="204">
        <v>2.6560000000000001</v>
      </c>
      <c r="E414" s="204"/>
      <c r="F414" s="205">
        <v>20.5</v>
      </c>
      <c r="G414" s="206">
        <v>6</v>
      </c>
      <c r="H414" s="204">
        <v>0.30399999999999999</v>
      </c>
      <c r="I414" s="206">
        <v>38</v>
      </c>
      <c r="J414" s="204">
        <v>7.2999999999999995E-2</v>
      </c>
      <c r="K414" s="204">
        <v>9.9000000000000005E-2</v>
      </c>
      <c r="L414" s="205"/>
      <c r="M414" s="205"/>
    </row>
    <row r="415" spans="1:13" ht="56.25" x14ac:dyDescent="0.2">
      <c r="A415" s="205" t="s">
        <v>1477</v>
      </c>
      <c r="B415" s="205" t="s">
        <v>3303</v>
      </c>
      <c r="C415" s="214" t="s">
        <v>7179</v>
      </c>
      <c r="D415" s="204">
        <v>1.712</v>
      </c>
      <c r="E415" s="204"/>
      <c r="F415" s="205">
        <v>14.2</v>
      </c>
      <c r="G415" s="206">
        <v>4</v>
      </c>
      <c r="H415" s="204">
        <v>0.28000000000000003</v>
      </c>
      <c r="I415" s="206">
        <v>28</v>
      </c>
      <c r="J415" s="204">
        <v>6.9000000000000006E-2</v>
      </c>
      <c r="K415" s="204">
        <v>9.1999999999999998E-2</v>
      </c>
      <c r="L415" s="205"/>
      <c r="M415" s="205"/>
    </row>
    <row r="416" spans="1:13" ht="56.25" x14ac:dyDescent="0.2">
      <c r="A416" s="205" t="s">
        <v>5640</v>
      </c>
      <c r="B416" s="205" t="s">
        <v>3303</v>
      </c>
      <c r="C416" s="214" t="s">
        <v>7180</v>
      </c>
      <c r="D416" s="204">
        <v>1.458</v>
      </c>
      <c r="E416" s="204"/>
      <c r="F416" s="205">
        <v>11.6</v>
      </c>
      <c r="G416" s="206">
        <v>3</v>
      </c>
      <c r="H416" s="204">
        <v>0.318</v>
      </c>
      <c r="I416" s="206">
        <v>24</v>
      </c>
      <c r="J416" s="204">
        <v>7.6999999999999999E-2</v>
      </c>
      <c r="K416" s="204">
        <v>0.10100000000000001</v>
      </c>
      <c r="L416" s="205"/>
      <c r="M416" s="205"/>
    </row>
    <row r="417" spans="1:13" ht="33.75" x14ac:dyDescent="0.2">
      <c r="A417" s="205" t="s">
        <v>3324</v>
      </c>
      <c r="B417" s="205" t="s">
        <v>3303</v>
      </c>
      <c r="C417" s="214" t="s">
        <v>2711</v>
      </c>
      <c r="D417" s="204">
        <v>4.633</v>
      </c>
      <c r="E417" s="204"/>
      <c r="F417" s="205">
        <v>26.3</v>
      </c>
      <c r="G417" s="206">
        <v>8</v>
      </c>
      <c r="H417" s="204">
        <v>0.35899999999999999</v>
      </c>
      <c r="I417" s="206">
        <v>44</v>
      </c>
      <c r="J417" s="204">
        <v>8.5999999999999993E-2</v>
      </c>
      <c r="K417" s="204">
        <v>0.11799999999999999</v>
      </c>
      <c r="L417" s="205"/>
      <c r="M417" s="205"/>
    </row>
    <row r="418" spans="1:13" ht="45" x14ac:dyDescent="0.2">
      <c r="A418" s="205" t="s">
        <v>2554</v>
      </c>
      <c r="B418" s="205" t="s">
        <v>3303</v>
      </c>
      <c r="C418" s="214" t="s">
        <v>2712</v>
      </c>
      <c r="D418" s="204">
        <v>2.7669999999999999</v>
      </c>
      <c r="E418" s="204"/>
      <c r="F418" s="205">
        <v>19.8</v>
      </c>
      <c r="G418" s="206">
        <v>6</v>
      </c>
      <c r="H418" s="204">
        <v>0.317</v>
      </c>
      <c r="I418" s="206">
        <v>38</v>
      </c>
      <c r="J418" s="204">
        <v>7.8E-2</v>
      </c>
      <c r="K418" s="204">
        <v>0.107</v>
      </c>
      <c r="L418" s="205"/>
      <c r="M418" s="205"/>
    </row>
    <row r="419" spans="1:13" ht="33.75" x14ac:dyDescent="0.2">
      <c r="A419" s="205" t="s">
        <v>543</v>
      </c>
      <c r="B419" s="205" t="s">
        <v>3303</v>
      </c>
      <c r="C419" s="214" t="s">
        <v>661</v>
      </c>
      <c r="D419" s="204">
        <v>2.0739999999999998</v>
      </c>
      <c r="E419" s="204"/>
      <c r="F419" s="205">
        <v>16.2</v>
      </c>
      <c r="G419" s="206">
        <v>4</v>
      </c>
      <c r="H419" s="204">
        <v>0.32700000000000001</v>
      </c>
      <c r="I419" s="206">
        <v>31</v>
      </c>
      <c r="J419" s="204">
        <v>7.0000000000000007E-2</v>
      </c>
      <c r="K419" s="204">
        <v>9.5000000000000001E-2</v>
      </c>
      <c r="L419" s="205"/>
      <c r="M419" s="205"/>
    </row>
    <row r="420" spans="1:13" ht="22.5" x14ac:dyDescent="0.2">
      <c r="A420" s="205" t="s">
        <v>894</v>
      </c>
      <c r="B420" s="205" t="s">
        <v>3303</v>
      </c>
      <c r="C420" s="214" t="s">
        <v>2713</v>
      </c>
      <c r="D420" s="204">
        <v>7.5590000000000002</v>
      </c>
      <c r="E420" s="204"/>
      <c r="F420" s="205">
        <v>12.9</v>
      </c>
      <c r="G420" s="206">
        <v>3</v>
      </c>
      <c r="H420" s="204">
        <v>1.075</v>
      </c>
      <c r="I420" s="206">
        <v>24</v>
      </c>
      <c r="J420" s="204">
        <v>0.44500000000000001</v>
      </c>
      <c r="K420" s="204">
        <v>0.31</v>
      </c>
      <c r="L420" s="205"/>
      <c r="M420" s="205"/>
    </row>
    <row r="421" spans="1:13" ht="33.75" x14ac:dyDescent="0.2">
      <c r="A421" s="205" t="s">
        <v>630</v>
      </c>
      <c r="B421" s="205" t="s">
        <v>3303</v>
      </c>
      <c r="C421" s="214" t="s">
        <v>331</v>
      </c>
      <c r="D421" s="204">
        <v>19.628</v>
      </c>
      <c r="E421" s="204"/>
      <c r="F421" s="205">
        <v>38.6</v>
      </c>
      <c r="G421" s="206">
        <v>12</v>
      </c>
      <c r="H421" s="204">
        <v>1.2470000000000001</v>
      </c>
      <c r="I421" s="206">
        <v>57</v>
      </c>
      <c r="J421" s="204">
        <v>0.42</v>
      </c>
      <c r="K421" s="204"/>
      <c r="L421" s="205" t="s">
        <v>310</v>
      </c>
      <c r="M421" s="205" t="s">
        <v>310</v>
      </c>
    </row>
    <row r="422" spans="1:13" ht="56.25" x14ac:dyDescent="0.2">
      <c r="A422" s="205" t="s">
        <v>1422</v>
      </c>
      <c r="B422" s="205" t="s">
        <v>3303</v>
      </c>
      <c r="C422" s="214" t="s">
        <v>6805</v>
      </c>
      <c r="D422" s="204">
        <v>13.981</v>
      </c>
      <c r="E422" s="204"/>
      <c r="F422" s="205">
        <v>25.4</v>
      </c>
      <c r="G422" s="206">
        <v>7</v>
      </c>
      <c r="H422" s="204">
        <v>1.276</v>
      </c>
      <c r="I422" s="206">
        <v>43</v>
      </c>
      <c r="J422" s="204">
        <v>0.40100000000000002</v>
      </c>
      <c r="K422" s="204"/>
      <c r="L422" s="205" t="s">
        <v>310</v>
      </c>
      <c r="M422" s="205" t="s">
        <v>310</v>
      </c>
    </row>
    <row r="423" spans="1:13" ht="56.25" x14ac:dyDescent="0.2">
      <c r="A423" s="205" t="s">
        <v>5312</v>
      </c>
      <c r="B423" s="205" t="s">
        <v>3303</v>
      </c>
      <c r="C423" s="214" t="s">
        <v>6806</v>
      </c>
      <c r="D423" s="204">
        <v>10.785</v>
      </c>
      <c r="E423" s="204"/>
      <c r="F423" s="205">
        <v>24.8</v>
      </c>
      <c r="G423" s="206">
        <v>7</v>
      </c>
      <c r="H423" s="204">
        <v>0.999</v>
      </c>
      <c r="I423" s="206">
        <v>43</v>
      </c>
      <c r="J423" s="204">
        <v>0.32200000000000001</v>
      </c>
      <c r="K423" s="204"/>
      <c r="L423" s="205" t="s">
        <v>310</v>
      </c>
      <c r="M423" s="205" t="s">
        <v>310</v>
      </c>
    </row>
    <row r="424" spans="1:13" ht="33.75" x14ac:dyDescent="0.2">
      <c r="A424" s="205" t="s">
        <v>895</v>
      </c>
      <c r="B424" s="205" t="s">
        <v>3303</v>
      </c>
      <c r="C424" s="214" t="s">
        <v>376</v>
      </c>
      <c r="D424" s="204">
        <v>0.7</v>
      </c>
      <c r="E424" s="204"/>
      <c r="F424" s="205">
        <v>3.4</v>
      </c>
      <c r="G424" s="206">
        <v>1</v>
      </c>
      <c r="H424" s="204">
        <v>5.5E-2</v>
      </c>
      <c r="I424" s="206">
        <v>10</v>
      </c>
      <c r="J424" s="204">
        <v>6.8000000000000005E-2</v>
      </c>
      <c r="K424" s="204">
        <v>7.4999999999999997E-2</v>
      </c>
      <c r="L424" s="205"/>
      <c r="M424" s="205"/>
    </row>
    <row r="425" spans="1:13" ht="33.75" x14ac:dyDescent="0.2">
      <c r="A425" s="205" t="s">
        <v>896</v>
      </c>
      <c r="B425" s="205" t="s">
        <v>3303</v>
      </c>
      <c r="C425" s="214" t="s">
        <v>377</v>
      </c>
      <c r="D425" s="204">
        <v>0.61299999999999999</v>
      </c>
      <c r="E425" s="204"/>
      <c r="F425" s="205">
        <v>2.2000000000000002</v>
      </c>
      <c r="G425" s="206">
        <v>1</v>
      </c>
      <c r="H425" s="204">
        <v>2.9000000000000001E-2</v>
      </c>
      <c r="I425" s="206">
        <v>4</v>
      </c>
      <c r="J425" s="204">
        <v>8.5999999999999993E-2</v>
      </c>
      <c r="K425" s="204">
        <v>8.4000000000000005E-2</v>
      </c>
      <c r="L425" s="205"/>
      <c r="M425" s="205"/>
    </row>
    <row r="426" spans="1:13" ht="22.5" x14ac:dyDescent="0.2">
      <c r="A426" s="205" t="s">
        <v>2497</v>
      </c>
      <c r="B426" s="205" t="s">
        <v>3304</v>
      </c>
      <c r="C426" s="214" t="s">
        <v>3676</v>
      </c>
      <c r="D426" s="204">
        <v>2.8130000000000002</v>
      </c>
      <c r="E426" s="204"/>
      <c r="F426" s="205">
        <v>14.4</v>
      </c>
      <c r="G426" s="206">
        <v>4</v>
      </c>
      <c r="H426" s="204">
        <v>0.49099999999999999</v>
      </c>
      <c r="I426" s="206">
        <v>25</v>
      </c>
      <c r="J426" s="204">
        <v>0.11899999999999999</v>
      </c>
      <c r="K426" s="204">
        <v>0.159</v>
      </c>
      <c r="L426" s="205"/>
      <c r="M426" s="205"/>
    </row>
    <row r="427" spans="1:13" ht="22.5" x14ac:dyDescent="0.2">
      <c r="A427" s="205" t="s">
        <v>2498</v>
      </c>
      <c r="B427" s="205" t="s">
        <v>3304</v>
      </c>
      <c r="C427" s="214" t="s">
        <v>3677</v>
      </c>
      <c r="D427" s="204">
        <v>1.042</v>
      </c>
      <c r="E427" s="204"/>
      <c r="F427" s="205">
        <v>5.7</v>
      </c>
      <c r="G427" s="206">
        <v>1</v>
      </c>
      <c r="H427" s="204">
        <v>0.52900000000000003</v>
      </c>
      <c r="I427" s="206">
        <v>12</v>
      </c>
      <c r="J427" s="204">
        <v>9.6000000000000002E-2</v>
      </c>
      <c r="K427" s="204">
        <v>0.11600000000000001</v>
      </c>
      <c r="L427" s="205"/>
      <c r="M427" s="205"/>
    </row>
    <row r="428" spans="1:13" ht="56.25" x14ac:dyDescent="0.2">
      <c r="A428" s="205" t="s">
        <v>2163</v>
      </c>
      <c r="B428" s="205" t="s">
        <v>3303</v>
      </c>
      <c r="C428" s="214" t="s">
        <v>788</v>
      </c>
      <c r="D428" s="204">
        <v>9.2439999999999998</v>
      </c>
      <c r="E428" s="204"/>
      <c r="F428" s="205">
        <v>16.2</v>
      </c>
      <c r="G428" s="206">
        <v>4</v>
      </c>
      <c r="H428" s="204">
        <v>0.94599999999999995</v>
      </c>
      <c r="I428" s="206">
        <v>30</v>
      </c>
      <c r="J428" s="204">
        <v>0.29299999999999998</v>
      </c>
      <c r="K428" s="204">
        <v>0.27500000000000002</v>
      </c>
      <c r="L428" s="205"/>
      <c r="M428" s="205"/>
    </row>
    <row r="429" spans="1:13" ht="33.75" x14ac:dyDescent="0.2">
      <c r="A429" s="205" t="s">
        <v>1575</v>
      </c>
      <c r="B429" s="205" t="s">
        <v>3304</v>
      </c>
      <c r="C429" s="214" t="s">
        <v>3433</v>
      </c>
      <c r="D429" s="204">
        <v>7.1920000000000002</v>
      </c>
      <c r="E429" s="204"/>
      <c r="F429" s="205">
        <v>22.8</v>
      </c>
      <c r="G429" s="206">
        <v>7</v>
      </c>
      <c r="H429" s="204">
        <v>0.81799999999999995</v>
      </c>
      <c r="I429" s="206">
        <v>41</v>
      </c>
      <c r="J429" s="204">
        <v>0.28699999999999998</v>
      </c>
      <c r="K429" s="204">
        <v>0.27500000000000002</v>
      </c>
      <c r="L429" s="205"/>
      <c r="M429" s="205" t="s">
        <v>310</v>
      </c>
    </row>
    <row r="430" spans="1:13" ht="56.25" x14ac:dyDescent="0.2">
      <c r="A430" s="205" t="s">
        <v>1576</v>
      </c>
      <c r="B430" s="205" t="s">
        <v>3304</v>
      </c>
      <c r="C430" s="214" t="s">
        <v>5641</v>
      </c>
      <c r="D430" s="204">
        <v>6.02</v>
      </c>
      <c r="E430" s="204"/>
      <c r="F430" s="205">
        <v>17.600000000000001</v>
      </c>
      <c r="G430" s="206">
        <v>5</v>
      </c>
      <c r="H430" s="204">
        <v>0.70399999999999996</v>
      </c>
      <c r="I430" s="206">
        <v>34</v>
      </c>
      <c r="J430" s="204">
        <v>0.16800000000000001</v>
      </c>
      <c r="K430" s="204">
        <v>0.22700000000000001</v>
      </c>
      <c r="L430" s="205"/>
      <c r="M430" s="205" t="s">
        <v>310</v>
      </c>
    </row>
    <row r="431" spans="1:13" ht="56.25" x14ac:dyDescent="0.2">
      <c r="A431" s="205" t="s">
        <v>1577</v>
      </c>
      <c r="B431" s="205" t="s">
        <v>3304</v>
      </c>
      <c r="C431" s="214" t="s">
        <v>5642</v>
      </c>
      <c r="D431" s="204">
        <v>2.9809999999999999</v>
      </c>
      <c r="E431" s="204"/>
      <c r="F431" s="205">
        <v>10.9</v>
      </c>
      <c r="G431" s="206">
        <v>3</v>
      </c>
      <c r="H431" s="204">
        <v>0.7</v>
      </c>
      <c r="I431" s="206">
        <v>24</v>
      </c>
      <c r="J431" s="204">
        <v>0.18</v>
      </c>
      <c r="K431" s="204">
        <v>0.23599999999999999</v>
      </c>
      <c r="L431" s="205"/>
      <c r="M431" s="205" t="s">
        <v>310</v>
      </c>
    </row>
    <row r="432" spans="1:13" ht="22.5" x14ac:dyDescent="0.2">
      <c r="A432" s="205" t="s">
        <v>2164</v>
      </c>
      <c r="B432" s="205" t="s">
        <v>3304</v>
      </c>
      <c r="C432" s="214" t="s">
        <v>3678</v>
      </c>
      <c r="D432" s="204">
        <v>2.0640000000000001</v>
      </c>
      <c r="E432" s="204"/>
      <c r="F432" s="205">
        <v>20.6</v>
      </c>
      <c r="G432" s="206"/>
      <c r="H432" s="204"/>
      <c r="I432" s="206">
        <v>31</v>
      </c>
      <c r="J432" s="204">
        <v>6.9000000000000006E-2</v>
      </c>
      <c r="K432" s="204">
        <v>9.4E-2</v>
      </c>
      <c r="L432" s="205"/>
      <c r="M432" s="205"/>
    </row>
    <row r="433" spans="1:13" ht="45" x14ac:dyDescent="0.2">
      <c r="A433" s="205" t="s">
        <v>2165</v>
      </c>
      <c r="B433" s="205" t="s">
        <v>3304</v>
      </c>
      <c r="C433" s="214" t="s">
        <v>5643</v>
      </c>
      <c r="D433" s="204">
        <v>3.8119999999999998</v>
      </c>
      <c r="E433" s="204"/>
      <c r="F433" s="205">
        <v>16.7</v>
      </c>
      <c r="G433" s="206">
        <v>5</v>
      </c>
      <c r="H433" s="204">
        <v>0.56299999999999994</v>
      </c>
      <c r="I433" s="206">
        <v>34</v>
      </c>
      <c r="J433" s="204">
        <v>0.14199999999999999</v>
      </c>
      <c r="K433" s="204">
        <v>0.191</v>
      </c>
      <c r="L433" s="205"/>
      <c r="M433" s="205"/>
    </row>
    <row r="434" spans="1:13" ht="45" x14ac:dyDescent="0.2">
      <c r="A434" s="205" t="s">
        <v>309</v>
      </c>
      <c r="B434" s="205" t="s">
        <v>3304</v>
      </c>
      <c r="C434" s="214" t="s">
        <v>7183</v>
      </c>
      <c r="D434" s="204">
        <v>3.0550000000000002</v>
      </c>
      <c r="E434" s="204"/>
      <c r="F434" s="205">
        <v>16.399999999999999</v>
      </c>
      <c r="G434" s="206">
        <v>4</v>
      </c>
      <c r="H434" s="204">
        <v>0.55000000000000004</v>
      </c>
      <c r="I434" s="206">
        <v>31</v>
      </c>
      <c r="J434" s="204">
        <v>0.11700000000000001</v>
      </c>
      <c r="K434" s="204">
        <v>0.158</v>
      </c>
      <c r="L434" s="205"/>
      <c r="M434" s="205"/>
    </row>
    <row r="435" spans="1:13" ht="33.75" x14ac:dyDescent="0.2">
      <c r="A435" s="205" t="s">
        <v>1579</v>
      </c>
      <c r="B435" s="205" t="s">
        <v>3304</v>
      </c>
      <c r="C435" s="214" t="s">
        <v>7184</v>
      </c>
      <c r="D435" s="204">
        <v>1.29</v>
      </c>
      <c r="E435" s="204"/>
      <c r="F435" s="205">
        <v>2.6</v>
      </c>
      <c r="G435" s="206">
        <v>1</v>
      </c>
      <c r="H435" s="204">
        <v>0.19</v>
      </c>
      <c r="I435" s="206">
        <v>6</v>
      </c>
      <c r="J435" s="204">
        <v>0.20200000000000001</v>
      </c>
      <c r="K435" s="204">
        <v>0.14599999999999999</v>
      </c>
      <c r="L435" s="205"/>
      <c r="M435" s="205"/>
    </row>
    <row r="436" spans="1:13" ht="45" x14ac:dyDescent="0.2">
      <c r="A436" s="205" t="s">
        <v>3679</v>
      </c>
      <c r="B436" s="205" t="s">
        <v>3304</v>
      </c>
      <c r="C436" s="214" t="s">
        <v>7185</v>
      </c>
      <c r="D436" s="204">
        <v>1.8620000000000001</v>
      </c>
      <c r="E436" s="204"/>
      <c r="F436" s="205">
        <v>12.7</v>
      </c>
      <c r="G436" s="206">
        <v>3</v>
      </c>
      <c r="H436" s="204">
        <v>0.38900000000000001</v>
      </c>
      <c r="I436" s="206">
        <v>25</v>
      </c>
      <c r="J436" s="204">
        <v>8.5999999999999993E-2</v>
      </c>
      <c r="K436" s="204">
        <v>0.114</v>
      </c>
      <c r="L436" s="205"/>
      <c r="M436" s="205"/>
    </row>
    <row r="437" spans="1:13" ht="56.25" x14ac:dyDescent="0.2">
      <c r="A437" s="205" t="s">
        <v>3680</v>
      </c>
      <c r="B437" s="205" t="s">
        <v>3304</v>
      </c>
      <c r="C437" s="214" t="s">
        <v>7186</v>
      </c>
      <c r="D437" s="204">
        <v>1.22</v>
      </c>
      <c r="E437" s="204"/>
      <c r="F437" s="205">
        <v>4.5999999999999996</v>
      </c>
      <c r="G437" s="206">
        <v>1</v>
      </c>
      <c r="H437" s="204">
        <v>0.52200000000000002</v>
      </c>
      <c r="I437" s="206">
        <v>12</v>
      </c>
      <c r="J437" s="204">
        <v>0.105</v>
      </c>
      <c r="K437" s="204">
        <v>0.124</v>
      </c>
      <c r="L437" s="205"/>
      <c r="M437" s="205"/>
    </row>
    <row r="438" spans="1:13" ht="56.25" x14ac:dyDescent="0.2">
      <c r="A438" s="205" t="s">
        <v>391</v>
      </c>
      <c r="B438" s="205" t="s">
        <v>3304</v>
      </c>
      <c r="C438" s="214" t="s">
        <v>7187</v>
      </c>
      <c r="D438" s="204">
        <v>1.0129999999999999</v>
      </c>
      <c r="E438" s="204"/>
      <c r="F438" s="205">
        <v>6</v>
      </c>
      <c r="G438" s="206">
        <v>1</v>
      </c>
      <c r="H438" s="204">
        <v>0.40799999999999997</v>
      </c>
      <c r="I438" s="206">
        <v>14</v>
      </c>
      <c r="J438" s="204">
        <v>8.1000000000000003E-2</v>
      </c>
      <c r="K438" s="204">
        <v>0.1</v>
      </c>
      <c r="L438" s="205"/>
      <c r="M438" s="205"/>
    </row>
    <row r="439" spans="1:13" ht="56.25" x14ac:dyDescent="0.2">
      <c r="A439" s="205" t="s">
        <v>789</v>
      </c>
      <c r="B439" s="205" t="s">
        <v>3304</v>
      </c>
      <c r="C439" s="214" t="s">
        <v>7188</v>
      </c>
      <c r="D439" s="204">
        <v>0.67400000000000004</v>
      </c>
      <c r="E439" s="204"/>
      <c r="F439" s="205">
        <v>3.8</v>
      </c>
      <c r="G439" s="206">
        <v>1</v>
      </c>
      <c r="H439" s="204">
        <v>0.27</v>
      </c>
      <c r="I439" s="206">
        <v>9</v>
      </c>
      <c r="J439" s="204">
        <v>8.5000000000000006E-2</v>
      </c>
      <c r="K439" s="204">
        <v>9.7000000000000003E-2</v>
      </c>
      <c r="L439" s="205"/>
      <c r="M439" s="205"/>
    </row>
    <row r="440" spans="1:13" ht="45" x14ac:dyDescent="0.2">
      <c r="A440" s="205" t="s">
        <v>589</v>
      </c>
      <c r="B440" s="205" t="s">
        <v>3303</v>
      </c>
      <c r="C440" s="214" t="s">
        <v>7189</v>
      </c>
      <c r="D440" s="204">
        <v>2.407</v>
      </c>
      <c r="E440" s="204"/>
      <c r="F440" s="205">
        <v>3.6</v>
      </c>
      <c r="G440" s="206">
        <v>1</v>
      </c>
      <c r="H440" s="204">
        <v>0.44700000000000001</v>
      </c>
      <c r="I440" s="206">
        <v>8</v>
      </c>
      <c r="J440" s="204">
        <v>0.1</v>
      </c>
      <c r="K440" s="204">
        <v>0.112</v>
      </c>
      <c r="L440" s="205"/>
      <c r="M440" s="205"/>
    </row>
    <row r="441" spans="1:13" ht="45" x14ac:dyDescent="0.2">
      <c r="A441" s="205" t="s">
        <v>590</v>
      </c>
      <c r="B441" s="205" t="s">
        <v>3303</v>
      </c>
      <c r="C441" s="214" t="s">
        <v>7467</v>
      </c>
      <c r="D441" s="204">
        <v>1.84</v>
      </c>
      <c r="E441" s="204"/>
      <c r="F441" s="205">
        <v>3.9</v>
      </c>
      <c r="G441" s="206">
        <v>1</v>
      </c>
      <c r="H441" s="204">
        <v>0.33</v>
      </c>
      <c r="I441" s="206">
        <v>10</v>
      </c>
      <c r="J441" s="204">
        <v>9.1999999999999998E-2</v>
      </c>
      <c r="K441" s="204">
        <v>0.105</v>
      </c>
      <c r="L441" s="205"/>
      <c r="M441" s="205"/>
    </row>
    <row r="442" spans="1:13" ht="45" x14ac:dyDescent="0.2">
      <c r="A442" s="205" t="s">
        <v>2714</v>
      </c>
      <c r="B442" s="205" t="s">
        <v>3303</v>
      </c>
      <c r="C442" s="214" t="s">
        <v>7468</v>
      </c>
      <c r="D442" s="204">
        <v>1.2949999999999999</v>
      </c>
      <c r="E442" s="204"/>
      <c r="F442" s="205">
        <v>3.2</v>
      </c>
      <c r="G442" s="206">
        <v>1</v>
      </c>
      <c r="H442" s="204">
        <v>0.312</v>
      </c>
      <c r="I442" s="206">
        <v>8</v>
      </c>
      <c r="J442" s="204">
        <v>0.09</v>
      </c>
      <c r="K442" s="204">
        <v>9.8000000000000004E-2</v>
      </c>
      <c r="L442" s="205"/>
      <c r="M442" s="205"/>
    </row>
    <row r="443" spans="1:13" ht="33.75" x14ac:dyDescent="0.2">
      <c r="A443" s="205" t="s">
        <v>591</v>
      </c>
      <c r="B443" s="205" t="s">
        <v>3303</v>
      </c>
      <c r="C443" s="214" t="s">
        <v>3421</v>
      </c>
      <c r="D443" s="204">
        <v>6.12</v>
      </c>
      <c r="E443" s="204"/>
      <c r="F443" s="205">
        <v>9.4</v>
      </c>
      <c r="G443" s="206">
        <v>2</v>
      </c>
      <c r="H443" s="204">
        <v>0.58899999999999997</v>
      </c>
      <c r="I443" s="206">
        <v>20</v>
      </c>
      <c r="J443" s="204">
        <v>0.188</v>
      </c>
      <c r="K443" s="204">
        <v>0.17</v>
      </c>
      <c r="L443" s="205"/>
      <c r="M443" s="205"/>
    </row>
    <row r="444" spans="1:13" ht="33.75" x14ac:dyDescent="0.2">
      <c r="A444" s="205" t="s">
        <v>592</v>
      </c>
      <c r="B444" s="205" t="s">
        <v>3303</v>
      </c>
      <c r="C444" s="214" t="s">
        <v>3422</v>
      </c>
      <c r="D444" s="204">
        <v>4.2649999999999997</v>
      </c>
      <c r="E444" s="204"/>
      <c r="F444" s="205">
        <v>7.2</v>
      </c>
      <c r="G444" s="206">
        <v>1</v>
      </c>
      <c r="H444" s="204">
        <v>0.56200000000000006</v>
      </c>
      <c r="I444" s="206">
        <v>14</v>
      </c>
      <c r="J444" s="204">
        <v>0.109</v>
      </c>
      <c r="K444" s="204">
        <v>0.13700000000000001</v>
      </c>
      <c r="L444" s="205"/>
      <c r="M444" s="205"/>
    </row>
    <row r="445" spans="1:13" ht="22.5" x14ac:dyDescent="0.2">
      <c r="A445" s="205" t="s">
        <v>392</v>
      </c>
      <c r="B445" s="205" t="s">
        <v>3303</v>
      </c>
      <c r="C445" s="214" t="s">
        <v>393</v>
      </c>
      <c r="D445" s="204">
        <v>2.6920000000000002</v>
      </c>
      <c r="E445" s="204"/>
      <c r="F445" s="205">
        <v>13.2</v>
      </c>
      <c r="G445" s="206">
        <v>3</v>
      </c>
      <c r="H445" s="204">
        <v>0.51700000000000002</v>
      </c>
      <c r="I445" s="206">
        <v>27</v>
      </c>
      <c r="J445" s="204">
        <v>0.11</v>
      </c>
      <c r="K445" s="204">
        <v>0.14599999999999999</v>
      </c>
      <c r="L445" s="205"/>
      <c r="M445" s="205"/>
    </row>
    <row r="446" spans="1:13" ht="33.75" x14ac:dyDescent="0.2">
      <c r="A446" s="205" t="s">
        <v>394</v>
      </c>
      <c r="B446" s="205" t="s">
        <v>3303</v>
      </c>
      <c r="C446" s="214" t="s">
        <v>335</v>
      </c>
      <c r="D446" s="204">
        <v>1.3360000000000001</v>
      </c>
      <c r="E446" s="204"/>
      <c r="F446" s="205">
        <v>5.5</v>
      </c>
      <c r="G446" s="206">
        <v>1</v>
      </c>
      <c r="H446" s="204">
        <v>0.53500000000000003</v>
      </c>
      <c r="I446" s="206">
        <v>11</v>
      </c>
      <c r="J446" s="204">
        <v>0.104</v>
      </c>
      <c r="K446" s="204">
        <v>0.125</v>
      </c>
      <c r="L446" s="205"/>
      <c r="M446" s="205"/>
    </row>
    <row r="447" spans="1:13" ht="22.5" x14ac:dyDescent="0.2">
      <c r="A447" s="205" t="s">
        <v>2796</v>
      </c>
      <c r="B447" s="205" t="s">
        <v>3303</v>
      </c>
      <c r="C447" s="214" t="s">
        <v>3552</v>
      </c>
      <c r="D447" s="204">
        <v>2.3889999999999998</v>
      </c>
      <c r="E447" s="204"/>
      <c r="F447" s="205">
        <v>9.6999999999999993</v>
      </c>
      <c r="G447" s="206">
        <v>2</v>
      </c>
      <c r="H447" s="204">
        <v>0.48899999999999999</v>
      </c>
      <c r="I447" s="206">
        <v>20</v>
      </c>
      <c r="J447" s="204">
        <v>0.106</v>
      </c>
      <c r="K447" s="204">
        <v>0.13700000000000001</v>
      </c>
      <c r="L447" s="205"/>
      <c r="M447" s="205"/>
    </row>
    <row r="448" spans="1:13" ht="33.75" x14ac:dyDescent="0.2">
      <c r="A448" s="205" t="s">
        <v>2797</v>
      </c>
      <c r="B448" s="205" t="s">
        <v>3303</v>
      </c>
      <c r="C448" s="214" t="s">
        <v>6556</v>
      </c>
      <c r="D448" s="204">
        <v>1.206</v>
      </c>
      <c r="E448" s="204"/>
      <c r="F448" s="205">
        <v>3.8</v>
      </c>
      <c r="G448" s="206">
        <v>1</v>
      </c>
      <c r="H448" s="204">
        <v>0.38400000000000001</v>
      </c>
      <c r="I448" s="206">
        <v>9</v>
      </c>
      <c r="J448" s="204">
        <v>8.8999999999999996E-2</v>
      </c>
      <c r="K448" s="204">
        <v>0.10100000000000001</v>
      </c>
      <c r="L448" s="205"/>
      <c r="M448" s="205"/>
    </row>
    <row r="449" spans="1:13" x14ac:dyDescent="0.2">
      <c r="A449" s="205" t="s">
        <v>585</v>
      </c>
      <c r="B449" s="205" t="s">
        <v>3303</v>
      </c>
      <c r="C449" s="214" t="s">
        <v>2798</v>
      </c>
      <c r="D449" s="204">
        <v>2.0059999999999998</v>
      </c>
      <c r="E449" s="204"/>
      <c r="F449" s="205">
        <v>9.9</v>
      </c>
      <c r="G449" s="206">
        <v>2</v>
      </c>
      <c r="H449" s="204">
        <v>0.46400000000000002</v>
      </c>
      <c r="I449" s="206">
        <v>21</v>
      </c>
      <c r="J449" s="204">
        <v>9.9000000000000005E-2</v>
      </c>
      <c r="K449" s="204">
        <v>0.128</v>
      </c>
      <c r="L449" s="205"/>
      <c r="M449" s="205"/>
    </row>
    <row r="450" spans="1:13" x14ac:dyDescent="0.2">
      <c r="A450" s="205" t="s">
        <v>586</v>
      </c>
      <c r="B450" s="205" t="s">
        <v>3303</v>
      </c>
      <c r="C450" s="214" t="s">
        <v>2315</v>
      </c>
      <c r="D450" s="204">
        <v>0.92400000000000004</v>
      </c>
      <c r="E450" s="204"/>
      <c r="F450" s="205">
        <v>3.5</v>
      </c>
      <c r="G450" s="206">
        <v>1</v>
      </c>
      <c r="H450" s="204">
        <v>0.29599999999999999</v>
      </c>
      <c r="I450" s="206">
        <v>8</v>
      </c>
      <c r="J450" s="204">
        <v>8.7999999999999995E-2</v>
      </c>
      <c r="K450" s="204">
        <v>9.8000000000000004E-2</v>
      </c>
      <c r="L450" s="205"/>
      <c r="M450" s="205"/>
    </row>
    <row r="451" spans="1:13" ht="22.5" x14ac:dyDescent="0.2">
      <c r="A451" s="205" t="s">
        <v>442</v>
      </c>
      <c r="B451" s="205" t="s">
        <v>3303</v>
      </c>
      <c r="C451" s="214" t="s">
        <v>336</v>
      </c>
      <c r="D451" s="204">
        <v>2.8740000000000001</v>
      </c>
      <c r="E451" s="204"/>
      <c r="F451" s="205">
        <v>12.6</v>
      </c>
      <c r="G451" s="206">
        <v>3</v>
      </c>
      <c r="H451" s="204">
        <v>0.55000000000000004</v>
      </c>
      <c r="I451" s="206">
        <v>28</v>
      </c>
      <c r="J451" s="204">
        <v>0.122</v>
      </c>
      <c r="K451" s="204">
        <v>0.161</v>
      </c>
      <c r="L451" s="205"/>
      <c r="M451" s="205"/>
    </row>
    <row r="452" spans="1:13" ht="33.75" x14ac:dyDescent="0.2">
      <c r="A452" s="205" t="s">
        <v>443</v>
      </c>
      <c r="B452" s="205" t="s">
        <v>3303</v>
      </c>
      <c r="C452" s="214" t="s">
        <v>5648</v>
      </c>
      <c r="D452" s="204">
        <v>1.8440000000000001</v>
      </c>
      <c r="E452" s="204"/>
      <c r="F452" s="205">
        <v>6.7</v>
      </c>
      <c r="G452" s="206">
        <v>1</v>
      </c>
      <c r="H452" s="204">
        <v>0.54400000000000004</v>
      </c>
      <c r="I452" s="206">
        <v>15</v>
      </c>
      <c r="J452" s="204">
        <v>0.114</v>
      </c>
      <c r="K452" s="204">
        <v>0.14099999999999999</v>
      </c>
      <c r="L452" s="205"/>
      <c r="M452" s="205"/>
    </row>
    <row r="453" spans="1:13" ht="45" x14ac:dyDescent="0.2">
      <c r="A453" s="205" t="s">
        <v>378</v>
      </c>
      <c r="B453" s="205" t="s">
        <v>3303</v>
      </c>
      <c r="C453" s="214" t="s">
        <v>7193</v>
      </c>
      <c r="D453" s="204">
        <v>1.2889999999999999</v>
      </c>
      <c r="E453" s="204"/>
      <c r="F453" s="205">
        <v>5</v>
      </c>
      <c r="G453" s="206">
        <v>1</v>
      </c>
      <c r="H453" s="204">
        <v>0.28999999999999998</v>
      </c>
      <c r="I453" s="206">
        <v>13</v>
      </c>
      <c r="J453" s="204">
        <v>0.11700000000000001</v>
      </c>
      <c r="K453" s="204">
        <v>0.13900000000000001</v>
      </c>
      <c r="L453" s="205"/>
      <c r="M453" s="205"/>
    </row>
    <row r="454" spans="1:13" ht="45" x14ac:dyDescent="0.2">
      <c r="A454" s="205" t="s">
        <v>2372</v>
      </c>
      <c r="B454" s="205" t="s">
        <v>3303</v>
      </c>
      <c r="C454" s="214" t="s">
        <v>7194</v>
      </c>
      <c r="D454" s="204">
        <v>1.0509999999999999</v>
      </c>
      <c r="E454" s="204"/>
      <c r="F454" s="205">
        <v>4.5</v>
      </c>
      <c r="G454" s="206">
        <v>1</v>
      </c>
      <c r="H454" s="204">
        <v>0.28599999999999998</v>
      </c>
      <c r="I454" s="206">
        <v>11</v>
      </c>
      <c r="J454" s="204">
        <v>0.11700000000000001</v>
      </c>
      <c r="K454" s="204">
        <v>0.13600000000000001</v>
      </c>
      <c r="L454" s="205"/>
      <c r="M454" s="205"/>
    </row>
    <row r="455" spans="1:13" ht="33.75" x14ac:dyDescent="0.2">
      <c r="A455" s="205" t="s">
        <v>7195</v>
      </c>
      <c r="B455" s="205" t="s">
        <v>3303</v>
      </c>
      <c r="C455" s="214" t="s">
        <v>7196</v>
      </c>
      <c r="D455" s="204">
        <v>0.81100000000000005</v>
      </c>
      <c r="E455" s="204"/>
      <c r="F455" s="205">
        <v>3</v>
      </c>
      <c r="G455" s="206">
        <v>1</v>
      </c>
      <c r="H455" s="204">
        <v>0.186</v>
      </c>
      <c r="I455" s="206">
        <v>7</v>
      </c>
      <c r="J455" s="204">
        <v>0.14899999999999999</v>
      </c>
      <c r="K455" s="204">
        <v>0.159</v>
      </c>
      <c r="L455" s="205"/>
      <c r="M455" s="205"/>
    </row>
    <row r="456" spans="1:13" ht="22.5" x14ac:dyDescent="0.2">
      <c r="A456" s="205" t="s">
        <v>2499</v>
      </c>
      <c r="B456" s="205" t="s">
        <v>3305</v>
      </c>
      <c r="C456" s="214" t="s">
        <v>444</v>
      </c>
      <c r="D456" s="204">
        <v>1.6279999999999999</v>
      </c>
      <c r="E456" s="204"/>
      <c r="F456" s="205">
        <v>11.7</v>
      </c>
      <c r="G456" s="206">
        <v>3</v>
      </c>
      <c r="H456" s="204">
        <v>0.39500000000000002</v>
      </c>
      <c r="I456" s="206">
        <v>23</v>
      </c>
      <c r="J456" s="204">
        <v>9.4E-2</v>
      </c>
      <c r="K456" s="204">
        <v>0.124</v>
      </c>
      <c r="L456" s="205"/>
      <c r="M456" s="205"/>
    </row>
    <row r="457" spans="1:13" ht="22.5" x14ac:dyDescent="0.2">
      <c r="A457" s="205" t="s">
        <v>849</v>
      </c>
      <c r="B457" s="205" t="s">
        <v>3305</v>
      </c>
      <c r="C457" s="214" t="s">
        <v>445</v>
      </c>
      <c r="D457" s="204">
        <v>0.75600000000000001</v>
      </c>
      <c r="E457" s="204"/>
      <c r="F457" s="205">
        <v>6</v>
      </c>
      <c r="G457" s="206">
        <v>1</v>
      </c>
      <c r="H457" s="204">
        <v>0.55400000000000005</v>
      </c>
      <c r="I457" s="206">
        <v>13</v>
      </c>
      <c r="J457" s="204">
        <v>8.6999999999999994E-2</v>
      </c>
      <c r="K457" s="204">
        <v>0.107</v>
      </c>
      <c r="L457" s="205"/>
      <c r="M457" s="205"/>
    </row>
    <row r="458" spans="1:13" ht="22.5" x14ac:dyDescent="0.2">
      <c r="A458" s="205" t="s">
        <v>446</v>
      </c>
      <c r="B458" s="205" t="s">
        <v>3305</v>
      </c>
      <c r="C458" s="214" t="s">
        <v>2799</v>
      </c>
      <c r="D458" s="204">
        <v>3.8039999999999998</v>
      </c>
      <c r="E458" s="204"/>
      <c r="F458" s="205">
        <v>30.3</v>
      </c>
      <c r="G458" s="206">
        <v>9</v>
      </c>
      <c r="H458" s="204">
        <v>0.36199999999999999</v>
      </c>
      <c r="I458" s="206">
        <v>48</v>
      </c>
      <c r="J458" s="204">
        <v>8.4000000000000005E-2</v>
      </c>
      <c r="K458" s="204">
        <v>0.11600000000000001</v>
      </c>
      <c r="L458" s="205"/>
      <c r="M458" s="205"/>
    </row>
    <row r="459" spans="1:13" ht="22.5" x14ac:dyDescent="0.2">
      <c r="A459" s="205" t="s">
        <v>447</v>
      </c>
      <c r="B459" s="205" t="s">
        <v>3305</v>
      </c>
      <c r="C459" s="214" t="s">
        <v>2300</v>
      </c>
      <c r="D459" s="204">
        <v>2.992</v>
      </c>
      <c r="E459" s="204"/>
      <c r="F459" s="205">
        <v>26.7</v>
      </c>
      <c r="G459" s="206">
        <v>8</v>
      </c>
      <c r="H459" s="204">
        <v>0.31900000000000001</v>
      </c>
      <c r="I459" s="206">
        <v>45</v>
      </c>
      <c r="J459" s="204">
        <v>7.4999999999999997E-2</v>
      </c>
      <c r="K459" s="204">
        <v>0.10299999999999999</v>
      </c>
      <c r="L459" s="205"/>
      <c r="M459" s="205"/>
    </row>
    <row r="460" spans="1:13" ht="56.25" x14ac:dyDescent="0.2">
      <c r="A460" s="205" t="s">
        <v>836</v>
      </c>
      <c r="B460" s="205" t="s">
        <v>3305</v>
      </c>
      <c r="C460" s="214" t="s">
        <v>5651</v>
      </c>
      <c r="D460" s="204">
        <v>3.0710000000000002</v>
      </c>
      <c r="E460" s="204"/>
      <c r="F460" s="205">
        <v>19.399999999999999</v>
      </c>
      <c r="G460" s="206">
        <v>5</v>
      </c>
      <c r="H460" s="204">
        <v>0.48099999999999998</v>
      </c>
      <c r="I460" s="206">
        <v>36</v>
      </c>
      <c r="J460" s="204">
        <v>0.104</v>
      </c>
      <c r="K460" s="204">
        <v>0.14099999999999999</v>
      </c>
      <c r="L460" s="205"/>
      <c r="M460" s="205"/>
    </row>
    <row r="461" spans="1:13" ht="56.25" x14ac:dyDescent="0.2">
      <c r="A461" s="205" t="s">
        <v>3349</v>
      </c>
      <c r="B461" s="205" t="s">
        <v>3305</v>
      </c>
      <c r="C461" s="214" t="s">
        <v>7197</v>
      </c>
      <c r="D461" s="204">
        <v>2.2890000000000001</v>
      </c>
      <c r="E461" s="204"/>
      <c r="F461" s="205">
        <v>18</v>
      </c>
      <c r="G461" s="206">
        <v>5</v>
      </c>
      <c r="H461" s="204">
        <v>0.37</v>
      </c>
      <c r="I461" s="206">
        <v>34</v>
      </c>
      <c r="J461" s="204">
        <v>8.5999999999999993E-2</v>
      </c>
      <c r="K461" s="204">
        <v>0.11700000000000001</v>
      </c>
      <c r="L461" s="205"/>
      <c r="M461" s="205"/>
    </row>
    <row r="462" spans="1:13" ht="56.25" x14ac:dyDescent="0.2">
      <c r="A462" s="205" t="s">
        <v>337</v>
      </c>
      <c r="B462" s="205" t="s">
        <v>3305</v>
      </c>
      <c r="C462" s="214" t="s">
        <v>5653</v>
      </c>
      <c r="D462" s="204">
        <v>0.85299999999999998</v>
      </c>
      <c r="E462" s="204"/>
      <c r="F462" s="205">
        <v>8.1</v>
      </c>
      <c r="G462" s="206">
        <v>2</v>
      </c>
      <c r="H462" s="204">
        <v>0.27700000000000002</v>
      </c>
      <c r="I462" s="206">
        <v>17</v>
      </c>
      <c r="J462" s="204">
        <v>7.1999999999999995E-2</v>
      </c>
      <c r="K462" s="204">
        <v>9.1999999999999998E-2</v>
      </c>
      <c r="L462" s="205"/>
      <c r="M462" s="205"/>
    </row>
    <row r="463" spans="1:13" ht="45" x14ac:dyDescent="0.2">
      <c r="A463" s="205" t="s">
        <v>5652</v>
      </c>
      <c r="B463" s="205" t="s">
        <v>3305</v>
      </c>
      <c r="C463" s="214" t="s">
        <v>5654</v>
      </c>
      <c r="D463" s="204">
        <v>0.23599999999999999</v>
      </c>
      <c r="E463" s="204"/>
      <c r="F463" s="205">
        <v>1</v>
      </c>
      <c r="G463" s="206"/>
      <c r="H463" s="204"/>
      <c r="I463" s="206"/>
      <c r="J463" s="204"/>
      <c r="K463" s="204"/>
      <c r="L463" s="205"/>
      <c r="M463" s="205"/>
    </row>
    <row r="464" spans="1:13" x14ac:dyDescent="0.2">
      <c r="A464" s="205" t="s">
        <v>3350</v>
      </c>
      <c r="B464" s="205" t="s">
        <v>3305</v>
      </c>
      <c r="C464" s="214" t="s">
        <v>379</v>
      </c>
      <c r="D464" s="204">
        <v>1.454</v>
      </c>
      <c r="E464" s="204"/>
      <c r="F464" s="205">
        <v>11.5</v>
      </c>
      <c r="G464" s="206">
        <v>3</v>
      </c>
      <c r="H464" s="204">
        <v>0.35199999999999998</v>
      </c>
      <c r="I464" s="206">
        <v>24</v>
      </c>
      <c r="J464" s="204">
        <v>8.5999999999999993E-2</v>
      </c>
      <c r="K464" s="204">
        <v>0.113</v>
      </c>
      <c r="L464" s="205"/>
      <c r="M464" s="205"/>
    </row>
    <row r="465" spans="1:13" x14ac:dyDescent="0.2">
      <c r="A465" s="205" t="s">
        <v>3282</v>
      </c>
      <c r="B465" s="205" t="s">
        <v>3305</v>
      </c>
      <c r="C465" s="214" t="s">
        <v>380</v>
      </c>
      <c r="D465" s="204">
        <v>0.56299999999999994</v>
      </c>
      <c r="E465" s="204"/>
      <c r="F465" s="205">
        <v>4.7</v>
      </c>
      <c r="G465" s="206">
        <v>1</v>
      </c>
      <c r="H465" s="204">
        <v>0.33600000000000002</v>
      </c>
      <c r="I465" s="206">
        <v>10</v>
      </c>
      <c r="J465" s="204">
        <v>7.9000000000000001E-2</v>
      </c>
      <c r="K465" s="204">
        <v>9.4E-2</v>
      </c>
      <c r="L465" s="205"/>
      <c r="M465" s="205"/>
    </row>
    <row r="466" spans="1:13" x14ac:dyDescent="0.2">
      <c r="A466" s="205" t="s">
        <v>3283</v>
      </c>
      <c r="B466" s="205" t="s">
        <v>3305</v>
      </c>
      <c r="C466" s="214" t="s">
        <v>1574</v>
      </c>
      <c r="D466" s="204">
        <v>0.88200000000000001</v>
      </c>
      <c r="E466" s="204"/>
      <c r="F466" s="205">
        <v>8.1</v>
      </c>
      <c r="G466" s="206">
        <v>2</v>
      </c>
      <c r="H466" s="204">
        <v>0.28999999999999998</v>
      </c>
      <c r="I466" s="206">
        <v>16</v>
      </c>
      <c r="J466" s="204">
        <v>7.4999999999999997E-2</v>
      </c>
      <c r="K466" s="204">
        <v>9.5000000000000001E-2</v>
      </c>
      <c r="L466" s="205"/>
      <c r="M466" s="205"/>
    </row>
    <row r="467" spans="1:13" ht="33.75" x14ac:dyDescent="0.2">
      <c r="A467" s="205" t="s">
        <v>3284</v>
      </c>
      <c r="B467" s="205" t="s">
        <v>3305</v>
      </c>
      <c r="C467" s="214" t="s">
        <v>338</v>
      </c>
      <c r="D467" s="204">
        <v>1.911</v>
      </c>
      <c r="E467" s="204"/>
      <c r="F467" s="205">
        <v>13.5</v>
      </c>
      <c r="G467" s="206">
        <v>3</v>
      </c>
      <c r="H467" s="204">
        <v>0.46200000000000002</v>
      </c>
      <c r="I467" s="206">
        <v>27</v>
      </c>
      <c r="J467" s="204">
        <v>9.6000000000000002E-2</v>
      </c>
      <c r="K467" s="204">
        <v>0.128</v>
      </c>
      <c r="L467" s="205"/>
      <c r="M467" s="205"/>
    </row>
    <row r="468" spans="1:13" ht="33.75" x14ac:dyDescent="0.2">
      <c r="A468" s="205" t="s">
        <v>3285</v>
      </c>
      <c r="B468" s="205" t="s">
        <v>3305</v>
      </c>
      <c r="C468" s="214" t="s">
        <v>339</v>
      </c>
      <c r="D468" s="204">
        <v>0.69899999999999995</v>
      </c>
      <c r="E468" s="204"/>
      <c r="F468" s="205">
        <v>5.6</v>
      </c>
      <c r="G468" s="206">
        <v>1</v>
      </c>
      <c r="H468" s="204">
        <v>0.38500000000000001</v>
      </c>
      <c r="I468" s="206">
        <v>13</v>
      </c>
      <c r="J468" s="204">
        <v>8.3000000000000004E-2</v>
      </c>
      <c r="K468" s="204">
        <v>0.10100000000000001</v>
      </c>
      <c r="L468" s="205"/>
      <c r="M468" s="205"/>
    </row>
    <row r="469" spans="1:13" x14ac:dyDescent="0.2">
      <c r="A469" s="205" t="s">
        <v>3286</v>
      </c>
      <c r="B469" s="205" t="s">
        <v>3305</v>
      </c>
      <c r="C469" s="214" t="s">
        <v>3492</v>
      </c>
      <c r="D469" s="204">
        <v>1.71</v>
      </c>
      <c r="E469" s="204"/>
      <c r="F469" s="205">
        <v>13.9</v>
      </c>
      <c r="G469" s="206">
        <v>4</v>
      </c>
      <c r="H469" s="204">
        <v>0.32900000000000001</v>
      </c>
      <c r="I469" s="206">
        <v>28</v>
      </c>
      <c r="J469" s="204">
        <v>8.3000000000000004E-2</v>
      </c>
      <c r="K469" s="204">
        <v>0.11</v>
      </c>
      <c r="L469" s="205"/>
      <c r="M469" s="205"/>
    </row>
    <row r="470" spans="1:13" x14ac:dyDescent="0.2">
      <c r="A470" s="205" t="s">
        <v>3287</v>
      </c>
      <c r="B470" s="205" t="s">
        <v>3305</v>
      </c>
      <c r="C470" s="214" t="s">
        <v>1472</v>
      </c>
      <c r="D470" s="204">
        <v>0.52700000000000002</v>
      </c>
      <c r="E470" s="204"/>
      <c r="F470" s="205">
        <v>4.5</v>
      </c>
      <c r="G470" s="206">
        <v>1</v>
      </c>
      <c r="H470" s="204">
        <v>0.29499999999999998</v>
      </c>
      <c r="I470" s="206">
        <v>10</v>
      </c>
      <c r="J470" s="204">
        <v>0.08</v>
      </c>
      <c r="K470" s="204">
        <v>9.2999999999999999E-2</v>
      </c>
      <c r="L470" s="205"/>
      <c r="M470" s="205"/>
    </row>
    <row r="471" spans="1:13" ht="22.5" x14ac:dyDescent="0.2">
      <c r="A471" s="205" t="s">
        <v>3288</v>
      </c>
      <c r="B471" s="205" t="s">
        <v>3305</v>
      </c>
      <c r="C471" s="214" t="s">
        <v>5655</v>
      </c>
      <c r="D471" s="204">
        <v>1.7050000000000001</v>
      </c>
      <c r="E471" s="204"/>
      <c r="F471" s="205">
        <v>12.7</v>
      </c>
      <c r="G471" s="206">
        <v>3</v>
      </c>
      <c r="H471" s="204">
        <v>0.41499999999999998</v>
      </c>
      <c r="I471" s="206">
        <v>26</v>
      </c>
      <c r="J471" s="204">
        <v>9.1999999999999998E-2</v>
      </c>
      <c r="K471" s="204">
        <v>0.121</v>
      </c>
      <c r="L471" s="205"/>
      <c r="M471" s="205"/>
    </row>
    <row r="472" spans="1:13" ht="33.75" x14ac:dyDescent="0.2">
      <c r="A472" s="205" t="s">
        <v>3289</v>
      </c>
      <c r="B472" s="205" t="s">
        <v>3305</v>
      </c>
      <c r="C472" s="214" t="s">
        <v>5656</v>
      </c>
      <c r="D472" s="204">
        <v>0.90600000000000003</v>
      </c>
      <c r="E472" s="204"/>
      <c r="F472" s="205">
        <v>7.7</v>
      </c>
      <c r="G472" s="206">
        <v>2</v>
      </c>
      <c r="H472" s="204">
        <v>0.29299999999999998</v>
      </c>
      <c r="I472" s="206">
        <v>16</v>
      </c>
      <c r="J472" s="204">
        <v>0.08</v>
      </c>
      <c r="K472" s="204">
        <v>0.10100000000000001</v>
      </c>
      <c r="L472" s="205"/>
      <c r="M472" s="205"/>
    </row>
    <row r="473" spans="1:13" ht="33.75" x14ac:dyDescent="0.2">
      <c r="A473" s="205" t="s">
        <v>1473</v>
      </c>
      <c r="B473" s="205" t="s">
        <v>3305</v>
      </c>
      <c r="C473" s="214" t="s">
        <v>5657</v>
      </c>
      <c r="D473" s="204">
        <v>0.50700000000000001</v>
      </c>
      <c r="E473" s="204"/>
      <c r="F473" s="205">
        <v>3.1</v>
      </c>
      <c r="G473" s="206">
        <v>1</v>
      </c>
      <c r="H473" s="204">
        <v>0.24099999999999999</v>
      </c>
      <c r="I473" s="206">
        <v>7</v>
      </c>
      <c r="J473" s="204">
        <v>0.112</v>
      </c>
      <c r="K473" s="204">
        <v>0.121</v>
      </c>
      <c r="L473" s="205"/>
      <c r="M473" s="205"/>
    </row>
    <row r="474" spans="1:13" ht="33.75" x14ac:dyDescent="0.2">
      <c r="A474" s="205" t="s">
        <v>587</v>
      </c>
      <c r="B474" s="205" t="s">
        <v>3305</v>
      </c>
      <c r="C474" s="214" t="s">
        <v>5658</v>
      </c>
      <c r="D474" s="204">
        <v>0.48</v>
      </c>
      <c r="E474" s="204"/>
      <c r="F474" s="205">
        <v>4.0999999999999996</v>
      </c>
      <c r="G474" s="206">
        <v>1</v>
      </c>
      <c r="H474" s="204">
        <v>0.28000000000000003</v>
      </c>
      <c r="I474" s="206">
        <v>9</v>
      </c>
      <c r="J474" s="204">
        <v>8.1000000000000003E-2</v>
      </c>
      <c r="K474" s="204">
        <v>9.2999999999999999E-2</v>
      </c>
      <c r="L474" s="205"/>
      <c r="M474" s="205"/>
    </row>
    <row r="475" spans="1:13" ht="33.75" x14ac:dyDescent="0.2">
      <c r="A475" s="205" t="s">
        <v>1918</v>
      </c>
      <c r="B475" s="205" t="s">
        <v>3305</v>
      </c>
      <c r="C475" s="214" t="s">
        <v>5659</v>
      </c>
      <c r="D475" s="204">
        <v>1.0009999999999999</v>
      </c>
      <c r="E475" s="204"/>
      <c r="F475" s="205">
        <v>4.8</v>
      </c>
      <c r="G475" s="206">
        <v>1</v>
      </c>
      <c r="H475" s="204">
        <v>0.51700000000000002</v>
      </c>
      <c r="I475" s="206">
        <v>12</v>
      </c>
      <c r="J475" s="204">
        <v>0.2</v>
      </c>
      <c r="K475" s="204">
        <v>0.16500000000000001</v>
      </c>
      <c r="L475" s="205"/>
      <c r="M475" s="205"/>
    </row>
    <row r="476" spans="1:13" ht="33.75" x14ac:dyDescent="0.2">
      <c r="A476" s="205" t="s">
        <v>1919</v>
      </c>
      <c r="B476" s="205" t="s">
        <v>3305</v>
      </c>
      <c r="C476" s="214" t="s">
        <v>5660</v>
      </c>
      <c r="D476" s="204">
        <v>0.65</v>
      </c>
      <c r="E476" s="204"/>
      <c r="F476" s="205">
        <v>3.6</v>
      </c>
      <c r="G476" s="206">
        <v>1</v>
      </c>
      <c r="H476" s="204">
        <v>0.34899999999999998</v>
      </c>
      <c r="I476" s="206">
        <v>9</v>
      </c>
      <c r="J476" s="204">
        <v>0.11700000000000001</v>
      </c>
      <c r="K476" s="204">
        <v>0.13100000000000001</v>
      </c>
      <c r="L476" s="205"/>
      <c r="M476" s="205"/>
    </row>
    <row r="477" spans="1:13" ht="22.5" x14ac:dyDescent="0.2">
      <c r="A477" s="205" t="s">
        <v>3290</v>
      </c>
      <c r="B477" s="205" t="s">
        <v>3305</v>
      </c>
      <c r="C477" s="214" t="s">
        <v>1583</v>
      </c>
      <c r="D477" s="204">
        <v>1.425</v>
      </c>
      <c r="E477" s="204"/>
      <c r="F477" s="205">
        <v>11.8</v>
      </c>
      <c r="G477" s="206">
        <v>3</v>
      </c>
      <c r="H477" s="204">
        <v>0.33300000000000002</v>
      </c>
      <c r="I477" s="206">
        <v>23</v>
      </c>
      <c r="J477" s="204">
        <v>7.9000000000000001E-2</v>
      </c>
      <c r="K477" s="204">
        <v>0.104</v>
      </c>
      <c r="L477" s="205"/>
      <c r="M477" s="205"/>
    </row>
    <row r="478" spans="1:13" ht="22.5" x14ac:dyDescent="0.2">
      <c r="A478" s="205" t="s">
        <v>3291</v>
      </c>
      <c r="B478" s="205" t="s">
        <v>3305</v>
      </c>
      <c r="C478" s="214" t="s">
        <v>1266</v>
      </c>
      <c r="D478" s="204">
        <v>0.60099999999999998</v>
      </c>
      <c r="E478" s="204"/>
      <c r="F478" s="205">
        <v>5</v>
      </c>
      <c r="G478" s="206">
        <v>1</v>
      </c>
      <c r="H478" s="204">
        <v>0.35699999999999998</v>
      </c>
      <c r="I478" s="206">
        <v>12</v>
      </c>
      <c r="J478" s="204">
        <v>8.1000000000000003E-2</v>
      </c>
      <c r="K478" s="204">
        <v>9.7000000000000003E-2</v>
      </c>
      <c r="L478" s="205"/>
      <c r="M478" s="205"/>
    </row>
    <row r="479" spans="1:13" ht="22.5" x14ac:dyDescent="0.2">
      <c r="A479" s="205" t="s">
        <v>3292</v>
      </c>
      <c r="B479" s="205" t="s">
        <v>3305</v>
      </c>
      <c r="C479" s="214" t="s">
        <v>2101</v>
      </c>
      <c r="D479" s="204">
        <v>1.9359999999999999</v>
      </c>
      <c r="E479" s="204"/>
      <c r="F479" s="205">
        <v>11.7</v>
      </c>
      <c r="G479" s="206">
        <v>3</v>
      </c>
      <c r="H479" s="204">
        <v>0.46100000000000002</v>
      </c>
      <c r="I479" s="206">
        <v>24</v>
      </c>
      <c r="J479" s="204">
        <v>0.11</v>
      </c>
      <c r="K479" s="204">
        <v>0.14499999999999999</v>
      </c>
      <c r="L479" s="205"/>
      <c r="M479" s="205"/>
    </row>
    <row r="480" spans="1:13" ht="22.5" x14ac:dyDescent="0.2">
      <c r="A480" s="205" t="s">
        <v>3293</v>
      </c>
      <c r="B480" s="205" t="s">
        <v>3305</v>
      </c>
      <c r="C480" s="214" t="s">
        <v>2102</v>
      </c>
      <c r="D480" s="204">
        <v>0.70199999999999996</v>
      </c>
      <c r="E480" s="204"/>
      <c r="F480" s="205">
        <v>4.9000000000000004</v>
      </c>
      <c r="G480" s="206">
        <v>1</v>
      </c>
      <c r="H480" s="204">
        <v>0.5</v>
      </c>
      <c r="I480" s="206">
        <v>11</v>
      </c>
      <c r="J480" s="204">
        <v>9.8000000000000004E-2</v>
      </c>
      <c r="K480" s="204">
        <v>0.11600000000000001</v>
      </c>
      <c r="L480" s="205"/>
      <c r="M480" s="205"/>
    </row>
    <row r="481" spans="1:13" ht="56.25" x14ac:dyDescent="0.2">
      <c r="A481" s="205" t="s">
        <v>3294</v>
      </c>
      <c r="B481" s="205" t="s">
        <v>3305</v>
      </c>
      <c r="C481" s="214" t="s">
        <v>5661</v>
      </c>
      <c r="D481" s="204">
        <v>1.5669999999999999</v>
      </c>
      <c r="E481" s="204"/>
      <c r="F481" s="205">
        <v>12.2</v>
      </c>
      <c r="G481" s="206">
        <v>3</v>
      </c>
      <c r="H481" s="204">
        <v>0.379</v>
      </c>
      <c r="I481" s="206">
        <v>24</v>
      </c>
      <c r="J481" s="204">
        <v>8.6999999999999994E-2</v>
      </c>
      <c r="K481" s="204">
        <v>0.115</v>
      </c>
      <c r="L481" s="205"/>
      <c r="M481" s="205"/>
    </row>
    <row r="482" spans="1:13" ht="56.25" x14ac:dyDescent="0.2">
      <c r="A482" s="205" t="s">
        <v>3295</v>
      </c>
      <c r="B482" s="205" t="s">
        <v>3305</v>
      </c>
      <c r="C482" s="214" t="s">
        <v>5662</v>
      </c>
      <c r="D482" s="204">
        <v>0.47599999999999998</v>
      </c>
      <c r="E482" s="204"/>
      <c r="F482" s="205">
        <v>3.8</v>
      </c>
      <c r="G482" s="206">
        <v>1</v>
      </c>
      <c r="H482" s="204">
        <v>0.26600000000000001</v>
      </c>
      <c r="I482" s="206">
        <v>9</v>
      </c>
      <c r="J482" s="204">
        <v>8.5000000000000006E-2</v>
      </c>
      <c r="K482" s="204">
        <v>9.6000000000000002E-2</v>
      </c>
      <c r="L482" s="205"/>
      <c r="M482" s="205"/>
    </row>
    <row r="483" spans="1:13" x14ac:dyDescent="0.2">
      <c r="A483" s="205" t="s">
        <v>3296</v>
      </c>
      <c r="B483" s="205" t="s">
        <v>3305</v>
      </c>
      <c r="C483" s="214" t="s">
        <v>4585</v>
      </c>
      <c r="D483" s="204">
        <v>1.0980000000000001</v>
      </c>
      <c r="E483" s="204"/>
      <c r="F483" s="205">
        <v>8.6999999999999993</v>
      </c>
      <c r="G483" s="206">
        <v>2</v>
      </c>
      <c r="H483" s="204">
        <v>0.33</v>
      </c>
      <c r="I483" s="206">
        <v>18</v>
      </c>
      <c r="J483" s="204">
        <v>0.08</v>
      </c>
      <c r="K483" s="204">
        <v>0.10199999999999999</v>
      </c>
      <c r="L483" s="205"/>
      <c r="M483" s="205"/>
    </row>
    <row r="484" spans="1:13" x14ac:dyDescent="0.2">
      <c r="A484" s="205" t="s">
        <v>3502</v>
      </c>
      <c r="B484" s="205" t="s">
        <v>3305</v>
      </c>
      <c r="C484" s="214" t="s">
        <v>4586</v>
      </c>
      <c r="D484" s="204">
        <v>0.46400000000000002</v>
      </c>
      <c r="E484" s="204"/>
      <c r="F484" s="205">
        <v>3.7</v>
      </c>
      <c r="G484" s="206">
        <v>1</v>
      </c>
      <c r="H484" s="204">
        <v>0.26100000000000001</v>
      </c>
      <c r="I484" s="206">
        <v>8</v>
      </c>
      <c r="J484" s="204">
        <v>8.5999999999999993E-2</v>
      </c>
      <c r="K484" s="204">
        <v>9.7000000000000003E-2</v>
      </c>
      <c r="L484" s="205"/>
      <c r="M484" s="205"/>
    </row>
    <row r="485" spans="1:13" x14ac:dyDescent="0.2">
      <c r="A485" s="205" t="s">
        <v>5663</v>
      </c>
      <c r="B485" s="205" t="s">
        <v>3305</v>
      </c>
      <c r="C485" s="214" t="s">
        <v>5664</v>
      </c>
      <c r="D485" s="204">
        <v>0.26700000000000002</v>
      </c>
      <c r="E485" s="204"/>
      <c r="F485" s="205">
        <v>1</v>
      </c>
      <c r="G485" s="206"/>
      <c r="H485" s="204"/>
      <c r="I485" s="206"/>
      <c r="J485" s="204"/>
      <c r="K485" s="204"/>
      <c r="L485" s="205"/>
      <c r="M485" s="205"/>
    </row>
    <row r="486" spans="1:13" ht="22.5" x14ac:dyDescent="0.2">
      <c r="A486" s="205" t="s">
        <v>5665</v>
      </c>
      <c r="B486" s="205" t="s">
        <v>3305</v>
      </c>
      <c r="C486" s="214" t="s">
        <v>5666</v>
      </c>
      <c r="D486" s="204">
        <v>0.52700000000000002</v>
      </c>
      <c r="E486" s="204"/>
      <c r="F486" s="205">
        <v>4</v>
      </c>
      <c r="G486" s="206">
        <v>1</v>
      </c>
      <c r="H486" s="204">
        <v>0.32100000000000001</v>
      </c>
      <c r="I486" s="206">
        <v>9</v>
      </c>
      <c r="J486" s="204">
        <v>9.0999999999999998E-2</v>
      </c>
      <c r="K486" s="204">
        <v>0.104</v>
      </c>
      <c r="L486" s="205"/>
      <c r="M486" s="205"/>
    </row>
    <row r="487" spans="1:13" ht="22.5" x14ac:dyDescent="0.2">
      <c r="A487" s="205" t="s">
        <v>1516</v>
      </c>
      <c r="B487" s="205" t="s">
        <v>3305</v>
      </c>
      <c r="C487" s="214" t="s">
        <v>4587</v>
      </c>
      <c r="D487" s="204">
        <v>0.41</v>
      </c>
      <c r="E487" s="204"/>
      <c r="F487" s="205">
        <v>2.8</v>
      </c>
      <c r="G487" s="206">
        <v>1</v>
      </c>
      <c r="H487" s="204">
        <v>0.214</v>
      </c>
      <c r="I487" s="206">
        <v>6</v>
      </c>
      <c r="J487" s="204">
        <v>9.9000000000000005E-2</v>
      </c>
      <c r="K487" s="204">
        <v>0.104</v>
      </c>
      <c r="L487" s="205"/>
      <c r="M487" s="205"/>
    </row>
    <row r="488" spans="1:13" ht="22.5" x14ac:dyDescent="0.2">
      <c r="A488" s="205" t="s">
        <v>2040</v>
      </c>
      <c r="B488" s="205" t="s">
        <v>3305</v>
      </c>
      <c r="C488" s="214" t="s">
        <v>6558</v>
      </c>
      <c r="D488" s="204">
        <v>2.1269999999999998</v>
      </c>
      <c r="E488" s="204"/>
      <c r="F488" s="205">
        <v>14</v>
      </c>
      <c r="G488" s="206">
        <v>4</v>
      </c>
      <c r="H488" s="204">
        <v>0.39200000000000002</v>
      </c>
      <c r="I488" s="206">
        <v>28</v>
      </c>
      <c r="J488" s="204">
        <v>9.8000000000000004E-2</v>
      </c>
      <c r="K488" s="204">
        <v>0.13100000000000001</v>
      </c>
      <c r="L488" s="205"/>
      <c r="M488" s="205"/>
    </row>
    <row r="489" spans="1:13" ht="22.5" x14ac:dyDescent="0.2">
      <c r="A489" s="205" t="s">
        <v>5314</v>
      </c>
      <c r="B489" s="205" t="s">
        <v>3305</v>
      </c>
      <c r="C489" s="214" t="s">
        <v>6559</v>
      </c>
      <c r="D489" s="204">
        <v>1.1259999999999999</v>
      </c>
      <c r="E489" s="204"/>
      <c r="F489" s="205">
        <v>4.8</v>
      </c>
      <c r="G489" s="206">
        <v>1</v>
      </c>
      <c r="H489" s="204">
        <v>0.745</v>
      </c>
      <c r="I489" s="206">
        <v>11</v>
      </c>
      <c r="J489" s="204">
        <v>0.20300000000000001</v>
      </c>
      <c r="K489" s="204">
        <v>0.16800000000000001</v>
      </c>
      <c r="L489" s="205"/>
      <c r="M489" s="205"/>
    </row>
    <row r="490" spans="1:13" ht="33.75" x14ac:dyDescent="0.2">
      <c r="A490" s="205" t="s">
        <v>2082</v>
      </c>
      <c r="B490" s="205" t="s">
        <v>3305</v>
      </c>
      <c r="C490" s="214" t="s">
        <v>6560</v>
      </c>
      <c r="D490" s="204">
        <v>1.006</v>
      </c>
      <c r="E490" s="204"/>
      <c r="F490" s="205">
        <v>5.4</v>
      </c>
      <c r="G490" s="206">
        <v>1</v>
      </c>
      <c r="H490" s="204">
        <v>0.64600000000000002</v>
      </c>
      <c r="I490" s="206">
        <v>12</v>
      </c>
      <c r="J490" s="204">
        <v>0.17899999999999999</v>
      </c>
      <c r="K490" s="204">
        <v>0.151</v>
      </c>
      <c r="L490" s="205"/>
      <c r="M490" s="205"/>
    </row>
    <row r="491" spans="1:13" ht="22.5" x14ac:dyDescent="0.2">
      <c r="A491" s="205" t="s">
        <v>384</v>
      </c>
      <c r="B491" s="205" t="s">
        <v>3305</v>
      </c>
      <c r="C491" s="214" t="s">
        <v>6561</v>
      </c>
      <c r="D491" s="204">
        <v>0.79400000000000004</v>
      </c>
      <c r="E491" s="204"/>
      <c r="F491" s="205">
        <v>5.4</v>
      </c>
      <c r="G491" s="206">
        <v>1</v>
      </c>
      <c r="H491" s="204">
        <v>0.495</v>
      </c>
      <c r="I491" s="206">
        <v>13</v>
      </c>
      <c r="J491" s="204">
        <v>8.8999999999999996E-2</v>
      </c>
      <c r="K491" s="204">
        <v>0.108</v>
      </c>
      <c r="L491" s="205"/>
      <c r="M491" s="205"/>
    </row>
    <row r="492" spans="1:13" ht="22.5" x14ac:dyDescent="0.2">
      <c r="A492" s="205" t="s">
        <v>2360</v>
      </c>
      <c r="B492" s="205" t="s">
        <v>3305</v>
      </c>
      <c r="C492" s="214" t="s">
        <v>2361</v>
      </c>
      <c r="D492" s="204">
        <v>3.1589999999999998</v>
      </c>
      <c r="E492" s="204"/>
      <c r="F492" s="205">
        <v>23.6</v>
      </c>
      <c r="G492" s="206"/>
      <c r="H492" s="204"/>
      <c r="I492" s="206">
        <v>39</v>
      </c>
      <c r="J492" s="204">
        <v>8.5999999999999993E-2</v>
      </c>
      <c r="K492" s="204">
        <v>0.11700000000000001</v>
      </c>
      <c r="L492" s="205"/>
      <c r="M492" s="205"/>
    </row>
    <row r="493" spans="1:13" ht="22.5" x14ac:dyDescent="0.2">
      <c r="A493" s="205" t="s">
        <v>2362</v>
      </c>
      <c r="B493" s="205" t="s">
        <v>3303</v>
      </c>
      <c r="C493" s="214" t="s">
        <v>7198</v>
      </c>
      <c r="D493" s="204">
        <v>2.504</v>
      </c>
      <c r="E493" s="204"/>
      <c r="F493" s="205">
        <v>4.4000000000000004</v>
      </c>
      <c r="G493" s="206">
        <v>1</v>
      </c>
      <c r="H493" s="204">
        <v>0.32500000000000001</v>
      </c>
      <c r="I493" s="206">
        <v>12</v>
      </c>
      <c r="J493" s="204">
        <v>9.0999999999999998E-2</v>
      </c>
      <c r="K493" s="204">
        <v>0.106</v>
      </c>
      <c r="L493" s="205"/>
      <c r="M493" s="205"/>
    </row>
    <row r="494" spans="1:13" x14ac:dyDescent="0.2">
      <c r="A494" s="205" t="s">
        <v>2363</v>
      </c>
      <c r="B494" s="205" t="s">
        <v>3303</v>
      </c>
      <c r="C494" s="214" t="s">
        <v>7199</v>
      </c>
      <c r="D494" s="204">
        <v>1.952</v>
      </c>
      <c r="E494" s="204"/>
      <c r="F494" s="205">
        <v>2.8</v>
      </c>
      <c r="G494" s="206">
        <v>1</v>
      </c>
      <c r="H494" s="204">
        <v>0.24</v>
      </c>
      <c r="I494" s="206">
        <v>6</v>
      </c>
      <c r="J494" s="204">
        <v>0.10100000000000001</v>
      </c>
      <c r="K494" s="204">
        <v>0.106</v>
      </c>
      <c r="L494" s="205"/>
      <c r="M494" s="205"/>
    </row>
    <row r="495" spans="1:13" ht="45" x14ac:dyDescent="0.2">
      <c r="A495" s="205" t="s">
        <v>2373</v>
      </c>
      <c r="B495" s="205" t="s">
        <v>3303</v>
      </c>
      <c r="C495" s="214" t="s">
        <v>7469</v>
      </c>
      <c r="D495" s="204">
        <v>8.9580000000000002</v>
      </c>
      <c r="E495" s="204"/>
      <c r="F495" s="205">
        <v>14.6</v>
      </c>
      <c r="G495" s="206">
        <v>4</v>
      </c>
      <c r="H495" s="204">
        <v>0.56599999999999995</v>
      </c>
      <c r="I495" s="206">
        <v>29</v>
      </c>
      <c r="J495" s="204">
        <v>0.13500000000000001</v>
      </c>
      <c r="K495" s="204">
        <v>0.18099999999999999</v>
      </c>
      <c r="L495" s="205"/>
      <c r="M495" s="205"/>
    </row>
    <row r="496" spans="1:13" ht="56.25" x14ac:dyDescent="0.2">
      <c r="A496" s="205" t="s">
        <v>2374</v>
      </c>
      <c r="B496" s="205" t="s">
        <v>3303</v>
      </c>
      <c r="C496" s="214" t="s">
        <v>7470</v>
      </c>
      <c r="D496" s="204">
        <v>7.4939999999999998</v>
      </c>
      <c r="E496" s="204"/>
      <c r="F496" s="205">
        <v>11.7</v>
      </c>
      <c r="G496" s="206">
        <v>3</v>
      </c>
      <c r="H496" s="204">
        <v>0.498</v>
      </c>
      <c r="I496" s="206">
        <v>23</v>
      </c>
      <c r="J496" s="204">
        <v>0.11899999999999999</v>
      </c>
      <c r="K496" s="204">
        <v>0.156</v>
      </c>
      <c r="L496" s="205"/>
      <c r="M496" s="205"/>
    </row>
    <row r="497" spans="1:13" ht="56.25" x14ac:dyDescent="0.2">
      <c r="A497" s="205" t="s">
        <v>1782</v>
      </c>
      <c r="B497" s="205" t="s">
        <v>3303</v>
      </c>
      <c r="C497" s="214" t="s">
        <v>7471</v>
      </c>
      <c r="D497" s="204">
        <v>9.0920000000000005</v>
      </c>
      <c r="E497" s="204"/>
      <c r="F497" s="205">
        <v>10.5</v>
      </c>
      <c r="G497" s="206">
        <v>2</v>
      </c>
      <c r="H497" s="204">
        <v>0.499</v>
      </c>
      <c r="I497" s="206">
        <v>23</v>
      </c>
      <c r="J497" s="204">
        <v>0.1</v>
      </c>
      <c r="K497" s="204">
        <v>0.13</v>
      </c>
      <c r="L497" s="205"/>
      <c r="M497" s="205"/>
    </row>
    <row r="498" spans="1:13" x14ac:dyDescent="0.2">
      <c r="A498" s="217" t="s">
        <v>2284</v>
      </c>
      <c r="B498" s="85"/>
      <c r="C498" s="218"/>
      <c r="D498" s="84"/>
      <c r="E498" s="84"/>
      <c r="F498" s="85"/>
      <c r="G498" s="220"/>
      <c r="H498" s="84"/>
      <c r="I498" s="220"/>
      <c r="J498" s="84"/>
      <c r="K498" s="84"/>
      <c r="L498" s="85"/>
      <c r="M498" s="221"/>
    </row>
    <row r="499" spans="1:13" x14ac:dyDescent="0.2">
      <c r="A499" s="205" t="s">
        <v>3979</v>
      </c>
      <c r="B499" s="205" t="s">
        <v>3303</v>
      </c>
      <c r="C499" s="214" t="s">
        <v>340</v>
      </c>
      <c r="D499" s="204">
        <v>8.4009999999999998</v>
      </c>
      <c r="E499" s="204"/>
      <c r="F499" s="205">
        <v>26.4</v>
      </c>
      <c r="G499" s="206">
        <v>8</v>
      </c>
      <c r="H499" s="204">
        <v>0.56499999999999995</v>
      </c>
      <c r="I499" s="206">
        <v>44</v>
      </c>
      <c r="J499" s="204">
        <v>0.193</v>
      </c>
      <c r="K499" s="204">
        <v>0.186</v>
      </c>
      <c r="L499" s="205"/>
      <c r="M499" s="205"/>
    </row>
    <row r="500" spans="1:13" ht="56.25" x14ac:dyDescent="0.2">
      <c r="A500" s="205" t="s">
        <v>3423</v>
      </c>
      <c r="B500" s="205" t="s">
        <v>3303</v>
      </c>
      <c r="C500" s="214" t="s">
        <v>7200</v>
      </c>
      <c r="D500" s="204">
        <v>4.7830000000000004</v>
      </c>
      <c r="E500" s="204"/>
      <c r="F500" s="205">
        <v>19</v>
      </c>
      <c r="G500" s="206">
        <v>5</v>
      </c>
      <c r="H500" s="204">
        <v>0.52200000000000002</v>
      </c>
      <c r="I500" s="206">
        <v>37</v>
      </c>
      <c r="J500" s="204">
        <v>0.115</v>
      </c>
      <c r="K500" s="204">
        <v>0.156</v>
      </c>
      <c r="L500" s="205"/>
      <c r="M500" s="205"/>
    </row>
    <row r="501" spans="1:13" ht="56.25" x14ac:dyDescent="0.2">
      <c r="A501" s="205" t="s">
        <v>3497</v>
      </c>
      <c r="B501" s="205" t="s">
        <v>3303</v>
      </c>
      <c r="C501" s="214" t="s">
        <v>7201</v>
      </c>
      <c r="D501" s="204">
        <v>3.4079999999999999</v>
      </c>
      <c r="E501" s="204"/>
      <c r="F501" s="205">
        <v>14.7</v>
      </c>
      <c r="G501" s="206">
        <v>4</v>
      </c>
      <c r="H501" s="204">
        <v>0.41099999999999998</v>
      </c>
      <c r="I501" s="206">
        <v>28</v>
      </c>
      <c r="J501" s="204">
        <v>9.8000000000000004E-2</v>
      </c>
      <c r="K501" s="204">
        <v>0.13100000000000001</v>
      </c>
      <c r="L501" s="205"/>
      <c r="M501" s="205"/>
    </row>
    <row r="502" spans="1:13" ht="45" x14ac:dyDescent="0.2">
      <c r="A502" s="205" t="s">
        <v>7202</v>
      </c>
      <c r="B502" s="205" t="s">
        <v>3303</v>
      </c>
      <c r="C502" s="214" t="s">
        <v>7203</v>
      </c>
      <c r="D502" s="204">
        <v>2.669</v>
      </c>
      <c r="E502" s="204"/>
      <c r="F502" s="205">
        <v>11.6</v>
      </c>
      <c r="G502" s="206">
        <v>3</v>
      </c>
      <c r="H502" s="204">
        <v>0.38100000000000001</v>
      </c>
      <c r="I502" s="206">
        <v>21</v>
      </c>
      <c r="J502" s="204">
        <v>9.1999999999999998E-2</v>
      </c>
      <c r="K502" s="204">
        <v>0.121</v>
      </c>
      <c r="L502" s="205"/>
      <c r="M502" s="205"/>
    </row>
    <row r="503" spans="1:13" ht="33.75" x14ac:dyDescent="0.2">
      <c r="A503" s="205" t="s">
        <v>5315</v>
      </c>
      <c r="B503" s="205" t="s">
        <v>3303</v>
      </c>
      <c r="C503" s="214" t="s">
        <v>6810</v>
      </c>
      <c r="D503" s="204">
        <v>6.7679999999999998</v>
      </c>
      <c r="E503" s="204"/>
      <c r="F503" s="205">
        <v>19.8</v>
      </c>
      <c r="G503" s="206">
        <v>6</v>
      </c>
      <c r="H503" s="204">
        <v>0.56100000000000005</v>
      </c>
      <c r="I503" s="206">
        <v>35</v>
      </c>
      <c r="J503" s="204">
        <v>0.19900000000000001</v>
      </c>
      <c r="K503" s="204">
        <v>0.189</v>
      </c>
      <c r="L503" s="205"/>
      <c r="M503" s="205"/>
    </row>
    <row r="504" spans="1:13" ht="45" x14ac:dyDescent="0.2">
      <c r="A504" s="205" t="s">
        <v>5316</v>
      </c>
      <c r="B504" s="205" t="s">
        <v>3303</v>
      </c>
      <c r="C504" s="214" t="s">
        <v>6811</v>
      </c>
      <c r="D504" s="204">
        <v>5.2050000000000001</v>
      </c>
      <c r="E504" s="204"/>
      <c r="F504" s="205">
        <v>17.2</v>
      </c>
      <c r="G504" s="206">
        <v>5</v>
      </c>
      <c r="H504" s="204">
        <v>0.497</v>
      </c>
      <c r="I504" s="206">
        <v>31</v>
      </c>
      <c r="J504" s="204">
        <v>0.122</v>
      </c>
      <c r="K504" s="204">
        <v>0.16400000000000001</v>
      </c>
      <c r="L504" s="205"/>
      <c r="M504" s="205"/>
    </row>
    <row r="505" spans="1:13" ht="45" x14ac:dyDescent="0.2">
      <c r="A505" s="205" t="s">
        <v>5317</v>
      </c>
      <c r="B505" s="205" t="s">
        <v>3303</v>
      </c>
      <c r="C505" s="214" t="s">
        <v>6562</v>
      </c>
      <c r="D505" s="204">
        <v>4.54</v>
      </c>
      <c r="E505" s="204"/>
      <c r="F505" s="205">
        <v>16.7</v>
      </c>
      <c r="G505" s="206">
        <v>5</v>
      </c>
      <c r="H505" s="204">
        <v>0.434</v>
      </c>
      <c r="I505" s="206">
        <v>30</v>
      </c>
      <c r="J505" s="204">
        <v>0.109</v>
      </c>
      <c r="K505" s="204">
        <v>0.14699999999999999</v>
      </c>
      <c r="L505" s="205"/>
      <c r="M505" s="205"/>
    </row>
    <row r="506" spans="1:13" ht="56.25" x14ac:dyDescent="0.2">
      <c r="A506" s="205" t="s">
        <v>5669</v>
      </c>
      <c r="B506" s="205" t="s">
        <v>3303</v>
      </c>
      <c r="C506" s="214" t="s">
        <v>6563</v>
      </c>
      <c r="D506" s="204">
        <v>3.919</v>
      </c>
      <c r="E506" s="204"/>
      <c r="F506" s="205">
        <v>17.3</v>
      </c>
      <c r="G506" s="206">
        <v>5</v>
      </c>
      <c r="H506" s="204">
        <v>0.435</v>
      </c>
      <c r="I506" s="206">
        <v>33</v>
      </c>
      <c r="J506" s="204">
        <v>0.105</v>
      </c>
      <c r="K506" s="204">
        <v>0.14199999999999999</v>
      </c>
      <c r="L506" s="205"/>
      <c r="M506" s="205"/>
    </row>
    <row r="507" spans="1:13" ht="56.25" x14ac:dyDescent="0.2">
      <c r="A507" s="205" t="s">
        <v>3142</v>
      </c>
      <c r="B507" s="205" t="s">
        <v>3303</v>
      </c>
      <c r="C507" s="214" t="s">
        <v>6812</v>
      </c>
      <c r="D507" s="204">
        <v>2.222</v>
      </c>
      <c r="E507" s="204"/>
      <c r="F507" s="205">
        <v>8.3000000000000007</v>
      </c>
      <c r="G507" s="206">
        <v>2</v>
      </c>
      <c r="H507" s="204">
        <v>0.50800000000000001</v>
      </c>
      <c r="I507" s="206">
        <v>17</v>
      </c>
      <c r="J507" s="204">
        <v>0.129</v>
      </c>
      <c r="K507" s="204">
        <v>0.16400000000000001</v>
      </c>
      <c r="L507" s="205"/>
      <c r="M507" s="205"/>
    </row>
    <row r="508" spans="1:13" ht="56.25" x14ac:dyDescent="0.2">
      <c r="A508" s="205" t="s">
        <v>3143</v>
      </c>
      <c r="B508" s="205" t="s">
        <v>3303</v>
      </c>
      <c r="C508" s="214" t="s">
        <v>7204</v>
      </c>
      <c r="D508" s="204">
        <v>1.9359999999999999</v>
      </c>
      <c r="E508" s="204"/>
      <c r="F508" s="205">
        <v>8.5</v>
      </c>
      <c r="G508" s="206">
        <v>2</v>
      </c>
      <c r="H508" s="204">
        <v>0.35899999999999999</v>
      </c>
      <c r="I508" s="206">
        <v>17</v>
      </c>
      <c r="J508" s="204">
        <v>8.8999999999999996E-2</v>
      </c>
      <c r="K508" s="204">
        <v>0.114</v>
      </c>
      <c r="L508" s="205"/>
      <c r="M508" s="205"/>
    </row>
    <row r="509" spans="1:13" ht="56.25" x14ac:dyDescent="0.2">
      <c r="A509" s="205" t="s">
        <v>3154</v>
      </c>
      <c r="B509" s="205" t="s">
        <v>3303</v>
      </c>
      <c r="C509" s="214" t="s">
        <v>7205</v>
      </c>
      <c r="D509" s="204">
        <v>1.5009999999999999</v>
      </c>
      <c r="E509" s="204"/>
      <c r="F509" s="205">
        <v>8.1</v>
      </c>
      <c r="G509" s="206">
        <v>2</v>
      </c>
      <c r="H509" s="204">
        <v>0.3</v>
      </c>
      <c r="I509" s="206">
        <v>16</v>
      </c>
      <c r="J509" s="204">
        <v>7.8E-2</v>
      </c>
      <c r="K509" s="204">
        <v>9.9000000000000005E-2</v>
      </c>
      <c r="L509" s="205"/>
      <c r="M509" s="205"/>
    </row>
    <row r="510" spans="1:13" ht="22.5" x14ac:dyDescent="0.2">
      <c r="A510" s="205" t="s">
        <v>3155</v>
      </c>
      <c r="B510" s="205" t="s">
        <v>3303</v>
      </c>
      <c r="C510" s="214" t="s">
        <v>4045</v>
      </c>
      <c r="D510" s="204">
        <v>2.9870000000000001</v>
      </c>
      <c r="E510" s="204"/>
      <c r="F510" s="205">
        <v>13.7</v>
      </c>
      <c r="G510" s="206">
        <v>4</v>
      </c>
      <c r="H510" s="204">
        <v>0.37</v>
      </c>
      <c r="I510" s="206">
        <v>27</v>
      </c>
      <c r="J510" s="204">
        <v>9.5000000000000001E-2</v>
      </c>
      <c r="K510" s="204">
        <v>0.126</v>
      </c>
      <c r="L510" s="205"/>
      <c r="M510" s="205"/>
    </row>
    <row r="511" spans="1:13" ht="22.5" x14ac:dyDescent="0.2">
      <c r="A511" s="205" t="s">
        <v>3156</v>
      </c>
      <c r="B511" s="205" t="s">
        <v>3303</v>
      </c>
      <c r="C511" s="214" t="s">
        <v>4046</v>
      </c>
      <c r="D511" s="204">
        <v>1.2709999999999999</v>
      </c>
      <c r="E511" s="204"/>
      <c r="F511" s="205">
        <v>5</v>
      </c>
      <c r="G511" s="206">
        <v>1</v>
      </c>
      <c r="H511" s="204">
        <v>0.60099999999999998</v>
      </c>
      <c r="I511" s="206">
        <v>11</v>
      </c>
      <c r="J511" s="204">
        <v>7.4999999999999997E-2</v>
      </c>
      <c r="K511" s="204">
        <v>8.8999999999999996E-2</v>
      </c>
      <c r="L511" s="205"/>
      <c r="M511" s="205"/>
    </row>
    <row r="512" spans="1:13" ht="33.75" x14ac:dyDescent="0.2">
      <c r="A512" s="205" t="s">
        <v>2083</v>
      </c>
      <c r="B512" s="205" t="s">
        <v>3303</v>
      </c>
      <c r="C512" s="214" t="s">
        <v>7206</v>
      </c>
      <c r="D512" s="204">
        <v>0.98899999999999999</v>
      </c>
      <c r="E512" s="204"/>
      <c r="F512" s="205">
        <v>2.7</v>
      </c>
      <c r="G512" s="206">
        <v>1</v>
      </c>
      <c r="H512" s="204">
        <v>0.192</v>
      </c>
      <c r="I512" s="206">
        <v>6</v>
      </c>
      <c r="J512" s="204">
        <v>8.6999999999999994E-2</v>
      </c>
      <c r="K512" s="204">
        <v>0.09</v>
      </c>
      <c r="L512" s="205"/>
      <c r="M512" s="205"/>
    </row>
    <row r="513" spans="1:13" ht="22.5" x14ac:dyDescent="0.2">
      <c r="A513" s="205" t="s">
        <v>3144</v>
      </c>
      <c r="B513" s="205" t="s">
        <v>3303</v>
      </c>
      <c r="C513" s="214" t="s">
        <v>742</v>
      </c>
      <c r="D513" s="204">
        <v>3.2080000000000002</v>
      </c>
      <c r="E513" s="204"/>
      <c r="F513" s="205">
        <v>13.6</v>
      </c>
      <c r="G513" s="206">
        <v>4</v>
      </c>
      <c r="H513" s="204">
        <v>0.373</v>
      </c>
      <c r="I513" s="206">
        <v>26</v>
      </c>
      <c r="J513" s="204">
        <v>9.6000000000000002E-2</v>
      </c>
      <c r="K513" s="204">
        <v>0.128</v>
      </c>
      <c r="L513" s="205"/>
      <c r="M513" s="205"/>
    </row>
    <row r="514" spans="1:13" ht="22.5" x14ac:dyDescent="0.2">
      <c r="A514" s="205" t="s">
        <v>2129</v>
      </c>
      <c r="B514" s="205" t="s">
        <v>3303</v>
      </c>
      <c r="C514" s="214" t="s">
        <v>6813</v>
      </c>
      <c r="D514" s="204">
        <v>1.389</v>
      </c>
      <c r="E514" s="204"/>
      <c r="F514" s="205">
        <v>5.7</v>
      </c>
      <c r="G514" s="206">
        <v>1</v>
      </c>
      <c r="H514" s="204">
        <v>0.46600000000000003</v>
      </c>
      <c r="I514" s="206">
        <v>11</v>
      </c>
      <c r="J514" s="204">
        <v>0.114</v>
      </c>
      <c r="K514" s="204">
        <v>0.13900000000000001</v>
      </c>
      <c r="L514" s="205"/>
      <c r="M514" s="205"/>
    </row>
    <row r="515" spans="1:13" ht="22.5" x14ac:dyDescent="0.2">
      <c r="A515" s="205" t="s">
        <v>2130</v>
      </c>
      <c r="B515" s="205" t="s">
        <v>3303</v>
      </c>
      <c r="C515" s="214" t="s">
        <v>6566</v>
      </c>
      <c r="D515" s="204">
        <v>0.749</v>
      </c>
      <c r="E515" s="204"/>
      <c r="F515" s="205">
        <v>4</v>
      </c>
      <c r="G515" s="206">
        <v>1</v>
      </c>
      <c r="H515" s="204">
        <v>0.29099999999999998</v>
      </c>
      <c r="I515" s="206">
        <v>9</v>
      </c>
      <c r="J515" s="204">
        <v>7.3999999999999996E-2</v>
      </c>
      <c r="K515" s="204">
        <v>8.4000000000000005E-2</v>
      </c>
      <c r="L515" s="205"/>
      <c r="M515" s="205"/>
    </row>
    <row r="516" spans="1:13" ht="22.5" x14ac:dyDescent="0.2">
      <c r="A516" s="205" t="s">
        <v>2131</v>
      </c>
      <c r="B516" s="205" t="s">
        <v>3303</v>
      </c>
      <c r="C516" s="214" t="s">
        <v>3681</v>
      </c>
      <c r="D516" s="204">
        <v>2.5190000000000001</v>
      </c>
      <c r="E516" s="204"/>
      <c r="F516" s="205">
        <v>10.4</v>
      </c>
      <c r="G516" s="206">
        <v>2</v>
      </c>
      <c r="H516" s="204">
        <v>0.48299999999999998</v>
      </c>
      <c r="I516" s="206">
        <v>23</v>
      </c>
      <c r="J516" s="204">
        <v>9.7000000000000003E-2</v>
      </c>
      <c r="K516" s="204">
        <v>0.127</v>
      </c>
      <c r="L516" s="205"/>
      <c r="M516" s="205"/>
    </row>
    <row r="517" spans="1:13" ht="22.5" x14ac:dyDescent="0.2">
      <c r="A517" s="205" t="s">
        <v>2041</v>
      </c>
      <c r="B517" s="205" t="s">
        <v>3303</v>
      </c>
      <c r="C517" s="214" t="s">
        <v>341</v>
      </c>
      <c r="D517" s="204">
        <v>2.0880000000000001</v>
      </c>
      <c r="E517" s="204"/>
      <c r="F517" s="205">
        <v>12.3</v>
      </c>
      <c r="G517" s="206">
        <v>3</v>
      </c>
      <c r="H517" s="204">
        <v>0.38200000000000001</v>
      </c>
      <c r="I517" s="206">
        <v>27</v>
      </c>
      <c r="J517" s="204">
        <v>8.6999999999999994E-2</v>
      </c>
      <c r="K517" s="204">
        <v>0.115</v>
      </c>
      <c r="L517" s="205"/>
      <c r="M517" s="205"/>
    </row>
    <row r="518" spans="1:13" ht="22.5" x14ac:dyDescent="0.2">
      <c r="A518" s="205" t="s">
        <v>3132</v>
      </c>
      <c r="B518" s="205" t="s">
        <v>3303</v>
      </c>
      <c r="C518" s="214" t="s">
        <v>6567</v>
      </c>
      <c r="D518" s="204">
        <v>1.6319999999999999</v>
      </c>
      <c r="E518" s="204"/>
      <c r="F518" s="205">
        <v>6</v>
      </c>
      <c r="G518" s="206">
        <v>1</v>
      </c>
      <c r="H518" s="204">
        <v>0.375</v>
      </c>
      <c r="I518" s="206">
        <v>15</v>
      </c>
      <c r="J518" s="204">
        <v>8.6999999999999994E-2</v>
      </c>
      <c r="K518" s="204">
        <v>0.107</v>
      </c>
      <c r="L518" s="205"/>
      <c r="M518" s="205"/>
    </row>
    <row r="519" spans="1:13" ht="45" x14ac:dyDescent="0.2">
      <c r="A519" s="205" t="s">
        <v>6568</v>
      </c>
      <c r="B519" s="205" t="s">
        <v>3303</v>
      </c>
      <c r="C519" s="214" t="s">
        <v>7207</v>
      </c>
      <c r="D519" s="204">
        <v>1.4650000000000001</v>
      </c>
      <c r="E519" s="204"/>
      <c r="F519" s="205">
        <v>9.1999999999999993</v>
      </c>
      <c r="G519" s="206">
        <v>2</v>
      </c>
      <c r="H519" s="204">
        <v>0.38</v>
      </c>
      <c r="I519" s="206">
        <v>20</v>
      </c>
      <c r="J519" s="204">
        <v>8.6999999999999994E-2</v>
      </c>
      <c r="K519" s="204">
        <v>0.112</v>
      </c>
      <c r="L519" s="205"/>
      <c r="M519" s="205"/>
    </row>
    <row r="520" spans="1:13" ht="45" x14ac:dyDescent="0.2">
      <c r="A520" s="205" t="s">
        <v>7208</v>
      </c>
      <c r="B520" s="205" t="s">
        <v>3303</v>
      </c>
      <c r="C520" s="214" t="s">
        <v>7209</v>
      </c>
      <c r="D520" s="204">
        <v>1.0580000000000001</v>
      </c>
      <c r="E520" s="204"/>
      <c r="F520" s="205">
        <v>4.7</v>
      </c>
      <c r="G520" s="206">
        <v>1</v>
      </c>
      <c r="H520" s="204">
        <v>0.47</v>
      </c>
      <c r="I520" s="206">
        <v>12</v>
      </c>
      <c r="J520" s="204">
        <v>8.7999999999999995E-2</v>
      </c>
      <c r="K520" s="204">
        <v>0.10299999999999999</v>
      </c>
      <c r="L520" s="205"/>
      <c r="M520" s="205"/>
    </row>
    <row r="521" spans="1:13" ht="45" x14ac:dyDescent="0.2">
      <c r="A521" s="205" t="s">
        <v>6569</v>
      </c>
      <c r="B521" s="205" t="s">
        <v>3303</v>
      </c>
      <c r="C521" s="214" t="s">
        <v>6570</v>
      </c>
      <c r="D521" s="204">
        <v>1.036</v>
      </c>
      <c r="E521" s="204"/>
      <c r="F521" s="205">
        <v>2.7</v>
      </c>
      <c r="G521" s="206">
        <v>1</v>
      </c>
      <c r="H521" s="204">
        <v>0.16500000000000001</v>
      </c>
      <c r="I521" s="206">
        <v>5</v>
      </c>
      <c r="J521" s="204">
        <v>8.5000000000000006E-2</v>
      </c>
      <c r="K521" s="204">
        <v>8.8999999999999996E-2</v>
      </c>
      <c r="L521" s="205"/>
      <c r="M521" s="205"/>
    </row>
    <row r="522" spans="1:13" ht="45" x14ac:dyDescent="0.2">
      <c r="A522" s="205" t="s">
        <v>6571</v>
      </c>
      <c r="B522" s="205" t="s">
        <v>3303</v>
      </c>
      <c r="C522" s="214" t="s">
        <v>6572</v>
      </c>
      <c r="D522" s="204">
        <v>1.4279999999999999</v>
      </c>
      <c r="E522" s="204"/>
      <c r="F522" s="205">
        <v>3.3</v>
      </c>
      <c r="G522" s="206">
        <v>1</v>
      </c>
      <c r="H522" s="204">
        <v>0.182</v>
      </c>
      <c r="I522" s="206">
        <v>7</v>
      </c>
      <c r="J522" s="204">
        <v>7.8E-2</v>
      </c>
      <c r="K522" s="204">
        <v>8.5999999999999993E-2</v>
      </c>
      <c r="L522" s="205"/>
      <c r="M522" s="205"/>
    </row>
    <row r="523" spans="1:13" ht="33.75" x14ac:dyDescent="0.2">
      <c r="A523" s="205" t="s">
        <v>1267</v>
      </c>
      <c r="B523" s="205" t="s">
        <v>3303</v>
      </c>
      <c r="C523" s="214" t="s">
        <v>685</v>
      </c>
      <c r="D523" s="204">
        <v>5.2789999999999999</v>
      </c>
      <c r="E523" s="204"/>
      <c r="F523" s="205">
        <v>31.6</v>
      </c>
      <c r="G523" s="206"/>
      <c r="H523" s="204"/>
      <c r="I523" s="206">
        <v>50</v>
      </c>
      <c r="J523" s="204">
        <v>0.09</v>
      </c>
      <c r="K523" s="204">
        <v>0.124</v>
      </c>
      <c r="L523" s="205"/>
      <c r="M523" s="205"/>
    </row>
    <row r="524" spans="1:13" x14ac:dyDescent="0.2">
      <c r="A524" s="205" t="s">
        <v>540</v>
      </c>
      <c r="B524" s="205" t="s">
        <v>3303</v>
      </c>
      <c r="C524" s="214" t="s">
        <v>686</v>
      </c>
      <c r="D524" s="204">
        <v>5.4210000000000003</v>
      </c>
      <c r="E524" s="204"/>
      <c r="F524" s="205">
        <v>26.8</v>
      </c>
      <c r="G524" s="206">
        <v>8</v>
      </c>
      <c r="H524" s="204">
        <v>0.44</v>
      </c>
      <c r="I524" s="206">
        <v>45</v>
      </c>
      <c r="J524" s="204">
        <v>0.19</v>
      </c>
      <c r="K524" s="204">
        <v>0.14299999999999999</v>
      </c>
      <c r="L524" s="205"/>
      <c r="M524" s="205"/>
    </row>
    <row r="525" spans="1:13" ht="56.25" x14ac:dyDescent="0.2">
      <c r="A525" s="205" t="s">
        <v>2023</v>
      </c>
      <c r="B525" s="205" t="s">
        <v>3303</v>
      </c>
      <c r="C525" s="214" t="s">
        <v>6814</v>
      </c>
      <c r="D525" s="204">
        <v>7.742</v>
      </c>
      <c r="E525" s="204"/>
      <c r="F525" s="205">
        <v>23</v>
      </c>
      <c r="G525" s="206">
        <v>7</v>
      </c>
      <c r="H525" s="204">
        <v>0.60299999999999998</v>
      </c>
      <c r="I525" s="206">
        <v>41</v>
      </c>
      <c r="J525" s="204">
        <v>0.14699999999999999</v>
      </c>
      <c r="K525" s="204">
        <v>0.20100000000000001</v>
      </c>
      <c r="L525" s="205"/>
      <c r="M525" s="205"/>
    </row>
    <row r="526" spans="1:13" ht="56.25" x14ac:dyDescent="0.2">
      <c r="A526" s="205" t="s">
        <v>2024</v>
      </c>
      <c r="B526" s="205" t="s">
        <v>3303</v>
      </c>
      <c r="C526" s="214" t="s">
        <v>6573</v>
      </c>
      <c r="D526" s="204">
        <v>4.5140000000000002</v>
      </c>
      <c r="E526" s="204"/>
      <c r="F526" s="205">
        <v>17.7</v>
      </c>
      <c r="G526" s="206">
        <v>5</v>
      </c>
      <c r="H526" s="204">
        <v>0.41399999999999998</v>
      </c>
      <c r="I526" s="206">
        <v>34</v>
      </c>
      <c r="J526" s="204">
        <v>9.8000000000000004E-2</v>
      </c>
      <c r="K526" s="204">
        <v>0.13300000000000001</v>
      </c>
      <c r="L526" s="205"/>
      <c r="M526" s="205"/>
    </row>
    <row r="527" spans="1:13" ht="33.75" x14ac:dyDescent="0.2">
      <c r="A527" s="205" t="s">
        <v>740</v>
      </c>
      <c r="B527" s="205" t="s">
        <v>3303</v>
      </c>
      <c r="C527" s="214" t="s">
        <v>4047</v>
      </c>
      <c r="D527" s="204">
        <v>3.6019999999999999</v>
      </c>
      <c r="E527" s="204"/>
      <c r="F527" s="205">
        <v>13.4</v>
      </c>
      <c r="G527" s="206">
        <v>3</v>
      </c>
      <c r="H527" s="204">
        <v>0.45100000000000001</v>
      </c>
      <c r="I527" s="206">
        <v>25</v>
      </c>
      <c r="J527" s="204">
        <v>9.4E-2</v>
      </c>
      <c r="K527" s="204">
        <v>0.125</v>
      </c>
      <c r="L527" s="205"/>
      <c r="M527" s="205"/>
    </row>
    <row r="528" spans="1:13" ht="33.75" x14ac:dyDescent="0.2">
      <c r="A528" s="205" t="s">
        <v>741</v>
      </c>
      <c r="B528" s="205" t="s">
        <v>3303</v>
      </c>
      <c r="C528" s="214" t="s">
        <v>4048</v>
      </c>
      <c r="D528" s="204">
        <v>2.9660000000000002</v>
      </c>
      <c r="E528" s="204"/>
      <c r="F528" s="205">
        <v>11.6</v>
      </c>
      <c r="G528" s="206">
        <v>3</v>
      </c>
      <c r="H528" s="204">
        <v>0.36499999999999999</v>
      </c>
      <c r="I528" s="206">
        <v>22</v>
      </c>
      <c r="J528" s="204">
        <v>8.7999999999999995E-2</v>
      </c>
      <c r="K528" s="204">
        <v>0.11600000000000001</v>
      </c>
      <c r="L528" s="205"/>
      <c r="M528" s="205"/>
    </row>
    <row r="529" spans="1:13" ht="56.25" x14ac:dyDescent="0.2">
      <c r="A529" s="205" t="s">
        <v>4006</v>
      </c>
      <c r="B529" s="205" t="s">
        <v>3303</v>
      </c>
      <c r="C529" s="214" t="s">
        <v>5670</v>
      </c>
      <c r="D529" s="204">
        <v>4.0129999999999999</v>
      </c>
      <c r="E529" s="204"/>
      <c r="F529" s="205">
        <v>16.100000000000001</v>
      </c>
      <c r="G529" s="206">
        <v>4</v>
      </c>
      <c r="H529" s="204">
        <v>0.48899999999999999</v>
      </c>
      <c r="I529" s="206">
        <v>31</v>
      </c>
      <c r="J529" s="204">
        <v>0.106</v>
      </c>
      <c r="K529" s="204">
        <v>0.14299999999999999</v>
      </c>
      <c r="L529" s="205"/>
      <c r="M529" s="205"/>
    </row>
    <row r="530" spans="1:13" ht="56.25" x14ac:dyDescent="0.2">
      <c r="A530" s="205" t="s">
        <v>1737</v>
      </c>
      <c r="B530" s="205" t="s">
        <v>3303</v>
      </c>
      <c r="C530" s="214" t="s">
        <v>7210</v>
      </c>
      <c r="D530" s="204">
        <v>2.8370000000000002</v>
      </c>
      <c r="E530" s="204"/>
      <c r="F530" s="205">
        <v>12.5</v>
      </c>
      <c r="G530" s="206">
        <v>3</v>
      </c>
      <c r="H530" s="204">
        <v>0.39600000000000002</v>
      </c>
      <c r="I530" s="206">
        <v>24</v>
      </c>
      <c r="J530" s="204">
        <v>8.8999999999999996E-2</v>
      </c>
      <c r="K530" s="204">
        <v>0.11700000000000001</v>
      </c>
      <c r="L530" s="205"/>
      <c r="M530" s="205"/>
    </row>
    <row r="531" spans="1:13" ht="45" x14ac:dyDescent="0.2">
      <c r="A531" s="205" t="s">
        <v>572</v>
      </c>
      <c r="B531" s="205" t="s">
        <v>3303</v>
      </c>
      <c r="C531" s="214" t="s">
        <v>5672</v>
      </c>
      <c r="D531" s="204">
        <v>2.3029999999999999</v>
      </c>
      <c r="E531" s="204"/>
      <c r="F531" s="205">
        <v>11</v>
      </c>
      <c r="G531" s="206">
        <v>3</v>
      </c>
      <c r="H531" s="204">
        <v>0.32800000000000001</v>
      </c>
      <c r="I531" s="206">
        <v>22</v>
      </c>
      <c r="J531" s="204">
        <v>8.3000000000000004E-2</v>
      </c>
      <c r="K531" s="204">
        <v>0.109</v>
      </c>
      <c r="L531" s="205"/>
      <c r="M531" s="205"/>
    </row>
    <row r="532" spans="1:13" ht="22.5" x14ac:dyDescent="0.2">
      <c r="A532" s="205" t="s">
        <v>3365</v>
      </c>
      <c r="B532" s="205" t="s">
        <v>3303</v>
      </c>
      <c r="C532" s="214" t="s">
        <v>4591</v>
      </c>
      <c r="D532" s="204">
        <v>1.268</v>
      </c>
      <c r="E532" s="204"/>
      <c r="F532" s="205">
        <v>5.8</v>
      </c>
      <c r="G532" s="206">
        <v>1</v>
      </c>
      <c r="H532" s="204">
        <v>0.70499999999999996</v>
      </c>
      <c r="I532" s="206">
        <v>13</v>
      </c>
      <c r="J532" s="204">
        <v>7.9000000000000001E-2</v>
      </c>
      <c r="K532" s="204">
        <v>9.7000000000000003E-2</v>
      </c>
      <c r="L532" s="205"/>
      <c r="M532" s="205"/>
    </row>
    <row r="533" spans="1:13" ht="56.25" x14ac:dyDescent="0.2">
      <c r="A533" s="205" t="s">
        <v>687</v>
      </c>
      <c r="B533" s="205" t="s">
        <v>3303</v>
      </c>
      <c r="C533" s="214" t="s">
        <v>343</v>
      </c>
      <c r="D533" s="204">
        <v>2.875</v>
      </c>
      <c r="E533" s="204"/>
      <c r="F533" s="205">
        <v>12.1</v>
      </c>
      <c r="G533" s="206">
        <v>3</v>
      </c>
      <c r="H533" s="204">
        <v>0.439</v>
      </c>
      <c r="I533" s="206">
        <v>26</v>
      </c>
      <c r="J533" s="204">
        <v>0.10199999999999999</v>
      </c>
      <c r="K533" s="204">
        <v>0.13400000000000001</v>
      </c>
      <c r="L533" s="205"/>
      <c r="M533" s="205"/>
    </row>
    <row r="534" spans="1:13" ht="56.25" x14ac:dyDescent="0.2">
      <c r="A534" s="205" t="s">
        <v>688</v>
      </c>
      <c r="B534" s="205" t="s">
        <v>3303</v>
      </c>
      <c r="C534" s="214" t="s">
        <v>344</v>
      </c>
      <c r="D534" s="204">
        <v>2.3839999999999999</v>
      </c>
      <c r="E534" s="204"/>
      <c r="F534" s="205">
        <v>10.5</v>
      </c>
      <c r="G534" s="206">
        <v>3</v>
      </c>
      <c r="H534" s="204">
        <v>0.36</v>
      </c>
      <c r="I534" s="206">
        <v>22</v>
      </c>
      <c r="J534" s="204">
        <v>9.6000000000000002E-2</v>
      </c>
      <c r="K534" s="204">
        <v>0.125</v>
      </c>
      <c r="L534" s="205"/>
      <c r="M534" s="205"/>
    </row>
    <row r="535" spans="1:13" ht="56.25" x14ac:dyDescent="0.2">
      <c r="A535" s="205" t="s">
        <v>2297</v>
      </c>
      <c r="B535" s="205" t="s">
        <v>3303</v>
      </c>
      <c r="C535" s="214" t="s">
        <v>345</v>
      </c>
      <c r="D535" s="204">
        <v>1.48</v>
      </c>
      <c r="E535" s="204"/>
      <c r="F535" s="205">
        <v>6.3</v>
      </c>
      <c r="G535" s="206">
        <v>1</v>
      </c>
      <c r="H535" s="204">
        <v>1.0660000000000001</v>
      </c>
      <c r="I535" s="206">
        <v>12</v>
      </c>
      <c r="J535" s="204">
        <v>7.3999999999999996E-2</v>
      </c>
      <c r="K535" s="204">
        <v>9.0999999999999998E-2</v>
      </c>
      <c r="L535" s="205"/>
      <c r="M535" s="205"/>
    </row>
    <row r="536" spans="1:13" ht="33.75" x14ac:dyDescent="0.2">
      <c r="A536" s="205" t="s">
        <v>2021</v>
      </c>
      <c r="B536" s="205" t="s">
        <v>3303</v>
      </c>
      <c r="C536" s="214" t="s">
        <v>6815</v>
      </c>
      <c r="D536" s="204">
        <v>1.534</v>
      </c>
      <c r="E536" s="204"/>
      <c r="F536" s="205">
        <v>5.9</v>
      </c>
      <c r="G536" s="206">
        <v>1</v>
      </c>
      <c r="H536" s="204">
        <v>0.442</v>
      </c>
      <c r="I536" s="206">
        <v>13</v>
      </c>
      <c r="J536" s="204">
        <v>0.14899999999999999</v>
      </c>
      <c r="K536" s="204">
        <v>0.127</v>
      </c>
      <c r="L536" s="205"/>
      <c r="M536" s="205"/>
    </row>
    <row r="537" spans="1:13" ht="45" x14ac:dyDescent="0.2">
      <c r="A537" s="205" t="s">
        <v>2022</v>
      </c>
      <c r="B537" s="205" t="s">
        <v>3303</v>
      </c>
      <c r="C537" s="214" t="s">
        <v>6574</v>
      </c>
      <c r="D537" s="204">
        <v>1.74</v>
      </c>
      <c r="E537" s="204"/>
      <c r="F537" s="205">
        <v>8.4</v>
      </c>
      <c r="G537" s="206">
        <v>2</v>
      </c>
      <c r="H537" s="204">
        <v>0.32400000000000001</v>
      </c>
      <c r="I537" s="206">
        <v>17</v>
      </c>
      <c r="J537" s="204">
        <v>8.1000000000000003E-2</v>
      </c>
      <c r="K537" s="204">
        <v>0.10299999999999999</v>
      </c>
      <c r="L537" s="205"/>
      <c r="M537" s="205"/>
    </row>
    <row r="538" spans="1:13" ht="22.5" x14ac:dyDescent="0.2">
      <c r="A538" s="205" t="s">
        <v>2743</v>
      </c>
      <c r="B538" s="205" t="s">
        <v>3303</v>
      </c>
      <c r="C538" s="214" t="s">
        <v>6575</v>
      </c>
      <c r="D538" s="204">
        <v>0.98</v>
      </c>
      <c r="E538" s="204"/>
      <c r="F538" s="205">
        <v>4.8</v>
      </c>
      <c r="G538" s="206">
        <v>1</v>
      </c>
      <c r="H538" s="204">
        <v>0.52900000000000003</v>
      </c>
      <c r="I538" s="206">
        <v>11</v>
      </c>
      <c r="J538" s="204">
        <v>7.8E-2</v>
      </c>
      <c r="K538" s="204">
        <v>9.1999999999999998E-2</v>
      </c>
      <c r="L538" s="205"/>
      <c r="M538" s="205"/>
    </row>
    <row r="539" spans="1:13" ht="33.75" x14ac:dyDescent="0.2">
      <c r="A539" s="205" t="s">
        <v>689</v>
      </c>
      <c r="B539" s="205" t="s">
        <v>3303</v>
      </c>
      <c r="C539" s="214" t="s">
        <v>4592</v>
      </c>
      <c r="D539" s="204">
        <v>1.726</v>
      </c>
      <c r="E539" s="204"/>
      <c r="F539" s="205">
        <v>7.5</v>
      </c>
      <c r="G539" s="206">
        <v>2</v>
      </c>
      <c r="H539" s="204">
        <v>0.35299999999999998</v>
      </c>
      <c r="I539" s="206">
        <v>15</v>
      </c>
      <c r="J539" s="204">
        <v>9.9000000000000005E-2</v>
      </c>
      <c r="K539" s="204">
        <v>0.124</v>
      </c>
      <c r="L539" s="205"/>
      <c r="M539" s="205"/>
    </row>
    <row r="540" spans="1:13" ht="45" x14ac:dyDescent="0.2">
      <c r="A540" s="205" t="s">
        <v>690</v>
      </c>
      <c r="B540" s="205" t="s">
        <v>3303</v>
      </c>
      <c r="C540" s="214" t="s">
        <v>7211</v>
      </c>
      <c r="D540" s="204">
        <v>1.4730000000000001</v>
      </c>
      <c r="E540" s="204"/>
      <c r="F540" s="205">
        <v>6.6</v>
      </c>
      <c r="G540" s="206">
        <v>1</v>
      </c>
      <c r="H540" s="204">
        <v>0.40899999999999997</v>
      </c>
      <c r="I540" s="206">
        <v>14</v>
      </c>
      <c r="J540" s="204">
        <v>8.5999999999999993E-2</v>
      </c>
      <c r="K540" s="204">
        <v>0.107</v>
      </c>
      <c r="L540" s="205"/>
      <c r="M540" s="205"/>
    </row>
    <row r="541" spans="1:13" ht="33.75" x14ac:dyDescent="0.2">
      <c r="A541" s="205" t="s">
        <v>2503</v>
      </c>
      <c r="B541" s="205" t="s">
        <v>3303</v>
      </c>
      <c r="C541" s="214" t="s">
        <v>4593</v>
      </c>
      <c r="D541" s="204">
        <v>1.167</v>
      </c>
      <c r="E541" s="204"/>
      <c r="F541" s="205">
        <v>5.3</v>
      </c>
      <c r="G541" s="206">
        <v>1</v>
      </c>
      <c r="H541" s="204">
        <v>0.308</v>
      </c>
      <c r="I541" s="206">
        <v>10</v>
      </c>
      <c r="J541" s="204">
        <v>8.1000000000000003E-2</v>
      </c>
      <c r="K541" s="204">
        <v>9.7000000000000003E-2</v>
      </c>
      <c r="L541" s="205"/>
      <c r="M541" s="205"/>
    </row>
    <row r="542" spans="1:13" ht="33.75" x14ac:dyDescent="0.2">
      <c r="A542" s="205" t="s">
        <v>691</v>
      </c>
      <c r="B542" s="205" t="s">
        <v>3303</v>
      </c>
      <c r="C542" s="214" t="s">
        <v>7472</v>
      </c>
      <c r="D542" s="204">
        <v>1.081</v>
      </c>
      <c r="E542" s="204"/>
      <c r="F542" s="205">
        <v>4.0999999999999996</v>
      </c>
      <c r="G542" s="206">
        <v>1</v>
      </c>
      <c r="H542" s="204">
        <v>0.28799999999999998</v>
      </c>
      <c r="I542" s="206">
        <v>8</v>
      </c>
      <c r="J542" s="204">
        <v>9.8000000000000004E-2</v>
      </c>
      <c r="K542" s="204">
        <v>0.113</v>
      </c>
      <c r="L542" s="205"/>
      <c r="M542" s="205"/>
    </row>
    <row r="543" spans="1:13" ht="33.75" x14ac:dyDescent="0.2">
      <c r="A543" s="205" t="s">
        <v>1423</v>
      </c>
      <c r="B543" s="205" t="s">
        <v>3303</v>
      </c>
      <c r="C543" s="214" t="s">
        <v>7473</v>
      </c>
      <c r="D543" s="204">
        <v>0.91</v>
      </c>
      <c r="E543" s="204"/>
      <c r="F543" s="205">
        <v>3.4</v>
      </c>
      <c r="G543" s="206">
        <v>1</v>
      </c>
      <c r="H543" s="204">
        <v>0.26200000000000001</v>
      </c>
      <c r="I543" s="206">
        <v>7</v>
      </c>
      <c r="J543" s="204">
        <v>0.09</v>
      </c>
      <c r="K543" s="204">
        <v>9.9000000000000005E-2</v>
      </c>
      <c r="L543" s="205"/>
      <c r="M543" s="205"/>
    </row>
    <row r="544" spans="1:13" ht="22.5" x14ac:dyDescent="0.2">
      <c r="A544" s="205" t="s">
        <v>2052</v>
      </c>
      <c r="B544" s="205" t="s">
        <v>3303</v>
      </c>
      <c r="C544" s="214" t="s">
        <v>6576</v>
      </c>
      <c r="D544" s="204">
        <v>1.2869999999999999</v>
      </c>
      <c r="E544" s="204"/>
      <c r="F544" s="205">
        <v>5.3</v>
      </c>
      <c r="G544" s="206">
        <v>1</v>
      </c>
      <c r="H544" s="204">
        <v>0.27500000000000002</v>
      </c>
      <c r="I544" s="206">
        <v>12</v>
      </c>
      <c r="J544" s="204">
        <v>7.2999999999999995E-2</v>
      </c>
      <c r="K544" s="204">
        <v>8.7999999999999995E-2</v>
      </c>
      <c r="L544" s="205"/>
      <c r="M544" s="205"/>
    </row>
    <row r="545" spans="1:13" ht="33.75" x14ac:dyDescent="0.2">
      <c r="A545" s="205" t="s">
        <v>2053</v>
      </c>
      <c r="B545" s="205" t="s">
        <v>3303</v>
      </c>
      <c r="C545" s="214" t="s">
        <v>7213</v>
      </c>
      <c r="D545" s="204">
        <v>0.90200000000000002</v>
      </c>
      <c r="E545" s="204"/>
      <c r="F545" s="205">
        <v>2.2000000000000002</v>
      </c>
      <c r="G545" s="206">
        <v>1</v>
      </c>
      <c r="H545" s="204">
        <v>0.13700000000000001</v>
      </c>
      <c r="I545" s="206">
        <v>4</v>
      </c>
      <c r="J545" s="204">
        <v>9.7000000000000003E-2</v>
      </c>
      <c r="K545" s="204">
        <v>9.6000000000000002E-2</v>
      </c>
      <c r="L545" s="205"/>
      <c r="M545" s="205"/>
    </row>
    <row r="546" spans="1:13" ht="45" x14ac:dyDescent="0.2">
      <c r="A546" s="205" t="s">
        <v>6578</v>
      </c>
      <c r="B546" s="205" t="s">
        <v>3303</v>
      </c>
      <c r="C546" s="214" t="s">
        <v>7214</v>
      </c>
      <c r="D546" s="204">
        <v>0.82399999999999995</v>
      </c>
      <c r="E546" s="204"/>
      <c r="F546" s="205">
        <v>2.8</v>
      </c>
      <c r="G546" s="206">
        <v>1</v>
      </c>
      <c r="H546" s="204">
        <v>0.25900000000000001</v>
      </c>
      <c r="I546" s="206">
        <v>6</v>
      </c>
      <c r="J546" s="204">
        <v>8.3000000000000004E-2</v>
      </c>
      <c r="K546" s="204">
        <v>8.7999999999999995E-2</v>
      </c>
      <c r="L546" s="205"/>
      <c r="M546" s="205"/>
    </row>
    <row r="547" spans="1:13" ht="33.75" x14ac:dyDescent="0.2">
      <c r="A547" s="205" t="s">
        <v>348</v>
      </c>
      <c r="B547" s="205" t="s">
        <v>3303</v>
      </c>
      <c r="C547" s="214" t="s">
        <v>6580</v>
      </c>
      <c r="D547" s="204">
        <v>0.80100000000000005</v>
      </c>
      <c r="E547" s="204"/>
      <c r="F547" s="205">
        <v>3.8</v>
      </c>
      <c r="G547" s="206">
        <v>1</v>
      </c>
      <c r="H547" s="204">
        <v>0.34799999999999998</v>
      </c>
      <c r="I547" s="206">
        <v>10</v>
      </c>
      <c r="J547" s="204">
        <v>8.7999999999999995E-2</v>
      </c>
      <c r="K547" s="204">
        <v>9.9000000000000005E-2</v>
      </c>
      <c r="L547" s="205"/>
      <c r="M547" s="205"/>
    </row>
    <row r="548" spans="1:13" ht="33.75" x14ac:dyDescent="0.2">
      <c r="A548" s="205" t="s">
        <v>349</v>
      </c>
      <c r="B548" s="205" t="s">
        <v>3303</v>
      </c>
      <c r="C548" s="214" t="s">
        <v>6581</v>
      </c>
      <c r="D548" s="204">
        <v>0.59499999999999997</v>
      </c>
      <c r="E548" s="204"/>
      <c r="F548" s="205">
        <v>2.9</v>
      </c>
      <c r="G548" s="206">
        <v>1</v>
      </c>
      <c r="H548" s="204">
        <v>0.20300000000000001</v>
      </c>
      <c r="I548" s="206">
        <v>6</v>
      </c>
      <c r="J548" s="204">
        <v>8.3000000000000004E-2</v>
      </c>
      <c r="K548" s="204">
        <v>8.7999999999999995E-2</v>
      </c>
      <c r="L548" s="205"/>
      <c r="M548" s="205"/>
    </row>
    <row r="549" spans="1:13" ht="33.75" x14ac:dyDescent="0.2">
      <c r="A549" s="205" t="s">
        <v>1424</v>
      </c>
      <c r="B549" s="205" t="s">
        <v>3303</v>
      </c>
      <c r="C549" s="214" t="s">
        <v>5673</v>
      </c>
      <c r="D549" s="204">
        <v>5.4059999999999997</v>
      </c>
      <c r="E549" s="204"/>
      <c r="F549" s="205">
        <v>31.8</v>
      </c>
      <c r="G549" s="206">
        <v>10</v>
      </c>
      <c r="H549" s="204">
        <v>0.47699999999999998</v>
      </c>
      <c r="I549" s="206">
        <v>50</v>
      </c>
      <c r="J549" s="204">
        <v>0.16500000000000001</v>
      </c>
      <c r="K549" s="204">
        <v>0.16</v>
      </c>
      <c r="L549" s="205"/>
      <c r="M549" s="205" t="s">
        <v>310</v>
      </c>
    </row>
    <row r="550" spans="1:13" ht="33.75" x14ac:dyDescent="0.2">
      <c r="A550" s="205" t="s">
        <v>2020</v>
      </c>
      <c r="B550" s="205" t="s">
        <v>3303</v>
      </c>
      <c r="C550" s="214" t="s">
        <v>6582</v>
      </c>
      <c r="D550" s="204">
        <v>2.8540000000000001</v>
      </c>
      <c r="E550" s="204"/>
      <c r="F550" s="205">
        <v>18.3</v>
      </c>
      <c r="G550" s="206">
        <v>5</v>
      </c>
      <c r="H550" s="204">
        <v>0.46400000000000002</v>
      </c>
      <c r="I550" s="206">
        <v>35</v>
      </c>
      <c r="J550" s="204">
        <v>0.152</v>
      </c>
      <c r="K550" s="204">
        <v>0.14399999999999999</v>
      </c>
      <c r="L550" s="205"/>
      <c r="M550" s="205" t="s">
        <v>310</v>
      </c>
    </row>
    <row r="551" spans="1:13" ht="33.75" x14ac:dyDescent="0.2">
      <c r="A551" s="205" t="s">
        <v>5674</v>
      </c>
      <c r="B551" s="205" t="s">
        <v>3303</v>
      </c>
      <c r="C551" s="214" t="s">
        <v>7215</v>
      </c>
      <c r="D551" s="204">
        <v>1.246</v>
      </c>
      <c r="E551" s="204"/>
      <c r="F551" s="205">
        <v>6.8</v>
      </c>
      <c r="G551" s="206"/>
      <c r="H551" s="204"/>
      <c r="I551" s="206">
        <v>14</v>
      </c>
      <c r="J551" s="204">
        <v>0.18</v>
      </c>
      <c r="K551" s="204">
        <v>0.157</v>
      </c>
      <c r="L551" s="205"/>
      <c r="M551" s="205" t="s">
        <v>310</v>
      </c>
    </row>
    <row r="552" spans="1:13" ht="33.75" x14ac:dyDescent="0.2">
      <c r="A552" s="205" t="s">
        <v>5676</v>
      </c>
      <c r="B552" s="205" t="s">
        <v>3303</v>
      </c>
      <c r="C552" s="214" t="s">
        <v>7216</v>
      </c>
      <c r="D552" s="204">
        <v>0.88</v>
      </c>
      <c r="E552" s="204"/>
      <c r="F552" s="205">
        <v>4.9000000000000004</v>
      </c>
      <c r="G552" s="206">
        <v>1</v>
      </c>
      <c r="H552" s="204">
        <v>0.41799999999999998</v>
      </c>
      <c r="I552" s="206">
        <v>13</v>
      </c>
      <c r="J552" s="204">
        <v>0.17100000000000001</v>
      </c>
      <c r="K552" s="204">
        <v>0.14199999999999999</v>
      </c>
      <c r="L552" s="205"/>
      <c r="M552" s="205" t="s">
        <v>310</v>
      </c>
    </row>
    <row r="553" spans="1:13" ht="33.75" x14ac:dyDescent="0.2">
      <c r="A553" s="205" t="s">
        <v>1268</v>
      </c>
      <c r="B553" s="205" t="s">
        <v>3303</v>
      </c>
      <c r="C553" s="214" t="s">
        <v>350</v>
      </c>
      <c r="D553" s="204">
        <v>9.2829999999999995</v>
      </c>
      <c r="E553" s="204"/>
      <c r="F553" s="205">
        <v>30.1</v>
      </c>
      <c r="G553" s="206">
        <v>9</v>
      </c>
      <c r="H553" s="204">
        <v>0.58199999999999996</v>
      </c>
      <c r="I553" s="206">
        <v>48</v>
      </c>
      <c r="J553" s="204">
        <v>0.25</v>
      </c>
      <c r="K553" s="204">
        <v>0.187</v>
      </c>
      <c r="L553" s="205"/>
      <c r="M553" s="205"/>
    </row>
    <row r="554" spans="1:13" ht="22.5" x14ac:dyDescent="0.2">
      <c r="A554" s="205" t="s">
        <v>2505</v>
      </c>
      <c r="B554" s="205" t="s">
        <v>3303</v>
      </c>
      <c r="C554" s="214" t="s">
        <v>2506</v>
      </c>
      <c r="D554" s="204">
        <v>10.714</v>
      </c>
      <c r="E554" s="204"/>
      <c r="F554" s="205">
        <v>42.1</v>
      </c>
      <c r="G554" s="206">
        <v>13</v>
      </c>
      <c r="H554" s="204">
        <v>0.48</v>
      </c>
      <c r="I554" s="206">
        <v>60</v>
      </c>
      <c r="J554" s="204">
        <v>0.21</v>
      </c>
      <c r="K554" s="204">
        <v>0.156</v>
      </c>
      <c r="L554" s="205"/>
      <c r="M554" s="205"/>
    </row>
    <row r="555" spans="1:13" ht="33.75" x14ac:dyDescent="0.2">
      <c r="A555" s="205" t="s">
        <v>4335</v>
      </c>
      <c r="B555" s="205" t="s">
        <v>3303</v>
      </c>
      <c r="C555" s="214" t="s">
        <v>351</v>
      </c>
      <c r="D555" s="204">
        <v>18.782</v>
      </c>
      <c r="E555" s="204"/>
      <c r="F555" s="205">
        <v>41.4</v>
      </c>
      <c r="G555" s="206"/>
      <c r="H555" s="204"/>
      <c r="I555" s="206">
        <v>59</v>
      </c>
      <c r="J555" s="204">
        <v>0.39400000000000002</v>
      </c>
      <c r="K555" s="204"/>
      <c r="L555" s="205" t="s">
        <v>310</v>
      </c>
      <c r="M555" s="205" t="s">
        <v>310</v>
      </c>
    </row>
    <row r="556" spans="1:13" ht="45" x14ac:dyDescent="0.2">
      <c r="A556" s="205" t="s">
        <v>4336</v>
      </c>
      <c r="B556" s="205" t="s">
        <v>3303</v>
      </c>
      <c r="C556" s="214" t="s">
        <v>352</v>
      </c>
      <c r="D556" s="204">
        <v>15.335000000000001</v>
      </c>
      <c r="E556" s="204"/>
      <c r="F556" s="205">
        <v>38.799999999999997</v>
      </c>
      <c r="G556" s="206">
        <v>12</v>
      </c>
      <c r="H556" s="204">
        <v>1.0289999999999999</v>
      </c>
      <c r="I556" s="206">
        <v>57</v>
      </c>
      <c r="J556" s="204">
        <v>0.34499999999999997</v>
      </c>
      <c r="K556" s="204"/>
      <c r="L556" s="205" t="s">
        <v>310</v>
      </c>
      <c r="M556" s="205" t="s">
        <v>310</v>
      </c>
    </row>
    <row r="557" spans="1:13" ht="33.75" x14ac:dyDescent="0.2">
      <c r="A557" s="205" t="s">
        <v>353</v>
      </c>
      <c r="B557" s="205" t="s">
        <v>3303</v>
      </c>
      <c r="C557" s="214" t="s">
        <v>354</v>
      </c>
      <c r="D557" s="204">
        <v>10.023999999999999</v>
      </c>
      <c r="E557" s="204"/>
      <c r="F557" s="205">
        <v>28.5</v>
      </c>
      <c r="G557" s="206">
        <v>8</v>
      </c>
      <c r="H557" s="204">
        <v>0.92700000000000005</v>
      </c>
      <c r="I557" s="206">
        <v>46</v>
      </c>
      <c r="J557" s="204">
        <v>0.29299999999999998</v>
      </c>
      <c r="K557" s="204"/>
      <c r="L557" s="205" t="s">
        <v>310</v>
      </c>
      <c r="M557" s="205" t="s">
        <v>310</v>
      </c>
    </row>
    <row r="558" spans="1:13" ht="22.5" x14ac:dyDescent="0.2">
      <c r="A558" s="205" t="s">
        <v>2457</v>
      </c>
      <c r="B558" s="205" t="s">
        <v>3303</v>
      </c>
      <c r="C558" s="214" t="s">
        <v>2458</v>
      </c>
      <c r="D558" s="204">
        <v>5.431</v>
      </c>
      <c r="E558" s="204"/>
      <c r="F558" s="205">
        <v>18.100000000000001</v>
      </c>
      <c r="G558" s="206">
        <v>5</v>
      </c>
      <c r="H558" s="204">
        <v>0.51500000000000001</v>
      </c>
      <c r="I558" s="206">
        <v>32</v>
      </c>
      <c r="J558" s="204">
        <v>0.12</v>
      </c>
      <c r="K558" s="204">
        <v>0.16200000000000001</v>
      </c>
      <c r="L558" s="205"/>
      <c r="M558" s="205"/>
    </row>
    <row r="559" spans="1:13" ht="45" x14ac:dyDescent="0.2">
      <c r="A559" s="205" t="s">
        <v>2459</v>
      </c>
      <c r="B559" s="205" t="s">
        <v>3303</v>
      </c>
      <c r="C559" s="214" t="s">
        <v>4337</v>
      </c>
      <c r="D559" s="204">
        <v>7.2080000000000002</v>
      </c>
      <c r="E559" s="204"/>
      <c r="F559" s="205">
        <v>24.1</v>
      </c>
      <c r="G559" s="206">
        <v>7</v>
      </c>
      <c r="H559" s="204">
        <v>0.622</v>
      </c>
      <c r="I559" s="206">
        <v>42</v>
      </c>
      <c r="J559" s="204">
        <v>0.20699999999999999</v>
      </c>
      <c r="K559" s="204">
        <v>0.19900000000000001</v>
      </c>
      <c r="L559" s="205"/>
      <c r="M559" s="205"/>
    </row>
    <row r="560" spans="1:13" ht="33.75" x14ac:dyDescent="0.2">
      <c r="A560" s="205" t="s">
        <v>7474</v>
      </c>
      <c r="B560" s="205" t="s">
        <v>3304</v>
      </c>
      <c r="C560" s="214" t="s">
        <v>7475</v>
      </c>
      <c r="D560" s="204">
        <v>5.01</v>
      </c>
      <c r="E560" s="204"/>
      <c r="F560" s="205">
        <v>24.5</v>
      </c>
      <c r="G560" s="206">
        <v>7</v>
      </c>
      <c r="H560" s="204">
        <v>0.53700000000000003</v>
      </c>
      <c r="I560" s="206">
        <v>42</v>
      </c>
      <c r="J560" s="204">
        <v>0.123</v>
      </c>
      <c r="K560" s="204">
        <v>0.16800000000000001</v>
      </c>
      <c r="L560" s="205"/>
      <c r="M560" s="205"/>
    </row>
    <row r="561" spans="1:13" ht="33.75" x14ac:dyDescent="0.2">
      <c r="A561" s="205" t="s">
        <v>7476</v>
      </c>
      <c r="B561" s="205" t="s">
        <v>3304</v>
      </c>
      <c r="C561" s="214" t="s">
        <v>7477</v>
      </c>
      <c r="D561" s="204">
        <v>3.524</v>
      </c>
      <c r="E561" s="204"/>
      <c r="F561" s="205">
        <v>17</v>
      </c>
      <c r="G561" s="206">
        <v>5</v>
      </c>
      <c r="H561" s="204">
        <v>0.52400000000000002</v>
      </c>
      <c r="I561" s="206">
        <v>32</v>
      </c>
      <c r="J561" s="204">
        <v>0.13</v>
      </c>
      <c r="K561" s="204">
        <v>0.17499999999999999</v>
      </c>
      <c r="L561" s="205"/>
      <c r="M561" s="205"/>
    </row>
    <row r="562" spans="1:13" ht="56.25" x14ac:dyDescent="0.2">
      <c r="A562" s="205" t="s">
        <v>1741</v>
      </c>
      <c r="B562" s="205" t="s">
        <v>3304</v>
      </c>
      <c r="C562" s="214" t="s">
        <v>6583</v>
      </c>
      <c r="D562" s="204">
        <v>2.64</v>
      </c>
      <c r="E562" s="204"/>
      <c r="F562" s="205">
        <v>15.9</v>
      </c>
      <c r="G562" s="206">
        <v>4</v>
      </c>
      <c r="H562" s="204">
        <v>0.45200000000000001</v>
      </c>
      <c r="I562" s="206">
        <v>31</v>
      </c>
      <c r="J562" s="204">
        <v>9.9000000000000005E-2</v>
      </c>
      <c r="K562" s="204">
        <v>0.13400000000000001</v>
      </c>
      <c r="L562" s="205"/>
      <c r="M562" s="205"/>
    </row>
    <row r="563" spans="1:13" ht="56.25" x14ac:dyDescent="0.2">
      <c r="A563" s="205" t="s">
        <v>1742</v>
      </c>
      <c r="B563" s="205" t="s">
        <v>3304</v>
      </c>
      <c r="C563" s="214" t="s">
        <v>6584</v>
      </c>
      <c r="D563" s="204">
        <v>1.9259999999999999</v>
      </c>
      <c r="E563" s="204"/>
      <c r="F563" s="205">
        <v>12.5</v>
      </c>
      <c r="G563" s="206">
        <v>3</v>
      </c>
      <c r="H563" s="204">
        <v>0.40899999999999997</v>
      </c>
      <c r="I563" s="206">
        <v>26</v>
      </c>
      <c r="J563" s="204">
        <v>9.1999999999999998E-2</v>
      </c>
      <c r="K563" s="204">
        <v>0.121</v>
      </c>
      <c r="L563" s="205"/>
      <c r="M563" s="205"/>
    </row>
    <row r="564" spans="1:13" ht="56.25" x14ac:dyDescent="0.2">
      <c r="A564" s="205" t="s">
        <v>542</v>
      </c>
      <c r="B564" s="205" t="s">
        <v>3304</v>
      </c>
      <c r="C564" s="214" t="s">
        <v>5678</v>
      </c>
      <c r="D564" s="204">
        <v>1.069</v>
      </c>
      <c r="E564" s="204"/>
      <c r="F564" s="205">
        <v>6.3</v>
      </c>
      <c r="G564" s="206">
        <v>1</v>
      </c>
      <c r="H564" s="204">
        <v>0.58499999999999996</v>
      </c>
      <c r="I564" s="206">
        <v>14</v>
      </c>
      <c r="J564" s="204">
        <v>8.3000000000000004E-2</v>
      </c>
      <c r="K564" s="204">
        <v>0.10199999999999999</v>
      </c>
      <c r="L564" s="205"/>
      <c r="M564" s="205"/>
    </row>
    <row r="565" spans="1:13" ht="22.5" x14ac:dyDescent="0.2">
      <c r="A565" s="205" t="s">
        <v>7478</v>
      </c>
      <c r="B565" s="205" t="s">
        <v>3304</v>
      </c>
      <c r="C565" s="214" t="s">
        <v>7479</v>
      </c>
      <c r="D565" s="204">
        <v>0.997</v>
      </c>
      <c r="E565" s="204"/>
      <c r="F565" s="205">
        <v>3.1</v>
      </c>
      <c r="G565" s="206">
        <v>1</v>
      </c>
      <c r="H565" s="204">
        <v>0.51600000000000001</v>
      </c>
      <c r="I565" s="206">
        <v>8</v>
      </c>
      <c r="J565" s="204">
        <v>0.182</v>
      </c>
      <c r="K565" s="204">
        <v>0.13800000000000001</v>
      </c>
      <c r="L565" s="205"/>
      <c r="M565" s="205"/>
    </row>
    <row r="566" spans="1:13" ht="22.5" x14ac:dyDescent="0.2">
      <c r="A566" s="205" t="s">
        <v>7217</v>
      </c>
      <c r="B566" s="205" t="s">
        <v>3304</v>
      </c>
      <c r="C566" s="214" t="s">
        <v>7218</v>
      </c>
      <c r="D566" s="204">
        <v>0.86599999999999999</v>
      </c>
      <c r="E566" s="204"/>
      <c r="F566" s="205">
        <v>5.4</v>
      </c>
      <c r="G566" s="206">
        <v>1</v>
      </c>
      <c r="H566" s="204">
        <v>0.47499999999999998</v>
      </c>
      <c r="I566" s="206">
        <v>13</v>
      </c>
      <c r="J566" s="204">
        <v>8.5000000000000006E-2</v>
      </c>
      <c r="K566" s="204">
        <v>0.10299999999999999</v>
      </c>
      <c r="L566" s="205"/>
      <c r="M566" s="205"/>
    </row>
    <row r="567" spans="1:13" ht="45" x14ac:dyDescent="0.2">
      <c r="A567" s="205" t="s">
        <v>3496</v>
      </c>
      <c r="B567" s="205" t="s">
        <v>3304</v>
      </c>
      <c r="C567" s="214" t="s">
        <v>355</v>
      </c>
      <c r="D567" s="204">
        <v>1.706</v>
      </c>
      <c r="E567" s="204"/>
      <c r="F567" s="205">
        <v>12.6</v>
      </c>
      <c r="G567" s="206">
        <v>3</v>
      </c>
      <c r="H567" s="204">
        <v>0.38</v>
      </c>
      <c r="I567" s="206">
        <v>27</v>
      </c>
      <c r="J567" s="204">
        <v>8.4000000000000005E-2</v>
      </c>
      <c r="K567" s="204">
        <v>0.111</v>
      </c>
      <c r="L567" s="205"/>
      <c r="M567" s="205"/>
    </row>
    <row r="568" spans="1:13" ht="56.25" x14ac:dyDescent="0.2">
      <c r="A568" s="205" t="s">
        <v>3119</v>
      </c>
      <c r="B568" s="205" t="s">
        <v>3304</v>
      </c>
      <c r="C568" s="214" t="s">
        <v>356</v>
      </c>
      <c r="D568" s="204">
        <v>1.4179999999999999</v>
      </c>
      <c r="E568" s="204"/>
      <c r="F568" s="205">
        <v>8.9</v>
      </c>
      <c r="G568" s="206">
        <v>2</v>
      </c>
      <c r="H568" s="204">
        <v>0.371</v>
      </c>
      <c r="I568" s="206">
        <v>19</v>
      </c>
      <c r="J568" s="204">
        <v>8.7999999999999995E-2</v>
      </c>
      <c r="K568" s="204">
        <v>0.113</v>
      </c>
      <c r="L568" s="205"/>
      <c r="M568" s="205"/>
    </row>
    <row r="569" spans="1:13" ht="45" x14ac:dyDescent="0.2">
      <c r="A569" s="205" t="s">
        <v>1518</v>
      </c>
      <c r="B569" s="205" t="s">
        <v>3304</v>
      </c>
      <c r="C569" s="214" t="s">
        <v>357</v>
      </c>
      <c r="D569" s="204">
        <v>1.631</v>
      </c>
      <c r="E569" s="204"/>
      <c r="F569" s="205">
        <v>11.3</v>
      </c>
      <c r="G569" s="206">
        <v>3</v>
      </c>
      <c r="H569" s="204">
        <v>0.33100000000000002</v>
      </c>
      <c r="I569" s="206">
        <v>24</v>
      </c>
      <c r="J569" s="204">
        <v>8.2000000000000003E-2</v>
      </c>
      <c r="K569" s="204">
        <v>0.108</v>
      </c>
      <c r="L569" s="205"/>
      <c r="M569" s="205"/>
    </row>
    <row r="570" spans="1:13" ht="22.5" x14ac:dyDescent="0.2">
      <c r="A570" s="205" t="s">
        <v>1519</v>
      </c>
      <c r="B570" s="205" t="s">
        <v>3304</v>
      </c>
      <c r="C570" s="214" t="s">
        <v>2215</v>
      </c>
      <c r="D570" s="204">
        <v>2.1150000000000002</v>
      </c>
      <c r="E570" s="204"/>
      <c r="F570" s="205">
        <v>20.9</v>
      </c>
      <c r="G570" s="206"/>
      <c r="H570" s="204"/>
      <c r="I570" s="206">
        <v>32</v>
      </c>
      <c r="J570" s="204">
        <v>6.8000000000000005E-2</v>
      </c>
      <c r="K570" s="204">
        <v>9.2999999999999999E-2</v>
      </c>
      <c r="L570" s="205"/>
      <c r="M570" s="205"/>
    </row>
    <row r="571" spans="1:13" ht="33.75" x14ac:dyDescent="0.2">
      <c r="A571" s="205" t="s">
        <v>3191</v>
      </c>
      <c r="B571" s="205" t="s">
        <v>3305</v>
      </c>
      <c r="C571" s="214" t="s">
        <v>5680</v>
      </c>
      <c r="D571" s="204">
        <v>1.5589999999999999</v>
      </c>
      <c r="E571" s="204"/>
      <c r="F571" s="205">
        <v>12</v>
      </c>
      <c r="G571" s="206">
        <v>3</v>
      </c>
      <c r="H571" s="204">
        <v>0.371</v>
      </c>
      <c r="I571" s="206">
        <v>25</v>
      </c>
      <c r="J571" s="204">
        <v>8.5999999999999993E-2</v>
      </c>
      <c r="K571" s="204">
        <v>0.114</v>
      </c>
      <c r="L571" s="205"/>
      <c r="M571" s="205" t="s">
        <v>310</v>
      </c>
    </row>
    <row r="572" spans="1:13" ht="33.75" x14ac:dyDescent="0.2">
      <c r="A572" s="205" t="s">
        <v>3192</v>
      </c>
      <c r="B572" s="205" t="s">
        <v>3305</v>
      </c>
      <c r="C572" s="214" t="s">
        <v>5681</v>
      </c>
      <c r="D572" s="204">
        <v>0.50600000000000001</v>
      </c>
      <c r="E572" s="204"/>
      <c r="F572" s="205">
        <v>3.6</v>
      </c>
      <c r="G572" s="206">
        <v>1</v>
      </c>
      <c r="H572" s="204">
        <v>0.217</v>
      </c>
      <c r="I572" s="206">
        <v>9</v>
      </c>
      <c r="J572" s="204">
        <v>9.1999999999999998E-2</v>
      </c>
      <c r="K572" s="204">
        <v>0.10299999999999999</v>
      </c>
      <c r="L572" s="205"/>
      <c r="M572" s="205" t="s">
        <v>310</v>
      </c>
    </row>
    <row r="573" spans="1:13" ht="33.75" x14ac:dyDescent="0.2">
      <c r="A573" s="205" t="s">
        <v>3265</v>
      </c>
      <c r="B573" s="205" t="s">
        <v>3305</v>
      </c>
      <c r="C573" s="214" t="s">
        <v>1031</v>
      </c>
      <c r="D573" s="204">
        <v>1.698</v>
      </c>
      <c r="E573" s="204"/>
      <c r="F573" s="205">
        <v>12.2</v>
      </c>
      <c r="G573" s="206">
        <v>3</v>
      </c>
      <c r="H573" s="204">
        <v>0.39900000000000002</v>
      </c>
      <c r="I573" s="206">
        <v>26</v>
      </c>
      <c r="J573" s="204">
        <v>9.0999999999999998E-2</v>
      </c>
      <c r="K573" s="204">
        <v>0.121</v>
      </c>
      <c r="L573" s="205"/>
      <c r="M573" s="205"/>
    </row>
    <row r="574" spans="1:13" ht="33.75" x14ac:dyDescent="0.2">
      <c r="A574" s="205" t="s">
        <v>3266</v>
      </c>
      <c r="B574" s="205" t="s">
        <v>3305</v>
      </c>
      <c r="C574" s="214" t="s">
        <v>432</v>
      </c>
      <c r="D574" s="204">
        <v>0.68100000000000005</v>
      </c>
      <c r="E574" s="204"/>
      <c r="F574" s="205">
        <v>5.2</v>
      </c>
      <c r="G574" s="206">
        <v>1</v>
      </c>
      <c r="H574" s="204">
        <v>0.41699999999999998</v>
      </c>
      <c r="I574" s="206">
        <v>12</v>
      </c>
      <c r="J574" s="204">
        <v>8.2000000000000003E-2</v>
      </c>
      <c r="K574" s="204">
        <v>9.8000000000000004E-2</v>
      </c>
      <c r="L574" s="205"/>
      <c r="M574" s="205"/>
    </row>
    <row r="575" spans="1:13" x14ac:dyDescent="0.2">
      <c r="A575" s="205" t="s">
        <v>2695</v>
      </c>
      <c r="B575" s="205" t="s">
        <v>3305</v>
      </c>
      <c r="C575" s="214" t="s">
        <v>2696</v>
      </c>
      <c r="D575" s="204">
        <v>0.56699999999999995</v>
      </c>
      <c r="E575" s="204"/>
      <c r="F575" s="205">
        <v>4.2</v>
      </c>
      <c r="G575" s="206">
        <v>1</v>
      </c>
      <c r="H575" s="204">
        <v>0.33500000000000002</v>
      </c>
      <c r="I575" s="206">
        <v>10</v>
      </c>
      <c r="J575" s="204">
        <v>8.6999999999999994E-2</v>
      </c>
      <c r="K575" s="204">
        <v>0.1</v>
      </c>
      <c r="L575" s="205"/>
      <c r="M575" s="205"/>
    </row>
    <row r="576" spans="1:13" ht="22.5" x14ac:dyDescent="0.2">
      <c r="A576" s="205" t="s">
        <v>1032</v>
      </c>
      <c r="B576" s="205" t="s">
        <v>3305</v>
      </c>
      <c r="C576" s="214" t="s">
        <v>7219</v>
      </c>
      <c r="D576" s="204">
        <v>0.65</v>
      </c>
      <c r="E576" s="204"/>
      <c r="F576" s="205">
        <v>5</v>
      </c>
      <c r="G576" s="206">
        <v>1</v>
      </c>
      <c r="H576" s="204">
        <v>0.40200000000000002</v>
      </c>
      <c r="I576" s="206">
        <v>12</v>
      </c>
      <c r="J576" s="204">
        <v>8.2000000000000003E-2</v>
      </c>
      <c r="K576" s="204">
        <v>9.8000000000000004E-2</v>
      </c>
      <c r="L576" s="205"/>
      <c r="M576" s="205"/>
    </row>
    <row r="577" spans="1:13" ht="45" x14ac:dyDescent="0.2">
      <c r="A577" s="205" t="s">
        <v>3329</v>
      </c>
      <c r="B577" s="205" t="s">
        <v>3305</v>
      </c>
      <c r="C577" s="214" t="s">
        <v>359</v>
      </c>
      <c r="D577" s="204">
        <v>0.78500000000000003</v>
      </c>
      <c r="E577" s="204"/>
      <c r="F577" s="205">
        <v>6.1</v>
      </c>
      <c r="G577" s="206">
        <v>1</v>
      </c>
      <c r="H577" s="204">
        <v>0.48899999999999999</v>
      </c>
      <c r="I577" s="206">
        <v>14</v>
      </c>
      <c r="J577" s="204">
        <v>8.2000000000000003E-2</v>
      </c>
      <c r="K577" s="204">
        <v>0.1</v>
      </c>
      <c r="L577" s="205"/>
      <c r="M577" s="205"/>
    </row>
    <row r="578" spans="1:13" ht="45" x14ac:dyDescent="0.2">
      <c r="A578" s="205" t="s">
        <v>3330</v>
      </c>
      <c r="B578" s="205" t="s">
        <v>3305</v>
      </c>
      <c r="C578" s="214" t="s">
        <v>360</v>
      </c>
      <c r="D578" s="204">
        <v>0.56599999999999995</v>
      </c>
      <c r="E578" s="204"/>
      <c r="F578" s="205">
        <v>4.0999999999999996</v>
      </c>
      <c r="G578" s="206">
        <v>1</v>
      </c>
      <c r="H578" s="204">
        <v>0.30099999999999999</v>
      </c>
      <c r="I578" s="206">
        <v>9</v>
      </c>
      <c r="J578" s="204">
        <v>8.5000000000000006E-2</v>
      </c>
      <c r="K578" s="204">
        <v>9.8000000000000004E-2</v>
      </c>
      <c r="L578" s="205"/>
      <c r="M578" s="205"/>
    </row>
    <row r="579" spans="1:13" ht="45" x14ac:dyDescent="0.2">
      <c r="A579" s="205" t="s">
        <v>2878</v>
      </c>
      <c r="B579" s="205" t="s">
        <v>3305</v>
      </c>
      <c r="C579" s="214" t="s">
        <v>138</v>
      </c>
      <c r="D579" s="204">
        <v>0.47799999999999998</v>
      </c>
      <c r="E579" s="204"/>
      <c r="F579" s="205">
        <v>3.4</v>
      </c>
      <c r="G579" s="206">
        <v>1</v>
      </c>
      <c r="H579" s="204">
        <v>0.25600000000000001</v>
      </c>
      <c r="I579" s="206">
        <v>8</v>
      </c>
      <c r="J579" s="204">
        <v>8.5999999999999993E-2</v>
      </c>
      <c r="K579" s="204">
        <v>9.5000000000000001E-2</v>
      </c>
      <c r="L579" s="205"/>
      <c r="M579" s="205"/>
    </row>
    <row r="580" spans="1:13" ht="22.5" x14ac:dyDescent="0.2">
      <c r="A580" s="205" t="s">
        <v>3499</v>
      </c>
      <c r="B580" s="205" t="s">
        <v>3305</v>
      </c>
      <c r="C580" s="214" t="s">
        <v>3102</v>
      </c>
      <c r="D580" s="204">
        <v>0.94799999999999995</v>
      </c>
      <c r="E580" s="204"/>
      <c r="F580" s="205">
        <v>4.3</v>
      </c>
      <c r="G580" s="206">
        <v>1</v>
      </c>
      <c r="H580" s="204">
        <v>0.56999999999999995</v>
      </c>
      <c r="I580" s="206">
        <v>11</v>
      </c>
      <c r="J580" s="204">
        <v>0.185</v>
      </c>
      <c r="K580" s="204">
        <v>0.15</v>
      </c>
      <c r="L580" s="205"/>
      <c r="M580" s="205"/>
    </row>
    <row r="581" spans="1:13" ht="22.5" x14ac:dyDescent="0.2">
      <c r="A581" s="205" t="s">
        <v>3500</v>
      </c>
      <c r="B581" s="205" t="s">
        <v>3305</v>
      </c>
      <c r="C581" s="214" t="s">
        <v>3103</v>
      </c>
      <c r="D581" s="204">
        <v>0.81100000000000005</v>
      </c>
      <c r="E581" s="204"/>
      <c r="F581" s="205">
        <v>6</v>
      </c>
      <c r="G581" s="206">
        <v>1</v>
      </c>
      <c r="H581" s="204">
        <v>0.501</v>
      </c>
      <c r="I581" s="206">
        <v>14</v>
      </c>
      <c r="J581" s="204">
        <v>8.3000000000000004E-2</v>
      </c>
      <c r="K581" s="204">
        <v>0.10100000000000001</v>
      </c>
      <c r="L581" s="205"/>
      <c r="M581" s="205"/>
    </row>
    <row r="582" spans="1:13" ht="22.5" x14ac:dyDescent="0.2">
      <c r="A582" s="205" t="s">
        <v>3532</v>
      </c>
      <c r="B582" s="205" t="s">
        <v>3305</v>
      </c>
      <c r="C582" s="214" t="s">
        <v>1481</v>
      </c>
      <c r="D582" s="204">
        <v>0.54700000000000004</v>
      </c>
      <c r="E582" s="204"/>
      <c r="F582" s="205">
        <v>3.2</v>
      </c>
      <c r="G582" s="206">
        <v>1</v>
      </c>
      <c r="H582" s="204">
        <v>0.219</v>
      </c>
      <c r="I582" s="206">
        <v>8</v>
      </c>
      <c r="J582" s="204">
        <v>8.5000000000000006E-2</v>
      </c>
      <c r="K582" s="204">
        <v>9.2999999999999999E-2</v>
      </c>
      <c r="L582" s="205"/>
      <c r="M582" s="205"/>
    </row>
    <row r="583" spans="1:13" ht="33.75" x14ac:dyDescent="0.2">
      <c r="A583" s="205" t="s">
        <v>2283</v>
      </c>
      <c r="B583" s="205" t="s">
        <v>3305</v>
      </c>
      <c r="C583" s="214" t="s">
        <v>3104</v>
      </c>
      <c r="D583" s="204">
        <v>0.40899999999999997</v>
      </c>
      <c r="E583" s="204"/>
      <c r="F583" s="205">
        <v>2.2000000000000002</v>
      </c>
      <c r="G583" s="206">
        <v>1</v>
      </c>
      <c r="H583" s="204">
        <v>0.158</v>
      </c>
      <c r="I583" s="206">
        <v>4</v>
      </c>
      <c r="J583" s="204">
        <v>0.18099999999999999</v>
      </c>
      <c r="K583" s="204">
        <v>0.124</v>
      </c>
      <c r="L583" s="205"/>
      <c r="M583" s="205"/>
    </row>
    <row r="584" spans="1:13" ht="56.25" x14ac:dyDescent="0.2">
      <c r="A584" s="205" t="s">
        <v>588</v>
      </c>
      <c r="B584" s="205" t="s">
        <v>3305</v>
      </c>
      <c r="C584" s="214" t="s">
        <v>7220</v>
      </c>
      <c r="D584" s="204">
        <v>0.39400000000000002</v>
      </c>
      <c r="E584" s="204"/>
      <c r="F584" s="205">
        <v>2.6</v>
      </c>
      <c r="G584" s="206">
        <v>1</v>
      </c>
      <c r="H584" s="204">
        <v>0.17799999999999999</v>
      </c>
      <c r="I584" s="206">
        <v>5</v>
      </c>
      <c r="J584" s="204">
        <v>9.6000000000000002E-2</v>
      </c>
      <c r="K584" s="204">
        <v>9.9000000000000005E-2</v>
      </c>
      <c r="L584" s="205"/>
      <c r="M584" s="205"/>
    </row>
    <row r="585" spans="1:13" ht="22.5" x14ac:dyDescent="0.2">
      <c r="A585" s="205" t="s">
        <v>1153</v>
      </c>
      <c r="B585" s="205" t="s">
        <v>3305</v>
      </c>
      <c r="C585" s="214" t="s">
        <v>3105</v>
      </c>
      <c r="D585" s="204">
        <v>0.84</v>
      </c>
      <c r="E585" s="204"/>
      <c r="F585" s="205">
        <v>5.9</v>
      </c>
      <c r="G585" s="206"/>
      <c r="H585" s="204"/>
      <c r="I585" s="206">
        <v>13</v>
      </c>
      <c r="J585" s="204">
        <v>8.5000000000000006E-2</v>
      </c>
      <c r="K585" s="204">
        <v>0.10299999999999999</v>
      </c>
      <c r="L585" s="205"/>
      <c r="M585" s="205"/>
    </row>
    <row r="586" spans="1:13" x14ac:dyDescent="0.2">
      <c r="A586" s="205" t="s">
        <v>433</v>
      </c>
      <c r="B586" s="205" t="s">
        <v>3305</v>
      </c>
      <c r="C586" s="214" t="s">
        <v>434</v>
      </c>
      <c r="D586" s="204">
        <v>0.48899999999999999</v>
      </c>
      <c r="E586" s="204"/>
      <c r="F586" s="205">
        <v>3.2</v>
      </c>
      <c r="G586" s="206">
        <v>1</v>
      </c>
      <c r="H586" s="204">
        <v>0.21299999999999999</v>
      </c>
      <c r="I586" s="206">
        <v>7</v>
      </c>
      <c r="J586" s="204">
        <v>8.1000000000000003E-2</v>
      </c>
      <c r="K586" s="204">
        <v>8.7999999999999995E-2</v>
      </c>
      <c r="L586" s="205"/>
      <c r="M586" s="205"/>
    </row>
    <row r="587" spans="1:13" ht="33.75" x14ac:dyDescent="0.2">
      <c r="A587" s="205" t="s">
        <v>6816</v>
      </c>
      <c r="B587" s="205" t="s">
        <v>3305</v>
      </c>
      <c r="C587" s="214" t="s">
        <v>6817</v>
      </c>
      <c r="D587" s="204">
        <v>2.3210000000000002</v>
      </c>
      <c r="E587" s="204"/>
      <c r="F587" s="205">
        <v>18.100000000000001</v>
      </c>
      <c r="G587" s="206">
        <v>5</v>
      </c>
      <c r="H587" s="204">
        <v>0.36899999999999999</v>
      </c>
      <c r="I587" s="206">
        <v>32</v>
      </c>
      <c r="J587" s="204">
        <v>8.5000000000000006E-2</v>
      </c>
      <c r="K587" s="204">
        <v>0.11600000000000001</v>
      </c>
      <c r="L587" s="205"/>
      <c r="M587" s="205"/>
    </row>
    <row r="588" spans="1:13" ht="33.75" x14ac:dyDescent="0.2">
      <c r="A588" s="205" t="s">
        <v>6585</v>
      </c>
      <c r="B588" s="205" t="s">
        <v>3305</v>
      </c>
      <c r="C588" s="214" t="s">
        <v>6586</v>
      </c>
      <c r="D588" s="204">
        <v>1.3939999999999999</v>
      </c>
      <c r="E588" s="204"/>
      <c r="F588" s="205">
        <v>11.5</v>
      </c>
      <c r="G588" s="206"/>
      <c r="H588" s="204"/>
      <c r="I588" s="206">
        <v>19</v>
      </c>
      <c r="J588" s="204">
        <v>8.1000000000000003E-2</v>
      </c>
      <c r="K588" s="204">
        <v>0.107</v>
      </c>
      <c r="L588" s="205"/>
      <c r="M588" s="205"/>
    </row>
    <row r="589" spans="1:13" x14ac:dyDescent="0.2">
      <c r="A589" s="217" t="s">
        <v>2802</v>
      </c>
      <c r="B589" s="85"/>
      <c r="C589" s="218"/>
      <c r="D589" s="84"/>
      <c r="E589" s="84"/>
      <c r="F589" s="85"/>
      <c r="G589" s="220"/>
      <c r="H589" s="84"/>
      <c r="I589" s="220"/>
      <c r="J589" s="84"/>
      <c r="K589" s="84"/>
      <c r="L589" s="85"/>
      <c r="M589" s="221"/>
    </row>
    <row r="590" spans="1:13" ht="56.25" x14ac:dyDescent="0.2">
      <c r="A590" s="205" t="s">
        <v>3331</v>
      </c>
      <c r="B590" s="205" t="s">
        <v>3303</v>
      </c>
      <c r="C590" s="214" t="s">
        <v>7480</v>
      </c>
      <c r="D590" s="204">
        <v>6.32</v>
      </c>
      <c r="E590" s="204"/>
      <c r="F590" s="205">
        <v>20</v>
      </c>
      <c r="G590" s="206">
        <v>6</v>
      </c>
      <c r="H590" s="204">
        <v>0.53800000000000003</v>
      </c>
      <c r="I590" s="206">
        <v>37</v>
      </c>
      <c r="J590" s="204">
        <v>0.23799999999999999</v>
      </c>
      <c r="K590" s="204">
        <v>0.18</v>
      </c>
      <c r="L590" s="205"/>
      <c r="M590" s="205"/>
    </row>
    <row r="591" spans="1:13" ht="56.25" x14ac:dyDescent="0.2">
      <c r="A591" s="205" t="s">
        <v>3051</v>
      </c>
      <c r="B591" s="205" t="s">
        <v>3303</v>
      </c>
      <c r="C591" s="214" t="s">
        <v>7481</v>
      </c>
      <c r="D591" s="204">
        <v>4.9320000000000004</v>
      </c>
      <c r="E591" s="204"/>
      <c r="F591" s="205">
        <v>17.8</v>
      </c>
      <c r="G591" s="206">
        <v>5</v>
      </c>
      <c r="H591" s="204">
        <v>0.47699999999999998</v>
      </c>
      <c r="I591" s="206">
        <v>34</v>
      </c>
      <c r="J591" s="204">
        <v>0.20499999999999999</v>
      </c>
      <c r="K591" s="204">
        <v>0.152</v>
      </c>
      <c r="L591" s="205"/>
      <c r="M591" s="205"/>
    </row>
    <row r="592" spans="1:13" ht="33.75" x14ac:dyDescent="0.2">
      <c r="A592" s="205" t="s">
        <v>3052</v>
      </c>
      <c r="B592" s="205" t="s">
        <v>3303</v>
      </c>
      <c r="C592" s="214" t="s">
        <v>7482</v>
      </c>
      <c r="D592" s="204">
        <v>4.6050000000000004</v>
      </c>
      <c r="E592" s="204"/>
      <c r="F592" s="205">
        <v>20.100000000000001</v>
      </c>
      <c r="G592" s="206">
        <v>6</v>
      </c>
      <c r="H592" s="204">
        <v>0.38800000000000001</v>
      </c>
      <c r="I592" s="206">
        <v>36</v>
      </c>
      <c r="J592" s="204">
        <v>9.5000000000000001E-2</v>
      </c>
      <c r="K592" s="204">
        <v>0.129</v>
      </c>
      <c r="L592" s="205"/>
      <c r="M592" s="205"/>
    </row>
    <row r="593" spans="1:13" ht="33.75" x14ac:dyDescent="0.2">
      <c r="A593" s="205" t="s">
        <v>3053</v>
      </c>
      <c r="B593" s="205" t="s">
        <v>3303</v>
      </c>
      <c r="C593" s="214" t="s">
        <v>7483</v>
      </c>
      <c r="D593" s="204">
        <v>3.851</v>
      </c>
      <c r="E593" s="204"/>
      <c r="F593" s="205">
        <v>18.100000000000001</v>
      </c>
      <c r="G593" s="206">
        <v>5</v>
      </c>
      <c r="H593" s="204">
        <v>0.38100000000000001</v>
      </c>
      <c r="I593" s="206">
        <v>35</v>
      </c>
      <c r="J593" s="204">
        <v>8.7999999999999995E-2</v>
      </c>
      <c r="K593" s="204">
        <v>0.12</v>
      </c>
      <c r="L593" s="205"/>
      <c r="M593" s="205"/>
    </row>
    <row r="594" spans="1:13" ht="22.5" x14ac:dyDescent="0.2">
      <c r="A594" s="205" t="s">
        <v>879</v>
      </c>
      <c r="B594" s="205" t="s">
        <v>3303</v>
      </c>
      <c r="C594" s="214" t="s">
        <v>2178</v>
      </c>
      <c r="D594" s="204">
        <v>2.7349999999999999</v>
      </c>
      <c r="E594" s="204"/>
      <c r="F594" s="205">
        <v>12.7</v>
      </c>
      <c r="G594" s="206">
        <v>3</v>
      </c>
      <c r="H594" s="204">
        <v>0.40699999999999997</v>
      </c>
      <c r="I594" s="206">
        <v>26</v>
      </c>
      <c r="J594" s="204">
        <v>8.8999999999999996E-2</v>
      </c>
      <c r="K594" s="204">
        <v>0.11799999999999999</v>
      </c>
      <c r="L594" s="205"/>
      <c r="M594" s="205"/>
    </row>
    <row r="595" spans="1:13" ht="33.75" x14ac:dyDescent="0.2">
      <c r="A595" s="205" t="s">
        <v>955</v>
      </c>
      <c r="B595" s="205" t="s">
        <v>3303</v>
      </c>
      <c r="C595" s="214" t="s">
        <v>6819</v>
      </c>
      <c r="D595" s="204">
        <v>3.4980000000000002</v>
      </c>
      <c r="E595" s="204"/>
      <c r="F595" s="205">
        <v>14.6</v>
      </c>
      <c r="G595" s="206">
        <v>4</v>
      </c>
      <c r="H595" s="204">
        <v>0.42499999999999999</v>
      </c>
      <c r="I595" s="206">
        <v>29</v>
      </c>
      <c r="J595" s="204">
        <v>0.10199999999999999</v>
      </c>
      <c r="K595" s="204">
        <v>0.13600000000000001</v>
      </c>
      <c r="L595" s="205"/>
      <c r="M595" s="205"/>
    </row>
    <row r="596" spans="1:13" ht="45" x14ac:dyDescent="0.2">
      <c r="A596" s="205" t="s">
        <v>1506</v>
      </c>
      <c r="B596" s="205" t="s">
        <v>3303</v>
      </c>
      <c r="C596" s="214" t="s">
        <v>1505</v>
      </c>
      <c r="D596" s="204">
        <v>2.4870000000000001</v>
      </c>
      <c r="E596" s="204"/>
      <c r="F596" s="205">
        <v>14.1</v>
      </c>
      <c r="G596" s="206">
        <v>4</v>
      </c>
      <c r="H596" s="204">
        <v>0.45</v>
      </c>
      <c r="I596" s="206">
        <v>30</v>
      </c>
      <c r="J596" s="204">
        <v>0.111</v>
      </c>
      <c r="K596" s="204">
        <v>0.14899999999999999</v>
      </c>
      <c r="L596" s="205"/>
      <c r="M596" s="205"/>
    </row>
    <row r="597" spans="1:13" ht="45" x14ac:dyDescent="0.2">
      <c r="A597" s="205" t="s">
        <v>1507</v>
      </c>
      <c r="B597" s="205" t="s">
        <v>3303</v>
      </c>
      <c r="C597" s="214" t="s">
        <v>6587</v>
      </c>
      <c r="D597" s="204">
        <v>1.1439999999999999</v>
      </c>
      <c r="E597" s="204"/>
      <c r="F597" s="205">
        <v>5.6</v>
      </c>
      <c r="G597" s="206">
        <v>1</v>
      </c>
      <c r="H597" s="204">
        <v>0.52600000000000002</v>
      </c>
      <c r="I597" s="206">
        <v>15</v>
      </c>
      <c r="J597" s="204">
        <v>0.13100000000000001</v>
      </c>
      <c r="K597" s="204">
        <v>0.159</v>
      </c>
      <c r="L597" s="205"/>
      <c r="M597" s="205"/>
    </row>
    <row r="598" spans="1:13" ht="33.75" x14ac:dyDescent="0.2">
      <c r="A598" s="205" t="s">
        <v>2336</v>
      </c>
      <c r="B598" s="205" t="s">
        <v>3303</v>
      </c>
      <c r="C598" s="214" t="s">
        <v>7484</v>
      </c>
      <c r="D598" s="204">
        <v>2.8460000000000001</v>
      </c>
      <c r="E598" s="204"/>
      <c r="F598" s="205">
        <v>12.1</v>
      </c>
      <c r="G598" s="206">
        <v>3</v>
      </c>
      <c r="H598" s="204">
        <v>0.41</v>
      </c>
      <c r="I598" s="206">
        <v>23</v>
      </c>
      <c r="J598" s="204">
        <v>9.5000000000000001E-2</v>
      </c>
      <c r="K598" s="204">
        <v>0.125</v>
      </c>
      <c r="L598" s="205"/>
      <c r="M598" s="205"/>
    </row>
    <row r="599" spans="1:13" ht="33.75" x14ac:dyDescent="0.2">
      <c r="A599" s="205" t="s">
        <v>2337</v>
      </c>
      <c r="B599" s="205" t="s">
        <v>3303</v>
      </c>
      <c r="C599" s="214" t="s">
        <v>7221</v>
      </c>
      <c r="D599" s="204">
        <v>1.873</v>
      </c>
      <c r="E599" s="204"/>
      <c r="F599" s="205">
        <v>9.1999999999999993</v>
      </c>
      <c r="G599" s="206">
        <v>2</v>
      </c>
      <c r="H599" s="204">
        <v>0.36299999999999999</v>
      </c>
      <c r="I599" s="206">
        <v>19</v>
      </c>
      <c r="J599" s="204">
        <v>8.3000000000000004E-2</v>
      </c>
      <c r="K599" s="204">
        <v>0.107</v>
      </c>
      <c r="L599" s="205"/>
      <c r="M599" s="205"/>
    </row>
    <row r="600" spans="1:13" ht="22.5" x14ac:dyDescent="0.2">
      <c r="A600" s="205" t="s">
        <v>2338</v>
      </c>
      <c r="B600" s="205" t="s">
        <v>3303</v>
      </c>
      <c r="C600" s="214" t="s">
        <v>142</v>
      </c>
      <c r="D600" s="204">
        <v>1.877</v>
      </c>
      <c r="E600" s="204"/>
      <c r="F600" s="205">
        <v>9.4</v>
      </c>
      <c r="G600" s="206">
        <v>2</v>
      </c>
      <c r="H600" s="204">
        <v>0.36199999999999999</v>
      </c>
      <c r="I600" s="206">
        <v>19</v>
      </c>
      <c r="J600" s="204">
        <v>8.1000000000000003E-2</v>
      </c>
      <c r="K600" s="204">
        <v>0.104</v>
      </c>
      <c r="L600" s="205"/>
      <c r="M600" s="205"/>
    </row>
    <row r="601" spans="1:13" ht="22.5" x14ac:dyDescent="0.2">
      <c r="A601" s="205" t="s">
        <v>3467</v>
      </c>
      <c r="B601" s="205" t="s">
        <v>3303</v>
      </c>
      <c r="C601" s="214" t="s">
        <v>143</v>
      </c>
      <c r="D601" s="204">
        <v>0.94799999999999995</v>
      </c>
      <c r="E601" s="204"/>
      <c r="F601" s="205">
        <v>3.8</v>
      </c>
      <c r="G601" s="206">
        <v>1</v>
      </c>
      <c r="H601" s="204">
        <v>0.29299999999999998</v>
      </c>
      <c r="I601" s="206">
        <v>9</v>
      </c>
      <c r="J601" s="204">
        <v>0.08</v>
      </c>
      <c r="K601" s="204">
        <v>9.0999999999999998E-2</v>
      </c>
      <c r="L601" s="205"/>
      <c r="M601" s="205"/>
    </row>
    <row r="602" spans="1:13" ht="45" x14ac:dyDescent="0.2">
      <c r="A602" s="205" t="s">
        <v>2191</v>
      </c>
      <c r="B602" s="205" t="s">
        <v>3303</v>
      </c>
      <c r="C602" s="214" t="s">
        <v>144</v>
      </c>
      <c r="D602" s="204">
        <v>4.9180000000000001</v>
      </c>
      <c r="E602" s="204"/>
      <c r="F602" s="205">
        <v>20.399999999999999</v>
      </c>
      <c r="G602" s="206">
        <v>6</v>
      </c>
      <c r="H602" s="204">
        <v>0.46300000000000002</v>
      </c>
      <c r="I602" s="206">
        <v>38</v>
      </c>
      <c r="J602" s="204">
        <v>0.111</v>
      </c>
      <c r="K602" s="204">
        <v>0.151</v>
      </c>
      <c r="L602" s="205"/>
      <c r="M602" s="205"/>
    </row>
    <row r="603" spans="1:13" ht="56.25" x14ac:dyDescent="0.2">
      <c r="A603" s="205" t="s">
        <v>2192</v>
      </c>
      <c r="B603" s="205" t="s">
        <v>3303</v>
      </c>
      <c r="C603" s="214" t="s">
        <v>145</v>
      </c>
      <c r="D603" s="204">
        <v>2.669</v>
      </c>
      <c r="E603" s="204"/>
      <c r="F603" s="205">
        <v>10.5</v>
      </c>
      <c r="G603" s="206">
        <v>2</v>
      </c>
      <c r="H603" s="204">
        <v>0.499</v>
      </c>
      <c r="I603" s="206">
        <v>20</v>
      </c>
      <c r="J603" s="204">
        <v>0.1</v>
      </c>
      <c r="K603" s="204">
        <v>0.13100000000000001</v>
      </c>
      <c r="L603" s="205"/>
      <c r="M603" s="205"/>
    </row>
    <row r="604" spans="1:13" ht="56.25" x14ac:dyDescent="0.2">
      <c r="A604" s="205" t="s">
        <v>2193</v>
      </c>
      <c r="B604" s="205" t="s">
        <v>3303</v>
      </c>
      <c r="C604" s="214" t="s">
        <v>146</v>
      </c>
      <c r="D604" s="204">
        <v>2.1869999999999998</v>
      </c>
      <c r="E604" s="204"/>
      <c r="F604" s="205">
        <v>8.9</v>
      </c>
      <c r="G604" s="206">
        <v>2</v>
      </c>
      <c r="H604" s="204">
        <v>0.40500000000000003</v>
      </c>
      <c r="I604" s="206">
        <v>19</v>
      </c>
      <c r="J604" s="204">
        <v>9.6000000000000002E-2</v>
      </c>
      <c r="K604" s="204">
        <v>0.123</v>
      </c>
      <c r="L604" s="205"/>
      <c r="M604" s="205"/>
    </row>
    <row r="605" spans="1:13" ht="33.75" x14ac:dyDescent="0.2">
      <c r="A605" s="205" t="s">
        <v>2194</v>
      </c>
      <c r="B605" s="205" t="s">
        <v>3303</v>
      </c>
      <c r="C605" s="214" t="s">
        <v>6820</v>
      </c>
      <c r="D605" s="204">
        <v>3.8039999999999998</v>
      </c>
      <c r="E605" s="204"/>
      <c r="F605" s="205">
        <v>22.4</v>
      </c>
      <c r="G605" s="206">
        <v>6</v>
      </c>
      <c r="H605" s="204">
        <v>0.43</v>
      </c>
      <c r="I605" s="206">
        <v>40</v>
      </c>
      <c r="J605" s="204">
        <v>9.4E-2</v>
      </c>
      <c r="K605" s="204">
        <v>0.128</v>
      </c>
      <c r="L605" s="205"/>
      <c r="M605" s="205"/>
    </row>
    <row r="606" spans="1:13" ht="33.75" x14ac:dyDescent="0.2">
      <c r="A606" s="205" t="s">
        <v>2195</v>
      </c>
      <c r="B606" s="205" t="s">
        <v>3303</v>
      </c>
      <c r="C606" s="214" t="s">
        <v>6821</v>
      </c>
      <c r="D606" s="204">
        <v>3.052</v>
      </c>
      <c r="E606" s="204"/>
      <c r="F606" s="205">
        <v>15.7</v>
      </c>
      <c r="G606" s="206">
        <v>4</v>
      </c>
      <c r="H606" s="204">
        <v>0.379</v>
      </c>
      <c r="I606" s="206">
        <v>31</v>
      </c>
      <c r="J606" s="204">
        <v>8.5000000000000006E-2</v>
      </c>
      <c r="K606" s="204">
        <v>0.114</v>
      </c>
      <c r="L606" s="205"/>
      <c r="M606" s="205"/>
    </row>
    <row r="607" spans="1:13" ht="33.75" x14ac:dyDescent="0.2">
      <c r="A607" s="205" t="s">
        <v>6822</v>
      </c>
      <c r="B607" s="205" t="s">
        <v>3303</v>
      </c>
      <c r="C607" s="214" t="s">
        <v>6823</v>
      </c>
      <c r="D607" s="204">
        <v>1.6719999999999999</v>
      </c>
      <c r="E607" s="204"/>
      <c r="F607" s="205">
        <v>9.8000000000000007</v>
      </c>
      <c r="G607" s="206">
        <v>2</v>
      </c>
      <c r="H607" s="204">
        <v>0.38500000000000001</v>
      </c>
      <c r="I607" s="206">
        <v>22</v>
      </c>
      <c r="J607" s="204">
        <v>8.3000000000000004E-2</v>
      </c>
      <c r="K607" s="204">
        <v>0.107</v>
      </c>
      <c r="L607" s="205"/>
      <c r="M607" s="205"/>
    </row>
    <row r="608" spans="1:13" ht="33.75" x14ac:dyDescent="0.2">
      <c r="A608" s="205" t="s">
        <v>3120</v>
      </c>
      <c r="B608" s="205" t="s">
        <v>3303</v>
      </c>
      <c r="C608" s="214" t="s">
        <v>5683</v>
      </c>
      <c r="D608" s="204">
        <v>3.5579999999999998</v>
      </c>
      <c r="E608" s="204"/>
      <c r="F608" s="205">
        <v>21.6</v>
      </c>
      <c r="G608" s="206">
        <v>6</v>
      </c>
      <c r="H608" s="204">
        <v>0.48799999999999999</v>
      </c>
      <c r="I608" s="206">
        <v>40</v>
      </c>
      <c r="J608" s="204">
        <v>0.158</v>
      </c>
      <c r="K608" s="204">
        <v>0.151</v>
      </c>
      <c r="L608" s="205"/>
      <c r="M608" s="205" t="s">
        <v>310</v>
      </c>
    </row>
    <row r="609" spans="1:13" ht="33.75" x14ac:dyDescent="0.2">
      <c r="A609" s="205" t="s">
        <v>5684</v>
      </c>
      <c r="B609" s="205" t="s">
        <v>3303</v>
      </c>
      <c r="C609" s="214" t="s">
        <v>6824</v>
      </c>
      <c r="D609" s="204">
        <v>1.6659999999999999</v>
      </c>
      <c r="E609" s="204"/>
      <c r="F609" s="205">
        <v>9.4</v>
      </c>
      <c r="G609" s="206">
        <v>2</v>
      </c>
      <c r="H609" s="204">
        <v>0.54800000000000004</v>
      </c>
      <c r="I609" s="206">
        <v>19</v>
      </c>
      <c r="J609" s="204">
        <v>0.17499999999999999</v>
      </c>
      <c r="K609" s="204">
        <v>0.158</v>
      </c>
      <c r="L609" s="205"/>
      <c r="M609" s="205" t="s">
        <v>310</v>
      </c>
    </row>
    <row r="610" spans="1:13" ht="33.75" x14ac:dyDescent="0.2">
      <c r="A610" s="205" t="s">
        <v>5685</v>
      </c>
      <c r="B610" s="205" t="s">
        <v>3303</v>
      </c>
      <c r="C610" s="214" t="s">
        <v>6825</v>
      </c>
      <c r="D610" s="204">
        <v>0.94199999999999995</v>
      </c>
      <c r="E610" s="204"/>
      <c r="F610" s="205">
        <v>3.7</v>
      </c>
      <c r="G610" s="206">
        <v>1</v>
      </c>
      <c r="H610" s="204">
        <v>0.46400000000000002</v>
      </c>
      <c r="I610" s="206">
        <v>10</v>
      </c>
      <c r="J610" s="204">
        <v>0.25</v>
      </c>
      <c r="K610" s="204">
        <v>0.19700000000000001</v>
      </c>
      <c r="L610" s="205"/>
      <c r="M610" s="205" t="s">
        <v>310</v>
      </c>
    </row>
    <row r="611" spans="1:13" x14ac:dyDescent="0.2">
      <c r="A611" s="205" t="s">
        <v>6826</v>
      </c>
      <c r="B611" s="205" t="s">
        <v>3303</v>
      </c>
      <c r="C611" s="214" t="s">
        <v>6827</v>
      </c>
      <c r="D611" s="204">
        <v>1.341</v>
      </c>
      <c r="E611" s="204"/>
      <c r="F611" s="205">
        <v>3.3</v>
      </c>
      <c r="G611" s="206">
        <v>1</v>
      </c>
      <c r="H611" s="204">
        <v>0.38700000000000001</v>
      </c>
      <c r="I611" s="206">
        <v>8</v>
      </c>
      <c r="J611" s="204">
        <v>0.27</v>
      </c>
      <c r="K611" s="204">
        <v>0.29699999999999999</v>
      </c>
      <c r="L611" s="205"/>
      <c r="M611" s="205"/>
    </row>
    <row r="612" spans="1:13" ht="22.5" x14ac:dyDescent="0.2">
      <c r="A612" s="205" t="s">
        <v>593</v>
      </c>
      <c r="B612" s="205" t="s">
        <v>3303</v>
      </c>
      <c r="C612" s="214" t="s">
        <v>594</v>
      </c>
      <c r="D612" s="204">
        <v>8.6530000000000005</v>
      </c>
      <c r="E612" s="204"/>
      <c r="F612" s="205">
        <v>29.4</v>
      </c>
      <c r="G612" s="206">
        <v>9</v>
      </c>
      <c r="H612" s="204">
        <v>0.53400000000000003</v>
      </c>
      <c r="I612" s="206">
        <v>47</v>
      </c>
      <c r="J612" s="204">
        <v>0.221</v>
      </c>
      <c r="K612" s="204">
        <v>0.17599999999999999</v>
      </c>
      <c r="L612" s="205"/>
      <c r="M612" s="205"/>
    </row>
    <row r="613" spans="1:13" ht="33.75" x14ac:dyDescent="0.2">
      <c r="A613" s="205" t="s">
        <v>3106</v>
      </c>
      <c r="B613" s="205" t="s">
        <v>3303</v>
      </c>
      <c r="C613" s="214" t="s">
        <v>6828</v>
      </c>
      <c r="D613" s="204">
        <v>13.763</v>
      </c>
      <c r="E613" s="204"/>
      <c r="F613" s="205">
        <v>34.1</v>
      </c>
      <c r="G613" s="206">
        <v>10</v>
      </c>
      <c r="H613" s="204">
        <v>1.0940000000000001</v>
      </c>
      <c r="I613" s="206">
        <v>52</v>
      </c>
      <c r="J613" s="204">
        <v>0.35299999999999998</v>
      </c>
      <c r="K613" s="204"/>
      <c r="L613" s="205" t="s">
        <v>310</v>
      </c>
      <c r="M613" s="205" t="s">
        <v>310</v>
      </c>
    </row>
    <row r="614" spans="1:13" ht="33.75" x14ac:dyDescent="0.2">
      <c r="A614" s="205" t="s">
        <v>3107</v>
      </c>
      <c r="B614" s="205" t="s">
        <v>3303</v>
      </c>
      <c r="C614" s="214" t="s">
        <v>6829</v>
      </c>
      <c r="D614" s="204">
        <v>9.1630000000000003</v>
      </c>
      <c r="E614" s="204"/>
      <c r="F614" s="205">
        <v>26.9</v>
      </c>
      <c r="G614" s="206">
        <v>8</v>
      </c>
      <c r="H614" s="204">
        <v>0.89300000000000002</v>
      </c>
      <c r="I614" s="206">
        <v>45</v>
      </c>
      <c r="J614" s="204">
        <v>0.29899999999999999</v>
      </c>
      <c r="K614" s="204"/>
      <c r="L614" s="205" t="s">
        <v>310</v>
      </c>
      <c r="M614" s="205" t="s">
        <v>310</v>
      </c>
    </row>
    <row r="615" spans="1:13" ht="33.75" x14ac:dyDescent="0.2">
      <c r="A615" s="205" t="s">
        <v>7485</v>
      </c>
      <c r="B615" s="205" t="s">
        <v>3303</v>
      </c>
      <c r="C615" s="214" t="s">
        <v>7486</v>
      </c>
      <c r="D615" s="204">
        <v>10.340999999999999</v>
      </c>
      <c r="E615" s="204"/>
      <c r="F615" s="205">
        <v>26.1</v>
      </c>
      <c r="G615" s="206">
        <v>8</v>
      </c>
      <c r="H615" s="204">
        <v>0.754</v>
      </c>
      <c r="I615" s="206">
        <v>44</v>
      </c>
      <c r="J615" s="204">
        <v>0.27700000000000002</v>
      </c>
      <c r="K615" s="204">
        <v>0.251</v>
      </c>
      <c r="L615" s="205"/>
      <c r="M615" s="205"/>
    </row>
    <row r="616" spans="1:13" ht="33.75" x14ac:dyDescent="0.2">
      <c r="A616" s="205" t="s">
        <v>7487</v>
      </c>
      <c r="B616" s="205" t="s">
        <v>3303</v>
      </c>
      <c r="C616" s="214" t="s">
        <v>7488</v>
      </c>
      <c r="D616" s="204">
        <v>7.2089999999999996</v>
      </c>
      <c r="E616" s="204"/>
      <c r="F616" s="205">
        <v>24.4</v>
      </c>
      <c r="G616" s="206">
        <v>7</v>
      </c>
      <c r="H616" s="204">
        <v>0.61299999999999999</v>
      </c>
      <c r="I616" s="206">
        <v>42</v>
      </c>
      <c r="J616" s="204">
        <v>0.14099999999999999</v>
      </c>
      <c r="K616" s="204">
        <v>0.193</v>
      </c>
      <c r="L616" s="205"/>
      <c r="M616" s="205"/>
    </row>
    <row r="617" spans="1:13" ht="22.5" x14ac:dyDescent="0.2">
      <c r="A617" s="205" t="s">
        <v>3108</v>
      </c>
      <c r="B617" s="205" t="s">
        <v>3304</v>
      </c>
      <c r="C617" s="214" t="s">
        <v>3109</v>
      </c>
      <c r="D617" s="204">
        <v>2.5640000000000001</v>
      </c>
      <c r="E617" s="204"/>
      <c r="F617" s="205">
        <v>13.7</v>
      </c>
      <c r="G617" s="206">
        <v>4</v>
      </c>
      <c r="H617" s="204">
        <v>0.45700000000000002</v>
      </c>
      <c r="I617" s="206">
        <v>27</v>
      </c>
      <c r="J617" s="204">
        <v>0.11700000000000001</v>
      </c>
      <c r="K617" s="204">
        <v>0.156</v>
      </c>
      <c r="L617" s="205"/>
      <c r="M617" s="205"/>
    </row>
    <row r="618" spans="1:13" ht="22.5" x14ac:dyDescent="0.2">
      <c r="A618" s="205" t="s">
        <v>3110</v>
      </c>
      <c r="B618" s="205" t="s">
        <v>3304</v>
      </c>
      <c r="C618" s="214" t="s">
        <v>147</v>
      </c>
      <c r="D618" s="204">
        <v>1.1879999999999999</v>
      </c>
      <c r="E618" s="204"/>
      <c r="F618" s="205">
        <v>7</v>
      </c>
      <c r="G618" s="206">
        <v>1</v>
      </c>
      <c r="H618" s="204">
        <v>0.754</v>
      </c>
      <c r="I618" s="206">
        <v>15</v>
      </c>
      <c r="J618" s="204">
        <v>0.1</v>
      </c>
      <c r="K618" s="204">
        <v>0.124</v>
      </c>
      <c r="L618" s="205"/>
      <c r="M618" s="205"/>
    </row>
    <row r="619" spans="1:13" ht="45" x14ac:dyDescent="0.2">
      <c r="A619" s="205" t="s">
        <v>3768</v>
      </c>
      <c r="B619" s="205" t="s">
        <v>3304</v>
      </c>
      <c r="C619" s="214" t="s">
        <v>5686</v>
      </c>
      <c r="D619" s="204">
        <v>3.72</v>
      </c>
      <c r="E619" s="204"/>
      <c r="F619" s="205">
        <v>20.100000000000001</v>
      </c>
      <c r="G619" s="206">
        <v>6</v>
      </c>
      <c r="H619" s="204">
        <v>0.39900000000000002</v>
      </c>
      <c r="I619" s="206">
        <v>37</v>
      </c>
      <c r="J619" s="204">
        <v>9.7000000000000003E-2</v>
      </c>
      <c r="K619" s="204">
        <v>0.13200000000000001</v>
      </c>
      <c r="L619" s="205"/>
      <c r="M619" s="205"/>
    </row>
    <row r="620" spans="1:13" ht="33.75" x14ac:dyDescent="0.2">
      <c r="A620" s="205" t="s">
        <v>3769</v>
      </c>
      <c r="B620" s="205" t="s">
        <v>3304</v>
      </c>
      <c r="C620" s="214" t="s">
        <v>5687</v>
      </c>
      <c r="D620" s="204">
        <v>3.069</v>
      </c>
      <c r="E620" s="204"/>
      <c r="F620" s="205">
        <v>17.3</v>
      </c>
      <c r="G620" s="206">
        <v>5</v>
      </c>
      <c r="H620" s="204">
        <v>0.374</v>
      </c>
      <c r="I620" s="206">
        <v>32</v>
      </c>
      <c r="J620" s="204">
        <v>9.0999999999999998E-2</v>
      </c>
      <c r="K620" s="204">
        <v>0.123</v>
      </c>
      <c r="L620" s="205"/>
      <c r="M620" s="205"/>
    </row>
    <row r="621" spans="1:13" ht="56.25" x14ac:dyDescent="0.2">
      <c r="A621" s="205" t="s">
        <v>322</v>
      </c>
      <c r="B621" s="205" t="s">
        <v>3304</v>
      </c>
      <c r="C621" s="214" t="s">
        <v>31</v>
      </c>
      <c r="D621" s="204">
        <v>1.7869999999999999</v>
      </c>
      <c r="E621" s="204"/>
      <c r="F621" s="205">
        <v>10.7</v>
      </c>
      <c r="G621" s="206">
        <v>3</v>
      </c>
      <c r="H621" s="204">
        <v>0.32100000000000001</v>
      </c>
      <c r="I621" s="206">
        <v>23</v>
      </c>
      <c r="J621" s="204">
        <v>8.4000000000000005E-2</v>
      </c>
      <c r="K621" s="204">
        <v>0.109</v>
      </c>
      <c r="L621" s="205"/>
      <c r="M621" s="205"/>
    </row>
    <row r="622" spans="1:13" ht="56.25" x14ac:dyDescent="0.2">
      <c r="A622" s="205" t="s">
        <v>32</v>
      </c>
      <c r="B622" s="205" t="s">
        <v>3304</v>
      </c>
      <c r="C622" s="214" t="s">
        <v>7222</v>
      </c>
      <c r="D622" s="204">
        <v>0.97099999999999997</v>
      </c>
      <c r="E622" s="204"/>
      <c r="F622" s="205">
        <v>5.7</v>
      </c>
      <c r="G622" s="206">
        <v>1</v>
      </c>
      <c r="H622" s="204">
        <v>0.51200000000000001</v>
      </c>
      <c r="I622" s="206">
        <v>13</v>
      </c>
      <c r="J622" s="204">
        <v>7.4999999999999997E-2</v>
      </c>
      <c r="K622" s="204">
        <v>9.0999999999999998E-2</v>
      </c>
      <c r="L622" s="205"/>
      <c r="M622" s="205"/>
    </row>
    <row r="623" spans="1:13" ht="45" x14ac:dyDescent="0.2">
      <c r="A623" s="205" t="s">
        <v>7223</v>
      </c>
      <c r="B623" s="205" t="s">
        <v>3304</v>
      </c>
      <c r="C623" s="214" t="s">
        <v>33</v>
      </c>
      <c r="D623" s="204">
        <v>0.71899999999999997</v>
      </c>
      <c r="E623" s="204"/>
      <c r="F623" s="205">
        <v>4.8</v>
      </c>
      <c r="G623" s="206">
        <v>1</v>
      </c>
      <c r="H623" s="204">
        <v>0.34399999999999997</v>
      </c>
      <c r="I623" s="206">
        <v>11</v>
      </c>
      <c r="J623" s="204">
        <v>7.9000000000000001E-2</v>
      </c>
      <c r="K623" s="204">
        <v>9.2999999999999999E-2</v>
      </c>
      <c r="L623" s="205"/>
      <c r="M623" s="205"/>
    </row>
    <row r="624" spans="1:13" ht="33.75" x14ac:dyDescent="0.2">
      <c r="A624" s="205" t="s">
        <v>2774</v>
      </c>
      <c r="B624" s="205" t="s">
        <v>3304</v>
      </c>
      <c r="C624" s="214" t="s">
        <v>2775</v>
      </c>
      <c r="D624" s="204">
        <v>2.2170000000000001</v>
      </c>
      <c r="E624" s="204"/>
      <c r="F624" s="205">
        <v>21.8</v>
      </c>
      <c r="G624" s="206"/>
      <c r="H624" s="204"/>
      <c r="I624" s="206">
        <v>34</v>
      </c>
      <c r="J624" s="204">
        <v>6.9000000000000006E-2</v>
      </c>
      <c r="K624" s="204">
        <v>9.4E-2</v>
      </c>
      <c r="L624" s="205"/>
      <c r="M624" s="205"/>
    </row>
    <row r="625" spans="1:13" ht="22.5" x14ac:dyDescent="0.2">
      <c r="A625" s="205" t="s">
        <v>1590</v>
      </c>
      <c r="B625" s="205" t="s">
        <v>3305</v>
      </c>
      <c r="C625" s="214" t="s">
        <v>2196</v>
      </c>
      <c r="D625" s="204">
        <v>1.92</v>
      </c>
      <c r="E625" s="204"/>
      <c r="F625" s="205">
        <v>14.2</v>
      </c>
      <c r="G625" s="206">
        <v>4</v>
      </c>
      <c r="H625" s="204">
        <v>0.36399999999999999</v>
      </c>
      <c r="I625" s="206">
        <v>28</v>
      </c>
      <c r="J625" s="204">
        <v>0.09</v>
      </c>
      <c r="K625" s="204">
        <v>0.12</v>
      </c>
      <c r="L625" s="205"/>
      <c r="M625" s="205"/>
    </row>
    <row r="626" spans="1:13" ht="45" x14ac:dyDescent="0.2">
      <c r="A626" s="205" t="s">
        <v>2033</v>
      </c>
      <c r="B626" s="205" t="s">
        <v>3305</v>
      </c>
      <c r="C626" s="214" t="s">
        <v>3111</v>
      </c>
      <c r="D626" s="204">
        <v>1.4890000000000001</v>
      </c>
      <c r="E626" s="204"/>
      <c r="F626" s="205">
        <v>11.3</v>
      </c>
      <c r="G626" s="206">
        <v>3</v>
      </c>
      <c r="H626" s="204">
        <v>0.34799999999999998</v>
      </c>
      <c r="I626" s="206">
        <v>24</v>
      </c>
      <c r="J626" s="204">
        <v>8.5999999999999993E-2</v>
      </c>
      <c r="K626" s="204">
        <v>0.113</v>
      </c>
      <c r="L626" s="205"/>
      <c r="M626" s="205" t="s">
        <v>310</v>
      </c>
    </row>
    <row r="627" spans="1:13" ht="45" x14ac:dyDescent="0.2">
      <c r="A627" s="205" t="s">
        <v>2034</v>
      </c>
      <c r="B627" s="205" t="s">
        <v>3305</v>
      </c>
      <c r="C627" s="214" t="s">
        <v>34</v>
      </c>
      <c r="D627" s="204">
        <v>1.119</v>
      </c>
      <c r="E627" s="204"/>
      <c r="F627" s="205">
        <v>4</v>
      </c>
      <c r="G627" s="206">
        <v>1</v>
      </c>
      <c r="H627" s="204">
        <v>0.54</v>
      </c>
      <c r="I627" s="206">
        <v>9</v>
      </c>
      <c r="J627" s="204">
        <v>0.26900000000000002</v>
      </c>
      <c r="K627" s="204">
        <v>0.215</v>
      </c>
      <c r="L627" s="205"/>
      <c r="M627" s="205" t="s">
        <v>310</v>
      </c>
    </row>
    <row r="628" spans="1:13" ht="45" x14ac:dyDescent="0.2">
      <c r="A628" s="205" t="s">
        <v>35</v>
      </c>
      <c r="B628" s="205" t="s">
        <v>3305</v>
      </c>
      <c r="C628" s="214" t="s">
        <v>36</v>
      </c>
      <c r="D628" s="204">
        <v>0.64900000000000002</v>
      </c>
      <c r="E628" s="204"/>
      <c r="F628" s="205">
        <v>4.7</v>
      </c>
      <c r="G628" s="206">
        <v>1</v>
      </c>
      <c r="H628" s="204">
        <v>0.374</v>
      </c>
      <c r="I628" s="206">
        <v>12</v>
      </c>
      <c r="J628" s="204">
        <v>0.09</v>
      </c>
      <c r="K628" s="204">
        <v>0.106</v>
      </c>
      <c r="L628" s="205"/>
      <c r="M628" s="205" t="s">
        <v>310</v>
      </c>
    </row>
    <row r="629" spans="1:13" ht="33.75" x14ac:dyDescent="0.2">
      <c r="A629" s="205" t="s">
        <v>2035</v>
      </c>
      <c r="B629" s="205" t="s">
        <v>3305</v>
      </c>
      <c r="C629" s="214" t="s">
        <v>37</v>
      </c>
      <c r="D629" s="204">
        <v>0.93899999999999995</v>
      </c>
      <c r="E629" s="204"/>
      <c r="F629" s="205">
        <v>5</v>
      </c>
      <c r="G629" s="206">
        <v>1</v>
      </c>
      <c r="H629" s="204">
        <v>0.443</v>
      </c>
      <c r="I629" s="206">
        <v>12</v>
      </c>
      <c r="J629" s="204">
        <v>0.17599999999999999</v>
      </c>
      <c r="K629" s="204">
        <v>0.14699999999999999</v>
      </c>
      <c r="L629" s="205"/>
      <c r="M629" s="205"/>
    </row>
    <row r="630" spans="1:13" ht="33.75" x14ac:dyDescent="0.2">
      <c r="A630" s="205" t="s">
        <v>2036</v>
      </c>
      <c r="B630" s="205" t="s">
        <v>3305</v>
      </c>
      <c r="C630" s="214" t="s">
        <v>38</v>
      </c>
      <c r="D630" s="204">
        <v>0.76400000000000001</v>
      </c>
      <c r="E630" s="204"/>
      <c r="F630" s="205">
        <v>6.5</v>
      </c>
      <c r="G630" s="206">
        <v>1</v>
      </c>
      <c r="H630" s="204">
        <v>0.5</v>
      </c>
      <c r="I630" s="206">
        <v>15</v>
      </c>
      <c r="J630" s="204">
        <v>7.6999999999999999E-2</v>
      </c>
      <c r="K630" s="204">
        <v>9.5000000000000001E-2</v>
      </c>
      <c r="L630" s="205"/>
      <c r="M630" s="205"/>
    </row>
    <row r="631" spans="1:13" ht="33.75" x14ac:dyDescent="0.2">
      <c r="A631" s="205" t="s">
        <v>996</v>
      </c>
      <c r="B631" s="205" t="s">
        <v>3305</v>
      </c>
      <c r="C631" s="214" t="s">
        <v>39</v>
      </c>
      <c r="D631" s="204">
        <v>0.59299999999999997</v>
      </c>
      <c r="E631" s="204"/>
      <c r="F631" s="205">
        <v>4.5999999999999996</v>
      </c>
      <c r="G631" s="206">
        <v>1</v>
      </c>
      <c r="H631" s="204">
        <v>0.33</v>
      </c>
      <c r="I631" s="206">
        <v>11</v>
      </c>
      <c r="J631" s="204">
        <v>8.1000000000000003E-2</v>
      </c>
      <c r="K631" s="204">
        <v>9.5000000000000001E-2</v>
      </c>
      <c r="L631" s="205"/>
      <c r="M631" s="205"/>
    </row>
    <row r="632" spans="1:13" ht="56.25" x14ac:dyDescent="0.2">
      <c r="A632" s="205" t="s">
        <v>2037</v>
      </c>
      <c r="B632" s="205" t="s">
        <v>3305</v>
      </c>
      <c r="C632" s="214" t="s">
        <v>3112</v>
      </c>
      <c r="D632" s="204">
        <v>1.6339999999999999</v>
      </c>
      <c r="E632" s="204"/>
      <c r="F632" s="205">
        <v>11.2</v>
      </c>
      <c r="G632" s="206">
        <v>3</v>
      </c>
      <c r="H632" s="204">
        <v>0.39200000000000002</v>
      </c>
      <c r="I632" s="206">
        <v>24</v>
      </c>
      <c r="J632" s="204">
        <v>9.8000000000000004E-2</v>
      </c>
      <c r="K632" s="204">
        <v>0.128</v>
      </c>
      <c r="L632" s="205"/>
      <c r="M632" s="205"/>
    </row>
    <row r="633" spans="1:13" ht="45" x14ac:dyDescent="0.2">
      <c r="A633" s="205" t="s">
        <v>2038</v>
      </c>
      <c r="B633" s="205" t="s">
        <v>3305</v>
      </c>
      <c r="C633" s="214" t="s">
        <v>3113</v>
      </c>
      <c r="D633" s="204">
        <v>1.087</v>
      </c>
      <c r="E633" s="204"/>
      <c r="F633" s="205">
        <v>8.3000000000000007</v>
      </c>
      <c r="G633" s="206">
        <v>2</v>
      </c>
      <c r="H633" s="204">
        <v>0.33700000000000002</v>
      </c>
      <c r="I633" s="206">
        <v>18</v>
      </c>
      <c r="J633" s="204">
        <v>8.5999999999999993E-2</v>
      </c>
      <c r="K633" s="204">
        <v>0.109</v>
      </c>
      <c r="L633" s="205"/>
      <c r="M633" s="205"/>
    </row>
    <row r="634" spans="1:13" ht="45" x14ac:dyDescent="0.2">
      <c r="A634" s="205" t="s">
        <v>1732</v>
      </c>
      <c r="B634" s="205" t="s">
        <v>3305</v>
      </c>
      <c r="C634" s="214" t="s">
        <v>2786</v>
      </c>
      <c r="D634" s="204">
        <v>0.65</v>
      </c>
      <c r="E634" s="204"/>
      <c r="F634" s="205">
        <v>4.8</v>
      </c>
      <c r="G634" s="206">
        <v>1</v>
      </c>
      <c r="H634" s="204">
        <v>0.36699999999999999</v>
      </c>
      <c r="I634" s="206">
        <v>11</v>
      </c>
      <c r="J634" s="204">
        <v>8.7999999999999995E-2</v>
      </c>
      <c r="K634" s="204">
        <v>0.104</v>
      </c>
      <c r="L634" s="205"/>
      <c r="M634" s="205"/>
    </row>
    <row r="635" spans="1:13" x14ac:dyDescent="0.2">
      <c r="A635" s="205" t="s">
        <v>2787</v>
      </c>
      <c r="B635" s="205" t="s">
        <v>3305</v>
      </c>
      <c r="C635" s="214" t="s">
        <v>2788</v>
      </c>
      <c r="D635" s="204">
        <v>0.58599999999999997</v>
      </c>
      <c r="E635" s="204"/>
      <c r="F635" s="205">
        <v>4.8</v>
      </c>
      <c r="G635" s="206">
        <v>1</v>
      </c>
      <c r="H635" s="204">
        <v>0.36699999999999999</v>
      </c>
      <c r="I635" s="206">
        <v>11</v>
      </c>
      <c r="J635" s="204">
        <v>8.1000000000000003E-2</v>
      </c>
      <c r="K635" s="204">
        <v>9.5000000000000001E-2</v>
      </c>
      <c r="L635" s="205"/>
      <c r="M635" s="205"/>
    </row>
    <row r="636" spans="1:13" ht="33.75" x14ac:dyDescent="0.2">
      <c r="A636" s="205" t="s">
        <v>40</v>
      </c>
      <c r="B636" s="205" t="s">
        <v>3305</v>
      </c>
      <c r="C636" s="214" t="s">
        <v>41</v>
      </c>
      <c r="D636" s="204">
        <v>2.1240000000000001</v>
      </c>
      <c r="E636" s="204"/>
      <c r="F636" s="205">
        <v>13.6</v>
      </c>
      <c r="G636" s="206"/>
      <c r="H636" s="204"/>
      <c r="I636" s="206">
        <v>27</v>
      </c>
      <c r="J636" s="204">
        <v>9.5000000000000001E-2</v>
      </c>
      <c r="K636" s="204">
        <v>0.126</v>
      </c>
      <c r="L636" s="205"/>
      <c r="M636" s="205"/>
    </row>
    <row r="637" spans="1:13" ht="22.5" x14ac:dyDescent="0.2">
      <c r="A637" s="205" t="s">
        <v>3420</v>
      </c>
      <c r="B637" s="205" t="s">
        <v>3305</v>
      </c>
      <c r="C637" s="214" t="s">
        <v>2773</v>
      </c>
      <c r="D637" s="204">
        <v>4.6859999999999999</v>
      </c>
      <c r="E637" s="204"/>
      <c r="F637" s="205">
        <v>19.5</v>
      </c>
      <c r="G637" s="206">
        <v>5</v>
      </c>
      <c r="H637" s="204">
        <v>0.71</v>
      </c>
      <c r="I637" s="206">
        <v>37</v>
      </c>
      <c r="J637" s="204">
        <v>0.219</v>
      </c>
      <c r="K637" s="204">
        <v>0.20799999999999999</v>
      </c>
      <c r="L637" s="205"/>
      <c r="M637" s="205"/>
    </row>
    <row r="638" spans="1:13" x14ac:dyDescent="0.2">
      <c r="A638" s="217" t="s">
        <v>2776</v>
      </c>
      <c r="B638" s="85"/>
      <c r="C638" s="218"/>
      <c r="D638" s="84"/>
      <c r="E638" s="84"/>
      <c r="F638" s="85"/>
      <c r="G638" s="220"/>
      <c r="H638" s="84"/>
      <c r="I638" s="220"/>
      <c r="J638" s="84"/>
      <c r="K638" s="84"/>
      <c r="L638" s="85"/>
      <c r="M638" s="221"/>
    </row>
    <row r="639" spans="1:13" ht="22.5" x14ac:dyDescent="0.2">
      <c r="A639" s="205" t="s">
        <v>867</v>
      </c>
      <c r="B639" s="205" t="s">
        <v>3303</v>
      </c>
      <c r="C639" s="214" t="s">
        <v>2789</v>
      </c>
      <c r="D639" s="204">
        <v>5.5289999999999999</v>
      </c>
      <c r="E639" s="204"/>
      <c r="F639" s="205">
        <v>29.5</v>
      </c>
      <c r="G639" s="206">
        <v>9</v>
      </c>
      <c r="H639" s="204">
        <v>0.32900000000000001</v>
      </c>
      <c r="I639" s="206">
        <v>48</v>
      </c>
      <c r="J639" s="204">
        <v>7.8E-2</v>
      </c>
      <c r="K639" s="204">
        <v>0.108</v>
      </c>
      <c r="L639" s="205"/>
      <c r="M639" s="205"/>
    </row>
    <row r="640" spans="1:13" ht="45" x14ac:dyDescent="0.2">
      <c r="A640" s="205" t="s">
        <v>3054</v>
      </c>
      <c r="B640" s="205" t="s">
        <v>3303</v>
      </c>
      <c r="C640" s="214" t="s">
        <v>7489</v>
      </c>
      <c r="D640" s="204">
        <v>11.91</v>
      </c>
      <c r="E640" s="204"/>
      <c r="F640" s="205">
        <v>48.7</v>
      </c>
      <c r="G640" s="206">
        <v>15</v>
      </c>
      <c r="H640" s="204">
        <v>0.42199999999999999</v>
      </c>
      <c r="I640" s="206">
        <v>67</v>
      </c>
      <c r="J640" s="204">
        <v>0.221</v>
      </c>
      <c r="K640" s="204">
        <v>0.13600000000000001</v>
      </c>
      <c r="L640" s="205"/>
      <c r="M640" s="205"/>
    </row>
    <row r="641" spans="1:13" ht="56.25" x14ac:dyDescent="0.2">
      <c r="A641" s="205" t="s">
        <v>3055</v>
      </c>
      <c r="B641" s="205" t="s">
        <v>3303</v>
      </c>
      <c r="C641" s="214" t="s">
        <v>7490</v>
      </c>
      <c r="D641" s="204">
        <v>8.9019999999999992</v>
      </c>
      <c r="E641" s="204"/>
      <c r="F641" s="205">
        <v>39.1</v>
      </c>
      <c r="G641" s="206">
        <v>12</v>
      </c>
      <c r="H641" s="204">
        <v>0.40600000000000003</v>
      </c>
      <c r="I641" s="206">
        <v>57</v>
      </c>
      <c r="J641" s="204">
        <v>9.4E-2</v>
      </c>
      <c r="K641" s="204">
        <v>0.13200000000000001</v>
      </c>
      <c r="L641" s="205"/>
      <c r="M641" s="205"/>
    </row>
    <row r="642" spans="1:13" ht="56.25" x14ac:dyDescent="0.2">
      <c r="A642" s="205" t="s">
        <v>1820</v>
      </c>
      <c r="B642" s="205" t="s">
        <v>3303</v>
      </c>
      <c r="C642" s="214" t="s">
        <v>7491</v>
      </c>
      <c r="D642" s="204">
        <v>5.4779999999999998</v>
      </c>
      <c r="E642" s="204"/>
      <c r="F642" s="205">
        <v>30.4</v>
      </c>
      <c r="G642" s="206">
        <v>9</v>
      </c>
      <c r="H642" s="204">
        <v>0.34699999999999998</v>
      </c>
      <c r="I642" s="206">
        <v>48</v>
      </c>
      <c r="J642" s="204">
        <v>0.08</v>
      </c>
      <c r="K642" s="204">
        <v>0.111</v>
      </c>
      <c r="L642" s="205"/>
      <c r="M642" s="205"/>
    </row>
    <row r="643" spans="1:13" ht="33.75" x14ac:dyDescent="0.2">
      <c r="A643" s="205" t="s">
        <v>2438</v>
      </c>
      <c r="B643" s="205" t="s">
        <v>3303</v>
      </c>
      <c r="C643" s="214" t="s">
        <v>7492</v>
      </c>
      <c r="D643" s="204">
        <v>5.1740000000000004</v>
      </c>
      <c r="E643" s="204"/>
      <c r="F643" s="205">
        <v>29.7</v>
      </c>
      <c r="G643" s="206">
        <v>9</v>
      </c>
      <c r="H643" s="204">
        <v>0.36399999999999999</v>
      </c>
      <c r="I643" s="206">
        <v>48</v>
      </c>
      <c r="J643" s="204">
        <v>8.5999999999999993E-2</v>
      </c>
      <c r="K643" s="204">
        <v>0.11899999999999999</v>
      </c>
      <c r="L643" s="205"/>
      <c r="M643" s="205"/>
    </row>
    <row r="644" spans="1:13" ht="56.25" x14ac:dyDescent="0.2">
      <c r="A644" s="205" t="s">
        <v>3056</v>
      </c>
      <c r="B644" s="205" t="s">
        <v>3303</v>
      </c>
      <c r="C644" s="214" t="s">
        <v>42</v>
      </c>
      <c r="D644" s="204">
        <v>6.3979999999999997</v>
      </c>
      <c r="E644" s="204"/>
      <c r="F644" s="205">
        <v>31.8</v>
      </c>
      <c r="G644" s="206">
        <v>10</v>
      </c>
      <c r="H644" s="204">
        <v>0.378</v>
      </c>
      <c r="I644" s="206">
        <v>50</v>
      </c>
      <c r="J644" s="204">
        <v>9.1999999999999998E-2</v>
      </c>
      <c r="K644" s="204">
        <v>0.127</v>
      </c>
      <c r="L644" s="205"/>
      <c r="M644" s="205"/>
    </row>
    <row r="645" spans="1:13" ht="56.25" x14ac:dyDescent="0.2">
      <c r="A645" s="205" t="s">
        <v>3057</v>
      </c>
      <c r="B645" s="205" t="s">
        <v>3303</v>
      </c>
      <c r="C645" s="214" t="s">
        <v>43</v>
      </c>
      <c r="D645" s="204">
        <v>3.66</v>
      </c>
      <c r="E645" s="204"/>
      <c r="F645" s="205">
        <v>18.5</v>
      </c>
      <c r="G645" s="206">
        <v>5</v>
      </c>
      <c r="H645" s="204">
        <v>0.34300000000000003</v>
      </c>
      <c r="I645" s="206">
        <v>34</v>
      </c>
      <c r="J645" s="204">
        <v>7.8E-2</v>
      </c>
      <c r="K645" s="204">
        <v>0.105</v>
      </c>
      <c r="L645" s="205"/>
      <c r="M645" s="205"/>
    </row>
    <row r="646" spans="1:13" ht="56.25" x14ac:dyDescent="0.2">
      <c r="A646" s="205" t="s">
        <v>3028</v>
      </c>
      <c r="B646" s="205" t="s">
        <v>3303</v>
      </c>
      <c r="C646" s="214" t="s">
        <v>7224</v>
      </c>
      <c r="D646" s="204">
        <v>3.6240000000000001</v>
      </c>
      <c r="E646" s="204"/>
      <c r="F646" s="205">
        <v>16</v>
      </c>
      <c r="G646" s="206">
        <v>4</v>
      </c>
      <c r="H646" s="204">
        <v>0.37</v>
      </c>
      <c r="I646" s="206">
        <v>29</v>
      </c>
      <c r="J646" s="204">
        <v>8.1000000000000003E-2</v>
      </c>
      <c r="K646" s="204">
        <v>0.109</v>
      </c>
      <c r="L646" s="205"/>
      <c r="M646" s="205"/>
    </row>
    <row r="647" spans="1:13" ht="33.75" x14ac:dyDescent="0.2">
      <c r="A647" s="205" t="s">
        <v>2452</v>
      </c>
      <c r="B647" s="205" t="s">
        <v>3303</v>
      </c>
      <c r="C647" s="214" t="s">
        <v>2731</v>
      </c>
      <c r="D647" s="204">
        <v>4.1790000000000003</v>
      </c>
      <c r="E647" s="204"/>
      <c r="F647" s="205">
        <v>20.6</v>
      </c>
      <c r="G647" s="206">
        <v>6</v>
      </c>
      <c r="H647" s="204">
        <v>0.43</v>
      </c>
      <c r="I647" s="206">
        <v>37</v>
      </c>
      <c r="J647" s="204">
        <v>0.10299999999999999</v>
      </c>
      <c r="K647" s="204">
        <v>0.14000000000000001</v>
      </c>
      <c r="L647" s="205"/>
      <c r="M647" s="205"/>
    </row>
    <row r="648" spans="1:13" ht="22.5" x14ac:dyDescent="0.2">
      <c r="A648" s="205" t="s">
        <v>2732</v>
      </c>
      <c r="B648" s="205" t="s">
        <v>3303</v>
      </c>
      <c r="C648" s="214" t="s">
        <v>7225</v>
      </c>
      <c r="D648" s="204">
        <v>2.706</v>
      </c>
      <c r="E648" s="204"/>
      <c r="F648" s="205">
        <v>9.1999999999999993</v>
      </c>
      <c r="G648" s="206">
        <v>2</v>
      </c>
      <c r="H648" s="204">
        <v>0.34300000000000003</v>
      </c>
      <c r="I648" s="206">
        <v>17</v>
      </c>
      <c r="J648" s="204">
        <v>7.8E-2</v>
      </c>
      <c r="K648" s="204">
        <v>0.10100000000000001</v>
      </c>
      <c r="L648" s="205"/>
      <c r="M648" s="205"/>
    </row>
    <row r="649" spans="1:13" ht="22.5" x14ac:dyDescent="0.2">
      <c r="A649" s="205" t="s">
        <v>5690</v>
      </c>
      <c r="B649" s="205" t="s">
        <v>3303</v>
      </c>
      <c r="C649" s="214" t="s">
        <v>7226</v>
      </c>
      <c r="D649" s="204">
        <v>2.3340000000000001</v>
      </c>
      <c r="E649" s="204"/>
      <c r="F649" s="205">
        <v>8</v>
      </c>
      <c r="G649" s="206">
        <v>2</v>
      </c>
      <c r="H649" s="204">
        <v>0.28899999999999998</v>
      </c>
      <c r="I649" s="206">
        <v>15</v>
      </c>
      <c r="J649" s="204">
        <v>7.5999999999999998E-2</v>
      </c>
      <c r="K649" s="204">
        <v>9.7000000000000003E-2</v>
      </c>
      <c r="L649" s="205"/>
      <c r="M649" s="205"/>
    </row>
    <row r="650" spans="1:13" ht="56.25" x14ac:dyDescent="0.2">
      <c r="A650" s="205" t="s">
        <v>3029</v>
      </c>
      <c r="B650" s="205" t="s">
        <v>3303</v>
      </c>
      <c r="C650" s="214" t="s">
        <v>3022</v>
      </c>
      <c r="D650" s="204">
        <v>8.3789999999999996</v>
      </c>
      <c r="E650" s="204"/>
      <c r="F650" s="205">
        <v>23.4</v>
      </c>
      <c r="G650" s="206">
        <v>7</v>
      </c>
      <c r="H650" s="204">
        <v>0.46500000000000002</v>
      </c>
      <c r="I650" s="206">
        <v>41</v>
      </c>
      <c r="J650" s="204">
        <v>0.112</v>
      </c>
      <c r="K650" s="204">
        <v>0.153</v>
      </c>
      <c r="L650" s="205"/>
      <c r="M650" s="205"/>
    </row>
    <row r="651" spans="1:13" ht="56.25" x14ac:dyDescent="0.2">
      <c r="A651" s="205" t="s">
        <v>3030</v>
      </c>
      <c r="B651" s="205" t="s">
        <v>3303</v>
      </c>
      <c r="C651" s="214" t="s">
        <v>7493</v>
      </c>
      <c r="D651" s="204">
        <v>5.9390000000000001</v>
      </c>
      <c r="E651" s="204"/>
      <c r="F651" s="205">
        <v>13.9</v>
      </c>
      <c r="G651" s="206">
        <v>4</v>
      </c>
      <c r="H651" s="204">
        <v>0.435</v>
      </c>
      <c r="I651" s="206">
        <v>27</v>
      </c>
      <c r="J651" s="204">
        <v>0.156</v>
      </c>
      <c r="K651" s="204">
        <v>0.14599999999999999</v>
      </c>
      <c r="L651" s="205"/>
      <c r="M651" s="205"/>
    </row>
    <row r="652" spans="1:13" ht="45" x14ac:dyDescent="0.2">
      <c r="A652" s="205" t="s">
        <v>3675</v>
      </c>
      <c r="B652" s="205" t="s">
        <v>3303</v>
      </c>
      <c r="C652" s="214" t="s">
        <v>7227</v>
      </c>
      <c r="D652" s="204">
        <v>5.617</v>
      </c>
      <c r="E652" s="204"/>
      <c r="F652" s="205">
        <v>15.6</v>
      </c>
      <c r="G652" s="206">
        <v>4</v>
      </c>
      <c r="H652" s="204">
        <v>0.439</v>
      </c>
      <c r="I652" s="206">
        <v>29</v>
      </c>
      <c r="J652" s="204">
        <v>9.8000000000000004E-2</v>
      </c>
      <c r="K652" s="204">
        <v>0.13200000000000001</v>
      </c>
      <c r="L652" s="205"/>
      <c r="M652" s="205"/>
    </row>
    <row r="653" spans="1:13" ht="22.5" x14ac:dyDescent="0.2">
      <c r="A653" s="205" t="s">
        <v>7494</v>
      </c>
      <c r="B653" s="205" t="s">
        <v>3303</v>
      </c>
      <c r="C653" s="214" t="s">
        <v>598</v>
      </c>
      <c r="D653" s="204">
        <v>2.6949999999999998</v>
      </c>
      <c r="E653" s="204"/>
      <c r="F653" s="205">
        <v>17.100000000000001</v>
      </c>
      <c r="G653" s="206">
        <v>5</v>
      </c>
      <c r="H653" s="204">
        <v>0.32800000000000001</v>
      </c>
      <c r="I653" s="206">
        <v>33</v>
      </c>
      <c r="J653" s="204">
        <v>0.08</v>
      </c>
      <c r="K653" s="204">
        <v>0.109</v>
      </c>
      <c r="L653" s="205"/>
      <c r="M653" s="205"/>
    </row>
    <row r="654" spans="1:13" x14ac:dyDescent="0.2">
      <c r="A654" s="205" t="s">
        <v>7495</v>
      </c>
      <c r="B654" s="205" t="s">
        <v>3303</v>
      </c>
      <c r="C654" s="214" t="s">
        <v>7496</v>
      </c>
      <c r="D654" s="204">
        <v>2.093</v>
      </c>
      <c r="E654" s="204"/>
      <c r="F654" s="205">
        <v>16.899999999999999</v>
      </c>
      <c r="G654" s="206">
        <v>5</v>
      </c>
      <c r="H654" s="204">
        <v>0.28199999999999997</v>
      </c>
      <c r="I654" s="206">
        <v>31</v>
      </c>
      <c r="J654" s="204">
        <v>7.0000000000000007E-2</v>
      </c>
      <c r="K654" s="204">
        <v>9.4E-2</v>
      </c>
      <c r="L654" s="205"/>
      <c r="M654" s="205"/>
    </row>
    <row r="655" spans="1:13" ht="56.25" x14ac:dyDescent="0.2">
      <c r="A655" s="205" t="s">
        <v>3196</v>
      </c>
      <c r="B655" s="205" t="s">
        <v>3303</v>
      </c>
      <c r="C655" s="214" t="s">
        <v>7497</v>
      </c>
      <c r="D655" s="204">
        <v>5.9889999999999999</v>
      </c>
      <c r="E655" s="204"/>
      <c r="F655" s="205">
        <v>24.4</v>
      </c>
      <c r="G655" s="206">
        <v>7</v>
      </c>
      <c r="H655" s="204">
        <v>0.5</v>
      </c>
      <c r="I655" s="206">
        <v>42</v>
      </c>
      <c r="J655" s="204">
        <v>0.115</v>
      </c>
      <c r="K655" s="204">
        <v>0.158</v>
      </c>
      <c r="L655" s="205"/>
      <c r="M655" s="205"/>
    </row>
    <row r="656" spans="1:13" ht="56.25" x14ac:dyDescent="0.2">
      <c r="A656" s="205" t="s">
        <v>3197</v>
      </c>
      <c r="B656" s="205" t="s">
        <v>3303</v>
      </c>
      <c r="C656" s="214" t="s">
        <v>7498</v>
      </c>
      <c r="D656" s="204">
        <v>4.6420000000000003</v>
      </c>
      <c r="E656" s="204"/>
      <c r="F656" s="205">
        <v>21.5</v>
      </c>
      <c r="G656" s="206">
        <v>6</v>
      </c>
      <c r="H656" s="204">
        <v>0.42199999999999999</v>
      </c>
      <c r="I656" s="206">
        <v>39</v>
      </c>
      <c r="J656" s="204">
        <v>9.6000000000000002E-2</v>
      </c>
      <c r="K656" s="204">
        <v>0.13100000000000001</v>
      </c>
      <c r="L656" s="205"/>
      <c r="M656" s="205"/>
    </row>
    <row r="657" spans="1:13" ht="45" x14ac:dyDescent="0.2">
      <c r="A657" s="205" t="s">
        <v>3198</v>
      </c>
      <c r="B657" s="205" t="s">
        <v>3303</v>
      </c>
      <c r="C657" s="214" t="s">
        <v>7228</v>
      </c>
      <c r="D657" s="204">
        <v>3.5979999999999999</v>
      </c>
      <c r="E657" s="204"/>
      <c r="F657" s="205">
        <v>16.5</v>
      </c>
      <c r="G657" s="206">
        <v>4</v>
      </c>
      <c r="H657" s="204">
        <v>0.43099999999999999</v>
      </c>
      <c r="I657" s="206">
        <v>30</v>
      </c>
      <c r="J657" s="204">
        <v>9.1999999999999998E-2</v>
      </c>
      <c r="K657" s="204">
        <v>0.123</v>
      </c>
      <c r="L657" s="205"/>
      <c r="M657" s="205"/>
    </row>
    <row r="658" spans="1:13" ht="56.25" x14ac:dyDescent="0.2">
      <c r="A658" s="205" t="s">
        <v>1832</v>
      </c>
      <c r="B658" s="205" t="s">
        <v>3303</v>
      </c>
      <c r="C658" s="214" t="s">
        <v>7229</v>
      </c>
      <c r="D658" s="204">
        <v>2.8519999999999999</v>
      </c>
      <c r="E658" s="204"/>
      <c r="F658" s="205">
        <v>13.7</v>
      </c>
      <c r="G658" s="206">
        <v>4</v>
      </c>
      <c r="H658" s="204">
        <v>0.34899999999999998</v>
      </c>
      <c r="I658" s="206">
        <v>27</v>
      </c>
      <c r="J658" s="204">
        <v>8.8999999999999996E-2</v>
      </c>
      <c r="K658" s="204">
        <v>0.11899999999999999</v>
      </c>
      <c r="L658" s="205"/>
      <c r="M658" s="205"/>
    </row>
    <row r="659" spans="1:13" ht="56.25" x14ac:dyDescent="0.2">
      <c r="A659" s="205" t="s">
        <v>2875</v>
      </c>
      <c r="B659" s="205" t="s">
        <v>3303</v>
      </c>
      <c r="C659" s="214" t="s">
        <v>7230</v>
      </c>
      <c r="D659" s="204">
        <v>2.637</v>
      </c>
      <c r="E659" s="204"/>
      <c r="F659" s="205">
        <v>12.1</v>
      </c>
      <c r="G659" s="206">
        <v>3</v>
      </c>
      <c r="H659" s="204">
        <v>0.36199999999999999</v>
      </c>
      <c r="I659" s="206">
        <v>21</v>
      </c>
      <c r="J659" s="204">
        <v>8.4000000000000005E-2</v>
      </c>
      <c r="K659" s="204">
        <v>0.111</v>
      </c>
      <c r="L659" s="205"/>
      <c r="M659" s="205"/>
    </row>
    <row r="660" spans="1:13" ht="56.25" x14ac:dyDescent="0.2">
      <c r="A660" s="205" t="s">
        <v>2876</v>
      </c>
      <c r="B660" s="205" t="s">
        <v>3303</v>
      </c>
      <c r="C660" s="214" t="s">
        <v>7231</v>
      </c>
      <c r="D660" s="204">
        <v>1.9339999999999999</v>
      </c>
      <c r="E660" s="204"/>
      <c r="F660" s="205">
        <v>10.4</v>
      </c>
      <c r="G660" s="206">
        <v>2</v>
      </c>
      <c r="H660" s="204">
        <v>0.39900000000000002</v>
      </c>
      <c r="I660" s="206">
        <v>18</v>
      </c>
      <c r="J660" s="204">
        <v>8.1000000000000003E-2</v>
      </c>
      <c r="K660" s="204">
        <v>0.105</v>
      </c>
      <c r="L660" s="205"/>
      <c r="M660" s="205"/>
    </row>
    <row r="661" spans="1:13" ht="56.25" x14ac:dyDescent="0.2">
      <c r="A661" s="205" t="s">
        <v>3533</v>
      </c>
      <c r="B661" s="205" t="s">
        <v>3303</v>
      </c>
      <c r="C661" s="214" t="s">
        <v>7232</v>
      </c>
      <c r="D661" s="204">
        <v>1.399</v>
      </c>
      <c r="E661" s="204"/>
      <c r="F661" s="205">
        <v>5.5</v>
      </c>
      <c r="G661" s="206">
        <v>1</v>
      </c>
      <c r="H661" s="204">
        <v>0.30099999999999999</v>
      </c>
      <c r="I661" s="206">
        <v>12</v>
      </c>
      <c r="J661" s="204">
        <v>7.6999999999999999E-2</v>
      </c>
      <c r="K661" s="204">
        <v>9.2999999999999999E-2</v>
      </c>
      <c r="L661" s="205"/>
      <c r="M661" s="205"/>
    </row>
    <row r="662" spans="1:13" ht="33.75" x14ac:dyDescent="0.2">
      <c r="A662" s="205" t="s">
        <v>4084</v>
      </c>
      <c r="B662" s="205" t="s">
        <v>3303</v>
      </c>
      <c r="C662" s="214" t="s">
        <v>7233</v>
      </c>
      <c r="D662" s="204">
        <v>1.099</v>
      </c>
      <c r="E662" s="204"/>
      <c r="F662" s="205">
        <v>4.2</v>
      </c>
      <c r="G662" s="206">
        <v>1</v>
      </c>
      <c r="H662" s="204">
        <v>0.35899999999999999</v>
      </c>
      <c r="I662" s="206">
        <v>9</v>
      </c>
      <c r="J662" s="204">
        <v>8.8999999999999996E-2</v>
      </c>
      <c r="K662" s="204">
        <v>0.10299999999999999</v>
      </c>
      <c r="L662" s="205"/>
      <c r="M662" s="205"/>
    </row>
    <row r="663" spans="1:13" ht="33.75" x14ac:dyDescent="0.2">
      <c r="A663" s="205" t="s">
        <v>6597</v>
      </c>
      <c r="B663" s="205" t="s">
        <v>3303</v>
      </c>
      <c r="C663" s="214" t="s">
        <v>7234</v>
      </c>
      <c r="D663" s="204">
        <v>0.80400000000000005</v>
      </c>
      <c r="E663" s="204"/>
      <c r="F663" s="205">
        <v>3.4</v>
      </c>
      <c r="G663" s="206">
        <v>1</v>
      </c>
      <c r="H663" s="204">
        <v>0.27200000000000002</v>
      </c>
      <c r="I663" s="206">
        <v>8</v>
      </c>
      <c r="J663" s="204">
        <v>8.8999999999999996E-2</v>
      </c>
      <c r="K663" s="204">
        <v>9.8000000000000004E-2</v>
      </c>
      <c r="L663" s="205"/>
      <c r="M663" s="205"/>
    </row>
    <row r="664" spans="1:13" ht="22.5" x14ac:dyDescent="0.2">
      <c r="A664" s="205" t="s">
        <v>3199</v>
      </c>
      <c r="B664" s="205" t="s">
        <v>3303</v>
      </c>
      <c r="C664" s="214" t="s">
        <v>6831</v>
      </c>
      <c r="D664" s="204">
        <v>6.976</v>
      </c>
      <c r="E664" s="204"/>
      <c r="F664" s="205">
        <v>24.8</v>
      </c>
      <c r="G664" s="206">
        <v>7</v>
      </c>
      <c r="H664" s="204">
        <v>0.497</v>
      </c>
      <c r="I664" s="206">
        <v>43</v>
      </c>
      <c r="J664" s="204">
        <v>0.112</v>
      </c>
      <c r="K664" s="204">
        <v>0.154</v>
      </c>
      <c r="L664" s="205"/>
      <c r="M664" s="205"/>
    </row>
    <row r="665" spans="1:13" ht="33.75" x14ac:dyDescent="0.2">
      <c r="A665" s="205" t="s">
        <v>3200</v>
      </c>
      <c r="B665" s="205" t="s">
        <v>3303</v>
      </c>
      <c r="C665" s="214" t="s">
        <v>6599</v>
      </c>
      <c r="D665" s="204">
        <v>6.1870000000000003</v>
      </c>
      <c r="E665" s="204"/>
      <c r="F665" s="205">
        <v>20.6</v>
      </c>
      <c r="G665" s="206">
        <v>6</v>
      </c>
      <c r="H665" s="204">
        <v>0.372</v>
      </c>
      <c r="I665" s="206">
        <v>37</v>
      </c>
      <c r="J665" s="204">
        <v>8.8999999999999996E-2</v>
      </c>
      <c r="K665" s="204">
        <v>0.121</v>
      </c>
      <c r="L665" s="205"/>
      <c r="M665" s="205"/>
    </row>
    <row r="666" spans="1:13" ht="33.75" x14ac:dyDescent="0.2">
      <c r="A666" s="205" t="s">
        <v>3036</v>
      </c>
      <c r="B666" s="205" t="s">
        <v>3303</v>
      </c>
      <c r="C666" s="214" t="s">
        <v>6600</v>
      </c>
      <c r="D666" s="204">
        <v>5.5410000000000004</v>
      </c>
      <c r="E666" s="204"/>
      <c r="F666" s="205">
        <v>19.100000000000001</v>
      </c>
      <c r="G666" s="206">
        <v>5</v>
      </c>
      <c r="H666" s="204">
        <v>0.41099999999999998</v>
      </c>
      <c r="I666" s="206">
        <v>35</v>
      </c>
      <c r="J666" s="204">
        <v>0.09</v>
      </c>
      <c r="K666" s="204">
        <v>0.122</v>
      </c>
      <c r="L666" s="205"/>
      <c r="M666" s="205"/>
    </row>
    <row r="667" spans="1:13" ht="56.25" x14ac:dyDescent="0.2">
      <c r="A667" s="205" t="s">
        <v>1854</v>
      </c>
      <c r="B667" s="205" t="s">
        <v>3303</v>
      </c>
      <c r="C667" s="214" t="s">
        <v>6601</v>
      </c>
      <c r="D667" s="204">
        <v>5.1020000000000003</v>
      </c>
      <c r="E667" s="204"/>
      <c r="F667" s="205">
        <v>19.399999999999999</v>
      </c>
      <c r="G667" s="206">
        <v>5</v>
      </c>
      <c r="H667" s="204">
        <v>0.46700000000000003</v>
      </c>
      <c r="I667" s="206">
        <v>36</v>
      </c>
      <c r="J667" s="204">
        <v>0.10100000000000001</v>
      </c>
      <c r="K667" s="204">
        <v>0.13800000000000001</v>
      </c>
      <c r="L667" s="205"/>
      <c r="M667" s="205"/>
    </row>
    <row r="668" spans="1:13" ht="56.25" x14ac:dyDescent="0.2">
      <c r="A668" s="205" t="s">
        <v>1433</v>
      </c>
      <c r="B668" s="205" t="s">
        <v>3303</v>
      </c>
      <c r="C668" s="214" t="s">
        <v>7235</v>
      </c>
      <c r="D668" s="204">
        <v>4.2149999999999999</v>
      </c>
      <c r="E668" s="204"/>
      <c r="F668" s="205">
        <v>14</v>
      </c>
      <c r="G668" s="206">
        <v>4</v>
      </c>
      <c r="H668" s="204">
        <v>0.35</v>
      </c>
      <c r="I668" s="206">
        <v>26</v>
      </c>
      <c r="J668" s="204">
        <v>8.7999999999999995E-2</v>
      </c>
      <c r="K668" s="204">
        <v>0.11700000000000001</v>
      </c>
      <c r="L668" s="205"/>
      <c r="M668" s="205"/>
    </row>
    <row r="669" spans="1:13" ht="56.25" x14ac:dyDescent="0.2">
      <c r="A669" s="205" t="s">
        <v>2054</v>
      </c>
      <c r="B669" s="205" t="s">
        <v>3303</v>
      </c>
      <c r="C669" s="214" t="s">
        <v>7236</v>
      </c>
      <c r="D669" s="204">
        <v>3.2469999999999999</v>
      </c>
      <c r="E669" s="204"/>
      <c r="F669" s="205">
        <v>11.5</v>
      </c>
      <c r="G669" s="206">
        <v>3</v>
      </c>
      <c r="H669" s="204">
        <v>0.33500000000000002</v>
      </c>
      <c r="I669" s="206">
        <v>22</v>
      </c>
      <c r="J669" s="204">
        <v>8.2000000000000003E-2</v>
      </c>
      <c r="K669" s="204">
        <v>0.107</v>
      </c>
      <c r="L669" s="205"/>
      <c r="M669" s="205"/>
    </row>
    <row r="670" spans="1:13" ht="56.25" x14ac:dyDescent="0.2">
      <c r="A670" s="205" t="s">
        <v>6604</v>
      </c>
      <c r="B670" s="205" t="s">
        <v>3303</v>
      </c>
      <c r="C670" s="214" t="s">
        <v>7237</v>
      </c>
      <c r="D670" s="204">
        <v>2.8250000000000002</v>
      </c>
      <c r="E670" s="204"/>
      <c r="F670" s="205">
        <v>9.5</v>
      </c>
      <c r="G670" s="206">
        <v>2</v>
      </c>
      <c r="H670" s="204">
        <v>0.35599999999999998</v>
      </c>
      <c r="I670" s="206">
        <v>18</v>
      </c>
      <c r="J670" s="204">
        <v>7.8E-2</v>
      </c>
      <c r="K670" s="204">
        <v>0.10100000000000001</v>
      </c>
      <c r="L670" s="205"/>
      <c r="M670" s="205"/>
    </row>
    <row r="671" spans="1:13" ht="56.25" x14ac:dyDescent="0.2">
      <c r="A671" s="205" t="s">
        <v>6606</v>
      </c>
      <c r="B671" s="205" t="s">
        <v>3303</v>
      </c>
      <c r="C671" s="214" t="s">
        <v>7238</v>
      </c>
      <c r="D671" s="204">
        <v>2.169</v>
      </c>
      <c r="E671" s="204"/>
      <c r="F671" s="205">
        <v>7.6</v>
      </c>
      <c r="G671" s="206">
        <v>2</v>
      </c>
      <c r="H671" s="204">
        <v>0.28699999999999998</v>
      </c>
      <c r="I671" s="206">
        <v>16</v>
      </c>
      <c r="J671" s="204">
        <v>7.9000000000000001E-2</v>
      </c>
      <c r="K671" s="204">
        <v>0.1</v>
      </c>
      <c r="L671" s="205"/>
      <c r="M671" s="205"/>
    </row>
    <row r="672" spans="1:13" ht="22.5" x14ac:dyDescent="0.2">
      <c r="A672" s="205" t="s">
        <v>6608</v>
      </c>
      <c r="B672" s="205" t="s">
        <v>3303</v>
      </c>
      <c r="C672" s="214" t="s">
        <v>6609</v>
      </c>
      <c r="D672" s="204">
        <v>1.657</v>
      </c>
      <c r="E672" s="204"/>
      <c r="F672" s="205">
        <v>8</v>
      </c>
      <c r="G672" s="206">
        <v>2</v>
      </c>
      <c r="H672" s="204">
        <v>0.29299999999999998</v>
      </c>
      <c r="I672" s="206">
        <v>17</v>
      </c>
      <c r="J672" s="204">
        <v>7.6999999999999999E-2</v>
      </c>
      <c r="K672" s="204">
        <v>9.8000000000000004E-2</v>
      </c>
      <c r="L672" s="205"/>
      <c r="M672" s="205"/>
    </row>
    <row r="673" spans="1:13" ht="33.75" x14ac:dyDescent="0.2">
      <c r="A673" s="205" t="s">
        <v>3201</v>
      </c>
      <c r="B673" s="205" t="s">
        <v>3303</v>
      </c>
      <c r="C673" s="214" t="s">
        <v>3555</v>
      </c>
      <c r="D673" s="204">
        <v>4.2720000000000002</v>
      </c>
      <c r="E673" s="204"/>
      <c r="F673" s="205">
        <v>18.5</v>
      </c>
      <c r="G673" s="206">
        <v>5</v>
      </c>
      <c r="H673" s="204">
        <v>0.442</v>
      </c>
      <c r="I673" s="206">
        <v>36</v>
      </c>
      <c r="J673" s="204">
        <v>0.1</v>
      </c>
      <c r="K673" s="204">
        <v>0.13600000000000001</v>
      </c>
      <c r="L673" s="205"/>
      <c r="M673" s="205"/>
    </row>
    <row r="674" spans="1:13" ht="56.25" x14ac:dyDescent="0.2">
      <c r="A674" s="205" t="s">
        <v>3202</v>
      </c>
      <c r="B674" s="205" t="s">
        <v>3303</v>
      </c>
      <c r="C674" s="214" t="s">
        <v>7239</v>
      </c>
      <c r="D674" s="204">
        <v>2.0579999999999998</v>
      </c>
      <c r="E674" s="204"/>
      <c r="F674" s="205">
        <v>8.3000000000000007</v>
      </c>
      <c r="G674" s="206">
        <v>2</v>
      </c>
      <c r="H674" s="204">
        <v>0.31</v>
      </c>
      <c r="I674" s="206">
        <v>19</v>
      </c>
      <c r="J674" s="204">
        <v>7.8E-2</v>
      </c>
      <c r="K674" s="204">
        <v>0.1</v>
      </c>
      <c r="L674" s="205"/>
      <c r="M674" s="205"/>
    </row>
    <row r="675" spans="1:13" ht="45" x14ac:dyDescent="0.2">
      <c r="A675" s="205" t="s">
        <v>2010</v>
      </c>
      <c r="B675" s="205" t="s">
        <v>3303</v>
      </c>
      <c r="C675" s="214" t="s">
        <v>7240</v>
      </c>
      <c r="D675" s="204">
        <v>1.7649999999999999</v>
      </c>
      <c r="E675" s="204"/>
      <c r="F675" s="205">
        <v>7.4</v>
      </c>
      <c r="G675" s="206">
        <v>1</v>
      </c>
      <c r="H675" s="204">
        <v>0.35899999999999999</v>
      </c>
      <c r="I675" s="206">
        <v>15</v>
      </c>
      <c r="J675" s="204">
        <v>6.8000000000000005E-2</v>
      </c>
      <c r="K675" s="204">
        <v>8.5999999999999993E-2</v>
      </c>
      <c r="L675" s="205"/>
      <c r="M675" s="205"/>
    </row>
    <row r="676" spans="1:13" ht="56.25" x14ac:dyDescent="0.2">
      <c r="A676" s="205" t="s">
        <v>1563</v>
      </c>
      <c r="B676" s="205" t="s">
        <v>3303</v>
      </c>
      <c r="C676" s="214" t="s">
        <v>7241</v>
      </c>
      <c r="D676" s="204">
        <v>1.39</v>
      </c>
      <c r="E676" s="204"/>
      <c r="F676" s="205">
        <v>6.1</v>
      </c>
      <c r="G676" s="206">
        <v>1</v>
      </c>
      <c r="H676" s="204">
        <v>0.33200000000000002</v>
      </c>
      <c r="I676" s="206">
        <v>13</v>
      </c>
      <c r="J676" s="204">
        <v>7.6999999999999999E-2</v>
      </c>
      <c r="K676" s="204">
        <v>9.4E-2</v>
      </c>
      <c r="L676" s="205"/>
      <c r="M676" s="205"/>
    </row>
    <row r="677" spans="1:13" ht="33.75" x14ac:dyDescent="0.2">
      <c r="A677" s="205" t="s">
        <v>1564</v>
      </c>
      <c r="B677" s="205" t="s">
        <v>3303</v>
      </c>
      <c r="C677" s="214" t="s">
        <v>7242</v>
      </c>
      <c r="D677" s="204">
        <v>1.135</v>
      </c>
      <c r="E677" s="204"/>
      <c r="F677" s="205">
        <v>5.9</v>
      </c>
      <c r="G677" s="206">
        <v>1</v>
      </c>
      <c r="H677" s="204">
        <v>0.54</v>
      </c>
      <c r="I677" s="206">
        <v>12</v>
      </c>
      <c r="J677" s="204">
        <v>7.2999999999999995E-2</v>
      </c>
      <c r="K677" s="204">
        <v>8.8999999999999996E-2</v>
      </c>
      <c r="L677" s="205"/>
      <c r="M677" s="205"/>
    </row>
    <row r="678" spans="1:13" ht="33.75" x14ac:dyDescent="0.2">
      <c r="A678" s="205" t="s">
        <v>1565</v>
      </c>
      <c r="B678" s="205" t="s">
        <v>3303</v>
      </c>
      <c r="C678" s="214" t="s">
        <v>7243</v>
      </c>
      <c r="D678" s="204">
        <v>0.98099999999999998</v>
      </c>
      <c r="E678" s="204"/>
      <c r="F678" s="205">
        <v>4.7</v>
      </c>
      <c r="G678" s="206">
        <v>1</v>
      </c>
      <c r="H678" s="204">
        <v>0.26700000000000002</v>
      </c>
      <c r="I678" s="206">
        <v>11</v>
      </c>
      <c r="J678" s="204">
        <v>7.9000000000000001E-2</v>
      </c>
      <c r="K678" s="204">
        <v>9.2999999999999999E-2</v>
      </c>
      <c r="L678" s="205"/>
      <c r="M678" s="205"/>
    </row>
    <row r="679" spans="1:13" ht="33.75" x14ac:dyDescent="0.2">
      <c r="A679" s="205" t="s">
        <v>2574</v>
      </c>
      <c r="B679" s="205" t="s">
        <v>3303</v>
      </c>
      <c r="C679" s="214" t="s">
        <v>7244</v>
      </c>
      <c r="D679" s="204">
        <v>0.73299999999999998</v>
      </c>
      <c r="E679" s="204"/>
      <c r="F679" s="205">
        <v>2.8</v>
      </c>
      <c r="G679" s="206">
        <v>1</v>
      </c>
      <c r="H679" s="204">
        <v>0.19800000000000001</v>
      </c>
      <c r="I679" s="206">
        <v>6</v>
      </c>
      <c r="J679" s="204">
        <v>0.10299999999999999</v>
      </c>
      <c r="K679" s="204">
        <v>0.108</v>
      </c>
      <c r="L679" s="205"/>
      <c r="M679" s="205"/>
    </row>
    <row r="680" spans="1:13" ht="33.75" x14ac:dyDescent="0.2">
      <c r="A680" s="205" t="s">
        <v>386</v>
      </c>
      <c r="B680" s="205" t="s">
        <v>3303</v>
      </c>
      <c r="C680" s="214" t="s">
        <v>7245</v>
      </c>
      <c r="D680" s="204">
        <v>0.54500000000000004</v>
      </c>
      <c r="E680" s="204"/>
      <c r="F680" s="205">
        <v>3.2</v>
      </c>
      <c r="G680" s="206">
        <v>1</v>
      </c>
      <c r="H680" s="204">
        <v>0.187</v>
      </c>
      <c r="I680" s="206">
        <v>7</v>
      </c>
      <c r="J680" s="204">
        <v>7.4999999999999997E-2</v>
      </c>
      <c r="K680" s="204">
        <v>8.2000000000000003E-2</v>
      </c>
      <c r="L680" s="205"/>
      <c r="M680" s="205"/>
    </row>
    <row r="681" spans="1:13" x14ac:dyDescent="0.2">
      <c r="A681" s="205" t="s">
        <v>3203</v>
      </c>
      <c r="B681" s="205" t="s">
        <v>3303</v>
      </c>
      <c r="C681" s="214" t="s">
        <v>2132</v>
      </c>
      <c r="D681" s="204">
        <v>2.758</v>
      </c>
      <c r="E681" s="204"/>
      <c r="F681" s="205">
        <v>10.5</v>
      </c>
      <c r="G681" s="206">
        <v>3</v>
      </c>
      <c r="H681" s="204">
        <v>0.30399999999999999</v>
      </c>
      <c r="I681" s="206">
        <v>21</v>
      </c>
      <c r="J681" s="204">
        <v>8.1000000000000003E-2</v>
      </c>
      <c r="K681" s="204">
        <v>0.106</v>
      </c>
      <c r="L681" s="205"/>
      <c r="M681" s="205"/>
    </row>
    <row r="682" spans="1:13" ht="33.75" x14ac:dyDescent="0.2">
      <c r="A682" s="205" t="s">
        <v>2133</v>
      </c>
      <c r="B682" s="205" t="s">
        <v>3303</v>
      </c>
      <c r="C682" s="214" t="s">
        <v>316</v>
      </c>
      <c r="D682" s="204">
        <v>4.069</v>
      </c>
      <c r="E682" s="204"/>
      <c r="F682" s="205">
        <v>22.4</v>
      </c>
      <c r="G682" s="206">
        <v>6</v>
      </c>
      <c r="H682" s="204">
        <v>0.39800000000000002</v>
      </c>
      <c r="I682" s="206">
        <v>40</v>
      </c>
      <c r="J682" s="204">
        <v>8.6999999999999994E-2</v>
      </c>
      <c r="K682" s="204">
        <v>0.11899999999999999</v>
      </c>
      <c r="L682" s="205"/>
      <c r="M682" s="205"/>
    </row>
    <row r="683" spans="1:13" ht="45" x14ac:dyDescent="0.2">
      <c r="A683" s="205" t="s">
        <v>2134</v>
      </c>
      <c r="B683" s="205" t="s">
        <v>3303</v>
      </c>
      <c r="C683" s="214" t="s">
        <v>3557</v>
      </c>
      <c r="D683" s="204">
        <v>2.5459999999999998</v>
      </c>
      <c r="E683" s="204"/>
      <c r="F683" s="205">
        <v>16.5</v>
      </c>
      <c r="G683" s="206">
        <v>4</v>
      </c>
      <c r="H683" s="204">
        <v>0.34100000000000003</v>
      </c>
      <c r="I683" s="206">
        <v>31</v>
      </c>
      <c r="J683" s="204">
        <v>7.1999999999999995E-2</v>
      </c>
      <c r="K683" s="204">
        <v>9.7000000000000003E-2</v>
      </c>
      <c r="L683" s="205"/>
      <c r="M683" s="205"/>
    </row>
    <row r="684" spans="1:13" ht="45" x14ac:dyDescent="0.2">
      <c r="A684" s="205" t="s">
        <v>2135</v>
      </c>
      <c r="B684" s="205" t="s">
        <v>3303</v>
      </c>
      <c r="C684" s="214" t="s">
        <v>3558</v>
      </c>
      <c r="D684" s="204">
        <v>1.5269999999999999</v>
      </c>
      <c r="E684" s="204"/>
      <c r="F684" s="205">
        <v>9.6</v>
      </c>
      <c r="G684" s="206">
        <v>2</v>
      </c>
      <c r="H684" s="204">
        <v>0.32400000000000001</v>
      </c>
      <c r="I684" s="206">
        <v>21</v>
      </c>
      <c r="J684" s="204">
        <v>7.0999999999999994E-2</v>
      </c>
      <c r="K684" s="204">
        <v>9.1999999999999998E-2</v>
      </c>
      <c r="L684" s="205"/>
      <c r="M684" s="205"/>
    </row>
    <row r="685" spans="1:13" ht="45" x14ac:dyDescent="0.2">
      <c r="A685" s="205" t="s">
        <v>2136</v>
      </c>
      <c r="B685" s="205" t="s">
        <v>3303</v>
      </c>
      <c r="C685" s="214" t="s">
        <v>7246</v>
      </c>
      <c r="D685" s="204">
        <v>3.2770000000000001</v>
      </c>
      <c r="E685" s="204"/>
      <c r="F685" s="205">
        <v>15.7</v>
      </c>
      <c r="G685" s="206">
        <v>4</v>
      </c>
      <c r="H685" s="204">
        <v>0.32600000000000001</v>
      </c>
      <c r="I685" s="206">
        <v>28</v>
      </c>
      <c r="J685" s="204">
        <v>7.2999999999999995E-2</v>
      </c>
      <c r="K685" s="204">
        <v>9.7000000000000003E-2</v>
      </c>
      <c r="L685" s="205"/>
      <c r="M685" s="205"/>
    </row>
    <row r="686" spans="1:13" ht="56.25" x14ac:dyDescent="0.2">
      <c r="A686" s="205" t="s">
        <v>2137</v>
      </c>
      <c r="B686" s="205" t="s">
        <v>3303</v>
      </c>
      <c r="C686" s="214" t="s">
        <v>7247</v>
      </c>
      <c r="D686" s="204">
        <v>2.6349999999999998</v>
      </c>
      <c r="E686" s="204"/>
      <c r="F686" s="205">
        <v>11.2</v>
      </c>
      <c r="G686" s="206">
        <v>3</v>
      </c>
      <c r="H686" s="204">
        <v>0.30399999999999999</v>
      </c>
      <c r="I686" s="206">
        <v>22</v>
      </c>
      <c r="J686" s="204">
        <v>7.5999999999999998E-2</v>
      </c>
      <c r="K686" s="204">
        <v>9.9000000000000005E-2</v>
      </c>
      <c r="L686" s="205"/>
      <c r="M686" s="205"/>
    </row>
    <row r="687" spans="1:13" ht="56.25" x14ac:dyDescent="0.2">
      <c r="A687" s="205" t="s">
        <v>2138</v>
      </c>
      <c r="B687" s="205" t="s">
        <v>3303</v>
      </c>
      <c r="C687" s="214" t="s">
        <v>7248</v>
      </c>
      <c r="D687" s="204">
        <v>1.9430000000000001</v>
      </c>
      <c r="E687" s="204"/>
      <c r="F687" s="205">
        <v>8.3000000000000007</v>
      </c>
      <c r="G687" s="206">
        <v>2</v>
      </c>
      <c r="H687" s="204">
        <v>0.3</v>
      </c>
      <c r="I687" s="206">
        <v>17</v>
      </c>
      <c r="J687" s="204">
        <v>7.5999999999999998E-2</v>
      </c>
      <c r="K687" s="204">
        <v>9.6000000000000002E-2</v>
      </c>
      <c r="L687" s="205"/>
      <c r="M687" s="205"/>
    </row>
    <row r="688" spans="1:13" ht="56.25" x14ac:dyDescent="0.2">
      <c r="A688" s="205" t="s">
        <v>648</v>
      </c>
      <c r="B688" s="205" t="s">
        <v>3303</v>
      </c>
      <c r="C688" s="214" t="s">
        <v>7249</v>
      </c>
      <c r="D688" s="204">
        <v>1.556</v>
      </c>
      <c r="E688" s="204"/>
      <c r="F688" s="205">
        <v>6.7</v>
      </c>
      <c r="G688" s="206">
        <v>1</v>
      </c>
      <c r="H688" s="204">
        <v>0.65200000000000002</v>
      </c>
      <c r="I688" s="206">
        <v>14</v>
      </c>
      <c r="J688" s="204">
        <v>7.6999999999999999E-2</v>
      </c>
      <c r="K688" s="204">
        <v>9.5000000000000001E-2</v>
      </c>
      <c r="L688" s="205"/>
      <c r="M688" s="205"/>
    </row>
    <row r="689" spans="1:13" ht="56.25" x14ac:dyDescent="0.2">
      <c r="A689" s="205" t="s">
        <v>3342</v>
      </c>
      <c r="B689" s="205" t="s">
        <v>3303</v>
      </c>
      <c r="C689" s="214" t="s">
        <v>7250</v>
      </c>
      <c r="D689" s="204">
        <v>1.484</v>
      </c>
      <c r="E689" s="204"/>
      <c r="F689" s="205">
        <v>6.4</v>
      </c>
      <c r="G689" s="206">
        <v>1</v>
      </c>
      <c r="H689" s="204">
        <v>0.70499999999999996</v>
      </c>
      <c r="I689" s="206">
        <v>14</v>
      </c>
      <c r="J689" s="204">
        <v>7.6999999999999999E-2</v>
      </c>
      <c r="K689" s="204">
        <v>9.5000000000000001E-2</v>
      </c>
      <c r="L689" s="205"/>
      <c r="M689" s="205"/>
    </row>
    <row r="690" spans="1:13" ht="56.25" x14ac:dyDescent="0.2">
      <c r="A690" s="205" t="s">
        <v>1508</v>
      </c>
      <c r="B690" s="205" t="s">
        <v>3303</v>
      </c>
      <c r="C690" s="214" t="s">
        <v>7499</v>
      </c>
      <c r="D690" s="204">
        <v>1.1870000000000001</v>
      </c>
      <c r="E690" s="204"/>
      <c r="F690" s="205">
        <v>5.7</v>
      </c>
      <c r="G690" s="206">
        <v>1</v>
      </c>
      <c r="H690" s="204">
        <v>0.46899999999999997</v>
      </c>
      <c r="I690" s="206">
        <v>13</v>
      </c>
      <c r="J690" s="204">
        <v>7.3999999999999996E-2</v>
      </c>
      <c r="K690" s="204">
        <v>0.09</v>
      </c>
      <c r="L690" s="205"/>
      <c r="M690" s="205"/>
    </row>
    <row r="691" spans="1:13" ht="56.25" x14ac:dyDescent="0.2">
      <c r="A691" s="205" t="s">
        <v>5695</v>
      </c>
      <c r="B691" s="205" t="s">
        <v>3303</v>
      </c>
      <c r="C691" s="214" t="s">
        <v>7500</v>
      </c>
      <c r="D691" s="204">
        <v>1.014</v>
      </c>
      <c r="E691" s="204"/>
      <c r="F691" s="205">
        <v>4.4000000000000004</v>
      </c>
      <c r="G691" s="206">
        <v>1</v>
      </c>
      <c r="H691" s="204">
        <v>0.38</v>
      </c>
      <c r="I691" s="206">
        <v>10</v>
      </c>
      <c r="J691" s="204">
        <v>7.9000000000000001E-2</v>
      </c>
      <c r="K691" s="204">
        <v>9.1999999999999998E-2</v>
      </c>
      <c r="L691" s="205"/>
      <c r="M691" s="205"/>
    </row>
    <row r="692" spans="1:13" x14ac:dyDescent="0.2">
      <c r="A692" s="205" t="s">
        <v>2139</v>
      </c>
      <c r="B692" s="205" t="s">
        <v>3303</v>
      </c>
      <c r="C692" s="214" t="s">
        <v>2140</v>
      </c>
      <c r="D692" s="204">
        <v>1.4330000000000001</v>
      </c>
      <c r="E692" s="204"/>
      <c r="F692" s="205">
        <v>10.7</v>
      </c>
      <c r="G692" s="206">
        <v>3</v>
      </c>
      <c r="H692" s="204">
        <v>0.26</v>
      </c>
      <c r="I692" s="206">
        <v>22</v>
      </c>
      <c r="J692" s="204">
        <v>6.8000000000000005E-2</v>
      </c>
      <c r="K692" s="204">
        <v>8.8999999999999996E-2</v>
      </c>
      <c r="L692" s="205"/>
      <c r="M692" s="205"/>
    </row>
    <row r="693" spans="1:13" ht="33.75" x14ac:dyDescent="0.2">
      <c r="A693" s="205" t="s">
        <v>1855</v>
      </c>
      <c r="B693" s="205" t="s">
        <v>3303</v>
      </c>
      <c r="C693" s="214" t="s">
        <v>3031</v>
      </c>
      <c r="D693" s="204">
        <v>2.8839999999999999</v>
      </c>
      <c r="E693" s="204"/>
      <c r="F693" s="205">
        <v>7.3</v>
      </c>
      <c r="G693" s="206">
        <v>1</v>
      </c>
      <c r="H693" s="204">
        <v>0.74099999999999999</v>
      </c>
      <c r="I693" s="206">
        <v>15</v>
      </c>
      <c r="J693" s="204">
        <v>0.20300000000000001</v>
      </c>
      <c r="K693" s="204">
        <v>0.17899999999999999</v>
      </c>
      <c r="L693" s="205"/>
      <c r="M693" s="205"/>
    </row>
    <row r="694" spans="1:13" ht="33.75" x14ac:dyDescent="0.2">
      <c r="A694" s="205" t="s">
        <v>2399</v>
      </c>
      <c r="B694" s="205" t="s">
        <v>3303</v>
      </c>
      <c r="C694" s="214" t="s">
        <v>3032</v>
      </c>
      <c r="D694" s="204">
        <v>1.704</v>
      </c>
      <c r="E694" s="204"/>
      <c r="F694" s="205">
        <v>6.3</v>
      </c>
      <c r="G694" s="206">
        <v>1</v>
      </c>
      <c r="H694" s="204">
        <v>0.42899999999999999</v>
      </c>
      <c r="I694" s="206">
        <v>14</v>
      </c>
      <c r="J694" s="204">
        <v>9.6000000000000002E-2</v>
      </c>
      <c r="K694" s="204">
        <v>0.11799999999999999</v>
      </c>
      <c r="L694" s="205"/>
      <c r="M694" s="205"/>
    </row>
    <row r="695" spans="1:13" ht="33.75" x14ac:dyDescent="0.2">
      <c r="A695" s="205" t="s">
        <v>6616</v>
      </c>
      <c r="B695" s="205" t="s">
        <v>3303</v>
      </c>
      <c r="C695" s="214" t="s">
        <v>6617</v>
      </c>
      <c r="D695" s="204">
        <v>0.94099999999999995</v>
      </c>
      <c r="E695" s="204"/>
      <c r="F695" s="205">
        <v>2.9</v>
      </c>
      <c r="G695" s="206">
        <v>1</v>
      </c>
      <c r="H695" s="204">
        <v>0.17899999999999999</v>
      </c>
      <c r="I695" s="206">
        <v>6</v>
      </c>
      <c r="J695" s="204">
        <v>8.5999999999999993E-2</v>
      </c>
      <c r="K695" s="204">
        <v>9.0999999999999998E-2</v>
      </c>
      <c r="L695" s="205"/>
      <c r="M695" s="205"/>
    </row>
    <row r="696" spans="1:13" ht="45" x14ac:dyDescent="0.2">
      <c r="A696" s="205" t="s">
        <v>6618</v>
      </c>
      <c r="B696" s="205" t="s">
        <v>3303</v>
      </c>
      <c r="C696" s="214" t="s">
        <v>6619</v>
      </c>
      <c r="D696" s="204">
        <v>0.84199999999999997</v>
      </c>
      <c r="E696" s="204"/>
      <c r="F696" s="205">
        <v>2.8</v>
      </c>
      <c r="G696" s="206">
        <v>1</v>
      </c>
      <c r="H696" s="204">
        <v>0.20799999999999999</v>
      </c>
      <c r="I696" s="206">
        <v>6</v>
      </c>
      <c r="J696" s="204">
        <v>9.2999999999999999E-2</v>
      </c>
      <c r="K696" s="204">
        <v>9.9000000000000005E-2</v>
      </c>
      <c r="L696" s="205"/>
      <c r="M696" s="205"/>
    </row>
    <row r="697" spans="1:13" ht="45" x14ac:dyDescent="0.2">
      <c r="A697" s="205" t="s">
        <v>6620</v>
      </c>
      <c r="B697" s="205" t="s">
        <v>3303</v>
      </c>
      <c r="C697" s="214" t="s">
        <v>6621</v>
      </c>
      <c r="D697" s="204">
        <v>0.755</v>
      </c>
      <c r="E697" s="204"/>
      <c r="F697" s="205">
        <v>2.5</v>
      </c>
      <c r="G697" s="206">
        <v>1</v>
      </c>
      <c r="H697" s="204">
        <v>0.17899999999999999</v>
      </c>
      <c r="I697" s="206">
        <v>5</v>
      </c>
      <c r="J697" s="204">
        <v>9.5000000000000001E-2</v>
      </c>
      <c r="K697" s="204">
        <v>9.7000000000000003E-2</v>
      </c>
      <c r="L697" s="205"/>
      <c r="M697" s="205"/>
    </row>
    <row r="698" spans="1:13" x14ac:dyDescent="0.2">
      <c r="A698" s="205" t="s">
        <v>6622</v>
      </c>
      <c r="B698" s="205" t="s">
        <v>3303</v>
      </c>
      <c r="C698" s="214" t="s">
        <v>6623</v>
      </c>
      <c r="D698" s="204">
        <v>1.7390000000000001</v>
      </c>
      <c r="E698" s="204"/>
      <c r="F698" s="205">
        <v>6.3</v>
      </c>
      <c r="G698" s="206">
        <v>1</v>
      </c>
      <c r="H698" s="204">
        <v>0.41799999999999998</v>
      </c>
      <c r="I698" s="206">
        <v>13</v>
      </c>
      <c r="J698" s="204">
        <v>9.2999999999999999E-2</v>
      </c>
      <c r="K698" s="204">
        <v>0.115</v>
      </c>
      <c r="L698" s="205"/>
      <c r="M698" s="205"/>
    </row>
    <row r="699" spans="1:13" ht="22.5" x14ac:dyDescent="0.2">
      <c r="A699" s="205" t="s">
        <v>6624</v>
      </c>
      <c r="B699" s="205" t="s">
        <v>3303</v>
      </c>
      <c r="C699" s="214" t="s">
        <v>6625</v>
      </c>
      <c r="D699" s="204">
        <v>1.107</v>
      </c>
      <c r="E699" s="204"/>
      <c r="F699" s="205">
        <v>4.5</v>
      </c>
      <c r="G699" s="206">
        <v>1</v>
      </c>
      <c r="H699" s="204">
        <v>0.28699999999999998</v>
      </c>
      <c r="I699" s="206">
        <v>11</v>
      </c>
      <c r="J699" s="204">
        <v>8.7999999999999995E-2</v>
      </c>
      <c r="K699" s="204">
        <v>0.104</v>
      </c>
      <c r="L699" s="205"/>
      <c r="M699" s="205"/>
    </row>
    <row r="700" spans="1:13" ht="33.75" x14ac:dyDescent="0.2">
      <c r="A700" s="205" t="s">
        <v>3037</v>
      </c>
      <c r="B700" s="205" t="s">
        <v>3303</v>
      </c>
      <c r="C700" s="214" t="s">
        <v>3033</v>
      </c>
      <c r="D700" s="204">
        <v>0.88300000000000001</v>
      </c>
      <c r="E700" s="204"/>
      <c r="F700" s="205">
        <v>3.5</v>
      </c>
      <c r="G700" s="206">
        <v>1</v>
      </c>
      <c r="H700" s="204">
        <v>0.27400000000000002</v>
      </c>
      <c r="I700" s="206">
        <v>8</v>
      </c>
      <c r="J700" s="204">
        <v>8.1000000000000003E-2</v>
      </c>
      <c r="K700" s="204">
        <v>8.8999999999999996E-2</v>
      </c>
      <c r="L700" s="205"/>
      <c r="M700" s="205"/>
    </row>
    <row r="701" spans="1:13" ht="33.75" x14ac:dyDescent="0.2">
      <c r="A701" s="205" t="s">
        <v>3038</v>
      </c>
      <c r="B701" s="205" t="s">
        <v>3303</v>
      </c>
      <c r="C701" s="214" t="s">
        <v>3617</v>
      </c>
      <c r="D701" s="204">
        <v>0.64200000000000002</v>
      </c>
      <c r="E701" s="204"/>
      <c r="F701" s="205">
        <v>2.5</v>
      </c>
      <c r="G701" s="206">
        <v>1</v>
      </c>
      <c r="H701" s="204">
        <v>0.129</v>
      </c>
      <c r="I701" s="206">
        <v>5</v>
      </c>
      <c r="J701" s="204">
        <v>9.6000000000000002E-2</v>
      </c>
      <c r="K701" s="204">
        <v>9.7000000000000003E-2</v>
      </c>
      <c r="L701" s="205"/>
      <c r="M701" s="205"/>
    </row>
    <row r="702" spans="1:13" ht="56.25" x14ac:dyDescent="0.2">
      <c r="A702" s="205" t="s">
        <v>6626</v>
      </c>
      <c r="B702" s="205" t="s">
        <v>3303</v>
      </c>
      <c r="C702" s="214" t="s">
        <v>6627</v>
      </c>
      <c r="D702" s="204">
        <v>1.339</v>
      </c>
      <c r="E702" s="204"/>
      <c r="F702" s="205">
        <v>4.5</v>
      </c>
      <c r="G702" s="206">
        <v>1</v>
      </c>
      <c r="H702" s="204">
        <v>0.57899999999999996</v>
      </c>
      <c r="I702" s="206">
        <v>10</v>
      </c>
      <c r="J702" s="204">
        <v>6.6000000000000003E-2</v>
      </c>
      <c r="K702" s="204">
        <v>7.6999999999999999E-2</v>
      </c>
      <c r="L702" s="205"/>
      <c r="M702" s="205"/>
    </row>
    <row r="703" spans="1:13" ht="56.25" x14ac:dyDescent="0.2">
      <c r="A703" s="205" t="s">
        <v>6628</v>
      </c>
      <c r="B703" s="205" t="s">
        <v>3303</v>
      </c>
      <c r="C703" s="214" t="s">
        <v>6629</v>
      </c>
      <c r="D703" s="204">
        <v>1.581</v>
      </c>
      <c r="E703" s="204"/>
      <c r="F703" s="205">
        <v>4.2</v>
      </c>
      <c r="G703" s="206">
        <v>1</v>
      </c>
      <c r="H703" s="204">
        <v>0.187</v>
      </c>
      <c r="I703" s="206">
        <v>11</v>
      </c>
      <c r="J703" s="204">
        <v>6.3E-2</v>
      </c>
      <c r="K703" s="204">
        <v>7.1999999999999995E-2</v>
      </c>
      <c r="L703" s="205"/>
      <c r="M703" s="205"/>
    </row>
    <row r="704" spans="1:13" ht="45" x14ac:dyDescent="0.2">
      <c r="A704" s="205" t="s">
        <v>3039</v>
      </c>
      <c r="B704" s="205" t="s">
        <v>3303</v>
      </c>
      <c r="C704" s="214" t="s">
        <v>5697</v>
      </c>
      <c r="D704" s="204">
        <v>2.4849999999999999</v>
      </c>
      <c r="E704" s="204"/>
      <c r="F704" s="205">
        <v>11.9</v>
      </c>
      <c r="G704" s="206">
        <v>3</v>
      </c>
      <c r="H704" s="204">
        <v>0.29599999999999999</v>
      </c>
      <c r="I704" s="206">
        <v>24</v>
      </c>
      <c r="J704" s="204">
        <v>7.0000000000000007E-2</v>
      </c>
      <c r="K704" s="204">
        <v>9.1999999999999998E-2</v>
      </c>
      <c r="L704" s="205"/>
      <c r="M704" s="205"/>
    </row>
    <row r="705" spans="1:13" ht="56.25" x14ac:dyDescent="0.2">
      <c r="A705" s="205" t="s">
        <v>3040</v>
      </c>
      <c r="B705" s="205" t="s">
        <v>3303</v>
      </c>
      <c r="C705" s="214" t="s">
        <v>5698</v>
      </c>
      <c r="D705" s="204">
        <v>1.9179999999999999</v>
      </c>
      <c r="E705" s="204"/>
      <c r="F705" s="205">
        <v>9.4</v>
      </c>
      <c r="G705" s="206">
        <v>2</v>
      </c>
      <c r="H705" s="204">
        <v>0.32</v>
      </c>
      <c r="I705" s="206">
        <v>20</v>
      </c>
      <c r="J705" s="204">
        <v>7.1999999999999995E-2</v>
      </c>
      <c r="K705" s="204">
        <v>9.1999999999999998E-2</v>
      </c>
      <c r="L705" s="205"/>
      <c r="M705" s="205"/>
    </row>
    <row r="706" spans="1:13" ht="33.75" x14ac:dyDescent="0.2">
      <c r="A706" s="205" t="s">
        <v>3041</v>
      </c>
      <c r="B706" s="205" t="s">
        <v>3303</v>
      </c>
      <c r="C706" s="214" t="s">
        <v>5699</v>
      </c>
      <c r="D706" s="204">
        <v>1.3049999999999999</v>
      </c>
      <c r="E706" s="204"/>
      <c r="F706" s="205">
        <v>6.8</v>
      </c>
      <c r="G706" s="206">
        <v>1</v>
      </c>
      <c r="H706" s="204">
        <v>0.67700000000000005</v>
      </c>
      <c r="I706" s="206">
        <v>16</v>
      </c>
      <c r="J706" s="204">
        <v>6.9000000000000006E-2</v>
      </c>
      <c r="K706" s="204">
        <v>8.5999999999999993E-2</v>
      </c>
      <c r="L706" s="205"/>
      <c r="M706" s="205"/>
    </row>
    <row r="707" spans="1:13" ht="56.25" x14ac:dyDescent="0.2">
      <c r="A707" s="205" t="s">
        <v>3277</v>
      </c>
      <c r="B707" s="205" t="s">
        <v>3303</v>
      </c>
      <c r="C707" s="214" t="s">
        <v>7253</v>
      </c>
      <c r="D707" s="204">
        <v>1.107</v>
      </c>
      <c r="E707" s="204"/>
      <c r="F707" s="205">
        <v>4</v>
      </c>
      <c r="G707" s="206">
        <v>1</v>
      </c>
      <c r="H707" s="204">
        <v>0.41</v>
      </c>
      <c r="I707" s="206">
        <v>9</v>
      </c>
      <c r="J707" s="204">
        <v>7.8E-2</v>
      </c>
      <c r="K707" s="204">
        <v>8.8999999999999996E-2</v>
      </c>
      <c r="L707" s="205"/>
      <c r="M707" s="205"/>
    </row>
    <row r="708" spans="1:13" ht="45" x14ac:dyDescent="0.2">
      <c r="A708" s="205" t="s">
        <v>2905</v>
      </c>
      <c r="B708" s="205" t="s">
        <v>3303</v>
      </c>
      <c r="C708" s="214" t="s">
        <v>7254</v>
      </c>
      <c r="D708" s="204">
        <v>1.004</v>
      </c>
      <c r="E708" s="204"/>
      <c r="F708" s="205">
        <v>3.5</v>
      </c>
      <c r="G708" s="206">
        <v>1</v>
      </c>
      <c r="H708" s="204">
        <v>0.33500000000000002</v>
      </c>
      <c r="I708" s="206">
        <v>8</v>
      </c>
      <c r="J708" s="204">
        <v>8.2000000000000003E-2</v>
      </c>
      <c r="K708" s="204">
        <v>9.0999999999999998E-2</v>
      </c>
      <c r="L708" s="205"/>
      <c r="M708" s="205"/>
    </row>
    <row r="709" spans="1:13" x14ac:dyDescent="0.2">
      <c r="A709" s="205" t="s">
        <v>2232</v>
      </c>
      <c r="B709" s="205" t="s">
        <v>3303</v>
      </c>
      <c r="C709" s="214" t="s">
        <v>3444</v>
      </c>
      <c r="D709" s="204">
        <v>0.86899999999999999</v>
      </c>
      <c r="E709" s="204"/>
      <c r="F709" s="205">
        <v>3</v>
      </c>
      <c r="G709" s="206">
        <v>1</v>
      </c>
      <c r="H709" s="204">
        <v>0.28399999999999997</v>
      </c>
      <c r="I709" s="206">
        <v>6</v>
      </c>
      <c r="J709" s="204">
        <v>9.8000000000000004E-2</v>
      </c>
      <c r="K709" s="204">
        <v>0.105</v>
      </c>
      <c r="L709" s="205"/>
      <c r="M709" s="205"/>
    </row>
    <row r="710" spans="1:13" ht="56.25" x14ac:dyDescent="0.2">
      <c r="A710" s="205" t="s">
        <v>3618</v>
      </c>
      <c r="B710" s="205" t="s">
        <v>3303</v>
      </c>
      <c r="C710" s="214" t="s">
        <v>7255</v>
      </c>
      <c r="D710" s="204">
        <v>0.91900000000000004</v>
      </c>
      <c r="E710" s="204"/>
      <c r="F710" s="205">
        <v>3.7</v>
      </c>
      <c r="G710" s="206">
        <v>1</v>
      </c>
      <c r="H710" s="204">
        <v>0.26300000000000001</v>
      </c>
      <c r="I710" s="206">
        <v>8</v>
      </c>
      <c r="J710" s="204">
        <v>7.5999999999999998E-2</v>
      </c>
      <c r="K710" s="204">
        <v>8.5000000000000006E-2</v>
      </c>
      <c r="L710" s="205"/>
      <c r="M710" s="205"/>
    </row>
    <row r="711" spans="1:13" ht="56.25" x14ac:dyDescent="0.2">
      <c r="A711" s="205" t="s">
        <v>5701</v>
      </c>
      <c r="B711" s="205" t="s">
        <v>3303</v>
      </c>
      <c r="C711" s="214" t="s">
        <v>7256</v>
      </c>
      <c r="D711" s="204">
        <v>0.752</v>
      </c>
      <c r="E711" s="204"/>
      <c r="F711" s="205">
        <v>3</v>
      </c>
      <c r="G711" s="206">
        <v>1</v>
      </c>
      <c r="H711" s="204">
        <v>0.23100000000000001</v>
      </c>
      <c r="I711" s="206">
        <v>6</v>
      </c>
      <c r="J711" s="204">
        <v>8.2000000000000003E-2</v>
      </c>
      <c r="K711" s="204">
        <v>8.7999999999999995E-2</v>
      </c>
      <c r="L711" s="205"/>
      <c r="M711" s="205"/>
    </row>
    <row r="712" spans="1:13" ht="45" x14ac:dyDescent="0.2">
      <c r="A712" s="205" t="s">
        <v>1255</v>
      </c>
      <c r="B712" s="205" t="s">
        <v>3303</v>
      </c>
      <c r="C712" s="214" t="s">
        <v>4049</v>
      </c>
      <c r="D712" s="204">
        <v>0.95199999999999996</v>
      </c>
      <c r="E712" s="204"/>
      <c r="F712" s="205">
        <v>3.3</v>
      </c>
      <c r="G712" s="206">
        <v>1</v>
      </c>
      <c r="H712" s="204">
        <v>0.22800000000000001</v>
      </c>
      <c r="I712" s="206">
        <v>7</v>
      </c>
      <c r="J712" s="204">
        <v>8.2000000000000003E-2</v>
      </c>
      <c r="K712" s="204">
        <v>0.09</v>
      </c>
      <c r="L712" s="205"/>
      <c r="M712" s="205"/>
    </row>
    <row r="713" spans="1:13" ht="56.25" x14ac:dyDescent="0.2">
      <c r="A713" s="205" t="s">
        <v>1236</v>
      </c>
      <c r="B713" s="205" t="s">
        <v>3303</v>
      </c>
      <c r="C713" s="214" t="s">
        <v>4050</v>
      </c>
      <c r="D713" s="204">
        <v>4.4400000000000004</v>
      </c>
      <c r="E713" s="204"/>
      <c r="F713" s="205">
        <v>22</v>
      </c>
      <c r="G713" s="206">
        <v>6</v>
      </c>
      <c r="H713" s="204">
        <v>0.34799999999999998</v>
      </c>
      <c r="I713" s="206">
        <v>40</v>
      </c>
      <c r="J713" s="204">
        <v>7.6999999999999999E-2</v>
      </c>
      <c r="K713" s="204">
        <v>0.106</v>
      </c>
      <c r="L713" s="205"/>
      <c r="M713" s="205"/>
    </row>
    <row r="714" spans="1:13" ht="56.25" x14ac:dyDescent="0.2">
      <c r="A714" s="205" t="s">
        <v>1595</v>
      </c>
      <c r="B714" s="205" t="s">
        <v>3303</v>
      </c>
      <c r="C714" s="214" t="s">
        <v>4051</v>
      </c>
      <c r="D714" s="204">
        <v>3.2370000000000001</v>
      </c>
      <c r="E714" s="204"/>
      <c r="F714" s="205">
        <v>20.6</v>
      </c>
      <c r="G714" s="206">
        <v>6</v>
      </c>
      <c r="H714" s="204">
        <v>0.30099999999999999</v>
      </c>
      <c r="I714" s="206">
        <v>38</v>
      </c>
      <c r="J714" s="204">
        <v>7.0999999999999994E-2</v>
      </c>
      <c r="K714" s="204">
        <v>9.7000000000000003E-2</v>
      </c>
      <c r="L714" s="205"/>
      <c r="M714" s="205"/>
    </row>
    <row r="715" spans="1:13" ht="45" x14ac:dyDescent="0.2">
      <c r="A715" s="205" t="s">
        <v>1596</v>
      </c>
      <c r="B715" s="205" t="s">
        <v>3303</v>
      </c>
      <c r="C715" s="214" t="s">
        <v>7257</v>
      </c>
      <c r="D715" s="204">
        <v>1.0189999999999999</v>
      </c>
      <c r="E715" s="204"/>
      <c r="F715" s="205">
        <v>3.9</v>
      </c>
      <c r="G715" s="206">
        <v>1</v>
      </c>
      <c r="H715" s="204">
        <v>0.38100000000000001</v>
      </c>
      <c r="I715" s="206">
        <v>9</v>
      </c>
      <c r="J715" s="204">
        <v>8.3000000000000004E-2</v>
      </c>
      <c r="K715" s="204">
        <v>9.5000000000000001E-2</v>
      </c>
      <c r="L715" s="205"/>
      <c r="M715" s="205"/>
    </row>
    <row r="716" spans="1:13" ht="56.25" x14ac:dyDescent="0.2">
      <c r="A716" s="205" t="s">
        <v>1597</v>
      </c>
      <c r="B716" s="205" t="s">
        <v>3303</v>
      </c>
      <c r="C716" s="214" t="s">
        <v>7258</v>
      </c>
      <c r="D716" s="204">
        <v>0.76100000000000001</v>
      </c>
      <c r="E716" s="204"/>
      <c r="F716" s="205">
        <v>2.8</v>
      </c>
      <c r="G716" s="206">
        <v>1</v>
      </c>
      <c r="H716" s="204">
        <v>0.186</v>
      </c>
      <c r="I716" s="206">
        <v>6</v>
      </c>
      <c r="J716" s="204">
        <v>8.2000000000000003E-2</v>
      </c>
      <c r="K716" s="204">
        <v>8.5999999999999993E-2</v>
      </c>
      <c r="L716" s="205"/>
      <c r="M716" s="205"/>
    </row>
    <row r="717" spans="1:13" ht="56.25" x14ac:dyDescent="0.2">
      <c r="A717" s="205" t="s">
        <v>7259</v>
      </c>
      <c r="B717" s="205" t="s">
        <v>3303</v>
      </c>
      <c r="C717" s="214" t="s">
        <v>7260</v>
      </c>
      <c r="D717" s="204">
        <v>0.621</v>
      </c>
      <c r="E717" s="204"/>
      <c r="F717" s="205">
        <v>2.5</v>
      </c>
      <c r="G717" s="206">
        <v>1</v>
      </c>
      <c r="H717" s="204">
        <v>0.13300000000000001</v>
      </c>
      <c r="I717" s="206">
        <v>5</v>
      </c>
      <c r="J717" s="204">
        <v>8.3000000000000004E-2</v>
      </c>
      <c r="K717" s="204">
        <v>8.5000000000000006E-2</v>
      </c>
      <c r="L717" s="205"/>
      <c r="M717" s="205"/>
    </row>
    <row r="718" spans="1:13" ht="33.75" x14ac:dyDescent="0.2">
      <c r="A718" s="205" t="s">
        <v>7261</v>
      </c>
      <c r="B718" s="205" t="s">
        <v>3303</v>
      </c>
      <c r="C718" s="214" t="s">
        <v>7262</v>
      </c>
      <c r="D718" s="204">
        <v>0.72299999999999998</v>
      </c>
      <c r="E718" s="204"/>
      <c r="F718" s="205">
        <v>2.9</v>
      </c>
      <c r="G718" s="206">
        <v>1</v>
      </c>
      <c r="H718" s="204">
        <v>0.20499999999999999</v>
      </c>
      <c r="I718" s="206">
        <v>7</v>
      </c>
      <c r="J718" s="204">
        <v>9.0999999999999998E-2</v>
      </c>
      <c r="K718" s="204">
        <v>9.6000000000000002E-2</v>
      </c>
      <c r="L718" s="205"/>
      <c r="M718" s="205"/>
    </row>
    <row r="719" spans="1:13" ht="33.75" x14ac:dyDescent="0.2">
      <c r="A719" s="205" t="s">
        <v>7263</v>
      </c>
      <c r="B719" s="205" t="s">
        <v>3303</v>
      </c>
      <c r="C719" s="214" t="s">
        <v>7264</v>
      </c>
      <c r="D719" s="204">
        <v>0.62</v>
      </c>
      <c r="E719" s="204"/>
      <c r="F719" s="205">
        <v>2.5</v>
      </c>
      <c r="G719" s="206">
        <v>1</v>
      </c>
      <c r="H719" s="204">
        <v>0.14299999999999999</v>
      </c>
      <c r="I719" s="206">
        <v>5</v>
      </c>
      <c r="J719" s="204">
        <v>8.2000000000000003E-2</v>
      </c>
      <c r="K719" s="204">
        <v>8.4000000000000005E-2</v>
      </c>
      <c r="L719" s="205"/>
      <c r="M719" s="205"/>
    </row>
    <row r="720" spans="1:13" ht="45" x14ac:dyDescent="0.2">
      <c r="A720" s="205" t="s">
        <v>883</v>
      </c>
      <c r="B720" s="205" t="s">
        <v>3303</v>
      </c>
      <c r="C720" s="214" t="s">
        <v>6832</v>
      </c>
      <c r="D720" s="204">
        <v>10.766999999999999</v>
      </c>
      <c r="E720" s="204"/>
      <c r="F720" s="205">
        <v>28.5</v>
      </c>
      <c r="G720" s="206">
        <v>9</v>
      </c>
      <c r="H720" s="204">
        <v>0.89300000000000002</v>
      </c>
      <c r="I720" s="206">
        <v>47</v>
      </c>
      <c r="J720" s="204">
        <v>0.313</v>
      </c>
      <c r="K720" s="204"/>
      <c r="L720" s="205" t="s">
        <v>310</v>
      </c>
      <c r="M720" s="205" t="s">
        <v>310</v>
      </c>
    </row>
    <row r="721" spans="1:13" ht="56.25" x14ac:dyDescent="0.2">
      <c r="A721" s="205" t="s">
        <v>649</v>
      </c>
      <c r="B721" s="205" t="s">
        <v>3303</v>
      </c>
      <c r="C721" s="214" t="s">
        <v>5703</v>
      </c>
      <c r="D721" s="204">
        <v>3.698</v>
      </c>
      <c r="E721" s="204"/>
      <c r="F721" s="205">
        <v>12.7</v>
      </c>
      <c r="G721" s="206">
        <v>3</v>
      </c>
      <c r="H721" s="204">
        <v>0.53400000000000003</v>
      </c>
      <c r="I721" s="206">
        <v>26</v>
      </c>
      <c r="J721" s="204">
        <v>0.16800000000000001</v>
      </c>
      <c r="K721" s="204">
        <v>0.155</v>
      </c>
      <c r="L721" s="205"/>
      <c r="M721" s="205"/>
    </row>
    <row r="722" spans="1:13" ht="56.25" x14ac:dyDescent="0.2">
      <c r="A722" s="205" t="s">
        <v>650</v>
      </c>
      <c r="B722" s="205" t="s">
        <v>3303</v>
      </c>
      <c r="C722" s="214" t="s">
        <v>5704</v>
      </c>
      <c r="D722" s="204">
        <v>3.2559999999999998</v>
      </c>
      <c r="E722" s="204"/>
      <c r="F722" s="205">
        <v>15.9</v>
      </c>
      <c r="G722" s="206">
        <v>4</v>
      </c>
      <c r="H722" s="204">
        <v>0.41399999999999998</v>
      </c>
      <c r="I722" s="206">
        <v>32</v>
      </c>
      <c r="J722" s="204">
        <v>9.0999999999999998E-2</v>
      </c>
      <c r="K722" s="204">
        <v>0.122</v>
      </c>
      <c r="L722" s="205"/>
      <c r="M722" s="205"/>
    </row>
    <row r="723" spans="1:13" ht="45" x14ac:dyDescent="0.2">
      <c r="A723" s="205" t="s">
        <v>1925</v>
      </c>
      <c r="B723" s="205" t="s">
        <v>3303</v>
      </c>
      <c r="C723" s="214" t="s">
        <v>5705</v>
      </c>
      <c r="D723" s="204">
        <v>1.3879999999999999</v>
      </c>
      <c r="E723" s="204"/>
      <c r="F723" s="205">
        <v>7.3</v>
      </c>
      <c r="G723" s="206">
        <v>1</v>
      </c>
      <c r="H723" s="204">
        <v>0.4</v>
      </c>
      <c r="I723" s="206">
        <v>16</v>
      </c>
      <c r="J723" s="204">
        <v>7.6999999999999999E-2</v>
      </c>
      <c r="K723" s="204">
        <v>9.7000000000000003E-2</v>
      </c>
      <c r="L723" s="205"/>
      <c r="M723" s="205"/>
    </row>
    <row r="724" spans="1:13" ht="45" x14ac:dyDescent="0.2">
      <c r="A724" s="205" t="s">
        <v>2827</v>
      </c>
      <c r="B724" s="205" t="s">
        <v>3303</v>
      </c>
      <c r="C724" s="214" t="s">
        <v>6633</v>
      </c>
      <c r="D724" s="204">
        <v>1.0309999999999999</v>
      </c>
      <c r="E724" s="204"/>
      <c r="F724" s="205">
        <v>4.4000000000000004</v>
      </c>
      <c r="G724" s="206">
        <v>1</v>
      </c>
      <c r="H724" s="204">
        <v>0.40500000000000003</v>
      </c>
      <c r="I724" s="206">
        <v>10</v>
      </c>
      <c r="J724" s="204">
        <v>0.08</v>
      </c>
      <c r="K724" s="204">
        <v>9.1999999999999998E-2</v>
      </c>
      <c r="L724" s="205"/>
      <c r="M724" s="205"/>
    </row>
    <row r="725" spans="1:13" ht="22.5" x14ac:dyDescent="0.2">
      <c r="A725" s="205" t="s">
        <v>6634</v>
      </c>
      <c r="B725" s="205" t="s">
        <v>3303</v>
      </c>
      <c r="C725" s="214" t="s">
        <v>6635</v>
      </c>
      <c r="D725" s="204">
        <v>0.79500000000000004</v>
      </c>
      <c r="E725" s="204"/>
      <c r="F725" s="205">
        <v>3.1</v>
      </c>
      <c r="G725" s="206">
        <v>1</v>
      </c>
      <c r="H725" s="204">
        <v>0.23100000000000001</v>
      </c>
      <c r="I725" s="206">
        <v>7</v>
      </c>
      <c r="J725" s="204">
        <v>8.5999999999999993E-2</v>
      </c>
      <c r="K725" s="204">
        <v>9.2999999999999999E-2</v>
      </c>
      <c r="L725" s="205"/>
      <c r="M725" s="205"/>
    </row>
    <row r="726" spans="1:13" ht="33.75" x14ac:dyDescent="0.2">
      <c r="A726" s="205" t="s">
        <v>884</v>
      </c>
      <c r="B726" s="205" t="s">
        <v>3303</v>
      </c>
      <c r="C726" s="214" t="s">
        <v>7501</v>
      </c>
      <c r="D726" s="204">
        <v>2.1720000000000002</v>
      </c>
      <c r="E726" s="204"/>
      <c r="F726" s="205">
        <v>7.2</v>
      </c>
      <c r="G726" s="206">
        <v>1</v>
      </c>
      <c r="H726" s="204">
        <v>0.53100000000000003</v>
      </c>
      <c r="I726" s="206">
        <v>13</v>
      </c>
      <c r="J726" s="204">
        <v>0.10299999999999999</v>
      </c>
      <c r="K726" s="204">
        <v>0.129</v>
      </c>
      <c r="L726" s="205"/>
      <c r="M726" s="205"/>
    </row>
    <row r="727" spans="1:13" ht="56.25" x14ac:dyDescent="0.2">
      <c r="A727" s="205" t="s">
        <v>885</v>
      </c>
      <c r="B727" s="205" t="s">
        <v>3303</v>
      </c>
      <c r="C727" s="214" t="s">
        <v>7502</v>
      </c>
      <c r="D727" s="204">
        <v>1.8089999999999999</v>
      </c>
      <c r="E727" s="204"/>
      <c r="F727" s="205">
        <v>7.1</v>
      </c>
      <c r="G727" s="206">
        <v>1</v>
      </c>
      <c r="H727" s="204">
        <v>0.495</v>
      </c>
      <c r="I727" s="206">
        <v>15</v>
      </c>
      <c r="J727" s="204">
        <v>9.7000000000000003E-2</v>
      </c>
      <c r="K727" s="204">
        <v>0.122</v>
      </c>
      <c r="L727" s="205"/>
      <c r="M727" s="205"/>
    </row>
    <row r="728" spans="1:13" ht="56.25" x14ac:dyDescent="0.2">
      <c r="A728" s="205" t="s">
        <v>3281</v>
      </c>
      <c r="B728" s="205" t="s">
        <v>3303</v>
      </c>
      <c r="C728" s="214" t="s">
        <v>7265</v>
      </c>
      <c r="D728" s="204">
        <v>1.524</v>
      </c>
      <c r="E728" s="204"/>
      <c r="F728" s="205">
        <v>9.1</v>
      </c>
      <c r="G728" s="206">
        <v>2</v>
      </c>
      <c r="H728" s="204">
        <v>0.35699999999999998</v>
      </c>
      <c r="I728" s="206">
        <v>21</v>
      </c>
      <c r="J728" s="204">
        <v>8.2000000000000003E-2</v>
      </c>
      <c r="K728" s="204">
        <v>0.106</v>
      </c>
      <c r="L728" s="205"/>
      <c r="M728" s="205"/>
    </row>
    <row r="729" spans="1:13" ht="22.5" x14ac:dyDescent="0.2">
      <c r="A729" s="205" t="s">
        <v>7266</v>
      </c>
      <c r="B729" s="205" t="s">
        <v>3303</v>
      </c>
      <c r="C729" s="214" t="s">
        <v>7267</v>
      </c>
      <c r="D729" s="204">
        <v>1.2829999999999999</v>
      </c>
      <c r="E729" s="204"/>
      <c r="F729" s="205">
        <v>9.4</v>
      </c>
      <c r="G729" s="206">
        <v>2</v>
      </c>
      <c r="H729" s="204">
        <v>0.35799999999999998</v>
      </c>
      <c r="I729" s="206">
        <v>19</v>
      </c>
      <c r="J729" s="204">
        <v>0.08</v>
      </c>
      <c r="K729" s="204">
        <v>0.104</v>
      </c>
      <c r="L729" s="205"/>
      <c r="M729" s="205"/>
    </row>
    <row r="730" spans="1:13" ht="56.25" x14ac:dyDescent="0.2">
      <c r="A730" s="205" t="s">
        <v>7268</v>
      </c>
      <c r="B730" s="205" t="s">
        <v>3303</v>
      </c>
      <c r="C730" s="214" t="s">
        <v>7269</v>
      </c>
      <c r="D730" s="204">
        <v>0.92600000000000005</v>
      </c>
      <c r="E730" s="204"/>
      <c r="F730" s="205">
        <v>4.4000000000000004</v>
      </c>
      <c r="G730" s="206">
        <v>1</v>
      </c>
      <c r="H730" s="204">
        <v>0.372</v>
      </c>
      <c r="I730" s="206">
        <v>12</v>
      </c>
      <c r="J730" s="204">
        <v>7.9000000000000001E-2</v>
      </c>
      <c r="K730" s="204">
        <v>9.1999999999999998E-2</v>
      </c>
      <c r="L730" s="205"/>
      <c r="M730" s="205"/>
    </row>
    <row r="731" spans="1:13" ht="33.75" x14ac:dyDescent="0.2">
      <c r="A731" s="205" t="s">
        <v>2224</v>
      </c>
      <c r="B731" s="205" t="s">
        <v>3303</v>
      </c>
      <c r="C731" s="214" t="s">
        <v>2225</v>
      </c>
      <c r="D731" s="204">
        <v>1.4379999999999999</v>
      </c>
      <c r="E731" s="204"/>
      <c r="F731" s="205">
        <v>4.5999999999999996</v>
      </c>
      <c r="G731" s="206">
        <v>1</v>
      </c>
      <c r="H731" s="204">
        <v>0.47799999999999998</v>
      </c>
      <c r="I731" s="206">
        <v>11</v>
      </c>
      <c r="J731" s="204">
        <v>8.2000000000000003E-2</v>
      </c>
      <c r="K731" s="204">
        <v>9.7000000000000003E-2</v>
      </c>
      <c r="L731" s="205"/>
      <c r="M731" s="205"/>
    </row>
    <row r="732" spans="1:13" ht="56.25" x14ac:dyDescent="0.2">
      <c r="A732" s="205" t="s">
        <v>2226</v>
      </c>
      <c r="B732" s="205" t="s">
        <v>3303</v>
      </c>
      <c r="C732" s="214" t="s">
        <v>6638</v>
      </c>
      <c r="D732" s="204">
        <v>1.119</v>
      </c>
      <c r="E732" s="204"/>
      <c r="F732" s="205">
        <v>3.1</v>
      </c>
      <c r="G732" s="206">
        <v>1</v>
      </c>
      <c r="H732" s="204">
        <v>0.28799999999999998</v>
      </c>
      <c r="I732" s="206">
        <v>7</v>
      </c>
      <c r="J732" s="204">
        <v>8.8999999999999996E-2</v>
      </c>
      <c r="K732" s="204">
        <v>9.6000000000000002E-2</v>
      </c>
      <c r="L732" s="205"/>
      <c r="M732" s="205"/>
    </row>
    <row r="733" spans="1:13" ht="33.75" x14ac:dyDescent="0.2">
      <c r="A733" s="205" t="s">
        <v>6639</v>
      </c>
      <c r="B733" s="205" t="s">
        <v>3303</v>
      </c>
      <c r="C733" s="214" t="s">
        <v>6640</v>
      </c>
      <c r="D733" s="204">
        <v>0.99299999999999999</v>
      </c>
      <c r="E733" s="204"/>
      <c r="F733" s="205">
        <v>2.7</v>
      </c>
      <c r="G733" s="206">
        <v>1</v>
      </c>
      <c r="H733" s="204">
        <v>0.27900000000000003</v>
      </c>
      <c r="I733" s="206">
        <v>5</v>
      </c>
      <c r="J733" s="204">
        <v>9.2999999999999999E-2</v>
      </c>
      <c r="K733" s="204">
        <v>9.7000000000000003E-2</v>
      </c>
      <c r="L733" s="205"/>
      <c r="M733" s="205"/>
    </row>
    <row r="734" spans="1:13" ht="33.75" x14ac:dyDescent="0.2">
      <c r="A734" s="205" t="s">
        <v>6641</v>
      </c>
      <c r="B734" s="205" t="s">
        <v>3303</v>
      </c>
      <c r="C734" s="214" t="s">
        <v>7503</v>
      </c>
      <c r="D734" s="204">
        <v>1.353</v>
      </c>
      <c r="E734" s="204"/>
      <c r="F734" s="205">
        <v>4.5999999999999996</v>
      </c>
      <c r="G734" s="206">
        <v>1</v>
      </c>
      <c r="H734" s="204">
        <v>0.254</v>
      </c>
      <c r="I734" s="206">
        <v>10</v>
      </c>
      <c r="J734" s="204">
        <v>7.8E-2</v>
      </c>
      <c r="K734" s="204">
        <v>9.0999999999999998E-2</v>
      </c>
      <c r="L734" s="205"/>
      <c r="M734" s="205"/>
    </row>
    <row r="735" spans="1:13" ht="22.5" x14ac:dyDescent="0.2">
      <c r="A735" s="205" t="s">
        <v>6643</v>
      </c>
      <c r="B735" s="205" t="s">
        <v>3303</v>
      </c>
      <c r="C735" s="214" t="s">
        <v>7504</v>
      </c>
      <c r="D735" s="204">
        <v>1.097</v>
      </c>
      <c r="E735" s="204"/>
      <c r="F735" s="205">
        <v>2.8</v>
      </c>
      <c r="G735" s="206">
        <v>1</v>
      </c>
      <c r="H735" s="204">
        <v>0.33900000000000002</v>
      </c>
      <c r="I735" s="206">
        <v>6</v>
      </c>
      <c r="J735" s="204">
        <v>9.0999999999999998E-2</v>
      </c>
      <c r="K735" s="204">
        <v>9.5000000000000001E-2</v>
      </c>
      <c r="L735" s="205"/>
      <c r="M735" s="205"/>
    </row>
    <row r="736" spans="1:13" ht="22.5" x14ac:dyDescent="0.2">
      <c r="A736" s="205" t="s">
        <v>6645</v>
      </c>
      <c r="B736" s="205" t="s">
        <v>3303</v>
      </c>
      <c r="C736" s="214" t="s">
        <v>7272</v>
      </c>
      <c r="D736" s="204">
        <v>1.079</v>
      </c>
      <c r="E736" s="204"/>
      <c r="F736" s="205">
        <v>3.2</v>
      </c>
      <c r="G736" s="206">
        <v>1</v>
      </c>
      <c r="H736" s="204">
        <v>0.316</v>
      </c>
      <c r="I736" s="206">
        <v>7</v>
      </c>
      <c r="J736" s="204">
        <v>8.6999999999999994E-2</v>
      </c>
      <c r="K736" s="204">
        <v>9.5000000000000001E-2</v>
      </c>
      <c r="L736" s="205"/>
      <c r="M736" s="205"/>
    </row>
    <row r="737" spans="1:13" ht="33.75" x14ac:dyDescent="0.2">
      <c r="A737" s="205" t="s">
        <v>6647</v>
      </c>
      <c r="B737" s="205" t="s">
        <v>3303</v>
      </c>
      <c r="C737" s="214" t="s">
        <v>7273</v>
      </c>
      <c r="D737" s="204">
        <v>0.89900000000000002</v>
      </c>
      <c r="E737" s="204"/>
      <c r="F737" s="205">
        <v>3.3</v>
      </c>
      <c r="G737" s="206">
        <v>1</v>
      </c>
      <c r="H737" s="204">
        <v>0.23799999999999999</v>
      </c>
      <c r="I737" s="206">
        <v>7</v>
      </c>
      <c r="J737" s="204">
        <v>8.6999999999999994E-2</v>
      </c>
      <c r="K737" s="204">
        <v>9.5000000000000001E-2</v>
      </c>
      <c r="L737" s="205"/>
      <c r="M737" s="205"/>
    </row>
    <row r="738" spans="1:13" ht="45" x14ac:dyDescent="0.2">
      <c r="A738" s="205" t="s">
        <v>1588</v>
      </c>
      <c r="B738" s="205" t="s">
        <v>3303</v>
      </c>
      <c r="C738" s="214" t="s">
        <v>83</v>
      </c>
      <c r="D738" s="204">
        <v>2.3420000000000001</v>
      </c>
      <c r="E738" s="204"/>
      <c r="F738" s="205">
        <v>9</v>
      </c>
      <c r="G738" s="206">
        <v>2</v>
      </c>
      <c r="H738" s="204">
        <v>0.32700000000000001</v>
      </c>
      <c r="I738" s="206">
        <v>18</v>
      </c>
      <c r="J738" s="204">
        <v>7.6999999999999999E-2</v>
      </c>
      <c r="K738" s="204">
        <v>9.8000000000000004E-2</v>
      </c>
      <c r="L738" s="205"/>
      <c r="M738" s="205"/>
    </row>
    <row r="739" spans="1:13" ht="56.25" x14ac:dyDescent="0.2">
      <c r="A739" s="205" t="s">
        <v>2312</v>
      </c>
      <c r="B739" s="205" t="s">
        <v>3303</v>
      </c>
      <c r="C739" s="214" t="s">
        <v>6649</v>
      </c>
      <c r="D739" s="204">
        <v>1.544</v>
      </c>
      <c r="E739" s="204"/>
      <c r="F739" s="205">
        <v>6</v>
      </c>
      <c r="G739" s="206">
        <v>1</v>
      </c>
      <c r="H739" s="204">
        <v>0.61499999999999999</v>
      </c>
      <c r="I739" s="206">
        <v>13</v>
      </c>
      <c r="J739" s="204">
        <v>7.6999999999999999E-2</v>
      </c>
      <c r="K739" s="204">
        <v>9.4E-2</v>
      </c>
      <c r="L739" s="205"/>
      <c r="M739" s="205"/>
    </row>
    <row r="740" spans="1:13" ht="56.25" x14ac:dyDescent="0.2">
      <c r="A740" s="205" t="s">
        <v>6650</v>
      </c>
      <c r="B740" s="205" t="s">
        <v>3303</v>
      </c>
      <c r="C740" s="214" t="s">
        <v>6651</v>
      </c>
      <c r="D740" s="204">
        <v>1.2230000000000001</v>
      </c>
      <c r="E740" s="204"/>
      <c r="F740" s="205">
        <v>3.7</v>
      </c>
      <c r="G740" s="206">
        <v>1</v>
      </c>
      <c r="H740" s="204">
        <v>0.371</v>
      </c>
      <c r="I740" s="206">
        <v>8</v>
      </c>
      <c r="J740" s="204">
        <v>8.5999999999999993E-2</v>
      </c>
      <c r="K740" s="204">
        <v>9.7000000000000003E-2</v>
      </c>
      <c r="L740" s="205"/>
      <c r="M740" s="205"/>
    </row>
    <row r="741" spans="1:13" ht="56.25" x14ac:dyDescent="0.2">
      <c r="A741" s="205" t="s">
        <v>3333</v>
      </c>
      <c r="B741" s="205" t="s">
        <v>3303</v>
      </c>
      <c r="C741" s="214" t="s">
        <v>6833</v>
      </c>
      <c r="D741" s="204">
        <v>2.4039999999999999</v>
      </c>
      <c r="E741" s="204"/>
      <c r="F741" s="205">
        <v>11.2</v>
      </c>
      <c r="G741" s="206">
        <v>3</v>
      </c>
      <c r="H741" s="204">
        <v>0.28699999999999998</v>
      </c>
      <c r="I741" s="206">
        <v>24</v>
      </c>
      <c r="J741" s="204">
        <v>0.16800000000000001</v>
      </c>
      <c r="K741" s="204">
        <v>9.4E-2</v>
      </c>
      <c r="L741" s="205"/>
      <c r="M741" s="205"/>
    </row>
    <row r="742" spans="1:13" ht="56.25" x14ac:dyDescent="0.2">
      <c r="A742" s="205" t="s">
        <v>3334</v>
      </c>
      <c r="B742" s="205" t="s">
        <v>3303</v>
      </c>
      <c r="C742" s="214" t="s">
        <v>7505</v>
      </c>
      <c r="D742" s="204">
        <v>1.278</v>
      </c>
      <c r="E742" s="204"/>
      <c r="F742" s="205">
        <v>4.3</v>
      </c>
      <c r="G742" s="206">
        <v>1</v>
      </c>
      <c r="H742" s="204">
        <v>0.60399999999999998</v>
      </c>
      <c r="I742" s="206">
        <v>8</v>
      </c>
      <c r="J742" s="204">
        <v>0.14000000000000001</v>
      </c>
      <c r="K742" s="204">
        <v>0.113</v>
      </c>
      <c r="L742" s="205"/>
      <c r="M742" s="205"/>
    </row>
    <row r="743" spans="1:13" ht="56.25" x14ac:dyDescent="0.2">
      <c r="A743" s="205" t="s">
        <v>3335</v>
      </c>
      <c r="B743" s="205" t="s">
        <v>3303</v>
      </c>
      <c r="C743" s="214" t="s">
        <v>7274</v>
      </c>
      <c r="D743" s="204">
        <v>1.7190000000000001</v>
      </c>
      <c r="E743" s="204"/>
      <c r="F743" s="205">
        <v>6.7</v>
      </c>
      <c r="G743" s="206">
        <v>1</v>
      </c>
      <c r="H743" s="204">
        <v>0.35499999999999998</v>
      </c>
      <c r="I743" s="206">
        <v>16</v>
      </c>
      <c r="J743" s="204">
        <v>7.3999999999999996E-2</v>
      </c>
      <c r="K743" s="204">
        <v>9.1999999999999998E-2</v>
      </c>
      <c r="L743" s="205"/>
      <c r="M743" s="205"/>
    </row>
    <row r="744" spans="1:13" ht="45" x14ac:dyDescent="0.2">
      <c r="A744" s="205" t="s">
        <v>3336</v>
      </c>
      <c r="B744" s="205" t="s">
        <v>3303</v>
      </c>
      <c r="C744" s="214" t="s">
        <v>6652</v>
      </c>
      <c r="D744" s="204">
        <v>1.075</v>
      </c>
      <c r="E744" s="204"/>
      <c r="F744" s="205">
        <v>3.4</v>
      </c>
      <c r="G744" s="206">
        <v>1</v>
      </c>
      <c r="H744" s="204">
        <v>0.33300000000000002</v>
      </c>
      <c r="I744" s="206">
        <v>8</v>
      </c>
      <c r="J744" s="204">
        <v>8.4000000000000005E-2</v>
      </c>
      <c r="K744" s="204">
        <v>9.2999999999999999E-2</v>
      </c>
      <c r="L744" s="205"/>
      <c r="M744" s="205"/>
    </row>
    <row r="745" spans="1:13" ht="22.5" x14ac:dyDescent="0.2">
      <c r="A745" s="205" t="s">
        <v>3337</v>
      </c>
      <c r="B745" s="205" t="s">
        <v>3303</v>
      </c>
      <c r="C745" s="214" t="s">
        <v>7275</v>
      </c>
      <c r="D745" s="204">
        <v>0.97399999999999998</v>
      </c>
      <c r="E745" s="204"/>
      <c r="F745" s="205">
        <v>3</v>
      </c>
      <c r="G745" s="206">
        <v>1</v>
      </c>
      <c r="H745" s="204">
        <v>0.36799999999999999</v>
      </c>
      <c r="I745" s="206">
        <v>6</v>
      </c>
      <c r="J745" s="204">
        <v>0.16</v>
      </c>
      <c r="K745" s="204">
        <v>0.12</v>
      </c>
      <c r="L745" s="205"/>
      <c r="M745" s="205"/>
    </row>
    <row r="746" spans="1:13" ht="22.5" x14ac:dyDescent="0.2">
      <c r="A746" s="205" t="s">
        <v>1474</v>
      </c>
      <c r="B746" s="205" t="s">
        <v>3303</v>
      </c>
      <c r="C746" s="214" t="s">
        <v>6653</v>
      </c>
      <c r="D746" s="204">
        <v>0.85299999999999998</v>
      </c>
      <c r="E746" s="204"/>
      <c r="F746" s="205">
        <v>3</v>
      </c>
      <c r="G746" s="206">
        <v>1</v>
      </c>
      <c r="H746" s="204">
        <v>0.183</v>
      </c>
      <c r="I746" s="206">
        <v>7</v>
      </c>
      <c r="J746" s="204">
        <v>8.4000000000000005E-2</v>
      </c>
      <c r="K746" s="204">
        <v>0.09</v>
      </c>
      <c r="L746" s="205"/>
      <c r="M746" s="205"/>
    </row>
    <row r="747" spans="1:13" ht="45" x14ac:dyDescent="0.2">
      <c r="A747" s="205" t="s">
        <v>2828</v>
      </c>
      <c r="B747" s="205" t="s">
        <v>3303</v>
      </c>
      <c r="C747" s="214" t="s">
        <v>6654</v>
      </c>
      <c r="D747" s="204">
        <v>0.70299999999999996</v>
      </c>
      <c r="E747" s="204"/>
      <c r="F747" s="205">
        <v>2.6</v>
      </c>
      <c r="G747" s="206">
        <v>1</v>
      </c>
      <c r="H747" s="204">
        <v>0.13500000000000001</v>
      </c>
      <c r="I747" s="206">
        <v>5</v>
      </c>
      <c r="J747" s="204">
        <v>8.6999999999999994E-2</v>
      </c>
      <c r="K747" s="204">
        <v>0.09</v>
      </c>
      <c r="L747" s="205"/>
      <c r="M747" s="205"/>
    </row>
    <row r="748" spans="1:13" x14ac:dyDescent="0.2">
      <c r="A748" s="205" t="s">
        <v>328</v>
      </c>
      <c r="B748" s="205" t="s">
        <v>3303</v>
      </c>
      <c r="C748" s="214" t="s">
        <v>1348</v>
      </c>
      <c r="D748" s="204">
        <v>2.0150000000000001</v>
      </c>
      <c r="E748" s="204"/>
      <c r="F748" s="205">
        <v>6.8</v>
      </c>
      <c r="G748" s="206">
        <v>1</v>
      </c>
      <c r="H748" s="204">
        <v>0.44500000000000001</v>
      </c>
      <c r="I748" s="206">
        <v>15</v>
      </c>
      <c r="J748" s="204">
        <v>9.1999999999999998E-2</v>
      </c>
      <c r="K748" s="204">
        <v>0.115</v>
      </c>
      <c r="L748" s="205"/>
      <c r="M748" s="205"/>
    </row>
    <row r="749" spans="1:13" ht="33.75" x14ac:dyDescent="0.2">
      <c r="A749" s="205" t="s">
        <v>329</v>
      </c>
      <c r="B749" s="205" t="s">
        <v>3303</v>
      </c>
      <c r="C749" s="214" t="s">
        <v>437</v>
      </c>
      <c r="D749" s="204">
        <v>3.5190000000000001</v>
      </c>
      <c r="E749" s="204"/>
      <c r="F749" s="205">
        <v>24.8</v>
      </c>
      <c r="G749" s="206">
        <v>7</v>
      </c>
      <c r="H749" s="204">
        <v>0.33</v>
      </c>
      <c r="I749" s="206">
        <v>37</v>
      </c>
      <c r="J749" s="204">
        <v>7.3999999999999996E-2</v>
      </c>
      <c r="K749" s="204">
        <v>0.10199999999999999</v>
      </c>
      <c r="L749" s="205"/>
      <c r="M749" s="205"/>
    </row>
    <row r="750" spans="1:13" ht="22.5" x14ac:dyDescent="0.2">
      <c r="A750" s="205" t="s">
        <v>666</v>
      </c>
      <c r="B750" s="205" t="s">
        <v>3303</v>
      </c>
      <c r="C750" s="214" t="s">
        <v>4323</v>
      </c>
      <c r="D750" s="204">
        <v>2.996</v>
      </c>
      <c r="E750" s="204"/>
      <c r="F750" s="205">
        <v>10.5</v>
      </c>
      <c r="G750" s="206">
        <v>3</v>
      </c>
      <c r="H750" s="204">
        <v>0.29399999999999998</v>
      </c>
      <c r="I750" s="206">
        <v>18</v>
      </c>
      <c r="J750" s="204">
        <v>7.8E-2</v>
      </c>
      <c r="K750" s="204">
        <v>0.10199999999999999</v>
      </c>
      <c r="L750" s="205"/>
      <c r="M750" s="205"/>
    </row>
    <row r="751" spans="1:13" ht="33.75" x14ac:dyDescent="0.2">
      <c r="A751" s="205" t="s">
        <v>667</v>
      </c>
      <c r="B751" s="205" t="s">
        <v>3303</v>
      </c>
      <c r="C751" s="214" t="s">
        <v>2451</v>
      </c>
      <c r="D751" s="204">
        <v>4.3529999999999998</v>
      </c>
      <c r="E751" s="204"/>
      <c r="F751" s="205">
        <v>15.2</v>
      </c>
      <c r="G751" s="206">
        <v>4</v>
      </c>
      <c r="H751" s="204">
        <v>0.41899999999999998</v>
      </c>
      <c r="I751" s="206">
        <v>28</v>
      </c>
      <c r="J751" s="204">
        <v>0.188</v>
      </c>
      <c r="K751" s="204">
        <v>0.13</v>
      </c>
      <c r="L751" s="205"/>
      <c r="M751" s="205"/>
    </row>
    <row r="752" spans="1:13" ht="33.75" x14ac:dyDescent="0.2">
      <c r="A752" s="205" t="s">
        <v>668</v>
      </c>
      <c r="B752" s="205" t="s">
        <v>3303</v>
      </c>
      <c r="C752" s="214" t="s">
        <v>5706</v>
      </c>
      <c r="D752" s="204">
        <v>3.5369999999999999</v>
      </c>
      <c r="E752" s="204"/>
      <c r="F752" s="205">
        <v>20.9</v>
      </c>
      <c r="G752" s="206">
        <v>6</v>
      </c>
      <c r="H752" s="204">
        <v>0.48899999999999999</v>
      </c>
      <c r="I752" s="206">
        <v>37</v>
      </c>
      <c r="J752" s="204">
        <v>0.16400000000000001</v>
      </c>
      <c r="K752" s="204"/>
      <c r="L752" s="205" t="s">
        <v>310</v>
      </c>
      <c r="M752" s="205" t="s">
        <v>310</v>
      </c>
    </row>
    <row r="753" spans="1:13" ht="33.75" x14ac:dyDescent="0.2">
      <c r="A753" s="205" t="s">
        <v>2075</v>
      </c>
      <c r="B753" s="205" t="s">
        <v>3304</v>
      </c>
      <c r="C753" s="214" t="s">
        <v>438</v>
      </c>
      <c r="D753" s="204">
        <v>1.92</v>
      </c>
      <c r="E753" s="204"/>
      <c r="F753" s="205">
        <v>19.899999999999999</v>
      </c>
      <c r="G753" s="206">
        <v>6</v>
      </c>
      <c r="H753" s="204">
        <v>0.27</v>
      </c>
      <c r="I753" s="206">
        <v>29</v>
      </c>
      <c r="J753" s="204">
        <v>6.6000000000000003E-2</v>
      </c>
      <c r="K753" s="204">
        <v>0.09</v>
      </c>
      <c r="L753" s="205"/>
      <c r="M753" s="205"/>
    </row>
    <row r="754" spans="1:13" ht="33.75" x14ac:dyDescent="0.2">
      <c r="A754" s="205" t="s">
        <v>422</v>
      </c>
      <c r="B754" s="205" t="s">
        <v>3304</v>
      </c>
      <c r="C754" s="214" t="s">
        <v>423</v>
      </c>
      <c r="D754" s="204">
        <v>1.504</v>
      </c>
      <c r="E754" s="204"/>
      <c r="F754" s="205">
        <v>16.899999999999999</v>
      </c>
      <c r="G754" s="206"/>
      <c r="H754" s="204"/>
      <c r="I754" s="206">
        <v>21</v>
      </c>
      <c r="J754" s="204">
        <v>6.8000000000000005E-2</v>
      </c>
      <c r="K754" s="204">
        <v>8.3000000000000004E-2</v>
      </c>
      <c r="L754" s="205"/>
      <c r="M754" s="205" t="s">
        <v>310</v>
      </c>
    </row>
    <row r="755" spans="1:13" ht="33.75" x14ac:dyDescent="0.2">
      <c r="A755" s="205" t="s">
        <v>424</v>
      </c>
      <c r="B755" s="205" t="s">
        <v>3304</v>
      </c>
      <c r="C755" s="214" t="s">
        <v>425</v>
      </c>
      <c r="D755" s="204">
        <v>1.1060000000000001</v>
      </c>
      <c r="E755" s="204"/>
      <c r="F755" s="205">
        <v>10.3</v>
      </c>
      <c r="G755" s="206"/>
      <c r="H755" s="204"/>
      <c r="I755" s="206">
        <v>17</v>
      </c>
      <c r="J755" s="204">
        <v>6.8000000000000005E-2</v>
      </c>
      <c r="K755" s="204">
        <v>9.6000000000000002E-2</v>
      </c>
      <c r="L755" s="205"/>
      <c r="M755" s="205" t="s">
        <v>310</v>
      </c>
    </row>
    <row r="756" spans="1:13" ht="56.25" x14ac:dyDescent="0.2">
      <c r="A756" s="205" t="s">
        <v>1475</v>
      </c>
      <c r="B756" s="205" t="s">
        <v>3303</v>
      </c>
      <c r="C756" s="214" t="s">
        <v>7276</v>
      </c>
      <c r="D756" s="204">
        <v>6.1470000000000002</v>
      </c>
      <c r="E756" s="204"/>
      <c r="F756" s="205">
        <v>27.4</v>
      </c>
      <c r="G756" s="206">
        <v>8</v>
      </c>
      <c r="H756" s="204">
        <v>0.38200000000000001</v>
      </c>
      <c r="I756" s="206">
        <v>45</v>
      </c>
      <c r="J756" s="204">
        <v>8.7999999999999995E-2</v>
      </c>
      <c r="K756" s="204">
        <v>0.121</v>
      </c>
      <c r="L756" s="205"/>
      <c r="M756" s="205"/>
    </row>
    <row r="757" spans="1:13" ht="56.25" x14ac:dyDescent="0.2">
      <c r="A757" s="205" t="s">
        <v>1476</v>
      </c>
      <c r="B757" s="205" t="s">
        <v>3303</v>
      </c>
      <c r="C757" s="214" t="s">
        <v>7277</v>
      </c>
      <c r="D757" s="204">
        <v>3.1070000000000002</v>
      </c>
      <c r="E757" s="204"/>
      <c r="F757" s="205">
        <v>11.1</v>
      </c>
      <c r="G757" s="206">
        <v>3</v>
      </c>
      <c r="H757" s="204">
        <v>0.30299999999999999</v>
      </c>
      <c r="I757" s="206">
        <v>19</v>
      </c>
      <c r="J757" s="204">
        <v>7.5999999999999998E-2</v>
      </c>
      <c r="K757" s="204">
        <v>0.1</v>
      </c>
      <c r="L757" s="205"/>
      <c r="M757" s="205"/>
    </row>
    <row r="758" spans="1:13" ht="33.75" x14ac:dyDescent="0.2">
      <c r="A758" s="205" t="s">
        <v>1923</v>
      </c>
      <c r="B758" s="205" t="s">
        <v>3303</v>
      </c>
      <c r="C758" s="214" t="s">
        <v>6655</v>
      </c>
      <c r="D758" s="204">
        <v>3.4159999999999999</v>
      </c>
      <c r="E758" s="204"/>
      <c r="F758" s="205">
        <v>14.7</v>
      </c>
      <c r="G758" s="206">
        <v>4</v>
      </c>
      <c r="H758" s="204">
        <v>0.41099999999999998</v>
      </c>
      <c r="I758" s="206">
        <v>28</v>
      </c>
      <c r="J758" s="204">
        <v>9.8000000000000004E-2</v>
      </c>
      <c r="K758" s="204">
        <v>0.13100000000000001</v>
      </c>
      <c r="L758" s="205"/>
      <c r="M758" s="205"/>
    </row>
    <row r="759" spans="1:13" ht="56.25" x14ac:dyDescent="0.2">
      <c r="A759" s="205" t="s">
        <v>1924</v>
      </c>
      <c r="B759" s="205" t="s">
        <v>3303</v>
      </c>
      <c r="C759" s="214" t="s">
        <v>7278</v>
      </c>
      <c r="D759" s="204">
        <v>2.468</v>
      </c>
      <c r="E759" s="204"/>
      <c r="F759" s="205">
        <v>10.5</v>
      </c>
      <c r="G759" s="206">
        <v>2</v>
      </c>
      <c r="H759" s="204">
        <v>0.38200000000000001</v>
      </c>
      <c r="I759" s="206">
        <v>18</v>
      </c>
      <c r="J759" s="204">
        <v>7.5999999999999998E-2</v>
      </c>
      <c r="K759" s="204">
        <v>0.1</v>
      </c>
      <c r="L759" s="205"/>
      <c r="M759" s="205"/>
    </row>
    <row r="760" spans="1:13" ht="56.25" x14ac:dyDescent="0.2">
      <c r="A760" s="205" t="s">
        <v>1710</v>
      </c>
      <c r="B760" s="205" t="s">
        <v>3303</v>
      </c>
      <c r="C760" s="214" t="s">
        <v>7279</v>
      </c>
      <c r="D760" s="204">
        <v>2.165</v>
      </c>
      <c r="E760" s="204"/>
      <c r="F760" s="205">
        <v>9.6</v>
      </c>
      <c r="G760" s="206">
        <v>2</v>
      </c>
      <c r="H760" s="204">
        <v>0.35299999999999998</v>
      </c>
      <c r="I760" s="206">
        <v>15</v>
      </c>
      <c r="J760" s="204">
        <v>7.6999999999999999E-2</v>
      </c>
      <c r="K760" s="204">
        <v>0.1</v>
      </c>
      <c r="L760" s="205"/>
      <c r="M760" s="205"/>
    </row>
    <row r="761" spans="1:13" ht="22.5" x14ac:dyDescent="0.2">
      <c r="A761" s="205" t="s">
        <v>6658</v>
      </c>
      <c r="B761" s="205" t="s">
        <v>3303</v>
      </c>
      <c r="C761" s="214" t="s">
        <v>7280</v>
      </c>
      <c r="D761" s="204">
        <v>1.8859999999999999</v>
      </c>
      <c r="E761" s="204"/>
      <c r="F761" s="205">
        <v>7.8</v>
      </c>
      <c r="G761" s="206">
        <v>2</v>
      </c>
      <c r="H761" s="204">
        <v>0.29299999999999998</v>
      </c>
      <c r="I761" s="206">
        <v>13</v>
      </c>
      <c r="J761" s="204">
        <v>7.9000000000000001E-2</v>
      </c>
      <c r="K761" s="204">
        <v>0.10100000000000001</v>
      </c>
      <c r="L761" s="205"/>
      <c r="M761" s="205"/>
    </row>
    <row r="762" spans="1:13" x14ac:dyDescent="0.2">
      <c r="A762" s="205" t="s">
        <v>7281</v>
      </c>
      <c r="B762" s="205" t="s">
        <v>3303</v>
      </c>
      <c r="C762" s="214" t="s">
        <v>7282</v>
      </c>
      <c r="D762" s="204">
        <v>1.6930000000000001</v>
      </c>
      <c r="E762" s="204"/>
      <c r="F762" s="205">
        <v>9.1</v>
      </c>
      <c r="G762" s="206">
        <v>2</v>
      </c>
      <c r="H762" s="204">
        <v>0.33100000000000002</v>
      </c>
      <c r="I762" s="206">
        <v>16</v>
      </c>
      <c r="J762" s="204">
        <v>7.5999999999999998E-2</v>
      </c>
      <c r="K762" s="204">
        <v>9.8000000000000004E-2</v>
      </c>
      <c r="L762" s="205"/>
      <c r="M762" s="205"/>
    </row>
    <row r="763" spans="1:13" ht="22.5" x14ac:dyDescent="0.2">
      <c r="A763" s="205" t="s">
        <v>1711</v>
      </c>
      <c r="B763" s="205" t="s">
        <v>3303</v>
      </c>
      <c r="C763" s="214" t="s">
        <v>1712</v>
      </c>
      <c r="D763" s="204">
        <v>3.0179999999999998</v>
      </c>
      <c r="E763" s="204"/>
      <c r="F763" s="205">
        <v>5.4</v>
      </c>
      <c r="G763" s="206">
        <v>1</v>
      </c>
      <c r="H763" s="204">
        <v>0.33300000000000002</v>
      </c>
      <c r="I763" s="206">
        <v>12</v>
      </c>
      <c r="J763" s="204">
        <v>8.6999999999999994E-2</v>
      </c>
      <c r="K763" s="204">
        <v>0.104</v>
      </c>
      <c r="L763" s="205"/>
      <c r="M763" s="205"/>
    </row>
    <row r="764" spans="1:13" ht="22.5" x14ac:dyDescent="0.2">
      <c r="A764" s="205" t="s">
        <v>1713</v>
      </c>
      <c r="B764" s="205" t="s">
        <v>3303</v>
      </c>
      <c r="C764" s="214" t="s">
        <v>1714</v>
      </c>
      <c r="D764" s="204">
        <v>1.948</v>
      </c>
      <c r="E764" s="204"/>
      <c r="F764" s="205">
        <v>4.5999999999999996</v>
      </c>
      <c r="G764" s="206">
        <v>1</v>
      </c>
      <c r="H764" s="204">
        <v>0.27100000000000002</v>
      </c>
      <c r="I764" s="206">
        <v>9</v>
      </c>
      <c r="J764" s="204">
        <v>8.2000000000000003E-2</v>
      </c>
      <c r="K764" s="204">
        <v>9.6000000000000002E-2</v>
      </c>
      <c r="L764" s="205"/>
      <c r="M764" s="205"/>
    </row>
    <row r="765" spans="1:13" ht="22.5" x14ac:dyDescent="0.2">
      <c r="A765" s="205" t="s">
        <v>1715</v>
      </c>
      <c r="B765" s="205" t="s">
        <v>3303</v>
      </c>
      <c r="C765" s="214" t="s">
        <v>2227</v>
      </c>
      <c r="D765" s="204">
        <v>5.0999999999999996</v>
      </c>
      <c r="E765" s="204"/>
      <c r="F765" s="205">
        <v>22.6</v>
      </c>
      <c r="G765" s="206">
        <v>7</v>
      </c>
      <c r="H765" s="204">
        <v>0.39700000000000002</v>
      </c>
      <c r="I765" s="206">
        <v>38</v>
      </c>
      <c r="J765" s="204">
        <v>9.8000000000000004E-2</v>
      </c>
      <c r="K765" s="204">
        <v>0.13500000000000001</v>
      </c>
      <c r="L765" s="205"/>
      <c r="M765" s="205"/>
    </row>
    <row r="766" spans="1:13" ht="33.75" x14ac:dyDescent="0.2">
      <c r="A766" s="205" t="s">
        <v>1716</v>
      </c>
      <c r="B766" s="205" t="s">
        <v>3303</v>
      </c>
      <c r="C766" s="214" t="s">
        <v>7283</v>
      </c>
      <c r="D766" s="204">
        <v>3.7</v>
      </c>
      <c r="E766" s="204"/>
      <c r="F766" s="205">
        <v>16.7</v>
      </c>
      <c r="G766" s="206">
        <v>5</v>
      </c>
      <c r="H766" s="204">
        <v>0.32900000000000001</v>
      </c>
      <c r="I766" s="206">
        <v>29</v>
      </c>
      <c r="J766" s="204">
        <v>8.3000000000000004E-2</v>
      </c>
      <c r="K766" s="204">
        <v>0.112</v>
      </c>
      <c r="L766" s="205"/>
      <c r="M766" s="205"/>
    </row>
    <row r="767" spans="1:13" ht="33.75" x14ac:dyDescent="0.2">
      <c r="A767" s="205" t="s">
        <v>6661</v>
      </c>
      <c r="B767" s="205" t="s">
        <v>3303</v>
      </c>
      <c r="C767" s="214" t="s">
        <v>7284</v>
      </c>
      <c r="D767" s="204">
        <v>2.92</v>
      </c>
      <c r="E767" s="204"/>
      <c r="F767" s="205">
        <v>12.7</v>
      </c>
      <c r="G767" s="206">
        <v>3</v>
      </c>
      <c r="H767" s="204">
        <v>0.36599999999999999</v>
      </c>
      <c r="I767" s="206">
        <v>23</v>
      </c>
      <c r="J767" s="204">
        <v>8.1000000000000003E-2</v>
      </c>
      <c r="K767" s="204">
        <v>0.107</v>
      </c>
      <c r="L767" s="205"/>
      <c r="M767" s="205"/>
    </row>
    <row r="768" spans="1:13" ht="33.75" x14ac:dyDescent="0.2">
      <c r="A768" s="205" t="s">
        <v>1717</v>
      </c>
      <c r="B768" s="205" t="s">
        <v>3303</v>
      </c>
      <c r="C768" s="214" t="s">
        <v>7285</v>
      </c>
      <c r="D768" s="204">
        <v>2.5939999999999999</v>
      </c>
      <c r="E768" s="204"/>
      <c r="F768" s="205">
        <v>11.7</v>
      </c>
      <c r="G768" s="206">
        <v>3</v>
      </c>
      <c r="H768" s="204">
        <v>0.33</v>
      </c>
      <c r="I768" s="206">
        <v>21</v>
      </c>
      <c r="J768" s="204">
        <v>7.9000000000000001E-2</v>
      </c>
      <c r="K768" s="204">
        <v>0.104</v>
      </c>
      <c r="L768" s="205"/>
      <c r="M768" s="205"/>
    </row>
    <row r="769" spans="1:13" ht="56.25" x14ac:dyDescent="0.2">
      <c r="A769" s="205" t="s">
        <v>1718</v>
      </c>
      <c r="B769" s="205" t="s">
        <v>3303</v>
      </c>
      <c r="C769" s="214" t="s">
        <v>7286</v>
      </c>
      <c r="D769" s="204">
        <v>2.2650000000000001</v>
      </c>
      <c r="E769" s="204"/>
      <c r="F769" s="205">
        <v>11</v>
      </c>
      <c r="G769" s="206">
        <v>3</v>
      </c>
      <c r="H769" s="204">
        <v>0.31900000000000001</v>
      </c>
      <c r="I769" s="206">
        <v>19</v>
      </c>
      <c r="J769" s="204">
        <v>8.1000000000000003E-2</v>
      </c>
      <c r="K769" s="204">
        <v>0.107</v>
      </c>
      <c r="L769" s="205"/>
      <c r="M769" s="205"/>
    </row>
    <row r="770" spans="1:13" ht="56.25" x14ac:dyDescent="0.2">
      <c r="A770" s="205" t="s">
        <v>5707</v>
      </c>
      <c r="B770" s="205" t="s">
        <v>3303</v>
      </c>
      <c r="C770" s="214" t="s">
        <v>7287</v>
      </c>
      <c r="D770" s="204">
        <v>1.899</v>
      </c>
      <c r="E770" s="204"/>
      <c r="F770" s="205">
        <v>9.1</v>
      </c>
      <c r="G770" s="206">
        <v>2</v>
      </c>
      <c r="H770" s="204">
        <v>0.33200000000000002</v>
      </c>
      <c r="I770" s="206">
        <v>15</v>
      </c>
      <c r="J770" s="204">
        <v>7.5999999999999998E-2</v>
      </c>
      <c r="K770" s="204">
        <v>9.8000000000000004E-2</v>
      </c>
      <c r="L770" s="205"/>
      <c r="M770" s="205"/>
    </row>
    <row r="771" spans="1:13" ht="45" x14ac:dyDescent="0.2">
      <c r="A771" s="205" t="s">
        <v>6665</v>
      </c>
      <c r="B771" s="205" t="s">
        <v>3303</v>
      </c>
      <c r="C771" s="214" t="s">
        <v>6666</v>
      </c>
      <c r="D771" s="204">
        <v>2.8210000000000002</v>
      </c>
      <c r="E771" s="204"/>
      <c r="F771" s="205">
        <v>17.100000000000001</v>
      </c>
      <c r="G771" s="206">
        <v>5</v>
      </c>
      <c r="H771" s="204">
        <v>0.28299999999999997</v>
      </c>
      <c r="I771" s="206">
        <v>32</v>
      </c>
      <c r="J771" s="204">
        <v>7.0000000000000007E-2</v>
      </c>
      <c r="K771" s="204">
        <v>9.4E-2</v>
      </c>
      <c r="L771" s="205"/>
      <c r="M771" s="205"/>
    </row>
    <row r="772" spans="1:13" ht="45" x14ac:dyDescent="0.2">
      <c r="A772" s="205" t="s">
        <v>6667</v>
      </c>
      <c r="B772" s="205" t="s">
        <v>3303</v>
      </c>
      <c r="C772" s="214" t="s">
        <v>7288</v>
      </c>
      <c r="D772" s="204">
        <v>1.6739999999999999</v>
      </c>
      <c r="E772" s="204"/>
      <c r="F772" s="205">
        <v>10.199999999999999</v>
      </c>
      <c r="G772" s="206">
        <v>2</v>
      </c>
      <c r="H772" s="204">
        <v>0.32900000000000001</v>
      </c>
      <c r="I772" s="206">
        <v>19</v>
      </c>
      <c r="J772" s="204">
        <v>6.8000000000000005E-2</v>
      </c>
      <c r="K772" s="204">
        <v>8.7999999999999995E-2</v>
      </c>
      <c r="L772" s="205"/>
      <c r="M772" s="205"/>
    </row>
    <row r="773" spans="1:13" ht="45" x14ac:dyDescent="0.2">
      <c r="A773" s="205" t="s">
        <v>6669</v>
      </c>
      <c r="B773" s="205" t="s">
        <v>3303</v>
      </c>
      <c r="C773" s="214" t="s">
        <v>7289</v>
      </c>
      <c r="D773" s="204">
        <v>0.86499999999999999</v>
      </c>
      <c r="E773" s="204"/>
      <c r="F773" s="205">
        <v>4.5999999999999996</v>
      </c>
      <c r="G773" s="206">
        <v>1</v>
      </c>
      <c r="H773" s="204">
        <v>0.26700000000000002</v>
      </c>
      <c r="I773" s="206">
        <v>12</v>
      </c>
      <c r="J773" s="204">
        <v>8.1000000000000003E-2</v>
      </c>
      <c r="K773" s="204">
        <v>9.5000000000000001E-2</v>
      </c>
      <c r="L773" s="205"/>
      <c r="M773" s="205"/>
    </row>
    <row r="774" spans="1:13" ht="33.75" x14ac:dyDescent="0.2">
      <c r="A774" s="205" t="s">
        <v>5708</v>
      </c>
      <c r="B774" s="205" t="s">
        <v>3303</v>
      </c>
      <c r="C774" s="214" t="s">
        <v>7290</v>
      </c>
      <c r="D774" s="204">
        <v>1.869</v>
      </c>
      <c r="E774" s="204"/>
      <c r="F774" s="205">
        <v>11.3</v>
      </c>
      <c r="G774" s="206">
        <v>3</v>
      </c>
      <c r="H774" s="204">
        <v>0.45700000000000002</v>
      </c>
      <c r="I774" s="206">
        <v>26</v>
      </c>
      <c r="J774" s="204">
        <v>0.113</v>
      </c>
      <c r="K774" s="204">
        <v>0.14799999999999999</v>
      </c>
      <c r="L774" s="205"/>
      <c r="M774" s="205" t="s">
        <v>310</v>
      </c>
    </row>
    <row r="775" spans="1:13" ht="33.75" x14ac:dyDescent="0.2">
      <c r="A775" s="205" t="s">
        <v>5710</v>
      </c>
      <c r="B775" s="205" t="s">
        <v>3303</v>
      </c>
      <c r="C775" s="214" t="s">
        <v>7291</v>
      </c>
      <c r="D775" s="204">
        <v>1.175</v>
      </c>
      <c r="E775" s="204"/>
      <c r="F775" s="205">
        <v>6.4</v>
      </c>
      <c r="G775" s="206">
        <v>1</v>
      </c>
      <c r="H775" s="204">
        <v>0.57299999999999995</v>
      </c>
      <c r="I775" s="206">
        <v>17</v>
      </c>
      <c r="J775" s="204">
        <v>0.17899999999999999</v>
      </c>
      <c r="K775" s="204">
        <v>0.155</v>
      </c>
      <c r="L775" s="205"/>
      <c r="M775" s="205" t="s">
        <v>310</v>
      </c>
    </row>
    <row r="776" spans="1:13" ht="56.25" x14ac:dyDescent="0.2">
      <c r="A776" s="205" t="s">
        <v>3237</v>
      </c>
      <c r="B776" s="205" t="s">
        <v>3303</v>
      </c>
      <c r="C776" s="214" t="s">
        <v>6671</v>
      </c>
      <c r="D776" s="204">
        <v>0.77700000000000002</v>
      </c>
      <c r="E776" s="204"/>
      <c r="F776" s="205">
        <v>2.6</v>
      </c>
      <c r="G776" s="206">
        <v>1</v>
      </c>
      <c r="H776" s="204">
        <v>0.16900000000000001</v>
      </c>
      <c r="I776" s="206">
        <v>6</v>
      </c>
      <c r="J776" s="204">
        <v>9.6000000000000002E-2</v>
      </c>
      <c r="K776" s="204">
        <v>9.9000000000000005E-2</v>
      </c>
      <c r="L776" s="205"/>
      <c r="M776" s="205"/>
    </row>
    <row r="777" spans="1:13" x14ac:dyDescent="0.2">
      <c r="A777" s="205" t="s">
        <v>1769</v>
      </c>
      <c r="B777" s="205" t="s">
        <v>3305</v>
      </c>
      <c r="C777" s="214" t="s">
        <v>4325</v>
      </c>
      <c r="D777" s="204">
        <v>2.3210000000000002</v>
      </c>
      <c r="E777" s="204"/>
      <c r="F777" s="205">
        <v>13.8</v>
      </c>
      <c r="G777" s="206">
        <v>4</v>
      </c>
      <c r="H777" s="204">
        <v>0.45200000000000001</v>
      </c>
      <c r="I777" s="206">
        <v>29</v>
      </c>
      <c r="J777" s="204">
        <v>0.115</v>
      </c>
      <c r="K777" s="204">
        <v>0.153</v>
      </c>
      <c r="L777" s="205"/>
      <c r="M777" s="205"/>
    </row>
    <row r="778" spans="1:13" x14ac:dyDescent="0.2">
      <c r="A778" s="205" t="s">
        <v>2076</v>
      </c>
      <c r="B778" s="205" t="s">
        <v>3305</v>
      </c>
      <c r="C778" s="214" t="s">
        <v>4326</v>
      </c>
      <c r="D778" s="204">
        <v>2.0569999999999999</v>
      </c>
      <c r="E778" s="204"/>
      <c r="F778" s="205">
        <v>11.6</v>
      </c>
      <c r="G778" s="206">
        <v>3</v>
      </c>
      <c r="H778" s="204">
        <v>0.498</v>
      </c>
      <c r="I778" s="206">
        <v>26</v>
      </c>
      <c r="J778" s="204">
        <v>0.17199999999999999</v>
      </c>
      <c r="K778" s="204">
        <v>0.158</v>
      </c>
      <c r="L778" s="205"/>
      <c r="M778" s="205"/>
    </row>
    <row r="779" spans="1:13" ht="22.5" x14ac:dyDescent="0.2">
      <c r="A779" s="205" t="s">
        <v>2077</v>
      </c>
      <c r="B779" s="205" t="s">
        <v>3305</v>
      </c>
      <c r="C779" s="214" t="s">
        <v>4327</v>
      </c>
      <c r="D779" s="204">
        <v>1.6279999999999999</v>
      </c>
      <c r="E779" s="204"/>
      <c r="F779" s="205">
        <v>13.3</v>
      </c>
      <c r="G779" s="206">
        <v>3</v>
      </c>
      <c r="H779" s="204">
        <v>0.39500000000000002</v>
      </c>
      <c r="I779" s="206">
        <v>27</v>
      </c>
      <c r="J779" s="204">
        <v>8.3000000000000004E-2</v>
      </c>
      <c r="K779" s="204">
        <v>0.111</v>
      </c>
      <c r="L779" s="205"/>
      <c r="M779" s="205"/>
    </row>
    <row r="780" spans="1:13" ht="22.5" x14ac:dyDescent="0.2">
      <c r="A780" s="205" t="s">
        <v>1237</v>
      </c>
      <c r="B780" s="205" t="s">
        <v>3305</v>
      </c>
      <c r="C780" s="214" t="s">
        <v>4328</v>
      </c>
      <c r="D780" s="204">
        <v>0.755</v>
      </c>
      <c r="E780" s="204"/>
      <c r="F780" s="205">
        <v>6.8</v>
      </c>
      <c r="G780" s="206">
        <v>1</v>
      </c>
      <c r="H780" s="204">
        <v>0.51900000000000002</v>
      </c>
      <c r="I780" s="206">
        <v>16</v>
      </c>
      <c r="J780" s="204">
        <v>7.6999999999999999E-2</v>
      </c>
      <c r="K780" s="204">
        <v>9.5000000000000001E-2</v>
      </c>
      <c r="L780" s="205"/>
      <c r="M780" s="205"/>
    </row>
    <row r="781" spans="1:13" ht="33.75" x14ac:dyDescent="0.2">
      <c r="A781" s="205" t="s">
        <v>2892</v>
      </c>
      <c r="B781" s="205" t="s">
        <v>3305</v>
      </c>
      <c r="C781" s="214" t="s">
        <v>4329</v>
      </c>
      <c r="D781" s="204">
        <v>1.841</v>
      </c>
      <c r="E781" s="204"/>
      <c r="F781" s="205">
        <v>7.1</v>
      </c>
      <c r="G781" s="206">
        <v>1</v>
      </c>
      <c r="H781" s="204">
        <v>0.88500000000000001</v>
      </c>
      <c r="I781" s="206">
        <v>15</v>
      </c>
      <c r="J781" s="204">
        <v>0.27100000000000002</v>
      </c>
      <c r="K781" s="204">
        <v>0.217</v>
      </c>
      <c r="L781" s="205"/>
      <c r="M781" s="205" t="s">
        <v>310</v>
      </c>
    </row>
    <row r="782" spans="1:13" ht="33.75" x14ac:dyDescent="0.2">
      <c r="A782" s="205" t="s">
        <v>2893</v>
      </c>
      <c r="B782" s="205" t="s">
        <v>3305</v>
      </c>
      <c r="C782" s="214" t="s">
        <v>4330</v>
      </c>
      <c r="D782" s="204">
        <v>1.2849999999999999</v>
      </c>
      <c r="E782" s="204"/>
      <c r="F782" s="205">
        <v>6.1</v>
      </c>
      <c r="G782" s="206">
        <v>1</v>
      </c>
      <c r="H782" s="204">
        <v>0.86399999999999999</v>
      </c>
      <c r="I782" s="206">
        <v>16</v>
      </c>
      <c r="J782" s="204">
        <v>0.20499999999999999</v>
      </c>
      <c r="K782" s="204">
        <v>0.17599999999999999</v>
      </c>
      <c r="L782" s="205"/>
      <c r="M782" s="205" t="s">
        <v>310</v>
      </c>
    </row>
    <row r="783" spans="1:13" ht="33.75" x14ac:dyDescent="0.2">
      <c r="A783" s="205" t="s">
        <v>2079</v>
      </c>
      <c r="B783" s="205" t="s">
        <v>3305</v>
      </c>
      <c r="C783" s="214" t="s">
        <v>4331</v>
      </c>
      <c r="D783" s="204">
        <v>0.81100000000000005</v>
      </c>
      <c r="E783" s="204"/>
      <c r="F783" s="205">
        <v>5.4</v>
      </c>
      <c r="G783" s="206">
        <v>1</v>
      </c>
      <c r="H783" s="204">
        <v>0.48599999999999999</v>
      </c>
      <c r="I783" s="206">
        <v>13</v>
      </c>
      <c r="J783" s="204">
        <v>0.10100000000000001</v>
      </c>
      <c r="K783" s="204">
        <v>0.122</v>
      </c>
      <c r="L783" s="205"/>
      <c r="M783" s="205" t="s">
        <v>310</v>
      </c>
    </row>
    <row r="784" spans="1:13" ht="45" x14ac:dyDescent="0.2">
      <c r="A784" s="205" t="s">
        <v>3669</v>
      </c>
      <c r="B784" s="205" t="s">
        <v>3305</v>
      </c>
      <c r="C784" s="214" t="s">
        <v>5712</v>
      </c>
      <c r="D784" s="204">
        <v>3.63</v>
      </c>
      <c r="E784" s="204"/>
      <c r="F784" s="205">
        <v>20.100000000000001</v>
      </c>
      <c r="G784" s="206">
        <v>6</v>
      </c>
      <c r="H784" s="204">
        <v>0.502</v>
      </c>
      <c r="I784" s="206">
        <v>38</v>
      </c>
      <c r="J784" s="204">
        <v>0.123</v>
      </c>
      <c r="K784" s="204">
        <v>0.16700000000000001</v>
      </c>
      <c r="L784" s="205"/>
      <c r="M784" s="205"/>
    </row>
    <row r="785" spans="1:13" ht="45" x14ac:dyDescent="0.2">
      <c r="A785" s="205" t="s">
        <v>3670</v>
      </c>
      <c r="B785" s="205" t="s">
        <v>3305</v>
      </c>
      <c r="C785" s="214" t="s">
        <v>5713</v>
      </c>
      <c r="D785" s="204">
        <v>1.921</v>
      </c>
      <c r="E785" s="204"/>
      <c r="F785" s="205">
        <v>14.1</v>
      </c>
      <c r="G785" s="206">
        <v>4</v>
      </c>
      <c r="H785" s="204">
        <v>0.36899999999999999</v>
      </c>
      <c r="I785" s="206">
        <v>28</v>
      </c>
      <c r="J785" s="204">
        <v>9.0999999999999998E-2</v>
      </c>
      <c r="K785" s="204">
        <v>0.122</v>
      </c>
      <c r="L785" s="205"/>
      <c r="M785" s="205"/>
    </row>
    <row r="786" spans="1:13" ht="45" x14ac:dyDescent="0.2">
      <c r="A786" s="205" t="s">
        <v>4005</v>
      </c>
      <c r="B786" s="205" t="s">
        <v>3305</v>
      </c>
      <c r="C786" s="214" t="s">
        <v>5714</v>
      </c>
      <c r="D786" s="204">
        <v>1.7749999999999999</v>
      </c>
      <c r="E786" s="204"/>
      <c r="F786" s="205">
        <v>13</v>
      </c>
      <c r="G786" s="206">
        <v>3</v>
      </c>
      <c r="H786" s="204">
        <v>0.435</v>
      </c>
      <c r="I786" s="206">
        <v>27</v>
      </c>
      <c r="J786" s="204">
        <v>9.4E-2</v>
      </c>
      <c r="K786" s="204">
        <v>0.124</v>
      </c>
      <c r="L786" s="205"/>
      <c r="M786" s="205"/>
    </row>
    <row r="787" spans="1:13" ht="45" x14ac:dyDescent="0.2">
      <c r="A787" s="205" t="s">
        <v>5715</v>
      </c>
      <c r="B787" s="205" t="s">
        <v>3305</v>
      </c>
      <c r="C787" s="214" t="s">
        <v>7506</v>
      </c>
      <c r="D787" s="204">
        <v>1.181</v>
      </c>
      <c r="E787" s="204"/>
      <c r="F787" s="205">
        <v>8.5</v>
      </c>
      <c r="G787" s="206">
        <v>2</v>
      </c>
      <c r="H787" s="204">
        <v>0.38400000000000001</v>
      </c>
      <c r="I787" s="206">
        <v>14</v>
      </c>
      <c r="J787" s="204">
        <v>9.5000000000000001E-2</v>
      </c>
      <c r="K787" s="204">
        <v>0.122</v>
      </c>
      <c r="L787" s="205"/>
      <c r="M787" s="205"/>
    </row>
    <row r="788" spans="1:13" ht="33.75" x14ac:dyDescent="0.2">
      <c r="A788" s="205" t="s">
        <v>5717</v>
      </c>
      <c r="B788" s="205" t="s">
        <v>3305</v>
      </c>
      <c r="C788" s="214" t="s">
        <v>7292</v>
      </c>
      <c r="D788" s="204">
        <v>0.95899999999999996</v>
      </c>
      <c r="E788" s="204"/>
      <c r="F788" s="205">
        <v>7.7</v>
      </c>
      <c r="G788" s="206">
        <v>2</v>
      </c>
      <c r="H788" s="204">
        <v>0.31</v>
      </c>
      <c r="I788" s="206">
        <v>16</v>
      </c>
      <c r="J788" s="204">
        <v>8.5000000000000006E-2</v>
      </c>
      <c r="K788" s="204">
        <v>0.107</v>
      </c>
      <c r="L788" s="205"/>
      <c r="M788" s="205"/>
    </row>
    <row r="789" spans="1:13" ht="45" x14ac:dyDescent="0.2">
      <c r="A789" s="205" t="s">
        <v>5718</v>
      </c>
      <c r="B789" s="205" t="s">
        <v>3305</v>
      </c>
      <c r="C789" s="214" t="s">
        <v>5719</v>
      </c>
      <c r="D789" s="204">
        <v>0.85399999999999998</v>
      </c>
      <c r="E789" s="204"/>
      <c r="F789" s="205">
        <v>7.5</v>
      </c>
      <c r="G789" s="206">
        <v>2</v>
      </c>
      <c r="H789" s="204">
        <v>0.28100000000000003</v>
      </c>
      <c r="I789" s="206">
        <v>15</v>
      </c>
      <c r="J789" s="204">
        <v>7.8E-2</v>
      </c>
      <c r="K789" s="204">
        <v>9.9000000000000005E-2</v>
      </c>
      <c r="L789" s="205"/>
      <c r="M789" s="205"/>
    </row>
    <row r="790" spans="1:13" ht="56.25" x14ac:dyDescent="0.2">
      <c r="A790" s="205" t="s">
        <v>5720</v>
      </c>
      <c r="B790" s="205" t="s">
        <v>3305</v>
      </c>
      <c r="C790" s="214" t="s">
        <v>7293</v>
      </c>
      <c r="D790" s="204">
        <v>0.69199999999999995</v>
      </c>
      <c r="E790" s="204"/>
      <c r="F790" s="205">
        <v>6</v>
      </c>
      <c r="G790" s="206">
        <v>1</v>
      </c>
      <c r="H790" s="204">
        <v>0.33400000000000002</v>
      </c>
      <c r="I790" s="206">
        <v>14</v>
      </c>
      <c r="J790" s="204">
        <v>0.112</v>
      </c>
      <c r="K790" s="204">
        <v>9.6000000000000002E-2</v>
      </c>
      <c r="L790" s="205"/>
      <c r="M790" s="205"/>
    </row>
    <row r="791" spans="1:13" ht="22.5" x14ac:dyDescent="0.2">
      <c r="A791" s="205" t="s">
        <v>5721</v>
      </c>
      <c r="B791" s="205" t="s">
        <v>3305</v>
      </c>
      <c r="C791" s="214" t="s">
        <v>5722</v>
      </c>
      <c r="D791" s="204">
        <v>0.214</v>
      </c>
      <c r="E791" s="204"/>
      <c r="F791" s="205">
        <v>1</v>
      </c>
      <c r="G791" s="206"/>
      <c r="H791" s="204"/>
      <c r="I791" s="206"/>
      <c r="J791" s="204"/>
      <c r="K791" s="204"/>
      <c r="L791" s="205"/>
      <c r="M791" s="205"/>
    </row>
    <row r="792" spans="1:13" ht="45" x14ac:dyDescent="0.2">
      <c r="A792" s="205" t="s">
        <v>3671</v>
      </c>
      <c r="B792" s="205" t="s">
        <v>3305</v>
      </c>
      <c r="C792" s="214" t="s">
        <v>3619</v>
      </c>
      <c r="D792" s="204">
        <v>2.8660000000000001</v>
      </c>
      <c r="E792" s="204"/>
      <c r="F792" s="205">
        <v>23</v>
      </c>
      <c r="G792" s="206">
        <v>7</v>
      </c>
      <c r="H792" s="204">
        <v>0.34799999999999998</v>
      </c>
      <c r="I792" s="206">
        <v>41</v>
      </c>
      <c r="J792" s="204">
        <v>8.5000000000000006E-2</v>
      </c>
      <c r="K792" s="204">
        <v>0.11600000000000001</v>
      </c>
      <c r="L792" s="205"/>
      <c r="M792" s="205"/>
    </row>
    <row r="793" spans="1:13" ht="45" x14ac:dyDescent="0.2">
      <c r="A793" s="205" t="s">
        <v>3672</v>
      </c>
      <c r="B793" s="205" t="s">
        <v>3305</v>
      </c>
      <c r="C793" s="214" t="s">
        <v>7294</v>
      </c>
      <c r="D793" s="204">
        <v>1.5269999999999999</v>
      </c>
      <c r="E793" s="204"/>
      <c r="F793" s="205">
        <v>12.2</v>
      </c>
      <c r="G793" s="206">
        <v>3</v>
      </c>
      <c r="H793" s="204">
        <v>0.374</v>
      </c>
      <c r="I793" s="206">
        <v>25</v>
      </c>
      <c r="J793" s="204">
        <v>8.5999999999999993E-2</v>
      </c>
      <c r="K793" s="204">
        <v>0.113</v>
      </c>
      <c r="L793" s="205"/>
      <c r="M793" s="205"/>
    </row>
    <row r="794" spans="1:13" ht="56.25" x14ac:dyDescent="0.2">
      <c r="A794" s="205" t="s">
        <v>3673</v>
      </c>
      <c r="B794" s="205" t="s">
        <v>3305</v>
      </c>
      <c r="C794" s="214" t="s">
        <v>7295</v>
      </c>
      <c r="D794" s="204">
        <v>1.075</v>
      </c>
      <c r="E794" s="204"/>
      <c r="F794" s="205">
        <v>9.3000000000000007</v>
      </c>
      <c r="G794" s="206">
        <v>2</v>
      </c>
      <c r="H794" s="204">
        <v>0.35199999999999998</v>
      </c>
      <c r="I794" s="206">
        <v>20</v>
      </c>
      <c r="J794" s="204">
        <v>0.08</v>
      </c>
      <c r="K794" s="204">
        <v>0.10299999999999999</v>
      </c>
      <c r="L794" s="205"/>
      <c r="M794" s="205"/>
    </row>
    <row r="795" spans="1:13" ht="56.25" x14ac:dyDescent="0.2">
      <c r="A795" s="205" t="s">
        <v>1738</v>
      </c>
      <c r="B795" s="205" t="s">
        <v>3305</v>
      </c>
      <c r="C795" s="214" t="s">
        <v>7096</v>
      </c>
      <c r="D795" s="204">
        <v>0.55600000000000005</v>
      </c>
      <c r="E795" s="204"/>
      <c r="F795" s="205">
        <v>4.3</v>
      </c>
      <c r="G795" s="206">
        <v>1</v>
      </c>
      <c r="H795" s="204">
        <v>0.32</v>
      </c>
      <c r="I795" s="206">
        <v>10</v>
      </c>
      <c r="J795" s="204">
        <v>8.5000000000000006E-2</v>
      </c>
      <c r="K795" s="204">
        <v>9.8000000000000004E-2</v>
      </c>
      <c r="L795" s="205"/>
      <c r="M795" s="205"/>
    </row>
    <row r="796" spans="1:13" ht="22.5" x14ac:dyDescent="0.2">
      <c r="A796" s="205" t="s">
        <v>601</v>
      </c>
      <c r="B796" s="205" t="s">
        <v>3305</v>
      </c>
      <c r="C796" s="214" t="s">
        <v>3620</v>
      </c>
      <c r="D796" s="204">
        <v>0.23400000000000001</v>
      </c>
      <c r="E796" s="204"/>
      <c r="F796" s="205">
        <v>1</v>
      </c>
      <c r="G796" s="206"/>
      <c r="H796" s="204"/>
      <c r="I796" s="206"/>
      <c r="J796" s="204"/>
      <c r="K796" s="204"/>
      <c r="L796" s="205"/>
      <c r="M796" s="205"/>
    </row>
    <row r="797" spans="1:13" ht="33.75" x14ac:dyDescent="0.2">
      <c r="A797" s="205" t="s">
        <v>7296</v>
      </c>
      <c r="B797" s="205" t="s">
        <v>3305</v>
      </c>
      <c r="C797" s="214" t="s">
        <v>7297</v>
      </c>
      <c r="D797" s="204">
        <v>0.73399999999999999</v>
      </c>
      <c r="E797" s="204"/>
      <c r="F797" s="205">
        <v>6.8</v>
      </c>
      <c r="G797" s="206">
        <v>1</v>
      </c>
      <c r="H797" s="204">
        <v>0.51700000000000002</v>
      </c>
      <c r="I797" s="206">
        <v>15</v>
      </c>
      <c r="J797" s="204">
        <v>7.3999999999999996E-2</v>
      </c>
      <c r="K797" s="204">
        <v>9.1999999999999998E-2</v>
      </c>
      <c r="L797" s="205"/>
      <c r="M797" s="205"/>
    </row>
    <row r="798" spans="1:13" ht="45" x14ac:dyDescent="0.2">
      <c r="A798" s="205" t="s">
        <v>2675</v>
      </c>
      <c r="B798" s="205" t="s">
        <v>3305</v>
      </c>
      <c r="C798" s="214" t="s">
        <v>3621</v>
      </c>
      <c r="D798" s="204">
        <v>0.69599999999999995</v>
      </c>
      <c r="E798" s="204"/>
      <c r="F798" s="205">
        <v>4.9000000000000004</v>
      </c>
      <c r="G798" s="206">
        <v>1</v>
      </c>
      <c r="H798" s="204">
        <v>0.308</v>
      </c>
      <c r="I798" s="206">
        <v>17</v>
      </c>
      <c r="J798" s="204">
        <v>8.7999999999999995E-2</v>
      </c>
      <c r="K798" s="204">
        <v>0.105</v>
      </c>
      <c r="L798" s="205"/>
      <c r="M798" s="205"/>
    </row>
    <row r="799" spans="1:13" ht="45" x14ac:dyDescent="0.2">
      <c r="A799" s="205" t="s">
        <v>2676</v>
      </c>
      <c r="B799" s="205" t="s">
        <v>3305</v>
      </c>
      <c r="C799" s="214" t="s">
        <v>3622</v>
      </c>
      <c r="D799" s="204">
        <v>0.54600000000000004</v>
      </c>
      <c r="E799" s="204"/>
      <c r="F799" s="205">
        <v>4.3</v>
      </c>
      <c r="G799" s="206">
        <v>1</v>
      </c>
      <c r="H799" s="204">
        <v>0.32600000000000001</v>
      </c>
      <c r="I799" s="206">
        <v>10</v>
      </c>
      <c r="J799" s="204">
        <v>8.4000000000000005E-2</v>
      </c>
      <c r="K799" s="204">
        <v>9.7000000000000003E-2</v>
      </c>
      <c r="L799" s="205"/>
      <c r="M799" s="205"/>
    </row>
    <row r="800" spans="1:13" ht="33.75" x14ac:dyDescent="0.2">
      <c r="A800" s="205" t="s">
        <v>602</v>
      </c>
      <c r="B800" s="205" t="s">
        <v>3305</v>
      </c>
      <c r="C800" s="214" t="s">
        <v>4332</v>
      </c>
      <c r="D800" s="204">
        <v>1.292</v>
      </c>
      <c r="E800" s="204"/>
      <c r="F800" s="205">
        <v>9.9</v>
      </c>
      <c r="G800" s="206">
        <v>2</v>
      </c>
      <c r="H800" s="204">
        <v>0.41599999999999998</v>
      </c>
      <c r="I800" s="206">
        <v>21</v>
      </c>
      <c r="J800" s="204">
        <v>8.7999999999999995E-2</v>
      </c>
      <c r="K800" s="204">
        <v>0.114</v>
      </c>
      <c r="L800" s="205"/>
      <c r="M800" s="205"/>
    </row>
    <row r="801" spans="1:13" x14ac:dyDescent="0.2">
      <c r="A801" s="205" t="s">
        <v>2550</v>
      </c>
      <c r="B801" s="205" t="s">
        <v>3305</v>
      </c>
      <c r="C801" s="214" t="s">
        <v>2551</v>
      </c>
      <c r="D801" s="204">
        <v>0.76400000000000001</v>
      </c>
      <c r="E801" s="204"/>
      <c r="F801" s="205">
        <v>6.7</v>
      </c>
      <c r="G801" s="206">
        <v>1</v>
      </c>
      <c r="H801" s="204">
        <v>0.50700000000000001</v>
      </c>
      <c r="I801" s="206">
        <v>16</v>
      </c>
      <c r="J801" s="204">
        <v>7.6999999999999999E-2</v>
      </c>
      <c r="K801" s="204">
        <v>9.6000000000000002E-2</v>
      </c>
      <c r="L801" s="205"/>
      <c r="M801" s="205"/>
    </row>
    <row r="802" spans="1:13" ht="33.75" x14ac:dyDescent="0.2">
      <c r="A802" s="205" t="s">
        <v>3654</v>
      </c>
      <c r="B802" s="205" t="s">
        <v>3305</v>
      </c>
      <c r="C802" s="214" t="s">
        <v>3254</v>
      </c>
      <c r="D802" s="204">
        <v>0.67800000000000005</v>
      </c>
      <c r="E802" s="204"/>
      <c r="F802" s="205">
        <v>5.7</v>
      </c>
      <c r="G802" s="206">
        <v>1</v>
      </c>
      <c r="H802" s="204">
        <v>0.42699999999999999</v>
      </c>
      <c r="I802" s="206">
        <v>13</v>
      </c>
      <c r="J802" s="204">
        <v>8.1000000000000003E-2</v>
      </c>
      <c r="K802" s="204">
        <v>9.9000000000000005E-2</v>
      </c>
      <c r="L802" s="205"/>
      <c r="M802" s="205"/>
    </row>
    <row r="803" spans="1:13" ht="22.5" x14ac:dyDescent="0.2">
      <c r="A803" s="205" t="s">
        <v>3655</v>
      </c>
      <c r="B803" s="205" t="s">
        <v>3305</v>
      </c>
      <c r="C803" s="214" t="s">
        <v>3626</v>
      </c>
      <c r="D803" s="204">
        <v>0.55100000000000005</v>
      </c>
      <c r="E803" s="204"/>
      <c r="F803" s="205">
        <v>2.1</v>
      </c>
      <c r="G803" s="206">
        <v>1</v>
      </c>
      <c r="H803" s="204">
        <v>0.157</v>
      </c>
      <c r="I803" s="206">
        <v>4</v>
      </c>
      <c r="J803" s="204">
        <v>0.121</v>
      </c>
      <c r="K803" s="204">
        <v>0.11700000000000001</v>
      </c>
      <c r="L803" s="205"/>
      <c r="M803" s="205"/>
    </row>
    <row r="804" spans="1:13" ht="22.5" x14ac:dyDescent="0.2">
      <c r="A804" s="205" t="s">
        <v>1903</v>
      </c>
      <c r="B804" s="205" t="s">
        <v>3305</v>
      </c>
      <c r="C804" s="214" t="s">
        <v>3627</v>
      </c>
      <c r="D804" s="204">
        <v>0.48899999999999999</v>
      </c>
      <c r="E804" s="204"/>
      <c r="F804" s="205">
        <v>3.6</v>
      </c>
      <c r="G804" s="206">
        <v>1</v>
      </c>
      <c r="H804" s="204">
        <v>0.216</v>
      </c>
      <c r="I804" s="206">
        <v>8</v>
      </c>
      <c r="J804" s="204">
        <v>9.0999999999999998E-2</v>
      </c>
      <c r="K804" s="204">
        <v>0.10199999999999999</v>
      </c>
      <c r="L804" s="205"/>
      <c r="M804" s="205"/>
    </row>
    <row r="805" spans="1:13" ht="22.5" x14ac:dyDescent="0.2">
      <c r="A805" s="205" t="s">
        <v>3656</v>
      </c>
      <c r="B805" s="205" t="s">
        <v>3305</v>
      </c>
      <c r="C805" s="214" t="s">
        <v>1146</v>
      </c>
      <c r="D805" s="204">
        <v>1.0660000000000001</v>
      </c>
      <c r="E805" s="204"/>
      <c r="F805" s="205">
        <v>8.8000000000000007</v>
      </c>
      <c r="G805" s="206">
        <v>2</v>
      </c>
      <c r="H805" s="204">
        <v>0.34899999999999998</v>
      </c>
      <c r="I805" s="206">
        <v>18</v>
      </c>
      <c r="J805" s="204">
        <v>8.4000000000000005E-2</v>
      </c>
      <c r="K805" s="204">
        <v>0.107</v>
      </c>
      <c r="L805" s="205"/>
      <c r="M805" s="205"/>
    </row>
    <row r="806" spans="1:13" ht="45" x14ac:dyDescent="0.2">
      <c r="A806" s="205" t="s">
        <v>3657</v>
      </c>
      <c r="B806" s="205" t="s">
        <v>3305</v>
      </c>
      <c r="C806" s="214" t="s">
        <v>2081</v>
      </c>
      <c r="D806" s="204">
        <v>0.58299999999999996</v>
      </c>
      <c r="E806" s="204"/>
      <c r="F806" s="205">
        <v>4.7</v>
      </c>
      <c r="G806" s="206">
        <v>1</v>
      </c>
      <c r="H806" s="204">
        <v>0.34699999999999998</v>
      </c>
      <c r="I806" s="206">
        <v>11</v>
      </c>
      <c r="J806" s="204">
        <v>8.4000000000000005E-2</v>
      </c>
      <c r="K806" s="204">
        <v>9.9000000000000005E-2</v>
      </c>
      <c r="L806" s="205"/>
      <c r="M806" s="205"/>
    </row>
    <row r="807" spans="1:13" ht="45" x14ac:dyDescent="0.2">
      <c r="A807" s="205" t="s">
        <v>3658</v>
      </c>
      <c r="B807" s="205" t="s">
        <v>3305</v>
      </c>
      <c r="C807" s="214" t="s">
        <v>7298</v>
      </c>
      <c r="D807" s="204">
        <v>1.5549999999999999</v>
      </c>
      <c r="E807" s="204"/>
      <c r="F807" s="205">
        <v>14.7</v>
      </c>
      <c r="G807" s="206">
        <v>4</v>
      </c>
      <c r="H807" s="204">
        <v>0.3</v>
      </c>
      <c r="I807" s="206">
        <v>31</v>
      </c>
      <c r="J807" s="204">
        <v>7.1999999999999995E-2</v>
      </c>
      <c r="K807" s="204">
        <v>9.6000000000000002E-2</v>
      </c>
      <c r="L807" s="205"/>
      <c r="M807" s="205"/>
    </row>
    <row r="808" spans="1:13" ht="45" x14ac:dyDescent="0.2">
      <c r="A808" s="205" t="s">
        <v>3659</v>
      </c>
      <c r="B808" s="205" t="s">
        <v>3305</v>
      </c>
      <c r="C808" s="214" t="s">
        <v>7299</v>
      </c>
      <c r="D808" s="204">
        <v>0.64900000000000002</v>
      </c>
      <c r="E808" s="204"/>
      <c r="F808" s="205">
        <v>4.7</v>
      </c>
      <c r="G808" s="206">
        <v>1</v>
      </c>
      <c r="H808" s="204">
        <v>0.32600000000000001</v>
      </c>
      <c r="I808" s="206">
        <v>11</v>
      </c>
      <c r="J808" s="204">
        <v>8.8999999999999996E-2</v>
      </c>
      <c r="K808" s="204">
        <v>0.105</v>
      </c>
      <c r="L808" s="205"/>
      <c r="M808" s="205"/>
    </row>
    <row r="809" spans="1:13" ht="22.5" x14ac:dyDescent="0.2">
      <c r="A809" s="205" t="s">
        <v>2808</v>
      </c>
      <c r="B809" s="205" t="s">
        <v>3305</v>
      </c>
      <c r="C809" s="214" t="s">
        <v>1147</v>
      </c>
      <c r="D809" s="204">
        <v>0.53800000000000003</v>
      </c>
      <c r="E809" s="204"/>
      <c r="F809" s="205">
        <v>4.3</v>
      </c>
      <c r="G809" s="206">
        <v>1</v>
      </c>
      <c r="H809" s="204">
        <v>0.312</v>
      </c>
      <c r="I809" s="206">
        <v>10</v>
      </c>
      <c r="J809" s="204">
        <v>8.5999999999999993E-2</v>
      </c>
      <c r="K809" s="204">
        <v>0.1</v>
      </c>
      <c r="L809" s="205"/>
      <c r="M809" s="205"/>
    </row>
    <row r="810" spans="1:13" ht="22.5" x14ac:dyDescent="0.2">
      <c r="A810" s="205" t="s">
        <v>2809</v>
      </c>
      <c r="B810" s="205" t="s">
        <v>3305</v>
      </c>
      <c r="C810" s="214" t="s">
        <v>3628</v>
      </c>
      <c r="D810" s="204">
        <v>0.45100000000000001</v>
      </c>
      <c r="E810" s="204"/>
      <c r="F810" s="205">
        <v>3</v>
      </c>
      <c r="G810" s="206">
        <v>1</v>
      </c>
      <c r="H810" s="204">
        <v>0.2</v>
      </c>
      <c r="I810" s="206">
        <v>6</v>
      </c>
      <c r="J810" s="204">
        <v>9.8000000000000004E-2</v>
      </c>
      <c r="K810" s="204">
        <v>0.105</v>
      </c>
      <c r="L810" s="205"/>
      <c r="M810" s="205"/>
    </row>
    <row r="811" spans="1:13" x14ac:dyDescent="0.2">
      <c r="A811" s="205" t="s">
        <v>1338</v>
      </c>
      <c r="B811" s="205" t="s">
        <v>3305</v>
      </c>
      <c r="C811" s="214" t="s">
        <v>1148</v>
      </c>
      <c r="D811" s="204">
        <v>0.94799999999999995</v>
      </c>
      <c r="E811" s="204"/>
      <c r="F811" s="205">
        <v>9.9</v>
      </c>
      <c r="G811" s="206">
        <v>2</v>
      </c>
      <c r="H811" s="204">
        <v>0.309</v>
      </c>
      <c r="I811" s="206">
        <v>18</v>
      </c>
      <c r="J811" s="204">
        <v>6.6000000000000003E-2</v>
      </c>
      <c r="K811" s="204">
        <v>8.5000000000000006E-2</v>
      </c>
      <c r="L811" s="205"/>
      <c r="M811" s="205"/>
    </row>
    <row r="812" spans="1:13" ht="33.75" x14ac:dyDescent="0.2">
      <c r="A812" s="205" t="s">
        <v>431</v>
      </c>
      <c r="B812" s="205" t="s">
        <v>3305</v>
      </c>
      <c r="C812" s="214" t="s">
        <v>16</v>
      </c>
      <c r="D812" s="204">
        <v>1.7190000000000001</v>
      </c>
      <c r="E812" s="204"/>
      <c r="F812" s="205">
        <v>13.2</v>
      </c>
      <c r="G812" s="206"/>
      <c r="H812" s="204"/>
      <c r="I812" s="206">
        <v>25</v>
      </c>
      <c r="J812" s="204">
        <v>0.09</v>
      </c>
      <c r="K812" s="204">
        <v>0.11899999999999999</v>
      </c>
      <c r="L812" s="205"/>
      <c r="M812" s="205"/>
    </row>
    <row r="813" spans="1:13" ht="33.75" x14ac:dyDescent="0.2">
      <c r="A813" s="205" t="s">
        <v>7507</v>
      </c>
      <c r="B813" s="205" t="s">
        <v>3303</v>
      </c>
      <c r="C813" s="214" t="s">
        <v>7508</v>
      </c>
      <c r="D813" s="204">
        <v>6.3460000000000001</v>
      </c>
      <c r="E813" s="204"/>
      <c r="F813" s="205">
        <v>19.5</v>
      </c>
      <c r="G813" s="206">
        <v>5</v>
      </c>
      <c r="H813" s="204">
        <v>0.46</v>
      </c>
      <c r="I813" s="206">
        <v>37</v>
      </c>
      <c r="J813" s="204">
        <v>0.20100000000000001</v>
      </c>
      <c r="K813" s="204">
        <v>0.13500000000000001</v>
      </c>
      <c r="L813" s="205"/>
      <c r="M813" s="205"/>
    </row>
    <row r="814" spans="1:13" ht="33.75" x14ac:dyDescent="0.2">
      <c r="A814" s="205" t="s">
        <v>7509</v>
      </c>
      <c r="B814" s="205" t="s">
        <v>3303</v>
      </c>
      <c r="C814" s="214" t="s">
        <v>7510</v>
      </c>
      <c r="D814" s="204">
        <v>4.4080000000000004</v>
      </c>
      <c r="E814" s="204"/>
      <c r="F814" s="205">
        <v>13.2</v>
      </c>
      <c r="G814" s="206">
        <v>3</v>
      </c>
      <c r="H814" s="204">
        <v>0.436</v>
      </c>
      <c r="I814" s="206">
        <v>25</v>
      </c>
      <c r="J814" s="204">
        <v>0.16800000000000001</v>
      </c>
      <c r="K814" s="204">
        <v>0.123</v>
      </c>
      <c r="L814" s="205"/>
      <c r="M814" s="205"/>
    </row>
    <row r="815" spans="1:13" ht="22.5" x14ac:dyDescent="0.2">
      <c r="A815" s="205" t="s">
        <v>2678</v>
      </c>
      <c r="B815" s="205" t="s">
        <v>3304</v>
      </c>
      <c r="C815" s="214" t="s">
        <v>2679</v>
      </c>
      <c r="D815" s="204">
        <v>1.518</v>
      </c>
      <c r="E815" s="204"/>
      <c r="F815" s="205">
        <v>15.4</v>
      </c>
      <c r="G815" s="206">
        <v>4</v>
      </c>
      <c r="H815" s="204">
        <v>0.29599999999999999</v>
      </c>
      <c r="I815" s="206">
        <v>18</v>
      </c>
      <c r="J815" s="204">
        <v>9.6000000000000002E-2</v>
      </c>
      <c r="K815" s="204">
        <v>0.09</v>
      </c>
      <c r="L815" s="205"/>
      <c r="M815" s="205"/>
    </row>
    <row r="816" spans="1:13" ht="22.5" x14ac:dyDescent="0.2">
      <c r="A816" s="205" t="s">
        <v>3484</v>
      </c>
      <c r="B816" s="205" t="s">
        <v>3303</v>
      </c>
      <c r="C816" s="214" t="s">
        <v>3485</v>
      </c>
      <c r="D816" s="204">
        <v>7.6790000000000003</v>
      </c>
      <c r="E816" s="204"/>
      <c r="F816" s="205">
        <v>39.200000000000003</v>
      </c>
      <c r="G816" s="206">
        <v>12</v>
      </c>
      <c r="H816" s="204">
        <v>0.35299999999999998</v>
      </c>
      <c r="I816" s="206">
        <v>57</v>
      </c>
      <c r="J816" s="204">
        <v>0.11700000000000001</v>
      </c>
      <c r="K816" s="204">
        <v>0.114</v>
      </c>
      <c r="L816" s="205"/>
      <c r="M816" s="205"/>
    </row>
    <row r="817" spans="1:13" x14ac:dyDescent="0.2">
      <c r="A817" s="217" t="s">
        <v>2170</v>
      </c>
      <c r="B817" s="85"/>
      <c r="C817" s="218"/>
      <c r="D817" s="84"/>
      <c r="E817" s="84"/>
      <c r="F817" s="85"/>
      <c r="G817" s="220"/>
      <c r="H817" s="84"/>
      <c r="I817" s="220"/>
      <c r="J817" s="84"/>
      <c r="K817" s="84"/>
      <c r="L817" s="85"/>
      <c r="M817" s="221"/>
    </row>
    <row r="818" spans="1:13" ht="33.75" x14ac:dyDescent="0.2">
      <c r="A818" s="205" t="s">
        <v>3660</v>
      </c>
      <c r="B818" s="205" t="s">
        <v>3303</v>
      </c>
      <c r="C818" s="214" t="s">
        <v>1329</v>
      </c>
      <c r="D818" s="204">
        <v>3.903</v>
      </c>
      <c r="E818" s="204"/>
      <c r="F818" s="205">
        <v>9.1999999999999993</v>
      </c>
      <c r="G818" s="206">
        <v>2</v>
      </c>
      <c r="H818" s="204">
        <v>0.41499999999999998</v>
      </c>
      <c r="I818" s="206">
        <v>15</v>
      </c>
      <c r="J818" s="204">
        <v>9.5000000000000001E-2</v>
      </c>
      <c r="K818" s="204">
        <v>0.122</v>
      </c>
      <c r="L818" s="205"/>
      <c r="M818" s="205"/>
    </row>
    <row r="819" spans="1:13" ht="56.25" x14ac:dyDescent="0.2">
      <c r="A819" s="205" t="s">
        <v>4010</v>
      </c>
      <c r="B819" s="205" t="s">
        <v>3303</v>
      </c>
      <c r="C819" s="214" t="s">
        <v>7511</v>
      </c>
      <c r="D819" s="204">
        <v>5.34</v>
      </c>
      <c r="E819" s="204"/>
      <c r="F819" s="205">
        <v>27.8</v>
      </c>
      <c r="G819" s="206">
        <v>8</v>
      </c>
      <c r="H819" s="204">
        <v>0.38500000000000001</v>
      </c>
      <c r="I819" s="206">
        <v>46</v>
      </c>
      <c r="J819" s="204">
        <v>8.6999999999999994E-2</v>
      </c>
      <c r="K819" s="204">
        <v>0.12</v>
      </c>
      <c r="L819" s="205"/>
      <c r="M819" s="205"/>
    </row>
    <row r="820" spans="1:13" ht="56.25" x14ac:dyDescent="0.2">
      <c r="A820" s="205" t="s">
        <v>4011</v>
      </c>
      <c r="B820" s="205" t="s">
        <v>3303</v>
      </c>
      <c r="C820" s="214" t="s">
        <v>7300</v>
      </c>
      <c r="D820" s="204">
        <v>3.7480000000000002</v>
      </c>
      <c r="E820" s="204"/>
      <c r="F820" s="205">
        <v>21.2</v>
      </c>
      <c r="G820" s="206">
        <v>6</v>
      </c>
      <c r="H820" s="204">
        <v>0.35599999999999998</v>
      </c>
      <c r="I820" s="206">
        <v>39</v>
      </c>
      <c r="J820" s="204">
        <v>8.2000000000000003E-2</v>
      </c>
      <c r="K820" s="204">
        <v>0.112</v>
      </c>
      <c r="L820" s="205"/>
      <c r="M820" s="205"/>
    </row>
    <row r="821" spans="1:13" ht="45" x14ac:dyDescent="0.2">
      <c r="A821" s="205" t="s">
        <v>2680</v>
      </c>
      <c r="B821" s="205" t="s">
        <v>3303</v>
      </c>
      <c r="C821" s="214" t="s">
        <v>1330</v>
      </c>
      <c r="D821" s="204">
        <v>2.129</v>
      </c>
      <c r="E821" s="204"/>
      <c r="F821" s="205">
        <v>15.9</v>
      </c>
      <c r="G821" s="206">
        <v>4</v>
      </c>
      <c r="H821" s="204">
        <v>0.30599999999999999</v>
      </c>
      <c r="I821" s="206">
        <v>31</v>
      </c>
      <c r="J821" s="204">
        <v>6.8000000000000005E-2</v>
      </c>
      <c r="K821" s="204">
        <v>9.0999999999999998E-2</v>
      </c>
      <c r="L821" s="205"/>
      <c r="M821" s="205"/>
    </row>
    <row r="822" spans="1:13" ht="22.5" x14ac:dyDescent="0.2">
      <c r="A822" s="205" t="s">
        <v>3224</v>
      </c>
      <c r="B822" s="205" t="s">
        <v>3303</v>
      </c>
      <c r="C822" s="214" t="s">
        <v>3225</v>
      </c>
      <c r="D822" s="204">
        <v>1.206</v>
      </c>
      <c r="E822" s="204"/>
      <c r="F822" s="205">
        <v>9.6</v>
      </c>
      <c r="G822" s="206">
        <v>2</v>
      </c>
      <c r="H822" s="204">
        <v>0.32100000000000001</v>
      </c>
      <c r="I822" s="206">
        <v>21</v>
      </c>
      <c r="J822" s="204">
        <v>7.0000000000000007E-2</v>
      </c>
      <c r="K822" s="204">
        <v>9.0999999999999998E-2</v>
      </c>
      <c r="L822" s="205"/>
      <c r="M822" s="205"/>
    </row>
    <row r="823" spans="1:13" ht="22.5" x14ac:dyDescent="0.2">
      <c r="A823" s="205" t="s">
        <v>1325</v>
      </c>
      <c r="B823" s="205" t="s">
        <v>3303</v>
      </c>
      <c r="C823" s="214" t="s">
        <v>1326</v>
      </c>
      <c r="D823" s="204">
        <v>0.66500000000000004</v>
      </c>
      <c r="E823" s="204"/>
      <c r="F823" s="205">
        <v>3.7</v>
      </c>
      <c r="G823" s="206">
        <v>1</v>
      </c>
      <c r="H823" s="204">
        <v>0.28399999999999997</v>
      </c>
      <c r="I823" s="206">
        <v>9</v>
      </c>
      <c r="J823" s="204">
        <v>8.6999999999999994E-2</v>
      </c>
      <c r="K823" s="204">
        <v>9.7000000000000003E-2</v>
      </c>
      <c r="L823" s="205"/>
      <c r="M823" s="205"/>
    </row>
    <row r="824" spans="1:13" ht="33.75" x14ac:dyDescent="0.2">
      <c r="A824" s="205" t="s">
        <v>3247</v>
      </c>
      <c r="B824" s="205" t="s">
        <v>3303</v>
      </c>
      <c r="C824" s="214" t="s">
        <v>7301</v>
      </c>
      <c r="D824" s="204">
        <v>2.0139999999999998</v>
      </c>
      <c r="E824" s="204"/>
      <c r="F824" s="205">
        <v>6.5</v>
      </c>
      <c r="G824" s="206">
        <v>1</v>
      </c>
      <c r="H824" s="204">
        <v>0.48199999999999998</v>
      </c>
      <c r="I824" s="206">
        <v>12</v>
      </c>
      <c r="J824" s="204">
        <v>0.10299999999999999</v>
      </c>
      <c r="K824" s="204">
        <v>0.128</v>
      </c>
      <c r="L824" s="205"/>
      <c r="M824" s="205"/>
    </row>
    <row r="825" spans="1:13" ht="56.25" x14ac:dyDescent="0.2">
      <c r="A825" s="205" t="s">
        <v>2681</v>
      </c>
      <c r="B825" s="205" t="s">
        <v>3303</v>
      </c>
      <c r="C825" s="214" t="s">
        <v>6675</v>
      </c>
      <c r="D825" s="204">
        <v>1.67</v>
      </c>
      <c r="E825" s="204"/>
      <c r="F825" s="205">
        <v>5.3</v>
      </c>
      <c r="G825" s="206">
        <v>1</v>
      </c>
      <c r="H825" s="204">
        <v>0.48299999999999998</v>
      </c>
      <c r="I825" s="206">
        <v>11</v>
      </c>
      <c r="J825" s="204">
        <v>0.128</v>
      </c>
      <c r="K825" s="204">
        <v>0.154</v>
      </c>
      <c r="L825" s="205"/>
      <c r="M825" s="205"/>
    </row>
    <row r="826" spans="1:13" ht="45" x14ac:dyDescent="0.2">
      <c r="A826" s="205" t="s">
        <v>2682</v>
      </c>
      <c r="B826" s="205" t="s">
        <v>3303</v>
      </c>
      <c r="C826" s="214" t="s">
        <v>7302</v>
      </c>
      <c r="D826" s="204">
        <v>1.306</v>
      </c>
      <c r="E826" s="204"/>
      <c r="F826" s="205">
        <v>4.2</v>
      </c>
      <c r="G826" s="206">
        <v>1</v>
      </c>
      <c r="H826" s="204">
        <v>0.45400000000000001</v>
      </c>
      <c r="I826" s="206">
        <v>8</v>
      </c>
      <c r="J826" s="204">
        <v>0.13200000000000001</v>
      </c>
      <c r="K826" s="204">
        <v>0.153</v>
      </c>
      <c r="L826" s="205"/>
      <c r="M826" s="205"/>
    </row>
    <row r="827" spans="1:13" ht="56.25" x14ac:dyDescent="0.2">
      <c r="A827" s="205" t="s">
        <v>7303</v>
      </c>
      <c r="B827" s="205" t="s">
        <v>3303</v>
      </c>
      <c r="C827" s="214" t="s">
        <v>7304</v>
      </c>
      <c r="D827" s="204">
        <v>1.2350000000000001</v>
      </c>
      <c r="E827" s="204"/>
      <c r="F827" s="205">
        <v>4.0999999999999996</v>
      </c>
      <c r="G827" s="206">
        <v>1</v>
      </c>
      <c r="H827" s="204">
        <v>0.32800000000000001</v>
      </c>
      <c r="I827" s="206">
        <v>8</v>
      </c>
      <c r="J827" s="204">
        <v>0.127</v>
      </c>
      <c r="K827" s="204">
        <v>0.14599999999999999</v>
      </c>
      <c r="L827" s="205"/>
      <c r="M827" s="205"/>
    </row>
    <row r="828" spans="1:13" ht="56.25" x14ac:dyDescent="0.2">
      <c r="A828" s="205" t="s">
        <v>2031</v>
      </c>
      <c r="B828" s="205" t="s">
        <v>3303</v>
      </c>
      <c r="C828" s="214" t="s">
        <v>7305</v>
      </c>
      <c r="D828" s="204">
        <v>3.0059999999999998</v>
      </c>
      <c r="E828" s="204"/>
      <c r="F828" s="205">
        <v>18.2</v>
      </c>
      <c r="G828" s="206">
        <v>5</v>
      </c>
      <c r="H828" s="204">
        <v>0.36399999999999999</v>
      </c>
      <c r="I828" s="206">
        <v>36</v>
      </c>
      <c r="J828" s="204">
        <v>8.4000000000000005E-2</v>
      </c>
      <c r="K828" s="204">
        <v>0.114</v>
      </c>
      <c r="L828" s="205"/>
      <c r="M828" s="205"/>
    </row>
    <row r="829" spans="1:13" ht="33.75" x14ac:dyDescent="0.2">
      <c r="A829" s="205" t="s">
        <v>2032</v>
      </c>
      <c r="B829" s="205" t="s">
        <v>3303</v>
      </c>
      <c r="C829" s="214" t="s">
        <v>7306</v>
      </c>
      <c r="D829" s="204">
        <v>1.1639999999999999</v>
      </c>
      <c r="E829" s="204"/>
      <c r="F829" s="205">
        <v>6.2</v>
      </c>
      <c r="G829" s="206">
        <v>1</v>
      </c>
      <c r="H829" s="204">
        <v>0.372</v>
      </c>
      <c r="I829" s="206">
        <v>15</v>
      </c>
      <c r="J829" s="204">
        <v>8.4000000000000005E-2</v>
      </c>
      <c r="K829" s="204">
        <v>0.10299999999999999</v>
      </c>
      <c r="L829" s="205"/>
      <c r="M829" s="205"/>
    </row>
    <row r="830" spans="1:13" x14ac:dyDescent="0.2">
      <c r="A830" s="205" t="s">
        <v>652</v>
      </c>
      <c r="B830" s="205" t="s">
        <v>3303</v>
      </c>
      <c r="C830" s="214" t="s">
        <v>3632</v>
      </c>
      <c r="D830" s="204">
        <v>0.69199999999999995</v>
      </c>
      <c r="E830" s="204"/>
      <c r="F830" s="205">
        <v>2.9</v>
      </c>
      <c r="G830" s="206">
        <v>1</v>
      </c>
      <c r="H830" s="204">
        <v>0.25</v>
      </c>
      <c r="I830" s="206">
        <v>6</v>
      </c>
      <c r="J830" s="204">
        <v>9.9000000000000005E-2</v>
      </c>
      <c r="K830" s="204">
        <v>0.105</v>
      </c>
      <c r="L830" s="205"/>
      <c r="M830" s="205"/>
    </row>
    <row r="831" spans="1:13" x14ac:dyDescent="0.2">
      <c r="A831" s="205" t="s">
        <v>653</v>
      </c>
      <c r="B831" s="205" t="s">
        <v>3303</v>
      </c>
      <c r="C831" s="214" t="s">
        <v>3633</v>
      </c>
      <c r="D831" s="204">
        <v>0.58799999999999997</v>
      </c>
      <c r="E831" s="204"/>
      <c r="F831" s="205">
        <v>2.7</v>
      </c>
      <c r="G831" s="206">
        <v>1</v>
      </c>
      <c r="H831" s="204">
        <v>0.17399999999999999</v>
      </c>
      <c r="I831" s="206">
        <v>6</v>
      </c>
      <c r="J831" s="204">
        <v>8.6999999999999994E-2</v>
      </c>
      <c r="K831" s="204">
        <v>9.0999999999999998E-2</v>
      </c>
      <c r="L831" s="205"/>
      <c r="M831" s="205"/>
    </row>
    <row r="832" spans="1:13" ht="33.75" x14ac:dyDescent="0.2">
      <c r="A832" s="205" t="s">
        <v>2280</v>
      </c>
      <c r="B832" s="205" t="s">
        <v>3303</v>
      </c>
      <c r="C832" s="214" t="s">
        <v>7307</v>
      </c>
      <c r="D832" s="204">
        <v>1.0960000000000001</v>
      </c>
      <c r="E832" s="204"/>
      <c r="F832" s="205">
        <v>6.1</v>
      </c>
      <c r="G832" s="206">
        <v>1</v>
      </c>
      <c r="H832" s="204">
        <v>0.32800000000000001</v>
      </c>
      <c r="I832" s="206">
        <v>13</v>
      </c>
      <c r="J832" s="204">
        <v>7.4999999999999997E-2</v>
      </c>
      <c r="K832" s="204">
        <v>9.1999999999999998E-2</v>
      </c>
      <c r="L832" s="205"/>
      <c r="M832" s="205"/>
    </row>
    <row r="833" spans="1:13" ht="33.75" x14ac:dyDescent="0.2">
      <c r="A833" s="205" t="s">
        <v>2281</v>
      </c>
      <c r="B833" s="205" t="s">
        <v>3303</v>
      </c>
      <c r="C833" s="214" t="s">
        <v>7308</v>
      </c>
      <c r="D833" s="204">
        <v>0.73499999999999999</v>
      </c>
      <c r="E833" s="204"/>
      <c r="F833" s="205">
        <v>3.7</v>
      </c>
      <c r="G833" s="206">
        <v>1</v>
      </c>
      <c r="H833" s="204">
        <v>0.216</v>
      </c>
      <c r="I833" s="206">
        <v>8</v>
      </c>
      <c r="J833" s="204">
        <v>8.2000000000000003E-2</v>
      </c>
      <c r="K833" s="204">
        <v>9.2999999999999999E-2</v>
      </c>
      <c r="L833" s="205"/>
      <c r="M833" s="205"/>
    </row>
    <row r="834" spans="1:13" ht="45" x14ac:dyDescent="0.2">
      <c r="A834" s="205" t="s">
        <v>1944</v>
      </c>
      <c r="B834" s="205" t="s">
        <v>3303</v>
      </c>
      <c r="C834" s="214" t="s">
        <v>7309</v>
      </c>
      <c r="D834" s="204">
        <v>1.3080000000000001</v>
      </c>
      <c r="E834" s="204"/>
      <c r="F834" s="205">
        <v>10</v>
      </c>
      <c r="G834" s="206">
        <v>2</v>
      </c>
      <c r="H834" s="204">
        <v>0.376</v>
      </c>
      <c r="I834" s="206">
        <v>20</v>
      </c>
      <c r="J834" s="204">
        <v>7.9000000000000001E-2</v>
      </c>
      <c r="K834" s="204">
        <v>0.10199999999999999</v>
      </c>
      <c r="L834" s="205"/>
      <c r="M834" s="205"/>
    </row>
    <row r="835" spans="1:13" ht="56.25" x14ac:dyDescent="0.2">
      <c r="A835" s="205" t="s">
        <v>1945</v>
      </c>
      <c r="B835" s="205" t="s">
        <v>3303</v>
      </c>
      <c r="C835" s="214" t="s">
        <v>7310</v>
      </c>
      <c r="D835" s="204">
        <v>0.96099999999999997</v>
      </c>
      <c r="E835" s="204"/>
      <c r="F835" s="205">
        <v>4.8</v>
      </c>
      <c r="G835" s="206">
        <v>1</v>
      </c>
      <c r="H835" s="204">
        <v>0.40200000000000002</v>
      </c>
      <c r="I835" s="206">
        <v>12</v>
      </c>
      <c r="J835" s="204">
        <v>8.6999999999999994E-2</v>
      </c>
      <c r="K835" s="204">
        <v>0.104</v>
      </c>
      <c r="L835" s="205"/>
      <c r="M835" s="205"/>
    </row>
    <row r="836" spans="1:13" ht="56.25" x14ac:dyDescent="0.2">
      <c r="A836" s="205" t="s">
        <v>3130</v>
      </c>
      <c r="B836" s="205" t="s">
        <v>3303</v>
      </c>
      <c r="C836" s="214" t="s">
        <v>7311</v>
      </c>
      <c r="D836" s="204">
        <v>0.64</v>
      </c>
      <c r="E836" s="204"/>
      <c r="F836" s="205">
        <v>3.4</v>
      </c>
      <c r="G836" s="206">
        <v>1</v>
      </c>
      <c r="H836" s="204">
        <v>0.20799999999999999</v>
      </c>
      <c r="I836" s="206">
        <v>8</v>
      </c>
      <c r="J836" s="204">
        <v>8.3000000000000004E-2</v>
      </c>
      <c r="K836" s="204">
        <v>9.1999999999999998E-2</v>
      </c>
      <c r="L836" s="205"/>
      <c r="M836" s="205"/>
    </row>
    <row r="837" spans="1:13" ht="56.25" x14ac:dyDescent="0.2">
      <c r="A837" s="205" t="s">
        <v>5723</v>
      </c>
      <c r="B837" s="205" t="s">
        <v>3303</v>
      </c>
      <c r="C837" s="214" t="s">
        <v>7312</v>
      </c>
      <c r="D837" s="204">
        <v>0.55500000000000005</v>
      </c>
      <c r="E837" s="204"/>
      <c r="F837" s="205">
        <v>3</v>
      </c>
      <c r="G837" s="206">
        <v>1</v>
      </c>
      <c r="H837" s="204">
        <v>0.18</v>
      </c>
      <c r="I837" s="206">
        <v>7</v>
      </c>
      <c r="J837" s="204">
        <v>8.5999999999999993E-2</v>
      </c>
      <c r="K837" s="204">
        <v>9.1999999999999998E-2</v>
      </c>
      <c r="L837" s="205"/>
      <c r="M837" s="205"/>
    </row>
    <row r="838" spans="1:13" x14ac:dyDescent="0.2">
      <c r="A838" s="205" t="s">
        <v>17</v>
      </c>
      <c r="B838" s="205" t="s">
        <v>3303</v>
      </c>
      <c r="C838" s="214" t="s">
        <v>18</v>
      </c>
      <c r="D838" s="204">
        <v>5.375</v>
      </c>
      <c r="E838" s="204"/>
      <c r="F838" s="205">
        <v>9.5</v>
      </c>
      <c r="G838" s="206">
        <v>2</v>
      </c>
      <c r="H838" s="204">
        <v>0.47199999999999998</v>
      </c>
      <c r="I838" s="206">
        <v>17</v>
      </c>
      <c r="J838" s="204">
        <v>0.104</v>
      </c>
      <c r="K838" s="204">
        <v>0.13400000000000001</v>
      </c>
      <c r="L838" s="205"/>
      <c r="M838" s="205"/>
    </row>
    <row r="839" spans="1:13" ht="56.25" x14ac:dyDescent="0.2">
      <c r="A839" s="205" t="s">
        <v>7313</v>
      </c>
      <c r="B839" s="205" t="s">
        <v>3303</v>
      </c>
      <c r="C839" s="214" t="s">
        <v>19</v>
      </c>
      <c r="D839" s="204">
        <v>2.3730000000000002</v>
      </c>
      <c r="E839" s="204"/>
      <c r="F839" s="205">
        <v>7.3</v>
      </c>
      <c r="G839" s="206">
        <v>1</v>
      </c>
      <c r="H839" s="204">
        <v>0.48299999999999998</v>
      </c>
      <c r="I839" s="206">
        <v>14</v>
      </c>
      <c r="J839" s="204">
        <v>9.2999999999999999E-2</v>
      </c>
      <c r="K839" s="204">
        <v>0.11700000000000001</v>
      </c>
      <c r="L839" s="205"/>
      <c r="M839" s="205"/>
    </row>
    <row r="840" spans="1:13" x14ac:dyDescent="0.2">
      <c r="A840" s="205" t="s">
        <v>3636</v>
      </c>
      <c r="B840" s="205" t="s">
        <v>3303</v>
      </c>
      <c r="C840" s="214" t="s">
        <v>3637</v>
      </c>
      <c r="D840" s="204">
        <v>1.865</v>
      </c>
      <c r="E840" s="204"/>
      <c r="F840" s="205">
        <v>7.2</v>
      </c>
      <c r="G840" s="206">
        <v>1</v>
      </c>
      <c r="H840" s="204">
        <v>0.54300000000000004</v>
      </c>
      <c r="I840" s="206">
        <v>15</v>
      </c>
      <c r="J840" s="204">
        <v>0.106</v>
      </c>
      <c r="K840" s="204">
        <v>0.13300000000000001</v>
      </c>
      <c r="L840" s="205"/>
      <c r="M840" s="205"/>
    </row>
    <row r="841" spans="1:13" ht="22.5" x14ac:dyDescent="0.2">
      <c r="A841" s="205" t="s">
        <v>3638</v>
      </c>
      <c r="B841" s="205" t="s">
        <v>3303</v>
      </c>
      <c r="C841" s="214" t="s">
        <v>3639</v>
      </c>
      <c r="D841" s="204">
        <v>1.8560000000000001</v>
      </c>
      <c r="E841" s="204"/>
      <c r="F841" s="205">
        <v>4.8</v>
      </c>
      <c r="G841" s="206">
        <v>1</v>
      </c>
      <c r="H841" s="204">
        <v>0.873</v>
      </c>
      <c r="I841" s="206">
        <v>10</v>
      </c>
      <c r="J841" s="204">
        <v>0.251</v>
      </c>
      <c r="K841" s="204">
        <v>0.20699999999999999</v>
      </c>
      <c r="L841" s="205"/>
      <c r="M841" s="205"/>
    </row>
    <row r="842" spans="1:13" ht="33.75" x14ac:dyDescent="0.2">
      <c r="A842" s="205" t="s">
        <v>2072</v>
      </c>
      <c r="B842" s="205" t="s">
        <v>3303</v>
      </c>
      <c r="C842" s="214" t="s">
        <v>5724</v>
      </c>
      <c r="D842" s="204">
        <v>4.4009999999999998</v>
      </c>
      <c r="E842" s="204"/>
      <c r="F842" s="205">
        <v>26</v>
      </c>
      <c r="G842" s="206">
        <v>8</v>
      </c>
      <c r="H842" s="204">
        <v>0.47299999999999998</v>
      </c>
      <c r="I842" s="206">
        <v>44</v>
      </c>
      <c r="J842" s="204">
        <v>0.16400000000000001</v>
      </c>
      <c r="K842" s="204">
        <v>0.158</v>
      </c>
      <c r="L842" s="205"/>
      <c r="M842" s="205" t="s">
        <v>310</v>
      </c>
    </row>
    <row r="843" spans="1:13" ht="33.75" x14ac:dyDescent="0.2">
      <c r="A843" s="205" t="s">
        <v>5725</v>
      </c>
      <c r="B843" s="205" t="s">
        <v>3303</v>
      </c>
      <c r="C843" s="214" t="s">
        <v>7314</v>
      </c>
      <c r="D843" s="204">
        <v>1.9990000000000001</v>
      </c>
      <c r="E843" s="204"/>
      <c r="F843" s="205">
        <v>12.5</v>
      </c>
      <c r="G843" s="206">
        <v>3</v>
      </c>
      <c r="H843" s="204">
        <v>0.48499999999999999</v>
      </c>
      <c r="I843" s="206">
        <v>26</v>
      </c>
      <c r="J843" s="204">
        <v>0.155</v>
      </c>
      <c r="K843" s="204">
        <v>0.14399999999999999</v>
      </c>
      <c r="L843" s="205"/>
      <c r="M843" s="205" t="s">
        <v>310</v>
      </c>
    </row>
    <row r="844" spans="1:13" ht="33.75" x14ac:dyDescent="0.2">
      <c r="A844" s="205" t="s">
        <v>5727</v>
      </c>
      <c r="B844" s="205" t="s">
        <v>3303</v>
      </c>
      <c r="C844" s="214" t="s">
        <v>7315</v>
      </c>
      <c r="D844" s="204">
        <v>1.083</v>
      </c>
      <c r="E844" s="204"/>
      <c r="F844" s="205">
        <v>7.2</v>
      </c>
      <c r="G844" s="206">
        <v>1</v>
      </c>
      <c r="H844" s="204">
        <v>0.52700000000000002</v>
      </c>
      <c r="I844" s="206">
        <v>18</v>
      </c>
      <c r="J844" s="204">
        <v>0.14699999999999999</v>
      </c>
      <c r="K844" s="204">
        <v>0.129</v>
      </c>
      <c r="L844" s="205"/>
      <c r="M844" s="205" t="s">
        <v>310</v>
      </c>
    </row>
    <row r="845" spans="1:13" ht="22.5" x14ac:dyDescent="0.2">
      <c r="A845" s="205" t="s">
        <v>2073</v>
      </c>
      <c r="B845" s="205" t="s">
        <v>3303</v>
      </c>
      <c r="C845" s="214" t="s">
        <v>1182</v>
      </c>
      <c r="D845" s="204">
        <v>1.3959999999999999</v>
      </c>
      <c r="E845" s="204"/>
      <c r="F845" s="205">
        <v>8.1999999999999993</v>
      </c>
      <c r="G845" s="206">
        <v>2</v>
      </c>
      <c r="H845" s="204">
        <v>0.316</v>
      </c>
      <c r="I845" s="206">
        <v>20</v>
      </c>
      <c r="J845" s="204">
        <v>8.1000000000000003E-2</v>
      </c>
      <c r="K845" s="204">
        <v>0.10299999999999999</v>
      </c>
      <c r="L845" s="205"/>
      <c r="M845" s="205"/>
    </row>
    <row r="846" spans="1:13" ht="45" x14ac:dyDescent="0.2">
      <c r="A846" s="205" t="s">
        <v>5729</v>
      </c>
      <c r="B846" s="205" t="s">
        <v>3303</v>
      </c>
      <c r="C846" s="214" t="s">
        <v>5730</v>
      </c>
      <c r="D846" s="204">
        <v>0.85299999999999998</v>
      </c>
      <c r="E846" s="204"/>
      <c r="F846" s="205">
        <v>5.2</v>
      </c>
      <c r="G846" s="206">
        <v>1</v>
      </c>
      <c r="H846" s="204">
        <v>0.40300000000000002</v>
      </c>
      <c r="I846" s="206">
        <v>12</v>
      </c>
      <c r="J846" s="204">
        <v>7.1999999999999995E-2</v>
      </c>
      <c r="K846" s="204">
        <v>8.5999999999999993E-2</v>
      </c>
      <c r="L846" s="205"/>
      <c r="M846" s="205"/>
    </row>
    <row r="847" spans="1:13" ht="33.75" x14ac:dyDescent="0.2">
      <c r="A847" s="205" t="s">
        <v>2335</v>
      </c>
      <c r="B847" s="205" t="s">
        <v>3303</v>
      </c>
      <c r="C847" s="214" t="s">
        <v>3226</v>
      </c>
      <c r="D847" s="204">
        <v>1.484</v>
      </c>
      <c r="E847" s="204"/>
      <c r="F847" s="205">
        <v>5.9</v>
      </c>
      <c r="G847" s="206">
        <v>1</v>
      </c>
      <c r="H847" s="204">
        <v>0.59099999999999997</v>
      </c>
      <c r="I847" s="206">
        <v>12</v>
      </c>
      <c r="J847" s="204">
        <v>0.10199999999999999</v>
      </c>
      <c r="K847" s="204">
        <v>0.125</v>
      </c>
      <c r="L847" s="205"/>
      <c r="M847" s="205"/>
    </row>
    <row r="848" spans="1:13" ht="33.75" x14ac:dyDescent="0.2">
      <c r="A848" s="205" t="s">
        <v>654</v>
      </c>
      <c r="B848" s="205" t="s">
        <v>3303</v>
      </c>
      <c r="C848" s="214" t="s">
        <v>3227</v>
      </c>
      <c r="D848" s="204">
        <v>1.5069999999999999</v>
      </c>
      <c r="E848" s="204"/>
      <c r="F848" s="205">
        <v>4.5999999999999996</v>
      </c>
      <c r="G848" s="206">
        <v>1</v>
      </c>
      <c r="H848" s="204">
        <v>0.27800000000000002</v>
      </c>
      <c r="I848" s="206">
        <v>10</v>
      </c>
      <c r="J848" s="204">
        <v>8.5000000000000006E-2</v>
      </c>
      <c r="K848" s="204">
        <v>9.9000000000000005E-2</v>
      </c>
      <c r="L848" s="205"/>
      <c r="M848" s="205"/>
    </row>
    <row r="849" spans="1:13" ht="33.75" x14ac:dyDescent="0.2">
      <c r="A849" s="205" t="s">
        <v>655</v>
      </c>
      <c r="B849" s="205" t="s">
        <v>3303</v>
      </c>
      <c r="C849" s="214" t="s">
        <v>3228</v>
      </c>
      <c r="D849" s="204">
        <v>1.365</v>
      </c>
      <c r="E849" s="204"/>
      <c r="F849" s="205">
        <v>4.3</v>
      </c>
      <c r="G849" s="206">
        <v>1</v>
      </c>
      <c r="H849" s="204">
        <v>0.51600000000000001</v>
      </c>
      <c r="I849" s="206">
        <v>8</v>
      </c>
      <c r="J849" s="204">
        <v>9.4E-2</v>
      </c>
      <c r="K849" s="204">
        <v>0.109</v>
      </c>
      <c r="L849" s="205"/>
      <c r="M849" s="205"/>
    </row>
    <row r="850" spans="1:13" ht="22.5" x14ac:dyDescent="0.2">
      <c r="A850" s="205" t="s">
        <v>656</v>
      </c>
      <c r="B850" s="205" t="s">
        <v>3303</v>
      </c>
      <c r="C850" s="214" t="s">
        <v>657</v>
      </c>
      <c r="D850" s="204">
        <v>1.026</v>
      </c>
      <c r="E850" s="204"/>
      <c r="F850" s="205">
        <v>3.3</v>
      </c>
      <c r="G850" s="206">
        <v>1</v>
      </c>
      <c r="H850" s="204">
        <v>0.32600000000000001</v>
      </c>
      <c r="I850" s="206">
        <v>8</v>
      </c>
      <c r="J850" s="204">
        <v>9.7000000000000003E-2</v>
      </c>
      <c r="K850" s="204">
        <v>0.106</v>
      </c>
      <c r="L850" s="205"/>
      <c r="M850" s="205"/>
    </row>
    <row r="851" spans="1:13" ht="22.5" x14ac:dyDescent="0.2">
      <c r="A851" s="205" t="s">
        <v>658</v>
      </c>
      <c r="B851" s="205" t="s">
        <v>3303</v>
      </c>
      <c r="C851" s="214" t="s">
        <v>659</v>
      </c>
      <c r="D851" s="204">
        <v>0.73599999999999999</v>
      </c>
      <c r="E851" s="204"/>
      <c r="F851" s="205">
        <v>2.7</v>
      </c>
      <c r="G851" s="206">
        <v>1</v>
      </c>
      <c r="H851" s="204">
        <v>0.215</v>
      </c>
      <c r="I851" s="206">
        <v>6</v>
      </c>
      <c r="J851" s="204">
        <v>0.106</v>
      </c>
      <c r="K851" s="204">
        <v>0.11</v>
      </c>
      <c r="L851" s="205"/>
      <c r="M851" s="205"/>
    </row>
    <row r="852" spans="1:13" ht="22.5" x14ac:dyDescent="0.2">
      <c r="A852" s="205" t="s">
        <v>3466</v>
      </c>
      <c r="B852" s="205" t="s">
        <v>3303</v>
      </c>
      <c r="C852" s="214" t="s">
        <v>1149</v>
      </c>
      <c r="D852" s="204">
        <v>0.98499999999999999</v>
      </c>
      <c r="E852" s="204"/>
      <c r="F852" s="205">
        <v>3.2</v>
      </c>
      <c r="G852" s="206">
        <v>1</v>
      </c>
      <c r="H852" s="204">
        <v>0.29599999999999999</v>
      </c>
      <c r="I852" s="206">
        <v>7</v>
      </c>
      <c r="J852" s="204">
        <v>0.125</v>
      </c>
      <c r="K852" s="204">
        <v>0.13600000000000001</v>
      </c>
      <c r="L852" s="205"/>
      <c r="M852" s="205"/>
    </row>
    <row r="853" spans="1:13" ht="56.25" x14ac:dyDescent="0.2">
      <c r="A853" s="205" t="s">
        <v>660</v>
      </c>
      <c r="B853" s="205" t="s">
        <v>3303</v>
      </c>
      <c r="C853" s="214" t="s">
        <v>3229</v>
      </c>
      <c r="D853" s="204">
        <v>3.7930000000000001</v>
      </c>
      <c r="E853" s="204"/>
      <c r="F853" s="205">
        <v>10.9</v>
      </c>
      <c r="G853" s="206">
        <v>3</v>
      </c>
      <c r="H853" s="204">
        <v>0.39300000000000002</v>
      </c>
      <c r="I853" s="206">
        <v>20</v>
      </c>
      <c r="J853" s="204">
        <v>0.10100000000000001</v>
      </c>
      <c r="K853" s="204">
        <v>0.13200000000000001</v>
      </c>
      <c r="L853" s="205"/>
      <c r="M853" s="205"/>
    </row>
    <row r="854" spans="1:13" ht="22.5" x14ac:dyDescent="0.2">
      <c r="A854" s="205" t="s">
        <v>1167</v>
      </c>
      <c r="B854" s="205" t="s">
        <v>3303</v>
      </c>
      <c r="C854" s="214" t="s">
        <v>1168</v>
      </c>
      <c r="D854" s="204">
        <v>6.1950000000000003</v>
      </c>
      <c r="E854" s="204"/>
      <c r="F854" s="205">
        <v>37</v>
      </c>
      <c r="G854" s="206">
        <v>11</v>
      </c>
      <c r="H854" s="204">
        <v>0.32800000000000001</v>
      </c>
      <c r="I854" s="206">
        <v>55</v>
      </c>
      <c r="J854" s="204">
        <v>0.17</v>
      </c>
      <c r="K854" s="204">
        <v>0.10299999999999999</v>
      </c>
      <c r="L854" s="205"/>
      <c r="M854" s="205"/>
    </row>
    <row r="855" spans="1:13" ht="22.5" x14ac:dyDescent="0.2">
      <c r="A855" s="205" t="s">
        <v>1327</v>
      </c>
      <c r="B855" s="205" t="s">
        <v>3304</v>
      </c>
      <c r="C855" s="214" t="s">
        <v>1328</v>
      </c>
      <c r="D855" s="204">
        <v>2.1190000000000002</v>
      </c>
      <c r="E855" s="204"/>
      <c r="F855" s="205">
        <v>20.8</v>
      </c>
      <c r="G855" s="206"/>
      <c r="H855" s="204"/>
      <c r="I855" s="206">
        <v>31</v>
      </c>
      <c r="J855" s="204">
        <v>7.0000000000000007E-2</v>
      </c>
      <c r="K855" s="204">
        <v>9.5000000000000001E-2</v>
      </c>
      <c r="L855" s="205"/>
      <c r="M855" s="205"/>
    </row>
    <row r="856" spans="1:13" ht="56.25" x14ac:dyDescent="0.2">
      <c r="A856" s="205" t="s">
        <v>3131</v>
      </c>
      <c r="B856" s="205" t="s">
        <v>3305</v>
      </c>
      <c r="C856" s="214" t="s">
        <v>7316</v>
      </c>
      <c r="D856" s="204">
        <v>1.526</v>
      </c>
      <c r="E856" s="204"/>
      <c r="F856" s="205">
        <v>11.7</v>
      </c>
      <c r="G856" s="206">
        <v>3</v>
      </c>
      <c r="H856" s="204">
        <v>0.375</v>
      </c>
      <c r="I856" s="206">
        <v>25</v>
      </c>
      <c r="J856" s="204">
        <v>0.14399999999999999</v>
      </c>
      <c r="K856" s="204">
        <v>0.11799999999999999</v>
      </c>
      <c r="L856" s="205"/>
      <c r="M856" s="205"/>
    </row>
    <row r="857" spans="1:13" ht="45" x14ac:dyDescent="0.2">
      <c r="A857" s="205" t="s">
        <v>1346</v>
      </c>
      <c r="B857" s="205" t="s">
        <v>3305</v>
      </c>
      <c r="C857" s="214" t="s">
        <v>7317</v>
      </c>
      <c r="D857" s="204">
        <v>1.089</v>
      </c>
      <c r="E857" s="204"/>
      <c r="F857" s="205">
        <v>10.1</v>
      </c>
      <c r="G857" s="206">
        <v>2</v>
      </c>
      <c r="H857" s="204">
        <v>0.35799999999999998</v>
      </c>
      <c r="I857" s="206">
        <v>19</v>
      </c>
      <c r="J857" s="204">
        <v>7.3999999999999996E-2</v>
      </c>
      <c r="K857" s="204">
        <v>9.6000000000000002E-2</v>
      </c>
      <c r="L857" s="205"/>
      <c r="M857" s="205"/>
    </row>
    <row r="858" spans="1:13" ht="45" x14ac:dyDescent="0.2">
      <c r="A858" s="205" t="s">
        <v>1347</v>
      </c>
      <c r="B858" s="205" t="s">
        <v>3305</v>
      </c>
      <c r="C858" s="214" t="s">
        <v>3137</v>
      </c>
      <c r="D858" s="204">
        <v>0.69899999999999995</v>
      </c>
      <c r="E858" s="204"/>
      <c r="F858" s="205">
        <v>5.9</v>
      </c>
      <c r="G858" s="206"/>
      <c r="H858" s="204"/>
      <c r="I858" s="206">
        <v>13</v>
      </c>
      <c r="J858" s="204">
        <v>8.2000000000000003E-2</v>
      </c>
      <c r="K858" s="204">
        <v>0.1</v>
      </c>
      <c r="L858" s="205"/>
      <c r="M858" s="205"/>
    </row>
    <row r="859" spans="1:13" ht="22.5" x14ac:dyDescent="0.2">
      <c r="A859" s="205" t="s">
        <v>2500</v>
      </c>
      <c r="B859" s="205" t="s">
        <v>3305</v>
      </c>
      <c r="C859" s="214" t="s">
        <v>3138</v>
      </c>
      <c r="D859" s="204">
        <v>1.542</v>
      </c>
      <c r="E859" s="204"/>
      <c r="F859" s="205">
        <v>11.4</v>
      </c>
      <c r="G859" s="206">
        <v>3</v>
      </c>
      <c r="H859" s="204">
        <v>0.374</v>
      </c>
      <c r="I859" s="206">
        <v>23</v>
      </c>
      <c r="J859" s="204">
        <v>9.1999999999999998E-2</v>
      </c>
      <c r="K859" s="204">
        <v>0.121</v>
      </c>
      <c r="L859" s="205"/>
      <c r="M859" s="205" t="s">
        <v>310</v>
      </c>
    </row>
    <row r="860" spans="1:13" ht="22.5" x14ac:dyDescent="0.2">
      <c r="A860" s="205" t="s">
        <v>3734</v>
      </c>
      <c r="B860" s="205" t="s">
        <v>3305</v>
      </c>
      <c r="C860" s="214" t="s">
        <v>389</v>
      </c>
      <c r="D860" s="204">
        <v>0.71899999999999997</v>
      </c>
      <c r="E860" s="204"/>
      <c r="F860" s="205">
        <v>5.3</v>
      </c>
      <c r="G860" s="206">
        <v>1</v>
      </c>
      <c r="H860" s="204">
        <v>0.435</v>
      </c>
      <c r="I860" s="206">
        <v>13</v>
      </c>
      <c r="J860" s="204">
        <v>9.2999999999999999E-2</v>
      </c>
      <c r="K860" s="204">
        <v>0.111</v>
      </c>
      <c r="L860" s="205"/>
      <c r="M860" s="205" t="s">
        <v>310</v>
      </c>
    </row>
    <row r="861" spans="1:13" ht="22.5" x14ac:dyDescent="0.2">
      <c r="A861" s="205" t="s">
        <v>3735</v>
      </c>
      <c r="B861" s="205" t="s">
        <v>3305</v>
      </c>
      <c r="C861" s="214" t="s">
        <v>2092</v>
      </c>
      <c r="D861" s="204">
        <v>1.8959999999999999</v>
      </c>
      <c r="E861" s="204"/>
      <c r="F861" s="205">
        <v>14.6</v>
      </c>
      <c r="G861" s="206">
        <v>4</v>
      </c>
      <c r="H861" s="204">
        <v>0.36799999999999999</v>
      </c>
      <c r="I861" s="206">
        <v>28</v>
      </c>
      <c r="J861" s="204">
        <v>8.7999999999999995E-2</v>
      </c>
      <c r="K861" s="204">
        <v>0.11799999999999999</v>
      </c>
      <c r="L861" s="205"/>
      <c r="M861" s="205"/>
    </row>
    <row r="862" spans="1:13" ht="22.5" x14ac:dyDescent="0.2">
      <c r="A862" s="205" t="s">
        <v>3736</v>
      </c>
      <c r="B862" s="205" t="s">
        <v>3305</v>
      </c>
      <c r="C862" s="214" t="s">
        <v>2093</v>
      </c>
      <c r="D862" s="204">
        <v>0.63200000000000001</v>
      </c>
      <c r="E862" s="204"/>
      <c r="F862" s="205">
        <v>5.7</v>
      </c>
      <c r="G862" s="206">
        <v>1</v>
      </c>
      <c r="H862" s="204">
        <v>0.35199999999999998</v>
      </c>
      <c r="I862" s="206">
        <v>13</v>
      </c>
      <c r="J862" s="204">
        <v>7.3999999999999996E-2</v>
      </c>
      <c r="K862" s="204">
        <v>0.09</v>
      </c>
      <c r="L862" s="205"/>
      <c r="M862" s="205"/>
    </row>
    <row r="863" spans="1:13" ht="22.5" x14ac:dyDescent="0.2">
      <c r="A863" s="205" t="s">
        <v>6681</v>
      </c>
      <c r="B863" s="205" t="s">
        <v>3305</v>
      </c>
      <c r="C863" s="214" t="s">
        <v>6682</v>
      </c>
      <c r="D863" s="204">
        <v>0.497</v>
      </c>
      <c r="E863" s="204"/>
      <c r="F863" s="205">
        <v>3.7</v>
      </c>
      <c r="G863" s="206">
        <v>1</v>
      </c>
      <c r="H863" s="204">
        <v>0.255</v>
      </c>
      <c r="I863" s="206">
        <v>9</v>
      </c>
      <c r="J863" s="204">
        <v>8.7999999999999995E-2</v>
      </c>
      <c r="K863" s="204">
        <v>9.9000000000000005E-2</v>
      </c>
      <c r="L863" s="205"/>
      <c r="M863" s="205"/>
    </row>
    <row r="864" spans="1:13" ht="22.5" x14ac:dyDescent="0.2">
      <c r="A864" s="205" t="s">
        <v>6683</v>
      </c>
      <c r="B864" s="205" t="s">
        <v>3305</v>
      </c>
      <c r="C864" s="214" t="s">
        <v>6684</v>
      </c>
      <c r="D864" s="204">
        <v>0.37</v>
      </c>
      <c r="E864" s="204"/>
      <c r="F864" s="205">
        <v>2.2999999999999998</v>
      </c>
      <c r="G864" s="206">
        <v>1</v>
      </c>
      <c r="H864" s="204">
        <v>0.14799999999999999</v>
      </c>
      <c r="I864" s="206">
        <v>5</v>
      </c>
      <c r="J864" s="204">
        <v>0.11</v>
      </c>
      <c r="K864" s="204">
        <v>0.11</v>
      </c>
      <c r="L864" s="205"/>
      <c r="M864" s="205"/>
    </row>
    <row r="865" spans="1:13" ht="22.5" x14ac:dyDescent="0.2">
      <c r="A865" s="205" t="s">
        <v>1504</v>
      </c>
      <c r="B865" s="205" t="s">
        <v>3305</v>
      </c>
      <c r="C865" s="214" t="s">
        <v>3139</v>
      </c>
      <c r="D865" s="204">
        <v>0.49099999999999999</v>
      </c>
      <c r="E865" s="204"/>
      <c r="F865" s="205">
        <v>3.8</v>
      </c>
      <c r="G865" s="206">
        <v>1</v>
      </c>
      <c r="H865" s="204">
        <v>0.218</v>
      </c>
      <c r="I865" s="206">
        <v>9</v>
      </c>
      <c r="J865" s="204">
        <v>8.5000000000000006E-2</v>
      </c>
      <c r="K865" s="204">
        <v>9.6000000000000002E-2</v>
      </c>
      <c r="L865" s="205"/>
      <c r="M865" s="205"/>
    </row>
    <row r="866" spans="1:13" ht="22.5" x14ac:dyDescent="0.2">
      <c r="A866" s="205" t="s">
        <v>1169</v>
      </c>
      <c r="B866" s="205" t="s">
        <v>3305</v>
      </c>
      <c r="C866" s="214" t="s">
        <v>7318</v>
      </c>
      <c r="D866" s="204">
        <v>0.26500000000000001</v>
      </c>
      <c r="E866" s="204"/>
      <c r="F866" s="205">
        <v>1</v>
      </c>
      <c r="G866" s="206"/>
      <c r="H866" s="204"/>
      <c r="I866" s="206"/>
      <c r="J866" s="204"/>
      <c r="K866" s="204"/>
      <c r="L866" s="205"/>
      <c r="M866" s="205" t="s">
        <v>310</v>
      </c>
    </row>
    <row r="867" spans="1:13" ht="22.5" x14ac:dyDescent="0.2">
      <c r="A867" s="205" t="s">
        <v>1489</v>
      </c>
      <c r="B867" s="205" t="s">
        <v>3305</v>
      </c>
      <c r="C867" s="214" t="s">
        <v>7319</v>
      </c>
      <c r="D867" s="204">
        <v>0.21</v>
      </c>
      <c r="E867" s="204"/>
      <c r="F867" s="205">
        <v>1</v>
      </c>
      <c r="G867" s="206"/>
      <c r="H867" s="204"/>
      <c r="I867" s="206"/>
      <c r="J867" s="204"/>
      <c r="K867" s="204"/>
      <c r="L867" s="205"/>
      <c r="M867" s="205"/>
    </row>
    <row r="868" spans="1:13" ht="22.5" x14ac:dyDescent="0.2">
      <c r="A868" s="205" t="s">
        <v>1490</v>
      </c>
      <c r="B868" s="205" t="s">
        <v>3305</v>
      </c>
      <c r="C868" s="214" t="s">
        <v>1491</v>
      </c>
      <c r="D868" s="204">
        <v>1.736</v>
      </c>
      <c r="E868" s="204"/>
      <c r="F868" s="205">
        <v>13</v>
      </c>
      <c r="G868" s="206"/>
      <c r="H868" s="204"/>
      <c r="I868" s="206">
        <v>25</v>
      </c>
      <c r="J868" s="204">
        <v>8.5000000000000006E-2</v>
      </c>
      <c r="K868" s="204">
        <v>0.113</v>
      </c>
      <c r="L868" s="205"/>
      <c r="M868" s="205"/>
    </row>
    <row r="869" spans="1:13" x14ac:dyDescent="0.2">
      <c r="A869" s="217" t="s">
        <v>1283</v>
      </c>
      <c r="B869" s="85"/>
      <c r="C869" s="218"/>
      <c r="D869" s="84"/>
      <c r="E869" s="84"/>
      <c r="F869" s="85"/>
      <c r="G869" s="220"/>
      <c r="H869" s="84"/>
      <c r="I869" s="220"/>
      <c r="J869" s="84"/>
      <c r="K869" s="84"/>
      <c r="L869" s="85"/>
      <c r="M869" s="221"/>
    </row>
    <row r="870" spans="1:13" ht="22.5" x14ac:dyDescent="0.2">
      <c r="A870" s="205" t="s">
        <v>1172</v>
      </c>
      <c r="B870" s="205" t="s">
        <v>3303</v>
      </c>
      <c r="C870" s="214" t="s">
        <v>1173</v>
      </c>
      <c r="D870" s="204">
        <v>4.242</v>
      </c>
      <c r="E870" s="204"/>
      <c r="F870" s="205">
        <v>11.8</v>
      </c>
      <c r="G870" s="206">
        <v>3</v>
      </c>
      <c r="H870" s="204">
        <v>0.71799999999999997</v>
      </c>
      <c r="I870" s="206">
        <v>23</v>
      </c>
      <c r="J870" s="204">
        <v>0.24299999999999999</v>
      </c>
      <c r="K870" s="204">
        <v>0.224</v>
      </c>
      <c r="L870" s="205"/>
      <c r="M870" s="205"/>
    </row>
    <row r="871" spans="1:13" ht="22.5" x14ac:dyDescent="0.2">
      <c r="A871" s="205" t="s">
        <v>1174</v>
      </c>
      <c r="B871" s="205" t="s">
        <v>3303</v>
      </c>
      <c r="C871" s="214" t="s">
        <v>1175</v>
      </c>
      <c r="D871" s="204">
        <v>2.5219999999999998</v>
      </c>
      <c r="E871" s="204"/>
      <c r="F871" s="205">
        <v>9.9</v>
      </c>
      <c r="G871" s="206">
        <v>2</v>
      </c>
      <c r="H871" s="204">
        <v>0.50800000000000001</v>
      </c>
      <c r="I871" s="206">
        <v>17</v>
      </c>
      <c r="J871" s="204">
        <v>0.19900000000000001</v>
      </c>
      <c r="K871" s="204">
        <v>0.14000000000000001</v>
      </c>
      <c r="L871" s="205"/>
      <c r="M871" s="205"/>
    </row>
    <row r="872" spans="1:13" x14ac:dyDescent="0.2">
      <c r="A872" s="205" t="s">
        <v>21</v>
      </c>
      <c r="B872" s="205" t="s">
        <v>3303</v>
      </c>
      <c r="C872" s="214" t="s">
        <v>22</v>
      </c>
      <c r="D872" s="204">
        <v>2.016</v>
      </c>
      <c r="E872" s="204"/>
      <c r="F872" s="205">
        <v>5.0999999999999996</v>
      </c>
      <c r="G872" s="206">
        <v>1</v>
      </c>
      <c r="H872" s="204">
        <v>0.35599999999999998</v>
      </c>
      <c r="I872" s="206">
        <v>9</v>
      </c>
      <c r="J872" s="204">
        <v>9.7000000000000003E-2</v>
      </c>
      <c r="K872" s="204">
        <v>0.11600000000000001</v>
      </c>
      <c r="L872" s="205"/>
      <c r="M872" s="205"/>
    </row>
    <row r="873" spans="1:13" ht="56.25" x14ac:dyDescent="0.2">
      <c r="A873" s="205" t="s">
        <v>1284</v>
      </c>
      <c r="B873" s="205" t="s">
        <v>3303</v>
      </c>
      <c r="C873" s="214" t="s">
        <v>5734</v>
      </c>
      <c r="D873" s="204">
        <v>3.8029999999999999</v>
      </c>
      <c r="E873" s="204"/>
      <c r="F873" s="205">
        <v>13</v>
      </c>
      <c r="G873" s="206">
        <v>3</v>
      </c>
      <c r="H873" s="204">
        <v>0.55700000000000005</v>
      </c>
      <c r="I873" s="206">
        <v>27</v>
      </c>
      <c r="J873" s="204">
        <v>0.12</v>
      </c>
      <c r="K873" s="204">
        <v>0.16</v>
      </c>
      <c r="L873" s="205"/>
      <c r="M873" s="205"/>
    </row>
    <row r="874" spans="1:13" ht="56.25" x14ac:dyDescent="0.2">
      <c r="A874" s="205" t="s">
        <v>1285</v>
      </c>
      <c r="B874" s="205" t="s">
        <v>3303</v>
      </c>
      <c r="C874" s="214" t="s">
        <v>7320</v>
      </c>
      <c r="D874" s="204">
        <v>1.2529999999999999</v>
      </c>
      <c r="E874" s="204"/>
      <c r="F874" s="205">
        <v>3.5</v>
      </c>
      <c r="G874" s="206">
        <v>1</v>
      </c>
      <c r="H874" s="204">
        <v>0.249</v>
      </c>
      <c r="I874" s="206">
        <v>8</v>
      </c>
      <c r="J874" s="204">
        <v>9.8000000000000004E-2</v>
      </c>
      <c r="K874" s="204">
        <v>0.109</v>
      </c>
      <c r="L874" s="205"/>
      <c r="M874" s="205"/>
    </row>
    <row r="875" spans="1:13" ht="56.25" x14ac:dyDescent="0.2">
      <c r="A875" s="205" t="s">
        <v>2326</v>
      </c>
      <c r="B875" s="205" t="s">
        <v>3303</v>
      </c>
      <c r="C875" s="214" t="s">
        <v>7321</v>
      </c>
      <c r="D875" s="204">
        <v>1.1739999999999999</v>
      </c>
      <c r="E875" s="204"/>
      <c r="F875" s="205">
        <v>3.1</v>
      </c>
      <c r="G875" s="206">
        <v>1</v>
      </c>
      <c r="H875" s="204">
        <v>0.21199999999999999</v>
      </c>
      <c r="I875" s="206">
        <v>6</v>
      </c>
      <c r="J875" s="204">
        <v>9.5000000000000001E-2</v>
      </c>
      <c r="K875" s="204">
        <v>0.10299999999999999</v>
      </c>
      <c r="L875" s="205"/>
      <c r="M875" s="205"/>
    </row>
    <row r="876" spans="1:13" ht="45" x14ac:dyDescent="0.2">
      <c r="A876" s="205" t="s">
        <v>2327</v>
      </c>
      <c r="B876" s="205" t="s">
        <v>3303</v>
      </c>
      <c r="C876" s="214" t="s">
        <v>7322</v>
      </c>
      <c r="D876" s="204">
        <v>0.95399999999999996</v>
      </c>
      <c r="E876" s="204"/>
      <c r="F876" s="205">
        <v>2.8</v>
      </c>
      <c r="G876" s="206">
        <v>1</v>
      </c>
      <c r="H876" s="204">
        <v>9.0999999999999998E-2</v>
      </c>
      <c r="I876" s="206">
        <v>5</v>
      </c>
      <c r="J876" s="204">
        <v>9.2999999999999999E-2</v>
      </c>
      <c r="K876" s="204">
        <v>9.8000000000000004E-2</v>
      </c>
      <c r="L876" s="205"/>
      <c r="M876" s="205"/>
    </row>
    <row r="877" spans="1:13" x14ac:dyDescent="0.2">
      <c r="A877" s="205" t="s">
        <v>2670</v>
      </c>
      <c r="B877" s="205" t="s">
        <v>3303</v>
      </c>
      <c r="C877" s="214" t="s">
        <v>1495</v>
      </c>
      <c r="D877" s="204">
        <v>1.655</v>
      </c>
      <c r="E877" s="204"/>
      <c r="F877" s="205">
        <v>5.8</v>
      </c>
      <c r="G877" s="206">
        <v>1</v>
      </c>
      <c r="H877" s="204">
        <v>0.318</v>
      </c>
      <c r="I877" s="206">
        <v>12</v>
      </c>
      <c r="J877" s="204">
        <v>7.5999999999999998E-2</v>
      </c>
      <c r="K877" s="204">
        <v>9.2999999999999999E-2</v>
      </c>
      <c r="L877" s="205"/>
      <c r="M877" s="205"/>
    </row>
    <row r="878" spans="1:13" ht="56.25" x14ac:dyDescent="0.2">
      <c r="A878" s="205" t="s">
        <v>1496</v>
      </c>
      <c r="B878" s="205" t="s">
        <v>3303</v>
      </c>
      <c r="C878" s="214" t="s">
        <v>6834</v>
      </c>
      <c r="D878" s="204">
        <v>4.0190000000000001</v>
      </c>
      <c r="E878" s="204"/>
      <c r="F878" s="205">
        <v>20.2</v>
      </c>
      <c r="G878" s="206">
        <v>6</v>
      </c>
      <c r="H878" s="204">
        <v>0.436</v>
      </c>
      <c r="I878" s="206">
        <v>38</v>
      </c>
      <c r="J878" s="204">
        <v>0.106</v>
      </c>
      <c r="K878" s="204">
        <v>0.14399999999999999</v>
      </c>
      <c r="L878" s="205"/>
      <c r="M878" s="205"/>
    </row>
    <row r="879" spans="1:13" ht="45" x14ac:dyDescent="0.2">
      <c r="A879" s="205" t="s">
        <v>1497</v>
      </c>
      <c r="B879" s="205" t="s">
        <v>3303</v>
      </c>
      <c r="C879" s="214" t="s">
        <v>6835</v>
      </c>
      <c r="D879" s="204">
        <v>2.8769999999999998</v>
      </c>
      <c r="E879" s="204"/>
      <c r="F879" s="205">
        <v>13.2</v>
      </c>
      <c r="G879" s="206">
        <v>3</v>
      </c>
      <c r="H879" s="204">
        <v>0.502</v>
      </c>
      <c r="I879" s="206">
        <v>27</v>
      </c>
      <c r="J879" s="204">
        <v>0.107</v>
      </c>
      <c r="K879" s="204">
        <v>0.14199999999999999</v>
      </c>
      <c r="L879" s="205"/>
      <c r="M879" s="205"/>
    </row>
    <row r="880" spans="1:13" ht="33.75" x14ac:dyDescent="0.2">
      <c r="A880" s="205" t="s">
        <v>1492</v>
      </c>
      <c r="B880" s="205" t="s">
        <v>3303</v>
      </c>
      <c r="C880" s="214" t="s">
        <v>7323</v>
      </c>
      <c r="D880" s="204">
        <v>1.462</v>
      </c>
      <c r="E880" s="204"/>
      <c r="F880" s="205">
        <v>6.8</v>
      </c>
      <c r="G880" s="206">
        <v>1</v>
      </c>
      <c r="H880" s="204">
        <v>0.81499999999999995</v>
      </c>
      <c r="I880" s="206">
        <v>17</v>
      </c>
      <c r="J880" s="204">
        <v>8.5999999999999993E-2</v>
      </c>
      <c r="K880" s="204">
        <v>0.107</v>
      </c>
      <c r="L880" s="205"/>
      <c r="M880" s="205"/>
    </row>
    <row r="881" spans="1:13" ht="22.5" x14ac:dyDescent="0.2">
      <c r="A881" s="205" t="s">
        <v>6686</v>
      </c>
      <c r="B881" s="205" t="s">
        <v>3303</v>
      </c>
      <c r="C881" s="214" t="s">
        <v>6687</v>
      </c>
      <c r="D881" s="204">
        <v>1.0349999999999999</v>
      </c>
      <c r="E881" s="204"/>
      <c r="F881" s="205">
        <v>4.0999999999999996</v>
      </c>
      <c r="G881" s="206">
        <v>1</v>
      </c>
      <c r="H881" s="204">
        <v>0.44700000000000001</v>
      </c>
      <c r="I881" s="206">
        <v>10</v>
      </c>
      <c r="J881" s="204">
        <v>8.4000000000000005E-2</v>
      </c>
      <c r="K881" s="204">
        <v>9.6000000000000002E-2</v>
      </c>
      <c r="L881" s="205"/>
      <c r="M881" s="205"/>
    </row>
    <row r="882" spans="1:13" ht="22.5" x14ac:dyDescent="0.2">
      <c r="A882" s="205" t="s">
        <v>1804</v>
      </c>
      <c r="B882" s="205" t="s">
        <v>3303</v>
      </c>
      <c r="C882" s="214" t="s">
        <v>5738</v>
      </c>
      <c r="D882" s="204">
        <v>1.8009999999999999</v>
      </c>
      <c r="E882" s="204"/>
      <c r="F882" s="205">
        <v>5.5</v>
      </c>
      <c r="G882" s="206">
        <v>1</v>
      </c>
      <c r="H882" s="204">
        <v>0.379</v>
      </c>
      <c r="I882" s="206">
        <v>12</v>
      </c>
      <c r="J882" s="204">
        <v>9.7000000000000003E-2</v>
      </c>
      <c r="K882" s="204">
        <v>0.11700000000000001</v>
      </c>
      <c r="L882" s="205"/>
      <c r="M882" s="205"/>
    </row>
    <row r="883" spans="1:13" ht="33.75" x14ac:dyDescent="0.2">
      <c r="A883" s="205" t="s">
        <v>2549</v>
      </c>
      <c r="B883" s="205" t="s">
        <v>3303</v>
      </c>
      <c r="C883" s="214" t="s">
        <v>3383</v>
      </c>
      <c r="D883" s="204">
        <v>1.1779999999999999</v>
      </c>
      <c r="E883" s="204"/>
      <c r="F883" s="205">
        <v>3.3</v>
      </c>
      <c r="G883" s="206"/>
      <c r="H883" s="204"/>
      <c r="I883" s="206">
        <v>6</v>
      </c>
      <c r="J883" s="204">
        <v>0.25600000000000001</v>
      </c>
      <c r="K883" s="204">
        <v>0.28000000000000003</v>
      </c>
      <c r="L883" s="205"/>
      <c r="M883" s="205" t="s">
        <v>310</v>
      </c>
    </row>
    <row r="884" spans="1:13" ht="33.75" x14ac:dyDescent="0.2">
      <c r="A884" s="205" t="s">
        <v>441</v>
      </c>
      <c r="B884" s="205" t="s">
        <v>3303</v>
      </c>
      <c r="C884" s="214" t="s">
        <v>6688</v>
      </c>
      <c r="D884" s="204">
        <v>1.05</v>
      </c>
      <c r="E884" s="204"/>
      <c r="F884" s="205">
        <v>6.4</v>
      </c>
      <c r="G884" s="206"/>
      <c r="H884" s="204"/>
      <c r="I884" s="206">
        <v>18</v>
      </c>
      <c r="J884" s="204">
        <v>0.161</v>
      </c>
      <c r="K884" s="204">
        <v>0.13900000000000001</v>
      </c>
      <c r="L884" s="205"/>
      <c r="M884" s="205" t="s">
        <v>310</v>
      </c>
    </row>
    <row r="885" spans="1:13" ht="45" x14ac:dyDescent="0.2">
      <c r="A885" s="205" t="s">
        <v>3486</v>
      </c>
      <c r="B885" s="205" t="s">
        <v>3303</v>
      </c>
      <c r="C885" s="214" t="s">
        <v>23</v>
      </c>
      <c r="D885" s="204">
        <v>0.90300000000000002</v>
      </c>
      <c r="E885" s="204"/>
      <c r="F885" s="205">
        <v>3.4</v>
      </c>
      <c r="G885" s="206"/>
      <c r="H885" s="204"/>
      <c r="I885" s="206">
        <v>6</v>
      </c>
      <c r="J885" s="204">
        <v>0.26400000000000001</v>
      </c>
      <c r="K885" s="204">
        <v>0.20399999999999999</v>
      </c>
      <c r="L885" s="205"/>
      <c r="M885" s="205" t="s">
        <v>310</v>
      </c>
    </row>
    <row r="886" spans="1:13" ht="45" x14ac:dyDescent="0.2">
      <c r="A886" s="205" t="s">
        <v>3487</v>
      </c>
      <c r="B886" s="205" t="s">
        <v>3303</v>
      </c>
      <c r="C886" s="214" t="s">
        <v>24</v>
      </c>
      <c r="D886" s="204">
        <v>1.042</v>
      </c>
      <c r="E886" s="204"/>
      <c r="F886" s="205">
        <v>6.9</v>
      </c>
      <c r="G886" s="206"/>
      <c r="H886" s="204"/>
      <c r="I886" s="206">
        <v>14</v>
      </c>
      <c r="J886" s="204">
        <v>0.15</v>
      </c>
      <c r="K886" s="204">
        <v>0.13100000000000001</v>
      </c>
      <c r="L886" s="205"/>
      <c r="M886" s="205" t="s">
        <v>310</v>
      </c>
    </row>
    <row r="887" spans="1:13" ht="33.75" x14ac:dyDescent="0.2">
      <c r="A887" s="205" t="s">
        <v>25</v>
      </c>
      <c r="B887" s="205" t="s">
        <v>3303</v>
      </c>
      <c r="C887" s="214" t="s">
        <v>3384</v>
      </c>
      <c r="D887" s="204">
        <v>0.65900000000000003</v>
      </c>
      <c r="E887" s="204"/>
      <c r="F887" s="205">
        <v>3.6</v>
      </c>
      <c r="G887" s="206"/>
      <c r="H887" s="204"/>
      <c r="I887" s="206">
        <v>8</v>
      </c>
      <c r="J887" s="204">
        <v>0.184</v>
      </c>
      <c r="K887" s="204">
        <v>0.14299999999999999</v>
      </c>
      <c r="L887" s="205"/>
      <c r="M887" s="205" t="s">
        <v>310</v>
      </c>
    </row>
    <row r="888" spans="1:13" ht="33.75" x14ac:dyDescent="0.2">
      <c r="A888" s="205" t="s">
        <v>3488</v>
      </c>
      <c r="B888" s="205" t="s">
        <v>3303</v>
      </c>
      <c r="C888" s="214" t="s">
        <v>5739</v>
      </c>
      <c r="D888" s="204">
        <v>3.6349999999999998</v>
      </c>
      <c r="E888" s="204"/>
      <c r="F888" s="205">
        <v>24.9</v>
      </c>
      <c r="G888" s="206"/>
      <c r="H888" s="204"/>
      <c r="I888" s="206">
        <v>41</v>
      </c>
      <c r="J888" s="204">
        <v>8.5999999999999993E-2</v>
      </c>
      <c r="K888" s="204">
        <v>0.11799999999999999</v>
      </c>
      <c r="L888" s="205"/>
      <c r="M888" s="205"/>
    </row>
    <row r="889" spans="1:13" ht="22.5" x14ac:dyDescent="0.2">
      <c r="A889" s="205" t="s">
        <v>2011</v>
      </c>
      <c r="B889" s="205" t="s">
        <v>3303</v>
      </c>
      <c r="C889" s="214" t="s">
        <v>2012</v>
      </c>
      <c r="D889" s="204">
        <v>4.8150000000000004</v>
      </c>
      <c r="E889" s="204"/>
      <c r="F889" s="205">
        <v>19.2</v>
      </c>
      <c r="G889" s="206">
        <v>5</v>
      </c>
      <c r="H889" s="204">
        <v>0.44400000000000001</v>
      </c>
      <c r="I889" s="206">
        <v>37</v>
      </c>
      <c r="J889" s="204">
        <v>0.23300000000000001</v>
      </c>
      <c r="K889" s="204">
        <v>0.13200000000000001</v>
      </c>
      <c r="L889" s="205"/>
      <c r="M889" s="205"/>
    </row>
    <row r="890" spans="1:13" x14ac:dyDescent="0.2">
      <c r="A890" s="205" t="s">
        <v>2013</v>
      </c>
      <c r="B890" s="205" t="s">
        <v>3303</v>
      </c>
      <c r="C890" s="214" t="s">
        <v>2014</v>
      </c>
      <c r="D890" s="204">
        <v>3.573</v>
      </c>
      <c r="E890" s="204"/>
      <c r="F890" s="205">
        <v>16.3</v>
      </c>
      <c r="G890" s="206">
        <v>4</v>
      </c>
      <c r="H890" s="204">
        <v>0.7</v>
      </c>
      <c r="I890" s="206">
        <v>34</v>
      </c>
      <c r="J890" s="204">
        <v>0.23899999999999999</v>
      </c>
      <c r="K890" s="204">
        <v>0.20200000000000001</v>
      </c>
      <c r="L890" s="205"/>
      <c r="M890" s="205"/>
    </row>
    <row r="891" spans="1:13" ht="22.5" x14ac:dyDescent="0.2">
      <c r="A891" s="205" t="s">
        <v>1256</v>
      </c>
      <c r="B891" s="205" t="s">
        <v>3304</v>
      </c>
      <c r="C891" s="214" t="s">
        <v>1257</v>
      </c>
      <c r="D891" s="204">
        <v>2.1070000000000002</v>
      </c>
      <c r="E891" s="204"/>
      <c r="F891" s="205">
        <v>20.100000000000001</v>
      </c>
      <c r="G891" s="206"/>
      <c r="H891" s="204"/>
      <c r="I891" s="206">
        <v>30</v>
      </c>
      <c r="J891" s="204">
        <v>7.1999999999999995E-2</v>
      </c>
      <c r="K891" s="204">
        <v>9.8000000000000004E-2</v>
      </c>
      <c r="L891" s="205"/>
      <c r="M891" s="205"/>
    </row>
    <row r="892" spans="1:13" ht="45" x14ac:dyDescent="0.2">
      <c r="A892" s="205" t="s">
        <v>3204</v>
      </c>
      <c r="B892" s="205" t="s">
        <v>3305</v>
      </c>
      <c r="C892" s="214" t="s">
        <v>5740</v>
      </c>
      <c r="D892" s="204">
        <v>2.56</v>
      </c>
      <c r="E892" s="204"/>
      <c r="F892" s="205">
        <v>12.5</v>
      </c>
      <c r="G892" s="206">
        <v>3</v>
      </c>
      <c r="H892" s="204">
        <v>0.63</v>
      </c>
      <c r="I892" s="206">
        <v>23</v>
      </c>
      <c r="J892" s="204">
        <v>0.14099999999999999</v>
      </c>
      <c r="K892" s="204">
        <v>0.186</v>
      </c>
      <c r="L892" s="205"/>
      <c r="M892" s="205"/>
    </row>
    <row r="893" spans="1:13" ht="56.25" x14ac:dyDescent="0.2">
      <c r="A893" s="205" t="s">
        <v>3205</v>
      </c>
      <c r="B893" s="205" t="s">
        <v>3305</v>
      </c>
      <c r="C893" s="214" t="s">
        <v>7512</v>
      </c>
      <c r="D893" s="204">
        <v>1.464</v>
      </c>
      <c r="E893" s="204"/>
      <c r="F893" s="205">
        <v>9.3000000000000007</v>
      </c>
      <c r="G893" s="206"/>
      <c r="H893" s="204"/>
      <c r="I893" s="206">
        <v>15</v>
      </c>
      <c r="J893" s="204">
        <v>0.156</v>
      </c>
      <c r="K893" s="204">
        <v>0.14099999999999999</v>
      </c>
      <c r="L893" s="205"/>
      <c r="M893" s="205"/>
    </row>
    <row r="894" spans="1:13" ht="45" x14ac:dyDescent="0.2">
      <c r="A894" s="205" t="s">
        <v>1909</v>
      </c>
      <c r="B894" s="205" t="s">
        <v>3305</v>
      </c>
      <c r="C894" s="214" t="s">
        <v>7324</v>
      </c>
      <c r="D894" s="204">
        <v>1.8180000000000001</v>
      </c>
      <c r="E894" s="204"/>
      <c r="F894" s="205">
        <v>12.5</v>
      </c>
      <c r="G894" s="206">
        <v>3</v>
      </c>
      <c r="H894" s="204">
        <v>0.441</v>
      </c>
      <c r="I894" s="206">
        <v>25</v>
      </c>
      <c r="J894" s="204">
        <v>9.9000000000000005E-2</v>
      </c>
      <c r="K894" s="204">
        <v>0.13</v>
      </c>
      <c r="L894" s="205"/>
      <c r="M894" s="205"/>
    </row>
    <row r="895" spans="1:13" ht="45" x14ac:dyDescent="0.2">
      <c r="A895" s="205" t="s">
        <v>1910</v>
      </c>
      <c r="B895" s="205" t="s">
        <v>3305</v>
      </c>
      <c r="C895" s="214" t="s">
        <v>7325</v>
      </c>
      <c r="D895" s="204">
        <v>0.70499999999999996</v>
      </c>
      <c r="E895" s="204"/>
      <c r="F895" s="205">
        <v>4.5999999999999996</v>
      </c>
      <c r="G895" s="206">
        <v>1</v>
      </c>
      <c r="H895" s="204">
        <v>0.46700000000000003</v>
      </c>
      <c r="I895" s="206">
        <v>11</v>
      </c>
      <c r="J895" s="204">
        <v>0.105</v>
      </c>
      <c r="K895" s="204">
        <v>0.124</v>
      </c>
      <c r="L895" s="205"/>
      <c r="M895" s="205"/>
    </row>
    <row r="896" spans="1:13" ht="22.5" x14ac:dyDescent="0.2">
      <c r="A896" s="205" t="s">
        <v>1258</v>
      </c>
      <c r="B896" s="205" t="s">
        <v>3305</v>
      </c>
      <c r="C896" s="214" t="s">
        <v>5744</v>
      </c>
      <c r="D896" s="204">
        <v>0.98799999999999999</v>
      </c>
      <c r="E896" s="204"/>
      <c r="F896" s="205">
        <v>9.1999999999999993</v>
      </c>
      <c r="G896" s="206">
        <v>2</v>
      </c>
      <c r="H896" s="204">
        <v>0.32300000000000001</v>
      </c>
      <c r="I896" s="206">
        <v>17</v>
      </c>
      <c r="J896" s="204">
        <v>7.3999999999999996E-2</v>
      </c>
      <c r="K896" s="204">
        <v>9.5000000000000001E-2</v>
      </c>
      <c r="L896" s="205"/>
      <c r="M896" s="205"/>
    </row>
    <row r="897" spans="1:13" ht="33.75" x14ac:dyDescent="0.2">
      <c r="A897" s="205" t="s">
        <v>26</v>
      </c>
      <c r="B897" s="205" t="s">
        <v>3305</v>
      </c>
      <c r="C897" s="214" t="s">
        <v>5745</v>
      </c>
      <c r="D897" s="204">
        <v>0.72799999999999998</v>
      </c>
      <c r="E897" s="204"/>
      <c r="F897" s="205">
        <v>6.7</v>
      </c>
      <c r="G897" s="206">
        <v>1</v>
      </c>
      <c r="H897" s="204">
        <v>0.52100000000000002</v>
      </c>
      <c r="I897" s="206">
        <v>14</v>
      </c>
      <c r="J897" s="204">
        <v>7.3999999999999996E-2</v>
      </c>
      <c r="K897" s="204">
        <v>9.2999999999999999E-2</v>
      </c>
      <c r="L897" s="205"/>
      <c r="M897" s="205"/>
    </row>
    <row r="898" spans="1:13" ht="56.25" x14ac:dyDescent="0.2">
      <c r="A898" s="205" t="s">
        <v>3206</v>
      </c>
      <c r="B898" s="205" t="s">
        <v>3305</v>
      </c>
      <c r="C898" s="214" t="s">
        <v>7326</v>
      </c>
      <c r="D898" s="204">
        <v>1.647</v>
      </c>
      <c r="E898" s="204"/>
      <c r="F898" s="205">
        <v>13.2</v>
      </c>
      <c r="G898" s="206">
        <v>3</v>
      </c>
      <c r="H898" s="204">
        <v>0.4</v>
      </c>
      <c r="I898" s="206">
        <v>26</v>
      </c>
      <c r="J898" s="204">
        <v>8.5000000000000006E-2</v>
      </c>
      <c r="K898" s="204">
        <v>0.113</v>
      </c>
      <c r="L898" s="205"/>
      <c r="M898" s="205"/>
    </row>
    <row r="899" spans="1:13" ht="56.25" x14ac:dyDescent="0.2">
      <c r="A899" s="205" t="s">
        <v>3207</v>
      </c>
      <c r="B899" s="205" t="s">
        <v>3305</v>
      </c>
      <c r="C899" s="214" t="s">
        <v>7327</v>
      </c>
      <c r="D899" s="204">
        <v>0.75700000000000001</v>
      </c>
      <c r="E899" s="204"/>
      <c r="F899" s="205">
        <v>5.7</v>
      </c>
      <c r="G899" s="206">
        <v>1</v>
      </c>
      <c r="H899" s="204">
        <v>0.51100000000000001</v>
      </c>
      <c r="I899" s="206">
        <v>14</v>
      </c>
      <c r="J899" s="204">
        <v>0.127</v>
      </c>
      <c r="K899" s="204">
        <v>0.108</v>
      </c>
      <c r="L899" s="205"/>
      <c r="M899" s="205"/>
    </row>
    <row r="900" spans="1:13" ht="56.25" x14ac:dyDescent="0.2">
      <c r="A900" s="205" t="s">
        <v>7328</v>
      </c>
      <c r="B900" s="205" t="s">
        <v>3305</v>
      </c>
      <c r="C900" s="214" t="s">
        <v>7329</v>
      </c>
      <c r="D900" s="204">
        <v>0.65100000000000002</v>
      </c>
      <c r="E900" s="204"/>
      <c r="F900" s="205">
        <v>5.3</v>
      </c>
      <c r="G900" s="206">
        <v>1</v>
      </c>
      <c r="H900" s="204">
        <v>0.436</v>
      </c>
      <c r="I900" s="206">
        <v>12</v>
      </c>
      <c r="J900" s="204">
        <v>8.3000000000000004E-2</v>
      </c>
      <c r="K900" s="204">
        <v>0.1</v>
      </c>
      <c r="L900" s="205"/>
      <c r="M900" s="205"/>
    </row>
    <row r="901" spans="1:13" ht="45" x14ac:dyDescent="0.2">
      <c r="A901" s="205" t="s">
        <v>1911</v>
      </c>
      <c r="B901" s="205" t="s">
        <v>3305</v>
      </c>
      <c r="C901" s="214" t="s">
        <v>5748</v>
      </c>
      <c r="D901" s="204">
        <v>1.143</v>
      </c>
      <c r="E901" s="204"/>
      <c r="F901" s="205">
        <v>5.5</v>
      </c>
      <c r="G901" s="206"/>
      <c r="H901" s="204"/>
      <c r="I901" s="206">
        <v>14</v>
      </c>
      <c r="J901" s="204">
        <v>0.19800000000000001</v>
      </c>
      <c r="K901" s="204">
        <v>0.16800000000000001</v>
      </c>
      <c r="L901" s="205"/>
      <c r="M901" s="205"/>
    </row>
    <row r="902" spans="1:13" ht="45" x14ac:dyDescent="0.2">
      <c r="A902" s="205" t="s">
        <v>1912</v>
      </c>
      <c r="B902" s="205" t="s">
        <v>3305</v>
      </c>
      <c r="C902" s="214" t="s">
        <v>5749</v>
      </c>
      <c r="D902" s="204">
        <v>0.84499999999999997</v>
      </c>
      <c r="E902" s="204"/>
      <c r="F902" s="205">
        <v>5.3</v>
      </c>
      <c r="G902" s="206"/>
      <c r="H902" s="204"/>
      <c r="I902" s="206">
        <v>13</v>
      </c>
      <c r="J902" s="204">
        <v>0.104</v>
      </c>
      <c r="K902" s="204">
        <v>0.126</v>
      </c>
      <c r="L902" s="205"/>
      <c r="M902" s="205"/>
    </row>
    <row r="903" spans="1:13" ht="22.5" x14ac:dyDescent="0.2">
      <c r="A903" s="205" t="s">
        <v>1974</v>
      </c>
      <c r="B903" s="205" t="s">
        <v>3305</v>
      </c>
      <c r="C903" s="214" t="s">
        <v>27</v>
      </c>
      <c r="D903" s="204">
        <v>0.25700000000000001</v>
      </c>
      <c r="E903" s="204"/>
      <c r="F903" s="205">
        <v>1</v>
      </c>
      <c r="G903" s="206"/>
      <c r="H903" s="204"/>
      <c r="I903" s="206"/>
      <c r="J903" s="204"/>
      <c r="K903" s="204"/>
      <c r="L903" s="205"/>
      <c r="M903" s="205"/>
    </row>
    <row r="904" spans="1:13" ht="22.5" x14ac:dyDescent="0.2">
      <c r="A904" s="205" t="s">
        <v>28</v>
      </c>
      <c r="B904" s="205" t="s">
        <v>3305</v>
      </c>
      <c r="C904" s="214" t="s">
        <v>29</v>
      </c>
      <c r="D904" s="204">
        <v>0.24199999999999999</v>
      </c>
      <c r="E904" s="204"/>
      <c r="F904" s="205">
        <v>1</v>
      </c>
      <c r="G904" s="206"/>
      <c r="H904" s="204"/>
      <c r="I904" s="206"/>
      <c r="J904" s="204"/>
      <c r="K904" s="204"/>
      <c r="L904" s="205"/>
      <c r="M904" s="205"/>
    </row>
    <row r="905" spans="1:13" ht="33.75" x14ac:dyDescent="0.2">
      <c r="A905" s="205" t="s">
        <v>4012</v>
      </c>
      <c r="B905" s="205" t="s">
        <v>3305</v>
      </c>
      <c r="C905" s="214" t="s">
        <v>5750</v>
      </c>
      <c r="D905" s="204">
        <v>2.569</v>
      </c>
      <c r="E905" s="204"/>
      <c r="F905" s="205">
        <v>13.7</v>
      </c>
      <c r="G905" s="206">
        <v>4</v>
      </c>
      <c r="H905" s="204">
        <v>0.503</v>
      </c>
      <c r="I905" s="206">
        <v>28</v>
      </c>
      <c r="J905" s="204">
        <v>0.184</v>
      </c>
      <c r="K905" s="204">
        <v>0.17100000000000001</v>
      </c>
      <c r="L905" s="205"/>
      <c r="M905" s="205" t="s">
        <v>310</v>
      </c>
    </row>
    <row r="906" spans="1:13" ht="33.75" x14ac:dyDescent="0.2">
      <c r="A906" s="205" t="s">
        <v>4013</v>
      </c>
      <c r="B906" s="205" t="s">
        <v>3305</v>
      </c>
      <c r="C906" s="214" t="s">
        <v>5751</v>
      </c>
      <c r="D906" s="204">
        <v>1.74</v>
      </c>
      <c r="E906" s="204"/>
      <c r="F906" s="205">
        <v>6.2</v>
      </c>
      <c r="G906" s="206">
        <v>1</v>
      </c>
      <c r="H906" s="204">
        <v>0.84</v>
      </c>
      <c r="I906" s="206">
        <v>12</v>
      </c>
      <c r="J906" s="204">
        <v>0.27300000000000002</v>
      </c>
      <c r="K906" s="204">
        <v>0.23499999999999999</v>
      </c>
      <c r="L906" s="205"/>
      <c r="M906" s="205" t="s">
        <v>310</v>
      </c>
    </row>
    <row r="907" spans="1:13" ht="33.75" x14ac:dyDescent="0.2">
      <c r="A907" s="205" t="s">
        <v>1913</v>
      </c>
      <c r="B907" s="205" t="s">
        <v>3305</v>
      </c>
      <c r="C907" s="214" t="s">
        <v>3818</v>
      </c>
      <c r="D907" s="204">
        <v>0.996</v>
      </c>
      <c r="E907" s="204"/>
      <c r="F907" s="205">
        <v>7.2</v>
      </c>
      <c r="G907" s="206">
        <v>1</v>
      </c>
      <c r="H907" s="204">
        <v>0.622</v>
      </c>
      <c r="I907" s="206">
        <v>17</v>
      </c>
      <c r="J907" s="204">
        <v>9.4E-2</v>
      </c>
      <c r="K907" s="204">
        <v>0.11799999999999999</v>
      </c>
      <c r="L907" s="205"/>
      <c r="M907" s="205" t="s">
        <v>310</v>
      </c>
    </row>
    <row r="908" spans="1:13" ht="33.75" x14ac:dyDescent="0.2">
      <c r="A908" s="205" t="s">
        <v>3235</v>
      </c>
      <c r="B908" s="205" t="s">
        <v>3305</v>
      </c>
      <c r="C908" s="214" t="s">
        <v>3819</v>
      </c>
      <c r="D908" s="204">
        <v>0.64300000000000002</v>
      </c>
      <c r="E908" s="204"/>
      <c r="F908" s="205">
        <v>4.9000000000000004</v>
      </c>
      <c r="G908" s="206">
        <v>1</v>
      </c>
      <c r="H908" s="204">
        <v>0.36899999999999999</v>
      </c>
      <c r="I908" s="206">
        <v>12</v>
      </c>
      <c r="J908" s="204">
        <v>8.7999999999999995E-2</v>
      </c>
      <c r="K908" s="204">
        <v>0.104</v>
      </c>
      <c r="L908" s="205"/>
      <c r="M908" s="205" t="s">
        <v>310</v>
      </c>
    </row>
    <row r="909" spans="1:13" ht="22.5" x14ac:dyDescent="0.2">
      <c r="A909" s="205" t="s">
        <v>1975</v>
      </c>
      <c r="B909" s="205" t="s">
        <v>3305</v>
      </c>
      <c r="C909" s="214" t="s">
        <v>1976</v>
      </c>
      <c r="D909" s="204">
        <v>2.7669999999999999</v>
      </c>
      <c r="E909" s="204"/>
      <c r="F909" s="205">
        <v>21.6</v>
      </c>
      <c r="G909" s="206"/>
      <c r="H909" s="204"/>
      <c r="I909" s="206">
        <v>37</v>
      </c>
      <c r="J909" s="204">
        <v>8.6999999999999994E-2</v>
      </c>
      <c r="K909" s="204">
        <v>0.11899999999999999</v>
      </c>
      <c r="L909" s="205"/>
      <c r="M909" s="205"/>
    </row>
    <row r="910" spans="1:13" x14ac:dyDescent="0.2">
      <c r="A910" s="217" t="s">
        <v>2705</v>
      </c>
      <c r="B910" s="85"/>
      <c r="C910" s="218"/>
      <c r="D910" s="84"/>
      <c r="E910" s="84"/>
      <c r="F910" s="85"/>
      <c r="G910" s="220"/>
      <c r="H910" s="84"/>
      <c r="I910" s="220"/>
      <c r="J910" s="84"/>
      <c r="K910" s="84"/>
      <c r="L910" s="85"/>
      <c r="M910" s="221"/>
    </row>
    <row r="911" spans="1:13" ht="45" x14ac:dyDescent="0.2">
      <c r="A911" s="205" t="s">
        <v>1977</v>
      </c>
      <c r="B911" s="205" t="s">
        <v>3303</v>
      </c>
      <c r="C911" s="214" t="s">
        <v>7513</v>
      </c>
      <c r="D911" s="204">
        <v>6.0350000000000001</v>
      </c>
      <c r="E911" s="204"/>
      <c r="F911" s="205">
        <v>20.9</v>
      </c>
      <c r="G911" s="206">
        <v>6</v>
      </c>
      <c r="H911" s="204">
        <v>0.499</v>
      </c>
      <c r="I911" s="206">
        <v>37</v>
      </c>
      <c r="J911" s="204">
        <v>0.11700000000000001</v>
      </c>
      <c r="K911" s="204">
        <v>0.16</v>
      </c>
      <c r="L911" s="205"/>
      <c r="M911" s="205"/>
    </row>
    <row r="912" spans="1:13" ht="33.75" x14ac:dyDescent="0.2">
      <c r="A912" s="205" t="s">
        <v>1978</v>
      </c>
      <c r="B912" s="205" t="s">
        <v>3303</v>
      </c>
      <c r="C912" s="214" t="s">
        <v>7514</v>
      </c>
      <c r="D912" s="204">
        <v>1.899</v>
      </c>
      <c r="E912" s="204"/>
      <c r="F912" s="205">
        <v>13.4</v>
      </c>
      <c r="G912" s="206">
        <v>3</v>
      </c>
      <c r="H912" s="204">
        <v>0.34200000000000003</v>
      </c>
      <c r="I912" s="206">
        <v>28</v>
      </c>
      <c r="J912" s="204">
        <v>7.1999999999999995E-2</v>
      </c>
      <c r="K912" s="204">
        <v>9.5000000000000001E-2</v>
      </c>
      <c r="L912" s="205"/>
      <c r="M912" s="205"/>
    </row>
    <row r="913" spans="1:13" ht="33.75" x14ac:dyDescent="0.2">
      <c r="A913" s="205" t="s">
        <v>1979</v>
      </c>
      <c r="B913" s="205" t="s">
        <v>3303</v>
      </c>
      <c r="C913" s="214" t="s">
        <v>7515</v>
      </c>
      <c r="D913" s="204">
        <v>0.995</v>
      </c>
      <c r="E913" s="204"/>
      <c r="F913" s="205">
        <v>4.7</v>
      </c>
      <c r="G913" s="206">
        <v>1</v>
      </c>
      <c r="H913" s="204">
        <v>0.25800000000000001</v>
      </c>
      <c r="I913" s="206">
        <v>10</v>
      </c>
      <c r="J913" s="204">
        <v>7.5999999999999998E-2</v>
      </c>
      <c r="K913" s="204">
        <v>0.09</v>
      </c>
      <c r="L913" s="205"/>
      <c r="M913" s="205"/>
    </row>
    <row r="914" spans="1:13" ht="45" x14ac:dyDescent="0.2">
      <c r="A914" s="205" t="s">
        <v>2342</v>
      </c>
      <c r="B914" s="205" t="s">
        <v>3303</v>
      </c>
      <c r="C914" s="214" t="s">
        <v>6689</v>
      </c>
      <c r="D914" s="204">
        <v>4.851</v>
      </c>
      <c r="E914" s="204"/>
      <c r="F914" s="205">
        <v>18.5</v>
      </c>
      <c r="G914" s="206">
        <v>5</v>
      </c>
      <c r="H914" s="204">
        <v>0.47299999999999998</v>
      </c>
      <c r="I914" s="206">
        <v>33</v>
      </c>
      <c r="J914" s="204">
        <v>0.191</v>
      </c>
      <c r="K914" s="204">
        <v>0.14499999999999999</v>
      </c>
      <c r="L914" s="205"/>
      <c r="M914" s="205"/>
    </row>
    <row r="915" spans="1:13" ht="45" x14ac:dyDescent="0.2">
      <c r="A915" s="205" t="s">
        <v>4014</v>
      </c>
      <c r="B915" s="205" t="s">
        <v>3303</v>
      </c>
      <c r="C915" s="214" t="s">
        <v>6690</v>
      </c>
      <c r="D915" s="204">
        <v>2.64</v>
      </c>
      <c r="E915" s="204"/>
      <c r="F915" s="205">
        <v>8.8000000000000007</v>
      </c>
      <c r="G915" s="206">
        <v>2</v>
      </c>
      <c r="H915" s="204">
        <v>0.46899999999999997</v>
      </c>
      <c r="I915" s="206">
        <v>17</v>
      </c>
      <c r="J915" s="204">
        <v>0.159</v>
      </c>
      <c r="K915" s="204">
        <v>0.14299999999999999</v>
      </c>
      <c r="L915" s="205"/>
      <c r="M915" s="205"/>
    </row>
    <row r="916" spans="1:13" ht="45" x14ac:dyDescent="0.2">
      <c r="A916" s="205" t="s">
        <v>4015</v>
      </c>
      <c r="B916" s="205" t="s">
        <v>3303</v>
      </c>
      <c r="C916" s="214" t="s">
        <v>6691</v>
      </c>
      <c r="D916" s="204">
        <v>2.1720000000000002</v>
      </c>
      <c r="E916" s="204"/>
      <c r="F916" s="205">
        <v>9.1</v>
      </c>
      <c r="G916" s="206">
        <v>2</v>
      </c>
      <c r="H916" s="204">
        <v>0.33</v>
      </c>
      <c r="I916" s="206">
        <v>18</v>
      </c>
      <c r="J916" s="204">
        <v>7.5999999999999998E-2</v>
      </c>
      <c r="K916" s="204">
        <v>9.8000000000000004E-2</v>
      </c>
      <c r="L916" s="205"/>
      <c r="M916" s="205"/>
    </row>
    <row r="917" spans="1:13" ht="45" x14ac:dyDescent="0.2">
      <c r="A917" s="205" t="s">
        <v>6692</v>
      </c>
      <c r="B917" s="205" t="s">
        <v>3303</v>
      </c>
      <c r="C917" s="214" t="s">
        <v>6693</v>
      </c>
      <c r="D917" s="204">
        <v>1.782</v>
      </c>
      <c r="E917" s="204"/>
      <c r="F917" s="205">
        <v>5.7</v>
      </c>
      <c r="G917" s="206">
        <v>1</v>
      </c>
      <c r="H917" s="204">
        <v>0.33</v>
      </c>
      <c r="I917" s="206">
        <v>12</v>
      </c>
      <c r="J917" s="204">
        <v>8.1000000000000003E-2</v>
      </c>
      <c r="K917" s="204">
        <v>9.8000000000000004E-2</v>
      </c>
      <c r="L917" s="205"/>
      <c r="M917" s="205"/>
    </row>
    <row r="918" spans="1:13" ht="22.5" x14ac:dyDescent="0.2">
      <c r="A918" s="205" t="s">
        <v>2918</v>
      </c>
      <c r="B918" s="205" t="s">
        <v>3303</v>
      </c>
      <c r="C918" s="214" t="s">
        <v>7330</v>
      </c>
      <c r="D918" s="204">
        <v>2.1360000000000001</v>
      </c>
      <c r="E918" s="204"/>
      <c r="F918" s="205">
        <v>12.4</v>
      </c>
      <c r="G918" s="206">
        <v>3</v>
      </c>
      <c r="H918" s="204">
        <v>0.39800000000000002</v>
      </c>
      <c r="I918" s="206">
        <v>26</v>
      </c>
      <c r="J918" s="204">
        <v>0.09</v>
      </c>
      <c r="K918" s="204">
        <v>0.11899999999999999</v>
      </c>
      <c r="L918" s="205"/>
      <c r="M918" s="205"/>
    </row>
    <row r="919" spans="1:13" ht="33.75" x14ac:dyDescent="0.2">
      <c r="A919" s="205" t="s">
        <v>2234</v>
      </c>
      <c r="B919" s="205" t="s">
        <v>3303</v>
      </c>
      <c r="C919" s="214" t="s">
        <v>7331</v>
      </c>
      <c r="D919" s="204">
        <v>1.032</v>
      </c>
      <c r="E919" s="204"/>
      <c r="F919" s="205">
        <v>5.0999999999999996</v>
      </c>
      <c r="G919" s="206">
        <v>1</v>
      </c>
      <c r="H919" s="204">
        <v>0.51800000000000002</v>
      </c>
      <c r="I919" s="206">
        <v>12</v>
      </c>
      <c r="J919" s="204">
        <v>8.3000000000000004E-2</v>
      </c>
      <c r="K919" s="204">
        <v>9.9000000000000005E-2</v>
      </c>
      <c r="L919" s="205"/>
      <c r="M919" s="205"/>
    </row>
    <row r="920" spans="1:13" ht="22.5" x14ac:dyDescent="0.2">
      <c r="A920" s="205" t="s">
        <v>5752</v>
      </c>
      <c r="B920" s="205" t="s">
        <v>3303</v>
      </c>
      <c r="C920" s="214" t="s">
        <v>7332</v>
      </c>
      <c r="D920" s="204">
        <v>0.70699999999999996</v>
      </c>
      <c r="E920" s="204"/>
      <c r="F920" s="205">
        <v>2.8</v>
      </c>
      <c r="G920" s="206">
        <v>1</v>
      </c>
      <c r="H920" s="204">
        <v>0.14099999999999999</v>
      </c>
      <c r="I920" s="206">
        <v>6</v>
      </c>
      <c r="J920" s="204">
        <v>0.09</v>
      </c>
      <c r="K920" s="204">
        <v>9.4E-2</v>
      </c>
      <c r="L920" s="205"/>
      <c r="M920" s="205"/>
    </row>
    <row r="921" spans="1:13" ht="22.5" x14ac:dyDescent="0.2">
      <c r="A921" s="205" t="s">
        <v>6696</v>
      </c>
      <c r="B921" s="205" t="s">
        <v>3303</v>
      </c>
      <c r="C921" s="214" t="s">
        <v>7333</v>
      </c>
      <c r="D921" s="204">
        <v>0.59</v>
      </c>
      <c r="E921" s="204"/>
      <c r="F921" s="205">
        <v>2.5</v>
      </c>
      <c r="G921" s="206">
        <v>1</v>
      </c>
      <c r="H921" s="204">
        <v>0.16900000000000001</v>
      </c>
      <c r="I921" s="206">
        <v>6</v>
      </c>
      <c r="J921" s="204">
        <v>0.107</v>
      </c>
      <c r="K921" s="204">
        <v>0.109</v>
      </c>
      <c r="L921" s="205"/>
      <c r="M921" s="205"/>
    </row>
    <row r="922" spans="1:13" ht="45" x14ac:dyDescent="0.2">
      <c r="A922" s="205" t="s">
        <v>6698</v>
      </c>
      <c r="B922" s="205" t="s">
        <v>3303</v>
      </c>
      <c r="C922" s="214" t="s">
        <v>6699</v>
      </c>
      <c r="D922" s="204">
        <v>3.6429999999999998</v>
      </c>
      <c r="E922" s="204"/>
      <c r="F922" s="205">
        <v>15.5</v>
      </c>
      <c r="G922" s="206">
        <v>4</v>
      </c>
      <c r="H922" s="204">
        <v>0.45700000000000002</v>
      </c>
      <c r="I922" s="206">
        <v>30</v>
      </c>
      <c r="J922" s="204">
        <v>0.10299999999999999</v>
      </c>
      <c r="K922" s="204">
        <v>0.13800000000000001</v>
      </c>
      <c r="L922" s="205"/>
      <c r="M922" s="205"/>
    </row>
    <row r="923" spans="1:13" x14ac:dyDescent="0.2">
      <c r="A923" s="205" t="s">
        <v>2794</v>
      </c>
      <c r="B923" s="205" t="s">
        <v>3303</v>
      </c>
      <c r="C923" s="214" t="s">
        <v>3820</v>
      </c>
      <c r="D923" s="204">
        <v>1.4730000000000001</v>
      </c>
      <c r="E923" s="204"/>
      <c r="F923" s="205">
        <v>5.3</v>
      </c>
      <c r="G923" s="206">
        <v>1</v>
      </c>
      <c r="H923" s="204">
        <v>0.377</v>
      </c>
      <c r="I923" s="206">
        <v>12</v>
      </c>
      <c r="J923" s="204">
        <v>0.14099999999999999</v>
      </c>
      <c r="K923" s="204">
        <v>0.11899999999999999</v>
      </c>
      <c r="L923" s="205"/>
      <c r="M923" s="205"/>
    </row>
    <row r="924" spans="1:13" x14ac:dyDescent="0.2">
      <c r="A924" s="205" t="s">
        <v>533</v>
      </c>
      <c r="B924" s="205" t="s">
        <v>3303</v>
      </c>
      <c r="C924" s="214" t="s">
        <v>3821</v>
      </c>
      <c r="D924" s="204">
        <v>1.5289999999999999</v>
      </c>
      <c r="E924" s="204"/>
      <c r="F924" s="205">
        <v>6.5</v>
      </c>
      <c r="G924" s="206">
        <v>1</v>
      </c>
      <c r="H924" s="204">
        <v>0.374</v>
      </c>
      <c r="I924" s="206">
        <v>14</v>
      </c>
      <c r="J924" s="204">
        <v>0.08</v>
      </c>
      <c r="K924" s="204">
        <v>9.9000000000000005E-2</v>
      </c>
      <c r="L924" s="205"/>
      <c r="M924" s="205"/>
    </row>
    <row r="925" spans="1:13" ht="56.25" x14ac:dyDescent="0.2">
      <c r="A925" s="205" t="s">
        <v>2235</v>
      </c>
      <c r="B925" s="205" t="s">
        <v>3303</v>
      </c>
      <c r="C925" s="214" t="s">
        <v>7516</v>
      </c>
      <c r="D925" s="204">
        <v>4.226</v>
      </c>
      <c r="E925" s="204"/>
      <c r="F925" s="205">
        <v>23.1</v>
      </c>
      <c r="G925" s="206">
        <v>7</v>
      </c>
      <c r="H925" s="204">
        <v>0.38600000000000001</v>
      </c>
      <c r="I925" s="206">
        <v>41</v>
      </c>
      <c r="J925" s="204">
        <v>9.4E-2</v>
      </c>
      <c r="K925" s="204">
        <v>0.128</v>
      </c>
      <c r="L925" s="205"/>
      <c r="M925" s="205"/>
    </row>
    <row r="926" spans="1:13" ht="56.25" x14ac:dyDescent="0.2">
      <c r="A926" s="205" t="s">
        <v>2236</v>
      </c>
      <c r="B926" s="205" t="s">
        <v>3303</v>
      </c>
      <c r="C926" s="214" t="s">
        <v>293</v>
      </c>
      <c r="D926" s="204">
        <v>1.982</v>
      </c>
      <c r="E926" s="204"/>
      <c r="F926" s="205">
        <v>11</v>
      </c>
      <c r="G926" s="206">
        <v>3</v>
      </c>
      <c r="H926" s="204">
        <v>0.29899999999999999</v>
      </c>
      <c r="I926" s="206">
        <v>23</v>
      </c>
      <c r="J926" s="204">
        <v>7.5999999999999998E-2</v>
      </c>
      <c r="K926" s="204">
        <v>9.9000000000000005E-2</v>
      </c>
      <c r="L926" s="205"/>
      <c r="M926" s="205"/>
    </row>
    <row r="927" spans="1:13" ht="56.25" x14ac:dyDescent="0.2">
      <c r="A927" s="205" t="s">
        <v>1980</v>
      </c>
      <c r="B927" s="205" t="s">
        <v>3303</v>
      </c>
      <c r="C927" s="214" t="s">
        <v>6700</v>
      </c>
      <c r="D927" s="204">
        <v>2.33</v>
      </c>
      <c r="E927" s="204"/>
      <c r="F927" s="205">
        <v>13.5</v>
      </c>
      <c r="G927" s="206">
        <v>3</v>
      </c>
      <c r="H927" s="204">
        <v>0.43</v>
      </c>
      <c r="I927" s="206">
        <v>29</v>
      </c>
      <c r="J927" s="204">
        <v>8.8999999999999996E-2</v>
      </c>
      <c r="K927" s="204">
        <v>0.11899999999999999</v>
      </c>
      <c r="L927" s="205"/>
      <c r="M927" s="205"/>
    </row>
    <row r="928" spans="1:13" ht="56.25" x14ac:dyDescent="0.2">
      <c r="A928" s="205" t="s">
        <v>1981</v>
      </c>
      <c r="B928" s="205" t="s">
        <v>3303</v>
      </c>
      <c r="C928" s="214" t="s">
        <v>7334</v>
      </c>
      <c r="D928" s="204">
        <v>1.0580000000000001</v>
      </c>
      <c r="E928" s="204"/>
      <c r="F928" s="205">
        <v>4.5999999999999996</v>
      </c>
      <c r="G928" s="206">
        <v>1</v>
      </c>
      <c r="H928" s="204">
        <v>0.44800000000000001</v>
      </c>
      <c r="I928" s="206">
        <v>11</v>
      </c>
      <c r="J928" s="204">
        <v>8.8999999999999996E-2</v>
      </c>
      <c r="K928" s="204">
        <v>0.104</v>
      </c>
      <c r="L928" s="205"/>
      <c r="M928" s="205"/>
    </row>
    <row r="929" spans="1:13" ht="56.25" x14ac:dyDescent="0.2">
      <c r="A929" s="205" t="s">
        <v>7335</v>
      </c>
      <c r="B929" s="205" t="s">
        <v>3303</v>
      </c>
      <c r="C929" s="214" t="s">
        <v>7336</v>
      </c>
      <c r="D929" s="204">
        <v>0.81899999999999995</v>
      </c>
      <c r="E929" s="204"/>
      <c r="F929" s="205">
        <v>2.8</v>
      </c>
      <c r="G929" s="206">
        <v>1</v>
      </c>
      <c r="H929" s="204">
        <v>0.18</v>
      </c>
      <c r="I929" s="206">
        <v>7</v>
      </c>
      <c r="J929" s="204">
        <v>8.3000000000000004E-2</v>
      </c>
      <c r="K929" s="204">
        <v>8.7999999999999995E-2</v>
      </c>
      <c r="L929" s="205"/>
      <c r="M929" s="205"/>
    </row>
    <row r="930" spans="1:13" ht="56.25" x14ac:dyDescent="0.2">
      <c r="A930" s="205" t="s">
        <v>3216</v>
      </c>
      <c r="B930" s="205" t="s">
        <v>3303</v>
      </c>
      <c r="C930" s="214" t="s">
        <v>4516</v>
      </c>
      <c r="D930" s="204">
        <v>5.5919999999999996</v>
      </c>
      <c r="E930" s="204"/>
      <c r="F930" s="205">
        <v>21.2</v>
      </c>
      <c r="G930" s="206">
        <v>6</v>
      </c>
      <c r="H930" s="204">
        <v>0.45500000000000002</v>
      </c>
      <c r="I930" s="206">
        <v>36</v>
      </c>
      <c r="J930" s="204">
        <v>0.105</v>
      </c>
      <c r="K930" s="204">
        <v>0.14299999999999999</v>
      </c>
      <c r="L930" s="205"/>
      <c r="M930" s="205"/>
    </row>
    <row r="931" spans="1:13" ht="33.75" x14ac:dyDescent="0.2">
      <c r="A931" s="205" t="s">
        <v>3270</v>
      </c>
      <c r="B931" s="205" t="s">
        <v>3303</v>
      </c>
      <c r="C931" s="214" t="s">
        <v>2706</v>
      </c>
      <c r="D931" s="204">
        <v>1.873</v>
      </c>
      <c r="E931" s="204"/>
      <c r="F931" s="205">
        <v>8.6999999999999993</v>
      </c>
      <c r="G931" s="206">
        <v>2</v>
      </c>
      <c r="H931" s="204">
        <v>0.36</v>
      </c>
      <c r="I931" s="206">
        <v>16</v>
      </c>
      <c r="J931" s="204">
        <v>8.6999999999999994E-2</v>
      </c>
      <c r="K931" s="204">
        <v>0.112</v>
      </c>
      <c r="L931" s="205"/>
      <c r="M931" s="205"/>
    </row>
    <row r="932" spans="1:13" ht="33.75" x14ac:dyDescent="0.2">
      <c r="A932" s="205" t="s">
        <v>294</v>
      </c>
      <c r="B932" s="205" t="s">
        <v>3303</v>
      </c>
      <c r="C932" s="214" t="s">
        <v>5753</v>
      </c>
      <c r="D932" s="204">
        <v>3.907</v>
      </c>
      <c r="E932" s="204"/>
      <c r="F932" s="205">
        <v>24.9</v>
      </c>
      <c r="G932" s="206">
        <v>7</v>
      </c>
      <c r="H932" s="204">
        <v>0.47599999999999998</v>
      </c>
      <c r="I932" s="206">
        <v>43</v>
      </c>
      <c r="J932" s="204">
        <v>0.16</v>
      </c>
      <c r="K932" s="204">
        <v>0.14699999999999999</v>
      </c>
      <c r="L932" s="205"/>
      <c r="M932" s="205" t="s">
        <v>310</v>
      </c>
    </row>
    <row r="933" spans="1:13" ht="33.75" x14ac:dyDescent="0.2">
      <c r="A933" s="205" t="s">
        <v>295</v>
      </c>
      <c r="B933" s="205" t="s">
        <v>3303</v>
      </c>
      <c r="C933" s="214" t="s">
        <v>5754</v>
      </c>
      <c r="D933" s="204">
        <v>1.484</v>
      </c>
      <c r="E933" s="204"/>
      <c r="F933" s="205">
        <v>9.4</v>
      </c>
      <c r="G933" s="206">
        <v>2</v>
      </c>
      <c r="H933" s="204">
        <v>0.47</v>
      </c>
      <c r="I933" s="206">
        <v>22</v>
      </c>
      <c r="J933" s="204">
        <v>0.151</v>
      </c>
      <c r="K933" s="204">
        <v>0.13600000000000001</v>
      </c>
      <c r="L933" s="205"/>
      <c r="M933" s="205" t="s">
        <v>310</v>
      </c>
    </row>
    <row r="934" spans="1:13" ht="33.75" x14ac:dyDescent="0.2">
      <c r="A934" s="205" t="s">
        <v>1805</v>
      </c>
      <c r="B934" s="205" t="s">
        <v>3303</v>
      </c>
      <c r="C934" s="214" t="s">
        <v>4517</v>
      </c>
      <c r="D934" s="204">
        <v>2.5979999999999999</v>
      </c>
      <c r="E934" s="204"/>
      <c r="F934" s="205">
        <v>10.1</v>
      </c>
      <c r="G934" s="206">
        <v>2</v>
      </c>
      <c r="H934" s="204">
        <v>0.45200000000000001</v>
      </c>
      <c r="I934" s="206">
        <v>19</v>
      </c>
      <c r="J934" s="204">
        <v>9.4E-2</v>
      </c>
      <c r="K934" s="204">
        <v>0.122</v>
      </c>
      <c r="L934" s="205"/>
      <c r="M934" s="205"/>
    </row>
    <row r="935" spans="1:13" ht="33.75" x14ac:dyDescent="0.2">
      <c r="A935" s="205" t="s">
        <v>1806</v>
      </c>
      <c r="B935" s="205" t="s">
        <v>3303</v>
      </c>
      <c r="C935" s="214" t="s">
        <v>296</v>
      </c>
      <c r="D935" s="204">
        <v>2.097</v>
      </c>
      <c r="E935" s="204"/>
      <c r="F935" s="205">
        <v>7.8</v>
      </c>
      <c r="G935" s="206">
        <v>2</v>
      </c>
      <c r="H935" s="204">
        <v>0.32500000000000001</v>
      </c>
      <c r="I935" s="206">
        <v>13</v>
      </c>
      <c r="J935" s="204">
        <v>8.6999999999999994E-2</v>
      </c>
      <c r="K935" s="204">
        <v>0.111</v>
      </c>
      <c r="L935" s="205"/>
      <c r="M935" s="205"/>
    </row>
    <row r="936" spans="1:13" ht="33.75" x14ac:dyDescent="0.2">
      <c r="A936" s="205" t="s">
        <v>297</v>
      </c>
      <c r="B936" s="205" t="s">
        <v>3303</v>
      </c>
      <c r="C936" s="214" t="s">
        <v>298</v>
      </c>
      <c r="D936" s="204">
        <v>0.86799999999999999</v>
      </c>
      <c r="E936" s="204"/>
      <c r="F936" s="205">
        <v>3.7</v>
      </c>
      <c r="G936" s="206">
        <v>1</v>
      </c>
      <c r="H936" s="204">
        <v>0.22900000000000001</v>
      </c>
      <c r="I936" s="206">
        <v>8</v>
      </c>
      <c r="J936" s="204">
        <v>8.7999999999999995E-2</v>
      </c>
      <c r="K936" s="204">
        <v>9.8000000000000004E-2</v>
      </c>
      <c r="L936" s="205"/>
      <c r="M936" s="205"/>
    </row>
    <row r="937" spans="1:13" ht="45" x14ac:dyDescent="0.2">
      <c r="A937" s="205" t="s">
        <v>6701</v>
      </c>
      <c r="B937" s="205" t="s">
        <v>3303</v>
      </c>
      <c r="C937" s="214" t="s">
        <v>6702</v>
      </c>
      <c r="D937" s="204">
        <v>0.999</v>
      </c>
      <c r="E937" s="204"/>
      <c r="F937" s="205">
        <v>2.8</v>
      </c>
      <c r="G937" s="206">
        <v>1</v>
      </c>
      <c r="H937" s="204">
        <v>0.183</v>
      </c>
      <c r="I937" s="206">
        <v>6</v>
      </c>
      <c r="J937" s="204">
        <v>9.1999999999999998E-2</v>
      </c>
      <c r="K937" s="204">
        <v>9.6000000000000002E-2</v>
      </c>
      <c r="L937" s="205"/>
      <c r="M937" s="205"/>
    </row>
    <row r="938" spans="1:13" ht="45" x14ac:dyDescent="0.2">
      <c r="A938" s="205" t="s">
        <v>6703</v>
      </c>
      <c r="B938" s="205" t="s">
        <v>3303</v>
      </c>
      <c r="C938" s="214" t="s">
        <v>6704</v>
      </c>
      <c r="D938" s="204">
        <v>1.2849999999999999</v>
      </c>
      <c r="E938" s="204"/>
      <c r="F938" s="205">
        <v>2.7</v>
      </c>
      <c r="G938" s="206">
        <v>1</v>
      </c>
      <c r="H938" s="204">
        <v>0.185</v>
      </c>
      <c r="I938" s="206">
        <v>6</v>
      </c>
      <c r="J938" s="204">
        <v>9.6000000000000002E-2</v>
      </c>
      <c r="K938" s="204">
        <v>0.1</v>
      </c>
      <c r="L938" s="205"/>
      <c r="M938" s="205"/>
    </row>
    <row r="939" spans="1:13" ht="45" x14ac:dyDescent="0.2">
      <c r="A939" s="205" t="s">
        <v>6705</v>
      </c>
      <c r="B939" s="205" t="s">
        <v>3303</v>
      </c>
      <c r="C939" s="214" t="s">
        <v>6706</v>
      </c>
      <c r="D939" s="204">
        <v>0.996</v>
      </c>
      <c r="E939" s="204"/>
      <c r="F939" s="205">
        <v>2.7</v>
      </c>
      <c r="G939" s="206">
        <v>1</v>
      </c>
      <c r="H939" s="204">
        <v>0.21</v>
      </c>
      <c r="I939" s="206">
        <v>6</v>
      </c>
      <c r="J939" s="204">
        <v>0.109</v>
      </c>
      <c r="K939" s="204">
        <v>0.114</v>
      </c>
      <c r="L939" s="205"/>
      <c r="M939" s="205"/>
    </row>
    <row r="940" spans="1:13" ht="22.5" x14ac:dyDescent="0.2">
      <c r="A940" s="205" t="s">
        <v>534</v>
      </c>
      <c r="B940" s="205" t="s">
        <v>3303</v>
      </c>
      <c r="C940" s="214" t="s">
        <v>4518</v>
      </c>
      <c r="D940" s="204">
        <v>0.88600000000000001</v>
      </c>
      <c r="E940" s="204"/>
      <c r="F940" s="205">
        <v>3.7</v>
      </c>
      <c r="G940" s="206">
        <v>1</v>
      </c>
      <c r="H940" s="204">
        <v>0.374</v>
      </c>
      <c r="I940" s="206">
        <v>9</v>
      </c>
      <c r="J940" s="204">
        <v>0.14399999999999999</v>
      </c>
      <c r="K940" s="204">
        <v>0.113</v>
      </c>
      <c r="L940" s="205"/>
      <c r="M940" s="205"/>
    </row>
    <row r="941" spans="1:13" ht="22.5" x14ac:dyDescent="0.2">
      <c r="A941" s="205" t="s">
        <v>535</v>
      </c>
      <c r="B941" s="205" t="s">
        <v>3303</v>
      </c>
      <c r="C941" s="214" t="s">
        <v>4519</v>
      </c>
      <c r="D941" s="204">
        <v>0.61499999999999999</v>
      </c>
      <c r="E941" s="204"/>
      <c r="F941" s="205">
        <v>3.2</v>
      </c>
      <c r="G941" s="206">
        <v>1</v>
      </c>
      <c r="H941" s="204">
        <v>0.158</v>
      </c>
      <c r="I941" s="206">
        <v>7</v>
      </c>
      <c r="J941" s="204">
        <v>8.5000000000000006E-2</v>
      </c>
      <c r="K941" s="204">
        <v>9.2999999999999999E-2</v>
      </c>
      <c r="L941" s="205"/>
      <c r="M941" s="205"/>
    </row>
    <row r="942" spans="1:13" ht="22.5" x14ac:dyDescent="0.2">
      <c r="A942" s="205" t="s">
        <v>3338</v>
      </c>
      <c r="B942" s="205" t="s">
        <v>3303</v>
      </c>
      <c r="C942" s="214" t="s">
        <v>2127</v>
      </c>
      <c r="D942" s="204">
        <v>2.5209999999999999</v>
      </c>
      <c r="E942" s="204"/>
      <c r="F942" s="205">
        <v>14</v>
      </c>
      <c r="G942" s="206">
        <v>4</v>
      </c>
      <c r="H942" s="204">
        <v>0.373</v>
      </c>
      <c r="I942" s="206">
        <v>28</v>
      </c>
      <c r="J942" s="204">
        <v>9.2999999999999999E-2</v>
      </c>
      <c r="K942" s="204">
        <v>0.125</v>
      </c>
      <c r="L942" s="205"/>
      <c r="M942" s="205"/>
    </row>
    <row r="943" spans="1:13" ht="56.25" x14ac:dyDescent="0.2">
      <c r="A943" s="205" t="s">
        <v>3339</v>
      </c>
      <c r="B943" s="205" t="s">
        <v>3303</v>
      </c>
      <c r="C943" s="214" t="s">
        <v>7337</v>
      </c>
      <c r="D943" s="204">
        <v>1.288</v>
      </c>
      <c r="E943" s="204"/>
      <c r="F943" s="205">
        <v>5.9</v>
      </c>
      <c r="G943" s="206">
        <v>1</v>
      </c>
      <c r="H943" s="204">
        <v>0.747</v>
      </c>
      <c r="I943" s="206">
        <v>13</v>
      </c>
      <c r="J943" s="204">
        <v>8.1000000000000003E-2</v>
      </c>
      <c r="K943" s="204">
        <v>9.9000000000000005E-2</v>
      </c>
      <c r="L943" s="205"/>
      <c r="M943" s="205"/>
    </row>
    <row r="944" spans="1:13" ht="45" x14ac:dyDescent="0.2">
      <c r="A944" s="205" t="s">
        <v>1578</v>
      </c>
      <c r="B944" s="205" t="s">
        <v>3303</v>
      </c>
      <c r="C944" s="214" t="s">
        <v>2128</v>
      </c>
      <c r="D944" s="204">
        <v>1.2090000000000001</v>
      </c>
      <c r="E944" s="204"/>
      <c r="F944" s="205">
        <v>4.5999999999999996</v>
      </c>
      <c r="G944" s="206">
        <v>1</v>
      </c>
      <c r="H944" s="204">
        <v>0.38300000000000001</v>
      </c>
      <c r="I944" s="206">
        <v>10</v>
      </c>
      <c r="J944" s="204">
        <v>0.11600000000000001</v>
      </c>
      <c r="K944" s="204">
        <v>0.13600000000000001</v>
      </c>
      <c r="L944" s="205"/>
      <c r="M944" s="205"/>
    </row>
    <row r="945" spans="1:13" ht="45" x14ac:dyDescent="0.2">
      <c r="A945" s="205" t="s">
        <v>536</v>
      </c>
      <c r="B945" s="205" t="s">
        <v>3303</v>
      </c>
      <c r="C945" s="214" t="s">
        <v>6708</v>
      </c>
      <c r="D945" s="204">
        <v>1.786</v>
      </c>
      <c r="E945" s="204"/>
      <c r="F945" s="205">
        <v>10.9</v>
      </c>
      <c r="G945" s="206">
        <v>3</v>
      </c>
      <c r="H945" s="204">
        <v>0.33100000000000002</v>
      </c>
      <c r="I945" s="206">
        <v>22</v>
      </c>
      <c r="J945" s="204">
        <v>8.5000000000000006E-2</v>
      </c>
      <c r="K945" s="204">
        <v>0.111</v>
      </c>
      <c r="L945" s="205"/>
      <c r="M945" s="205"/>
    </row>
    <row r="946" spans="1:13" ht="56.25" x14ac:dyDescent="0.2">
      <c r="A946" s="205" t="s">
        <v>537</v>
      </c>
      <c r="B946" s="205" t="s">
        <v>3303</v>
      </c>
      <c r="C946" s="214" t="s">
        <v>7338</v>
      </c>
      <c r="D946" s="204">
        <v>0.83699999999999997</v>
      </c>
      <c r="E946" s="204"/>
      <c r="F946" s="205">
        <v>3.1</v>
      </c>
      <c r="G946" s="206">
        <v>1</v>
      </c>
      <c r="H946" s="204">
        <v>0.21199999999999999</v>
      </c>
      <c r="I946" s="206">
        <v>7</v>
      </c>
      <c r="J946" s="204">
        <v>9.9000000000000005E-2</v>
      </c>
      <c r="K946" s="204">
        <v>0.108</v>
      </c>
      <c r="L946" s="205"/>
      <c r="M946" s="205"/>
    </row>
    <row r="947" spans="1:13" ht="67.5" x14ac:dyDescent="0.2">
      <c r="A947" s="205" t="s">
        <v>538</v>
      </c>
      <c r="B947" s="205" t="s">
        <v>3303</v>
      </c>
      <c r="C947" s="214" t="s">
        <v>7339</v>
      </c>
      <c r="D947" s="204">
        <v>0.72699999999999998</v>
      </c>
      <c r="E947" s="204"/>
      <c r="F947" s="205">
        <v>3.5</v>
      </c>
      <c r="G947" s="206">
        <v>1</v>
      </c>
      <c r="H947" s="204">
        <v>0.20100000000000001</v>
      </c>
      <c r="I947" s="206">
        <v>8</v>
      </c>
      <c r="J947" s="204">
        <v>8.7999999999999995E-2</v>
      </c>
      <c r="K947" s="204">
        <v>9.8000000000000004E-2</v>
      </c>
      <c r="L947" s="205"/>
      <c r="M947" s="205"/>
    </row>
    <row r="948" spans="1:13" ht="33.75" x14ac:dyDescent="0.2">
      <c r="A948" s="205" t="s">
        <v>3340</v>
      </c>
      <c r="B948" s="205" t="s">
        <v>3303</v>
      </c>
      <c r="C948" s="214" t="s">
        <v>299</v>
      </c>
      <c r="D948" s="204">
        <v>9.577</v>
      </c>
      <c r="E948" s="204"/>
      <c r="F948" s="205">
        <v>32.6</v>
      </c>
      <c r="G948" s="206">
        <v>10</v>
      </c>
      <c r="H948" s="204">
        <v>0.54300000000000004</v>
      </c>
      <c r="I948" s="206">
        <v>51</v>
      </c>
      <c r="J948" s="204">
        <v>0.222</v>
      </c>
      <c r="K948" s="204">
        <v>0.17799999999999999</v>
      </c>
      <c r="L948" s="205"/>
      <c r="M948" s="205"/>
    </row>
    <row r="949" spans="1:13" ht="33.75" x14ac:dyDescent="0.2">
      <c r="A949" s="205" t="s">
        <v>7517</v>
      </c>
      <c r="B949" s="205" t="s">
        <v>3303</v>
      </c>
      <c r="C949" s="214" t="s">
        <v>7518</v>
      </c>
      <c r="D949" s="204">
        <v>9.4830000000000005</v>
      </c>
      <c r="E949" s="204"/>
      <c r="F949" s="205">
        <v>29.7</v>
      </c>
      <c r="G949" s="206">
        <v>9</v>
      </c>
      <c r="H949" s="204">
        <v>0.84699999999999998</v>
      </c>
      <c r="I949" s="206">
        <v>48</v>
      </c>
      <c r="J949" s="204">
        <v>0.28499999999999998</v>
      </c>
      <c r="K949" s="204"/>
      <c r="L949" s="205" t="s">
        <v>310</v>
      </c>
      <c r="M949" s="205" t="s">
        <v>310</v>
      </c>
    </row>
    <row r="950" spans="1:13" ht="33.75" x14ac:dyDescent="0.2">
      <c r="A950" s="205" t="s">
        <v>7519</v>
      </c>
      <c r="B950" s="205" t="s">
        <v>3303</v>
      </c>
      <c r="C950" s="214" t="s">
        <v>7520</v>
      </c>
      <c r="D950" s="204">
        <v>7.34</v>
      </c>
      <c r="E950" s="204"/>
      <c r="F950" s="205">
        <v>23.7</v>
      </c>
      <c r="G950" s="206">
        <v>7</v>
      </c>
      <c r="H950" s="204">
        <v>0.86599999999999999</v>
      </c>
      <c r="I950" s="206">
        <v>42</v>
      </c>
      <c r="J950" s="204">
        <v>0.20399999999999999</v>
      </c>
      <c r="K950" s="204"/>
      <c r="L950" s="205" t="s">
        <v>310</v>
      </c>
      <c r="M950" s="205" t="s">
        <v>310</v>
      </c>
    </row>
    <row r="951" spans="1:13" ht="22.5" x14ac:dyDescent="0.2">
      <c r="A951" s="205" t="s">
        <v>1272</v>
      </c>
      <c r="B951" s="205" t="s">
        <v>3303</v>
      </c>
      <c r="C951" s="214" t="s">
        <v>1273</v>
      </c>
      <c r="D951" s="204">
        <v>4.9180000000000001</v>
      </c>
      <c r="E951" s="204"/>
      <c r="F951" s="205">
        <v>17.899999999999999</v>
      </c>
      <c r="G951" s="206">
        <v>5</v>
      </c>
      <c r="H951" s="204">
        <v>0.47299999999999998</v>
      </c>
      <c r="I951" s="206">
        <v>31</v>
      </c>
      <c r="J951" s="204">
        <v>0.111</v>
      </c>
      <c r="K951" s="204">
        <v>0.15</v>
      </c>
      <c r="L951" s="205"/>
      <c r="M951" s="205"/>
    </row>
    <row r="952" spans="1:13" ht="22.5" x14ac:dyDescent="0.2">
      <c r="A952" s="205" t="s">
        <v>1274</v>
      </c>
      <c r="B952" s="205" t="s">
        <v>3303</v>
      </c>
      <c r="C952" s="214" t="s">
        <v>1275</v>
      </c>
      <c r="D952" s="204">
        <v>6.8109999999999999</v>
      </c>
      <c r="E952" s="204"/>
      <c r="F952" s="205">
        <v>26.1</v>
      </c>
      <c r="G952" s="206">
        <v>8</v>
      </c>
      <c r="H952" s="204">
        <v>0.53800000000000003</v>
      </c>
      <c r="I952" s="206">
        <v>44</v>
      </c>
      <c r="J952" s="204">
        <v>0.185</v>
      </c>
      <c r="K952" s="204">
        <v>0.17799999999999999</v>
      </c>
      <c r="L952" s="205"/>
      <c r="M952" s="205"/>
    </row>
    <row r="953" spans="1:13" x14ac:dyDescent="0.2">
      <c r="A953" s="205" t="s">
        <v>2237</v>
      </c>
      <c r="B953" s="205" t="s">
        <v>3304</v>
      </c>
      <c r="C953" s="214" t="s">
        <v>2543</v>
      </c>
      <c r="D953" s="204">
        <v>0.65500000000000003</v>
      </c>
      <c r="E953" s="204"/>
      <c r="F953" s="205">
        <v>3.2</v>
      </c>
      <c r="G953" s="206">
        <v>1</v>
      </c>
      <c r="H953" s="204">
        <v>0.17199999999999999</v>
      </c>
      <c r="I953" s="206">
        <v>7</v>
      </c>
      <c r="J953" s="204">
        <v>8.6999999999999994E-2</v>
      </c>
      <c r="K953" s="204">
        <v>9.4E-2</v>
      </c>
      <c r="L953" s="205"/>
      <c r="M953" s="205"/>
    </row>
    <row r="954" spans="1:13" ht="33.75" x14ac:dyDescent="0.2">
      <c r="A954" s="205" t="s">
        <v>2882</v>
      </c>
      <c r="B954" s="205" t="s">
        <v>3304</v>
      </c>
      <c r="C954" s="214" t="s">
        <v>4989</v>
      </c>
      <c r="D954" s="204">
        <v>0.83199999999999996</v>
      </c>
      <c r="E954" s="204"/>
      <c r="F954" s="205">
        <v>3.5</v>
      </c>
      <c r="G954" s="206">
        <v>1</v>
      </c>
      <c r="H954" s="204">
        <v>0.316</v>
      </c>
      <c r="I954" s="206">
        <v>8</v>
      </c>
      <c r="J954" s="204">
        <v>0.127</v>
      </c>
      <c r="K954" s="204">
        <v>0.14099999999999999</v>
      </c>
      <c r="L954" s="205"/>
      <c r="M954" s="205"/>
    </row>
    <row r="955" spans="1:13" ht="33.75" x14ac:dyDescent="0.2">
      <c r="A955" s="205" t="s">
        <v>2883</v>
      </c>
      <c r="B955" s="205" t="s">
        <v>3304</v>
      </c>
      <c r="C955" s="214" t="s">
        <v>4990</v>
      </c>
      <c r="D955" s="204">
        <v>0.66700000000000004</v>
      </c>
      <c r="E955" s="204"/>
      <c r="F955" s="205">
        <v>2.8</v>
      </c>
      <c r="G955" s="206">
        <v>1</v>
      </c>
      <c r="H955" s="204">
        <v>0.28299999999999997</v>
      </c>
      <c r="I955" s="206">
        <v>6</v>
      </c>
      <c r="J955" s="204">
        <v>0.14599999999999999</v>
      </c>
      <c r="K955" s="204">
        <v>0.154</v>
      </c>
      <c r="L955" s="205"/>
      <c r="M955" s="205"/>
    </row>
    <row r="956" spans="1:13" ht="22.5" x14ac:dyDescent="0.2">
      <c r="A956" s="205" t="s">
        <v>527</v>
      </c>
      <c r="B956" s="205" t="s">
        <v>3304</v>
      </c>
      <c r="C956" s="214" t="s">
        <v>528</v>
      </c>
      <c r="D956" s="204">
        <v>2.161</v>
      </c>
      <c r="E956" s="204"/>
      <c r="F956" s="205">
        <v>20.9</v>
      </c>
      <c r="G956" s="206"/>
      <c r="H956" s="204"/>
      <c r="I956" s="206">
        <v>31</v>
      </c>
      <c r="J956" s="204">
        <v>7.0999999999999994E-2</v>
      </c>
      <c r="K956" s="204">
        <v>9.7000000000000003E-2</v>
      </c>
      <c r="L956" s="205"/>
      <c r="M956" s="205"/>
    </row>
    <row r="957" spans="1:13" ht="56.25" x14ac:dyDescent="0.2">
      <c r="A957" s="205" t="s">
        <v>3710</v>
      </c>
      <c r="B957" s="205" t="s">
        <v>3305</v>
      </c>
      <c r="C957" s="214" t="s">
        <v>6838</v>
      </c>
      <c r="D957" s="204">
        <v>3.72</v>
      </c>
      <c r="E957" s="204"/>
      <c r="F957" s="205">
        <v>19.5</v>
      </c>
      <c r="G957" s="206">
        <v>5</v>
      </c>
      <c r="H957" s="204">
        <v>0.59899999999999998</v>
      </c>
      <c r="I957" s="206">
        <v>36</v>
      </c>
      <c r="J957" s="204">
        <v>0.129</v>
      </c>
      <c r="K957" s="204">
        <v>0.17499999999999999</v>
      </c>
      <c r="L957" s="205"/>
      <c r="M957" s="205" t="s">
        <v>310</v>
      </c>
    </row>
    <row r="958" spans="1:13" ht="33.75" x14ac:dyDescent="0.2">
      <c r="A958" s="205" t="s">
        <v>3711</v>
      </c>
      <c r="B958" s="205" t="s">
        <v>3305</v>
      </c>
      <c r="C958" s="214" t="s">
        <v>5755</v>
      </c>
      <c r="D958" s="204">
        <v>2.2549999999999999</v>
      </c>
      <c r="E958" s="204"/>
      <c r="F958" s="205">
        <v>12.9</v>
      </c>
      <c r="G958" s="206">
        <v>3</v>
      </c>
      <c r="H958" s="204">
        <v>0.54</v>
      </c>
      <c r="I958" s="206">
        <v>26</v>
      </c>
      <c r="J958" s="204">
        <v>0.11700000000000001</v>
      </c>
      <c r="K958" s="204">
        <v>0.156</v>
      </c>
      <c r="L958" s="205"/>
      <c r="M958" s="205" t="s">
        <v>310</v>
      </c>
    </row>
    <row r="959" spans="1:13" ht="45" x14ac:dyDescent="0.2">
      <c r="A959" s="205" t="s">
        <v>3712</v>
      </c>
      <c r="B959" s="205" t="s">
        <v>3305</v>
      </c>
      <c r="C959" s="214" t="s">
        <v>7340</v>
      </c>
      <c r="D959" s="204">
        <v>1.4930000000000001</v>
      </c>
      <c r="E959" s="204"/>
      <c r="F959" s="205">
        <v>10</v>
      </c>
      <c r="G959" s="206">
        <v>2</v>
      </c>
      <c r="H959" s="204">
        <v>0.47399999999999998</v>
      </c>
      <c r="I959" s="206">
        <v>22</v>
      </c>
      <c r="J959" s="204">
        <v>9.9000000000000005E-2</v>
      </c>
      <c r="K959" s="204">
        <v>0.129</v>
      </c>
      <c r="L959" s="205"/>
      <c r="M959" s="205" t="s">
        <v>310</v>
      </c>
    </row>
    <row r="960" spans="1:13" ht="45" x14ac:dyDescent="0.2">
      <c r="A960" s="205" t="s">
        <v>2096</v>
      </c>
      <c r="B960" s="205" t="s">
        <v>3305</v>
      </c>
      <c r="C960" s="214" t="s">
        <v>7341</v>
      </c>
      <c r="D960" s="204">
        <v>0.82699999999999996</v>
      </c>
      <c r="E960" s="204"/>
      <c r="F960" s="205">
        <v>6.8</v>
      </c>
      <c r="G960" s="206">
        <v>1</v>
      </c>
      <c r="H960" s="204">
        <v>0.39600000000000002</v>
      </c>
      <c r="I960" s="206">
        <v>15</v>
      </c>
      <c r="J960" s="204">
        <v>8.1000000000000003E-2</v>
      </c>
      <c r="K960" s="204">
        <v>0.10100000000000001</v>
      </c>
      <c r="L960" s="205"/>
      <c r="M960" s="205" t="s">
        <v>310</v>
      </c>
    </row>
    <row r="961" spans="1:13" x14ac:dyDescent="0.2">
      <c r="A961" s="205" t="s">
        <v>3713</v>
      </c>
      <c r="B961" s="205" t="s">
        <v>3305</v>
      </c>
      <c r="C961" s="214" t="s">
        <v>529</v>
      </c>
      <c r="D961" s="204">
        <v>1.78</v>
      </c>
      <c r="E961" s="204"/>
      <c r="F961" s="205">
        <v>13</v>
      </c>
      <c r="G961" s="206">
        <v>3</v>
      </c>
      <c r="H961" s="204">
        <v>0.42599999999999999</v>
      </c>
      <c r="I961" s="206">
        <v>27</v>
      </c>
      <c r="J961" s="204">
        <v>9.1999999999999998E-2</v>
      </c>
      <c r="K961" s="204">
        <v>0.122</v>
      </c>
      <c r="L961" s="205"/>
      <c r="M961" s="205" t="s">
        <v>310</v>
      </c>
    </row>
    <row r="962" spans="1:13" ht="22.5" x14ac:dyDescent="0.2">
      <c r="A962" s="205" t="s">
        <v>3714</v>
      </c>
      <c r="B962" s="205" t="s">
        <v>3305</v>
      </c>
      <c r="C962" s="214" t="s">
        <v>4991</v>
      </c>
      <c r="D962" s="204">
        <v>0.97899999999999998</v>
      </c>
      <c r="E962" s="204"/>
      <c r="F962" s="205">
        <v>3.8</v>
      </c>
      <c r="G962" s="206">
        <v>1</v>
      </c>
      <c r="H962" s="204">
        <v>0.56899999999999995</v>
      </c>
      <c r="I962" s="206">
        <v>9</v>
      </c>
      <c r="J962" s="204">
        <v>0.24399999999999999</v>
      </c>
      <c r="K962" s="204">
        <v>0.192</v>
      </c>
      <c r="L962" s="205"/>
      <c r="M962" s="205" t="s">
        <v>310</v>
      </c>
    </row>
    <row r="963" spans="1:13" ht="22.5" x14ac:dyDescent="0.2">
      <c r="A963" s="205" t="s">
        <v>3650</v>
      </c>
      <c r="B963" s="205" t="s">
        <v>3305</v>
      </c>
      <c r="C963" s="214" t="s">
        <v>4992</v>
      </c>
      <c r="D963" s="204">
        <v>0.59099999999999997</v>
      </c>
      <c r="E963" s="204"/>
      <c r="F963" s="205">
        <v>4.5</v>
      </c>
      <c r="G963" s="206">
        <v>1</v>
      </c>
      <c r="H963" s="204">
        <v>0.313</v>
      </c>
      <c r="I963" s="206">
        <v>12</v>
      </c>
      <c r="J963" s="204">
        <v>8.7999999999999995E-2</v>
      </c>
      <c r="K963" s="204">
        <v>0.10299999999999999</v>
      </c>
      <c r="L963" s="205"/>
      <c r="M963" s="205" t="s">
        <v>310</v>
      </c>
    </row>
    <row r="964" spans="1:13" ht="22.5" x14ac:dyDescent="0.2">
      <c r="A964" s="205" t="s">
        <v>3715</v>
      </c>
      <c r="B964" s="205" t="s">
        <v>3305</v>
      </c>
      <c r="C964" s="214" t="s">
        <v>5758</v>
      </c>
      <c r="D964" s="204">
        <v>1.7410000000000001</v>
      </c>
      <c r="E964" s="204"/>
      <c r="F964" s="205">
        <v>8.9</v>
      </c>
      <c r="G964" s="206">
        <v>2</v>
      </c>
      <c r="H964" s="204">
        <v>0.56699999999999995</v>
      </c>
      <c r="I964" s="206">
        <v>19</v>
      </c>
      <c r="J964" s="204">
        <v>0.13400000000000001</v>
      </c>
      <c r="K964" s="204">
        <v>0.17199999999999999</v>
      </c>
      <c r="L964" s="205"/>
      <c r="M964" s="205"/>
    </row>
    <row r="965" spans="1:13" ht="33.75" x14ac:dyDescent="0.2">
      <c r="A965" s="205" t="s">
        <v>3716</v>
      </c>
      <c r="B965" s="205" t="s">
        <v>3305</v>
      </c>
      <c r="C965" s="214" t="s">
        <v>5759</v>
      </c>
      <c r="D965" s="204">
        <v>1.9450000000000001</v>
      </c>
      <c r="E965" s="204"/>
      <c r="F965" s="205">
        <v>16.899999999999999</v>
      </c>
      <c r="G965" s="206"/>
      <c r="H965" s="204"/>
      <c r="I965" s="206">
        <v>34</v>
      </c>
      <c r="J965" s="204">
        <v>7.8E-2</v>
      </c>
      <c r="K965" s="204">
        <v>0.106</v>
      </c>
      <c r="L965" s="205"/>
      <c r="M965" s="205"/>
    </row>
    <row r="966" spans="1:13" ht="56.25" x14ac:dyDescent="0.2">
      <c r="A966" s="205" t="s">
        <v>664</v>
      </c>
      <c r="B966" s="205" t="s">
        <v>3305</v>
      </c>
      <c r="C966" s="214" t="s">
        <v>7342</v>
      </c>
      <c r="D966" s="204">
        <v>1.5009999999999999</v>
      </c>
      <c r="E966" s="204"/>
      <c r="F966" s="205">
        <v>11.7</v>
      </c>
      <c r="G966" s="206">
        <v>3</v>
      </c>
      <c r="H966" s="204">
        <v>0.36299999999999999</v>
      </c>
      <c r="I966" s="206">
        <v>23</v>
      </c>
      <c r="J966" s="204">
        <v>8.6999999999999994E-2</v>
      </c>
      <c r="K966" s="204">
        <v>0.114</v>
      </c>
      <c r="L966" s="205"/>
      <c r="M966" s="205"/>
    </row>
    <row r="967" spans="1:13" ht="56.25" x14ac:dyDescent="0.2">
      <c r="A967" s="205" t="s">
        <v>3489</v>
      </c>
      <c r="B967" s="205" t="s">
        <v>3305</v>
      </c>
      <c r="C967" s="214" t="s">
        <v>5761</v>
      </c>
      <c r="D967" s="204">
        <v>0.77100000000000002</v>
      </c>
      <c r="E967" s="204"/>
      <c r="F967" s="205">
        <v>5.8</v>
      </c>
      <c r="G967" s="206">
        <v>1</v>
      </c>
      <c r="H967" s="204">
        <v>0.51800000000000002</v>
      </c>
      <c r="I967" s="206">
        <v>12</v>
      </c>
      <c r="J967" s="204">
        <v>9.1999999999999998E-2</v>
      </c>
      <c r="K967" s="204">
        <v>0.112</v>
      </c>
      <c r="L967" s="205"/>
      <c r="M967" s="205"/>
    </row>
    <row r="968" spans="1:13" ht="56.25" x14ac:dyDescent="0.2">
      <c r="A968" s="205" t="s">
        <v>3490</v>
      </c>
      <c r="B968" s="205" t="s">
        <v>3305</v>
      </c>
      <c r="C968" s="214" t="s">
        <v>7343</v>
      </c>
      <c r="D968" s="204">
        <v>0.69899999999999995</v>
      </c>
      <c r="E968" s="204"/>
      <c r="F968" s="205">
        <v>4.5999999999999996</v>
      </c>
      <c r="G968" s="206">
        <v>1</v>
      </c>
      <c r="H968" s="204">
        <v>0.4</v>
      </c>
      <c r="I968" s="206">
        <v>10</v>
      </c>
      <c r="J968" s="204">
        <v>0.106</v>
      </c>
      <c r="K968" s="204">
        <v>0.124</v>
      </c>
      <c r="L968" s="205"/>
      <c r="M968" s="205"/>
    </row>
    <row r="969" spans="1:13" ht="56.25" x14ac:dyDescent="0.2">
      <c r="A969" s="205" t="s">
        <v>3491</v>
      </c>
      <c r="B969" s="205" t="s">
        <v>3305</v>
      </c>
      <c r="C969" s="214" t="s">
        <v>7344</v>
      </c>
      <c r="D969" s="204">
        <v>0.59499999999999997</v>
      </c>
      <c r="E969" s="204"/>
      <c r="F969" s="205">
        <v>5.2</v>
      </c>
      <c r="G969" s="206">
        <v>1</v>
      </c>
      <c r="H969" s="204">
        <v>0.376</v>
      </c>
      <c r="I969" s="206">
        <v>11</v>
      </c>
      <c r="J969" s="204">
        <v>7.9000000000000001E-2</v>
      </c>
      <c r="K969" s="204">
        <v>9.4E-2</v>
      </c>
      <c r="L969" s="205"/>
      <c r="M969" s="205"/>
    </row>
    <row r="970" spans="1:13" ht="45" x14ac:dyDescent="0.2">
      <c r="A970" s="205" t="s">
        <v>2097</v>
      </c>
      <c r="B970" s="205" t="s">
        <v>3305</v>
      </c>
      <c r="C970" s="214" t="s">
        <v>6711</v>
      </c>
      <c r="D970" s="204">
        <v>0.64500000000000002</v>
      </c>
      <c r="E970" s="204"/>
      <c r="F970" s="205">
        <v>2.4</v>
      </c>
      <c r="G970" s="206">
        <v>1</v>
      </c>
      <c r="H970" s="204">
        <v>0.16</v>
      </c>
      <c r="I970" s="206">
        <v>5</v>
      </c>
      <c r="J970" s="204">
        <v>0.127</v>
      </c>
      <c r="K970" s="204">
        <v>0.128</v>
      </c>
      <c r="L970" s="205"/>
      <c r="M970" s="205"/>
    </row>
    <row r="971" spans="1:13" ht="45" x14ac:dyDescent="0.2">
      <c r="A971" s="205" t="s">
        <v>2098</v>
      </c>
      <c r="B971" s="205" t="s">
        <v>3305</v>
      </c>
      <c r="C971" s="214" t="s">
        <v>6712</v>
      </c>
      <c r="D971" s="204">
        <v>0.58899999999999997</v>
      </c>
      <c r="E971" s="204"/>
      <c r="F971" s="205">
        <v>3.6</v>
      </c>
      <c r="G971" s="206">
        <v>1</v>
      </c>
      <c r="H971" s="204">
        <v>0.19400000000000001</v>
      </c>
      <c r="I971" s="206">
        <v>8</v>
      </c>
      <c r="J971" s="204">
        <v>8.5999999999999993E-2</v>
      </c>
      <c r="K971" s="204">
        <v>9.6000000000000002E-2</v>
      </c>
      <c r="L971" s="205"/>
      <c r="M971" s="205"/>
    </row>
    <row r="972" spans="1:13" ht="33.75" x14ac:dyDescent="0.2">
      <c r="A972" s="205" t="s">
        <v>124</v>
      </c>
      <c r="B972" s="205" t="s">
        <v>3305</v>
      </c>
      <c r="C972" s="214" t="s">
        <v>6713</v>
      </c>
      <c r="D972" s="204">
        <v>0.43</v>
      </c>
      <c r="E972" s="204"/>
      <c r="F972" s="205">
        <v>2.7</v>
      </c>
      <c r="G972" s="206">
        <v>1</v>
      </c>
      <c r="H972" s="204">
        <v>0.16</v>
      </c>
      <c r="I972" s="206">
        <v>5</v>
      </c>
      <c r="J972" s="204">
        <v>0.109</v>
      </c>
      <c r="K972" s="204">
        <v>0.113</v>
      </c>
      <c r="L972" s="205"/>
      <c r="M972" s="205"/>
    </row>
    <row r="973" spans="1:13" ht="33.75" x14ac:dyDescent="0.2">
      <c r="A973" s="205" t="s">
        <v>6714</v>
      </c>
      <c r="B973" s="205" t="s">
        <v>3305</v>
      </c>
      <c r="C973" s="214" t="s">
        <v>6715</v>
      </c>
      <c r="D973" s="204">
        <v>0.35699999999999998</v>
      </c>
      <c r="E973" s="204"/>
      <c r="F973" s="205">
        <v>2.6</v>
      </c>
      <c r="G973" s="206">
        <v>1</v>
      </c>
      <c r="H973" s="204">
        <v>0.14099999999999999</v>
      </c>
      <c r="I973" s="206">
        <v>5</v>
      </c>
      <c r="J973" s="204">
        <v>9.5000000000000001E-2</v>
      </c>
      <c r="K973" s="204">
        <v>9.8000000000000004E-2</v>
      </c>
      <c r="L973" s="205"/>
      <c r="M973" s="205"/>
    </row>
    <row r="974" spans="1:13" ht="22.5" x14ac:dyDescent="0.2">
      <c r="A974" s="205" t="s">
        <v>530</v>
      </c>
      <c r="B974" s="205" t="s">
        <v>3305</v>
      </c>
      <c r="C974" s="214" t="s">
        <v>7521</v>
      </c>
      <c r="D974" s="204">
        <v>0.74399999999999999</v>
      </c>
      <c r="E974" s="204"/>
      <c r="F974" s="205">
        <v>4</v>
      </c>
      <c r="G974" s="206">
        <v>1</v>
      </c>
      <c r="H974" s="204">
        <v>0.41</v>
      </c>
      <c r="I974" s="206">
        <v>9</v>
      </c>
      <c r="J974" s="204">
        <v>0.114</v>
      </c>
      <c r="K974" s="204">
        <v>0.13</v>
      </c>
      <c r="L974" s="205"/>
      <c r="M974" s="205"/>
    </row>
    <row r="975" spans="1:13" ht="22.5" x14ac:dyDescent="0.2">
      <c r="A975" s="205" t="s">
        <v>531</v>
      </c>
      <c r="B975" s="205" t="s">
        <v>3305</v>
      </c>
      <c r="C975" s="214" t="s">
        <v>7345</v>
      </c>
      <c r="D975" s="204">
        <v>0.53400000000000003</v>
      </c>
      <c r="E975" s="204"/>
      <c r="F975" s="205">
        <v>4</v>
      </c>
      <c r="G975" s="206">
        <v>1</v>
      </c>
      <c r="H975" s="204">
        <v>0.28000000000000003</v>
      </c>
      <c r="I975" s="206">
        <v>10</v>
      </c>
      <c r="J975" s="204">
        <v>8.6999999999999994E-2</v>
      </c>
      <c r="K975" s="204">
        <v>9.9000000000000005E-2</v>
      </c>
      <c r="L975" s="205"/>
      <c r="M975" s="205"/>
    </row>
    <row r="976" spans="1:13" ht="22.5" x14ac:dyDescent="0.2">
      <c r="A976" s="205" t="s">
        <v>2544</v>
      </c>
      <c r="B976" s="205" t="s">
        <v>3305</v>
      </c>
      <c r="C976" s="214" t="s">
        <v>5535</v>
      </c>
      <c r="D976" s="204">
        <v>1.258</v>
      </c>
      <c r="E976" s="204"/>
      <c r="F976" s="205">
        <v>8.1</v>
      </c>
      <c r="G976" s="206">
        <v>2</v>
      </c>
      <c r="H976" s="204">
        <v>0.41</v>
      </c>
      <c r="I976" s="206">
        <v>16</v>
      </c>
      <c r="J976" s="204">
        <v>0.152</v>
      </c>
      <c r="K976" s="204">
        <v>0.13500000000000001</v>
      </c>
      <c r="L976" s="205"/>
      <c r="M976" s="205"/>
    </row>
    <row r="977" spans="1:13" ht="22.5" x14ac:dyDescent="0.2">
      <c r="A977" s="205" t="s">
        <v>2545</v>
      </c>
      <c r="B977" s="205" t="s">
        <v>3305</v>
      </c>
      <c r="C977" s="214" t="s">
        <v>5536</v>
      </c>
      <c r="D977" s="204">
        <v>0.99099999999999999</v>
      </c>
      <c r="E977" s="204"/>
      <c r="F977" s="205">
        <v>8</v>
      </c>
      <c r="G977" s="206">
        <v>2</v>
      </c>
      <c r="H977" s="204">
        <v>0.315</v>
      </c>
      <c r="I977" s="206">
        <v>18</v>
      </c>
      <c r="J977" s="204">
        <v>8.3000000000000004E-2</v>
      </c>
      <c r="K977" s="204">
        <v>0.105</v>
      </c>
      <c r="L977" s="205"/>
      <c r="M977" s="205"/>
    </row>
    <row r="978" spans="1:13" ht="22.5" x14ac:dyDescent="0.2">
      <c r="A978" s="205" t="s">
        <v>1286</v>
      </c>
      <c r="B978" s="205" t="s">
        <v>3305</v>
      </c>
      <c r="C978" s="214" t="s">
        <v>5537</v>
      </c>
      <c r="D978" s="204">
        <v>0.31</v>
      </c>
      <c r="E978" s="204"/>
      <c r="F978" s="205">
        <v>1</v>
      </c>
      <c r="G978" s="206"/>
      <c r="H978" s="204"/>
      <c r="I978" s="206"/>
      <c r="J978" s="204"/>
      <c r="K978" s="204"/>
      <c r="L978" s="205"/>
      <c r="M978" s="205"/>
    </row>
    <row r="979" spans="1:13" ht="22.5" x14ac:dyDescent="0.2">
      <c r="A979" s="205" t="s">
        <v>2366</v>
      </c>
      <c r="B979" s="205" t="s">
        <v>3305</v>
      </c>
      <c r="C979" s="214" t="s">
        <v>3853</v>
      </c>
      <c r="D979" s="204">
        <v>0.248</v>
      </c>
      <c r="E979" s="204"/>
      <c r="F979" s="205">
        <v>1</v>
      </c>
      <c r="G979" s="206"/>
      <c r="H979" s="204"/>
      <c r="I979" s="206"/>
      <c r="J979" s="204"/>
      <c r="K979" s="204"/>
      <c r="L979" s="205"/>
      <c r="M979" s="205"/>
    </row>
    <row r="980" spans="1:13" x14ac:dyDescent="0.2">
      <c r="A980" s="205" t="s">
        <v>1816</v>
      </c>
      <c r="B980" s="205" t="s">
        <v>3305</v>
      </c>
      <c r="C980" s="214" t="s">
        <v>3185</v>
      </c>
      <c r="D980" s="204">
        <v>0.40600000000000003</v>
      </c>
      <c r="E980" s="204"/>
      <c r="F980" s="205">
        <v>1</v>
      </c>
      <c r="G980" s="206"/>
      <c r="H980" s="204"/>
      <c r="I980" s="206"/>
      <c r="J980" s="204"/>
      <c r="K980" s="204"/>
      <c r="L980" s="205"/>
      <c r="M980" s="205" t="s">
        <v>310</v>
      </c>
    </row>
    <row r="981" spans="1:13" ht="22.5" x14ac:dyDescent="0.2">
      <c r="A981" s="205" t="s">
        <v>1817</v>
      </c>
      <c r="B981" s="205" t="s">
        <v>3305</v>
      </c>
      <c r="C981" s="214" t="s">
        <v>5766</v>
      </c>
      <c r="D981" s="204">
        <v>3.585</v>
      </c>
      <c r="E981" s="204"/>
      <c r="F981" s="205">
        <v>14.3</v>
      </c>
      <c r="G981" s="206">
        <v>4</v>
      </c>
      <c r="H981" s="204">
        <v>0.72</v>
      </c>
      <c r="I981" s="206">
        <v>29</v>
      </c>
      <c r="J981" s="204">
        <v>0.252</v>
      </c>
      <c r="K981" s="204">
        <v>0.23499999999999999</v>
      </c>
      <c r="L981" s="205"/>
      <c r="M981" s="205"/>
    </row>
    <row r="982" spans="1:13" x14ac:dyDescent="0.2">
      <c r="A982" s="205" t="s">
        <v>2683</v>
      </c>
      <c r="B982" s="205" t="s">
        <v>3305</v>
      </c>
      <c r="C982" s="214" t="s">
        <v>3854</v>
      </c>
      <c r="D982" s="204">
        <v>0.93300000000000005</v>
      </c>
      <c r="E982" s="204"/>
      <c r="F982" s="205">
        <v>5.8</v>
      </c>
      <c r="G982" s="206"/>
      <c r="H982" s="204"/>
      <c r="I982" s="206">
        <v>14</v>
      </c>
      <c r="J982" s="204">
        <v>0.105</v>
      </c>
      <c r="K982" s="204">
        <v>0.128</v>
      </c>
      <c r="L982" s="205"/>
      <c r="M982" s="205"/>
    </row>
    <row r="983" spans="1:13" ht="22.5" x14ac:dyDescent="0.2">
      <c r="A983" s="205" t="s">
        <v>1276</v>
      </c>
      <c r="B983" s="205" t="s">
        <v>3305</v>
      </c>
      <c r="C983" s="214" t="s">
        <v>3855</v>
      </c>
      <c r="D983" s="204">
        <v>0.76400000000000001</v>
      </c>
      <c r="E983" s="204"/>
      <c r="F983" s="205">
        <v>5.2</v>
      </c>
      <c r="G983" s="206">
        <v>1</v>
      </c>
      <c r="H983" s="204">
        <v>0.47699999999999998</v>
      </c>
      <c r="I983" s="206">
        <v>12</v>
      </c>
      <c r="J983" s="204">
        <v>9.6000000000000002E-2</v>
      </c>
      <c r="K983" s="204">
        <v>0.115</v>
      </c>
      <c r="L983" s="205"/>
      <c r="M983" s="205"/>
    </row>
    <row r="984" spans="1:13" x14ac:dyDescent="0.2">
      <c r="A984" s="217" t="s">
        <v>2884</v>
      </c>
      <c r="B984" s="85"/>
      <c r="C984" s="218"/>
      <c r="D984" s="84"/>
      <c r="E984" s="84"/>
      <c r="F984" s="85"/>
      <c r="G984" s="220"/>
      <c r="H984" s="84"/>
      <c r="I984" s="220"/>
      <c r="J984" s="84"/>
      <c r="K984" s="84"/>
      <c r="L984" s="85"/>
      <c r="M984" s="221"/>
    </row>
    <row r="985" spans="1:13" ht="22.5" x14ac:dyDescent="0.2">
      <c r="A985" s="205" t="s">
        <v>3186</v>
      </c>
      <c r="B985" s="205" t="s">
        <v>3303</v>
      </c>
      <c r="C985" s="214" t="s">
        <v>3187</v>
      </c>
      <c r="D985" s="204">
        <v>4.5039999999999996</v>
      </c>
      <c r="E985" s="204"/>
      <c r="F985" s="205">
        <v>15.7</v>
      </c>
      <c r="G985" s="206">
        <v>4</v>
      </c>
      <c r="H985" s="204">
        <v>0.49099999999999999</v>
      </c>
      <c r="I985" s="206">
        <v>32</v>
      </c>
      <c r="J985" s="204">
        <v>0.11</v>
      </c>
      <c r="K985" s="204">
        <v>0.14699999999999999</v>
      </c>
      <c r="L985" s="205"/>
      <c r="M985" s="205"/>
    </row>
    <row r="986" spans="1:13" ht="33.75" x14ac:dyDescent="0.2">
      <c r="A986" s="205" t="s">
        <v>3188</v>
      </c>
      <c r="B986" s="205" t="s">
        <v>3303</v>
      </c>
      <c r="C986" s="214" t="s">
        <v>2216</v>
      </c>
      <c r="D986" s="204">
        <v>2.6110000000000002</v>
      </c>
      <c r="E986" s="204"/>
      <c r="F986" s="205">
        <v>8.3000000000000007</v>
      </c>
      <c r="G986" s="206">
        <v>2</v>
      </c>
      <c r="H986" s="204">
        <v>0.35</v>
      </c>
      <c r="I986" s="206">
        <v>14</v>
      </c>
      <c r="J986" s="204">
        <v>8.7999999999999995E-2</v>
      </c>
      <c r="K986" s="204">
        <v>0.113</v>
      </c>
      <c r="L986" s="205"/>
      <c r="M986" s="205"/>
    </row>
    <row r="987" spans="1:13" ht="22.5" x14ac:dyDescent="0.2">
      <c r="A987" s="205" t="s">
        <v>2885</v>
      </c>
      <c r="B987" s="205" t="s">
        <v>3303</v>
      </c>
      <c r="C987" s="214" t="s">
        <v>6716</v>
      </c>
      <c r="D987" s="204">
        <v>1.9379999999999999</v>
      </c>
      <c r="E987" s="204"/>
      <c r="F987" s="205">
        <v>12</v>
      </c>
      <c r="G987" s="206">
        <v>3</v>
      </c>
      <c r="H987" s="204">
        <v>0.34799999999999998</v>
      </c>
      <c r="I987" s="206">
        <v>25</v>
      </c>
      <c r="J987" s="204">
        <v>8.1000000000000003E-2</v>
      </c>
      <c r="K987" s="204">
        <v>0.107</v>
      </c>
      <c r="L987" s="205"/>
      <c r="M987" s="205"/>
    </row>
    <row r="988" spans="1:13" ht="22.5" x14ac:dyDescent="0.2">
      <c r="A988" s="205" t="s">
        <v>2886</v>
      </c>
      <c r="B988" s="205" t="s">
        <v>3303</v>
      </c>
      <c r="C988" s="214" t="s">
        <v>6717</v>
      </c>
      <c r="D988" s="204">
        <v>0.95399999999999996</v>
      </c>
      <c r="E988" s="204"/>
      <c r="F988" s="205">
        <v>5.2</v>
      </c>
      <c r="G988" s="206">
        <v>1</v>
      </c>
      <c r="H988" s="204">
        <v>0.28100000000000003</v>
      </c>
      <c r="I988" s="206">
        <v>10</v>
      </c>
      <c r="J988" s="204">
        <v>7.5999999999999998E-2</v>
      </c>
      <c r="K988" s="204">
        <v>9.0999999999999998E-2</v>
      </c>
      <c r="L988" s="205"/>
      <c r="M988" s="205"/>
    </row>
    <row r="989" spans="1:13" ht="45" x14ac:dyDescent="0.2">
      <c r="A989" s="205" t="s">
        <v>2217</v>
      </c>
      <c r="B989" s="205" t="s">
        <v>3303</v>
      </c>
      <c r="C989" s="214" t="s">
        <v>7346</v>
      </c>
      <c r="D989" s="204">
        <v>1.84</v>
      </c>
      <c r="E989" s="204"/>
      <c r="F989" s="205">
        <v>6.9</v>
      </c>
      <c r="G989" s="206">
        <v>1</v>
      </c>
      <c r="H989" s="204">
        <v>0.495</v>
      </c>
      <c r="I989" s="206">
        <v>14</v>
      </c>
      <c r="J989" s="204">
        <v>0.14299999999999999</v>
      </c>
      <c r="K989" s="204">
        <v>0.125</v>
      </c>
      <c r="L989" s="205"/>
      <c r="M989" s="205"/>
    </row>
    <row r="990" spans="1:13" ht="56.25" x14ac:dyDescent="0.2">
      <c r="A990" s="205" t="s">
        <v>2218</v>
      </c>
      <c r="B990" s="205" t="s">
        <v>3303</v>
      </c>
      <c r="C990" s="214" t="s">
        <v>7347</v>
      </c>
      <c r="D990" s="204">
        <v>1.3759999999999999</v>
      </c>
      <c r="E990" s="204"/>
      <c r="F990" s="205">
        <v>5</v>
      </c>
      <c r="G990" s="206">
        <v>1</v>
      </c>
      <c r="H990" s="204">
        <v>0.36699999999999999</v>
      </c>
      <c r="I990" s="206">
        <v>11</v>
      </c>
      <c r="J990" s="204">
        <v>0.14699999999999999</v>
      </c>
      <c r="K990" s="204">
        <v>0.123</v>
      </c>
      <c r="L990" s="205"/>
      <c r="M990" s="205"/>
    </row>
    <row r="991" spans="1:13" ht="45" x14ac:dyDescent="0.2">
      <c r="A991" s="205" t="s">
        <v>2684</v>
      </c>
      <c r="B991" s="205" t="s">
        <v>3303</v>
      </c>
      <c r="C991" s="214" t="s">
        <v>7348</v>
      </c>
      <c r="D991" s="204">
        <v>1.1519999999999999</v>
      </c>
      <c r="E991" s="204"/>
      <c r="F991" s="205">
        <v>4.8</v>
      </c>
      <c r="G991" s="206">
        <v>1</v>
      </c>
      <c r="H991" s="204">
        <v>0.61499999999999999</v>
      </c>
      <c r="I991" s="206">
        <v>11</v>
      </c>
      <c r="J991" s="204">
        <v>7.5999999999999998E-2</v>
      </c>
      <c r="K991" s="204">
        <v>0.09</v>
      </c>
      <c r="L991" s="205"/>
      <c r="M991" s="205"/>
    </row>
    <row r="992" spans="1:13" ht="45" x14ac:dyDescent="0.2">
      <c r="A992" s="205" t="s">
        <v>2894</v>
      </c>
      <c r="B992" s="205" t="s">
        <v>3303</v>
      </c>
      <c r="C992" s="214" t="s">
        <v>7349</v>
      </c>
      <c r="D992" s="204">
        <v>2.3359999999999999</v>
      </c>
      <c r="E992" s="204"/>
      <c r="F992" s="205">
        <v>9.5</v>
      </c>
      <c r="G992" s="206">
        <v>2</v>
      </c>
      <c r="H992" s="204">
        <v>0.39</v>
      </c>
      <c r="I992" s="206">
        <v>20</v>
      </c>
      <c r="J992" s="204">
        <v>8.5999999999999993E-2</v>
      </c>
      <c r="K992" s="204">
        <v>0.112</v>
      </c>
      <c r="L992" s="205"/>
      <c r="M992" s="205"/>
    </row>
    <row r="993" spans="1:13" ht="45" x14ac:dyDescent="0.2">
      <c r="A993" s="205" t="s">
        <v>2895</v>
      </c>
      <c r="B993" s="205" t="s">
        <v>3303</v>
      </c>
      <c r="C993" s="214" t="s">
        <v>7350</v>
      </c>
      <c r="D993" s="204">
        <v>1.0169999999999999</v>
      </c>
      <c r="E993" s="204"/>
      <c r="F993" s="205">
        <v>3.6</v>
      </c>
      <c r="G993" s="206">
        <v>1</v>
      </c>
      <c r="H993" s="204">
        <v>0.253</v>
      </c>
      <c r="I993" s="206">
        <v>9</v>
      </c>
      <c r="J993" s="204">
        <v>0.105</v>
      </c>
      <c r="K993" s="204">
        <v>0.11799999999999999</v>
      </c>
      <c r="L993" s="205"/>
      <c r="M993" s="205"/>
    </row>
    <row r="994" spans="1:13" ht="22.5" x14ac:dyDescent="0.2">
      <c r="A994" s="205" t="s">
        <v>545</v>
      </c>
      <c r="B994" s="205" t="s">
        <v>3303</v>
      </c>
      <c r="C994" s="214" t="s">
        <v>7522</v>
      </c>
      <c r="D994" s="204">
        <v>0.875</v>
      </c>
      <c r="E994" s="204"/>
      <c r="F994" s="205">
        <v>2.2999999999999998</v>
      </c>
      <c r="G994" s="206">
        <v>1</v>
      </c>
      <c r="H994" s="204">
        <v>0.22500000000000001</v>
      </c>
      <c r="I994" s="206">
        <v>4</v>
      </c>
      <c r="J994" s="204">
        <v>0.114</v>
      </c>
      <c r="K994" s="204">
        <v>0.113</v>
      </c>
      <c r="L994" s="205"/>
      <c r="M994" s="205"/>
    </row>
    <row r="995" spans="1:13" ht="67.5" x14ac:dyDescent="0.2">
      <c r="A995" s="205" t="s">
        <v>1260</v>
      </c>
      <c r="B995" s="205" t="s">
        <v>3303</v>
      </c>
      <c r="C995" s="214" t="s">
        <v>7523</v>
      </c>
      <c r="D995" s="204">
        <v>0.72599999999999998</v>
      </c>
      <c r="E995" s="204"/>
      <c r="F995" s="205">
        <v>2.8</v>
      </c>
      <c r="G995" s="206">
        <v>1</v>
      </c>
      <c r="H995" s="204">
        <v>0.17399999999999999</v>
      </c>
      <c r="I995" s="206">
        <v>6</v>
      </c>
      <c r="J995" s="204">
        <v>8.5999999999999993E-2</v>
      </c>
      <c r="K995" s="204">
        <v>9.0999999999999998E-2</v>
      </c>
      <c r="L995" s="205"/>
      <c r="M995" s="205"/>
    </row>
    <row r="996" spans="1:13" ht="22.5" x14ac:dyDescent="0.2">
      <c r="A996" s="205" t="s">
        <v>7353</v>
      </c>
      <c r="B996" s="205" t="s">
        <v>3303</v>
      </c>
      <c r="C996" s="214" t="s">
        <v>7354</v>
      </c>
      <c r="D996" s="204">
        <v>0.66500000000000004</v>
      </c>
      <c r="E996" s="204"/>
      <c r="F996" s="205">
        <v>2.8</v>
      </c>
      <c r="G996" s="206">
        <v>1</v>
      </c>
      <c r="H996" s="204">
        <v>0.188</v>
      </c>
      <c r="I996" s="206">
        <v>6</v>
      </c>
      <c r="J996" s="204">
        <v>9.0999999999999998E-2</v>
      </c>
      <c r="K996" s="204">
        <v>9.5000000000000001E-2</v>
      </c>
      <c r="L996" s="205"/>
      <c r="M996" s="205"/>
    </row>
    <row r="997" spans="1:13" ht="45" x14ac:dyDescent="0.2">
      <c r="A997" s="205" t="s">
        <v>7355</v>
      </c>
      <c r="B997" s="205" t="s">
        <v>3303</v>
      </c>
      <c r="C997" s="214" t="s">
        <v>7356</v>
      </c>
      <c r="D997" s="204">
        <v>0.48499999999999999</v>
      </c>
      <c r="E997" s="204"/>
      <c r="F997" s="205">
        <v>2.2999999999999998</v>
      </c>
      <c r="G997" s="206">
        <v>1</v>
      </c>
      <c r="H997" s="204">
        <v>0.10100000000000001</v>
      </c>
      <c r="I997" s="206">
        <v>4</v>
      </c>
      <c r="J997" s="204">
        <v>8.3000000000000004E-2</v>
      </c>
      <c r="K997" s="204">
        <v>8.3000000000000004E-2</v>
      </c>
      <c r="L997" s="205"/>
      <c r="M997" s="205"/>
    </row>
    <row r="998" spans="1:13" ht="33.75" x14ac:dyDescent="0.2">
      <c r="A998" s="205" t="s">
        <v>546</v>
      </c>
      <c r="B998" s="205" t="s">
        <v>3303</v>
      </c>
      <c r="C998" s="214" t="s">
        <v>5767</v>
      </c>
      <c r="D998" s="204">
        <v>0.88200000000000001</v>
      </c>
      <c r="E998" s="204"/>
      <c r="F998" s="205">
        <v>3.2</v>
      </c>
      <c r="G998" s="206">
        <v>1</v>
      </c>
      <c r="H998" s="204">
        <v>0.47699999999999998</v>
      </c>
      <c r="I998" s="206">
        <v>7</v>
      </c>
      <c r="J998" s="204">
        <v>0.16900000000000001</v>
      </c>
      <c r="K998" s="204">
        <v>0.183</v>
      </c>
      <c r="L998" s="205"/>
      <c r="M998" s="205"/>
    </row>
    <row r="999" spans="1:13" ht="33.75" x14ac:dyDescent="0.2">
      <c r="A999" s="205" t="s">
        <v>547</v>
      </c>
      <c r="B999" s="205" t="s">
        <v>3303</v>
      </c>
      <c r="C999" s="214" t="s">
        <v>3856</v>
      </c>
      <c r="D999" s="204">
        <v>1.84</v>
      </c>
      <c r="E999" s="204"/>
      <c r="F999" s="205">
        <v>2.1</v>
      </c>
      <c r="G999" s="206">
        <v>1</v>
      </c>
      <c r="H999" s="204">
        <v>4.9000000000000002E-2</v>
      </c>
      <c r="I999" s="206">
        <v>4</v>
      </c>
      <c r="J999" s="204">
        <v>0.20799999999999999</v>
      </c>
      <c r="K999" s="204">
        <v>0.20100000000000001</v>
      </c>
      <c r="L999" s="205"/>
      <c r="M999" s="205" t="s">
        <v>310</v>
      </c>
    </row>
    <row r="1000" spans="1:13" ht="45" x14ac:dyDescent="0.2">
      <c r="A1000" s="205" t="s">
        <v>548</v>
      </c>
      <c r="B1000" s="205" t="s">
        <v>3303</v>
      </c>
      <c r="C1000" s="214" t="s">
        <v>7357</v>
      </c>
      <c r="D1000" s="204">
        <v>1.897</v>
      </c>
      <c r="E1000" s="204"/>
      <c r="F1000" s="205">
        <v>10.1</v>
      </c>
      <c r="G1000" s="206">
        <v>2</v>
      </c>
      <c r="H1000" s="204">
        <v>0.36599999999999999</v>
      </c>
      <c r="I1000" s="206">
        <v>18</v>
      </c>
      <c r="J1000" s="204">
        <v>7.5999999999999998E-2</v>
      </c>
      <c r="K1000" s="204">
        <v>9.9000000000000005E-2</v>
      </c>
      <c r="L1000" s="205"/>
      <c r="M1000" s="205"/>
    </row>
    <row r="1001" spans="1:13" ht="33.75" x14ac:dyDescent="0.2">
      <c r="A1001" s="205" t="s">
        <v>1733</v>
      </c>
      <c r="B1001" s="205" t="s">
        <v>3303</v>
      </c>
      <c r="C1001" s="214" t="s">
        <v>7358</v>
      </c>
      <c r="D1001" s="204">
        <v>1.129</v>
      </c>
      <c r="E1001" s="204"/>
      <c r="F1001" s="205">
        <v>5.0999999999999996</v>
      </c>
      <c r="G1001" s="206">
        <v>1</v>
      </c>
      <c r="H1001" s="204">
        <v>0.51200000000000001</v>
      </c>
      <c r="I1001" s="206">
        <v>11</v>
      </c>
      <c r="J1001" s="204">
        <v>8.7999999999999995E-2</v>
      </c>
      <c r="K1001" s="204">
        <v>0.105</v>
      </c>
      <c r="L1001" s="205"/>
      <c r="M1001" s="205"/>
    </row>
    <row r="1002" spans="1:13" ht="33.75" x14ac:dyDescent="0.2">
      <c r="A1002" s="205" t="s">
        <v>2685</v>
      </c>
      <c r="B1002" s="205" t="s">
        <v>3303</v>
      </c>
      <c r="C1002" s="214" t="s">
        <v>5768</v>
      </c>
      <c r="D1002" s="204">
        <v>4.1779999999999999</v>
      </c>
      <c r="E1002" s="204"/>
      <c r="F1002" s="205">
        <v>24.4</v>
      </c>
      <c r="G1002" s="206">
        <v>7</v>
      </c>
      <c r="H1002" s="204">
        <v>0.51</v>
      </c>
      <c r="I1002" s="206">
        <v>42</v>
      </c>
      <c r="J1002" s="204">
        <v>0.16700000000000001</v>
      </c>
      <c r="K1002" s="204">
        <v>0.161</v>
      </c>
      <c r="L1002" s="205"/>
      <c r="M1002" s="205" t="s">
        <v>310</v>
      </c>
    </row>
    <row r="1003" spans="1:13" ht="45" x14ac:dyDescent="0.2">
      <c r="A1003" s="205" t="s">
        <v>3133</v>
      </c>
      <c r="B1003" s="205" t="s">
        <v>3303</v>
      </c>
      <c r="C1003" s="214" t="s">
        <v>7359</v>
      </c>
      <c r="D1003" s="204">
        <v>1.7410000000000001</v>
      </c>
      <c r="E1003" s="204"/>
      <c r="F1003" s="205">
        <v>2.5</v>
      </c>
      <c r="G1003" s="206">
        <v>1</v>
      </c>
      <c r="H1003" s="204">
        <v>0.89900000000000002</v>
      </c>
      <c r="I1003" s="206">
        <v>5</v>
      </c>
      <c r="J1003" s="204">
        <v>0.499</v>
      </c>
      <c r="K1003" s="204">
        <v>0.51100000000000001</v>
      </c>
      <c r="L1003" s="205"/>
      <c r="M1003" s="205"/>
    </row>
    <row r="1004" spans="1:13" ht="56.25" x14ac:dyDescent="0.2">
      <c r="A1004" s="205" t="s">
        <v>7360</v>
      </c>
      <c r="B1004" s="205" t="s">
        <v>3303</v>
      </c>
      <c r="C1004" s="214" t="s">
        <v>7361</v>
      </c>
      <c r="D1004" s="204">
        <v>1.141</v>
      </c>
      <c r="E1004" s="204"/>
      <c r="F1004" s="205">
        <v>4.4000000000000004</v>
      </c>
      <c r="G1004" s="206">
        <v>1</v>
      </c>
      <c r="H1004" s="204">
        <v>9.6000000000000002E-2</v>
      </c>
      <c r="I1004" s="206">
        <v>13</v>
      </c>
      <c r="J1004" s="204">
        <v>0.17100000000000001</v>
      </c>
      <c r="K1004" s="204">
        <v>0.13900000000000001</v>
      </c>
      <c r="L1004" s="205"/>
      <c r="M1004" s="205" t="s">
        <v>310</v>
      </c>
    </row>
    <row r="1005" spans="1:13" ht="22.5" x14ac:dyDescent="0.2">
      <c r="A1005" s="205" t="s">
        <v>2084</v>
      </c>
      <c r="B1005" s="205" t="s">
        <v>3303</v>
      </c>
      <c r="C1005" s="214" t="s">
        <v>1261</v>
      </c>
      <c r="D1005" s="204">
        <v>1.0309999999999999</v>
      </c>
      <c r="E1005" s="204"/>
      <c r="F1005" s="205">
        <v>4.5</v>
      </c>
      <c r="G1005" s="206">
        <v>1</v>
      </c>
      <c r="H1005" s="204">
        <v>0.25</v>
      </c>
      <c r="I1005" s="206">
        <v>9</v>
      </c>
      <c r="J1005" s="204">
        <v>7.8E-2</v>
      </c>
      <c r="K1005" s="204">
        <v>9.0999999999999998E-2</v>
      </c>
      <c r="L1005" s="205"/>
      <c r="M1005" s="205"/>
    </row>
    <row r="1006" spans="1:13" ht="45" x14ac:dyDescent="0.2">
      <c r="A1006" s="205" t="s">
        <v>2220</v>
      </c>
      <c r="B1006" s="205" t="s">
        <v>3303</v>
      </c>
      <c r="C1006" s="214" t="s">
        <v>1262</v>
      </c>
      <c r="D1006" s="204">
        <v>5.3680000000000003</v>
      </c>
      <c r="E1006" s="204"/>
      <c r="F1006" s="205">
        <v>21.4</v>
      </c>
      <c r="G1006" s="206">
        <v>6</v>
      </c>
      <c r="H1006" s="204">
        <v>0.48099999999999998</v>
      </c>
      <c r="I1006" s="206">
        <v>38</v>
      </c>
      <c r="J1006" s="204">
        <v>0.11</v>
      </c>
      <c r="K1006" s="204">
        <v>0.15</v>
      </c>
      <c r="L1006" s="205"/>
      <c r="M1006" s="205"/>
    </row>
    <row r="1007" spans="1:13" ht="33.75" x14ac:dyDescent="0.2">
      <c r="A1007" s="205" t="s">
        <v>1277</v>
      </c>
      <c r="B1007" s="205" t="s">
        <v>3303</v>
      </c>
      <c r="C1007" s="214" t="s">
        <v>1278</v>
      </c>
      <c r="D1007" s="204">
        <v>6.3109999999999999</v>
      </c>
      <c r="E1007" s="204"/>
      <c r="F1007" s="205">
        <v>22.8</v>
      </c>
      <c r="G1007" s="206">
        <v>7</v>
      </c>
      <c r="H1007" s="204">
        <v>0.60399999999999998</v>
      </c>
      <c r="I1007" s="206">
        <v>40</v>
      </c>
      <c r="J1007" s="204">
        <v>0.21199999999999999</v>
      </c>
      <c r="K1007" s="204">
        <v>0.20399999999999999</v>
      </c>
      <c r="L1007" s="205"/>
      <c r="M1007" s="205"/>
    </row>
    <row r="1008" spans="1:13" ht="33.75" x14ac:dyDescent="0.2">
      <c r="A1008" s="205" t="s">
        <v>2897</v>
      </c>
      <c r="B1008" s="205" t="s">
        <v>3305</v>
      </c>
      <c r="C1008" s="214" t="s">
        <v>4813</v>
      </c>
      <c r="D1008" s="204">
        <v>1.756</v>
      </c>
      <c r="E1008" s="204"/>
      <c r="F1008" s="205">
        <v>12.3</v>
      </c>
      <c r="G1008" s="206">
        <v>3</v>
      </c>
      <c r="H1008" s="204">
        <v>0.41899999999999998</v>
      </c>
      <c r="I1008" s="206">
        <v>26</v>
      </c>
      <c r="J1008" s="204">
        <v>9.6000000000000002E-2</v>
      </c>
      <c r="K1008" s="204">
        <v>0.126</v>
      </c>
      <c r="L1008" s="205"/>
      <c r="M1008" s="205" t="s">
        <v>310</v>
      </c>
    </row>
    <row r="1009" spans="1:13" ht="45" x14ac:dyDescent="0.2">
      <c r="A1009" s="205" t="s">
        <v>2898</v>
      </c>
      <c r="B1009" s="205" t="s">
        <v>3305</v>
      </c>
      <c r="C1009" s="214" t="s">
        <v>4814</v>
      </c>
      <c r="D1009" s="204">
        <v>0.76</v>
      </c>
      <c r="E1009" s="204"/>
      <c r="F1009" s="205">
        <v>5.5</v>
      </c>
      <c r="G1009" s="206">
        <v>1</v>
      </c>
      <c r="H1009" s="204">
        <v>0.373</v>
      </c>
      <c r="I1009" s="206">
        <v>10</v>
      </c>
      <c r="J1009" s="204">
        <v>9.5000000000000001E-2</v>
      </c>
      <c r="K1009" s="204">
        <v>0.115</v>
      </c>
      <c r="L1009" s="205"/>
      <c r="M1009" s="205" t="s">
        <v>310</v>
      </c>
    </row>
    <row r="1010" spans="1:13" ht="45" x14ac:dyDescent="0.2">
      <c r="A1010" s="205" t="s">
        <v>1735</v>
      </c>
      <c r="B1010" s="205" t="s">
        <v>3305</v>
      </c>
      <c r="C1010" s="214" t="s">
        <v>4815</v>
      </c>
      <c r="D1010" s="204">
        <v>0.73099999999999998</v>
      </c>
      <c r="E1010" s="204"/>
      <c r="F1010" s="205">
        <v>5</v>
      </c>
      <c r="G1010" s="206">
        <v>1</v>
      </c>
      <c r="H1010" s="204">
        <v>0.38</v>
      </c>
      <c r="I1010" s="206">
        <v>13</v>
      </c>
      <c r="J1010" s="204">
        <v>9.0999999999999998E-2</v>
      </c>
      <c r="K1010" s="204">
        <v>0.109</v>
      </c>
      <c r="L1010" s="205"/>
      <c r="M1010" s="205" t="s">
        <v>310</v>
      </c>
    </row>
    <row r="1011" spans="1:13" x14ac:dyDescent="0.2">
      <c r="A1011" s="205" t="s">
        <v>2347</v>
      </c>
      <c r="B1011" s="205" t="s">
        <v>3305</v>
      </c>
      <c r="C1011" s="214" t="s">
        <v>2348</v>
      </c>
      <c r="D1011" s="204">
        <v>0.55000000000000004</v>
      </c>
      <c r="E1011" s="204"/>
      <c r="F1011" s="205">
        <v>3.6</v>
      </c>
      <c r="G1011" s="206">
        <v>1</v>
      </c>
      <c r="H1011" s="204">
        <v>9.7000000000000003E-2</v>
      </c>
      <c r="I1011" s="206">
        <v>8</v>
      </c>
      <c r="J1011" s="204">
        <v>8.5999999999999993E-2</v>
      </c>
      <c r="K1011" s="204">
        <v>9.6000000000000002E-2</v>
      </c>
      <c r="L1011" s="205"/>
      <c r="M1011" s="205"/>
    </row>
    <row r="1012" spans="1:13" x14ac:dyDescent="0.2">
      <c r="A1012" s="205" t="s">
        <v>2349</v>
      </c>
      <c r="B1012" s="205" t="s">
        <v>3305</v>
      </c>
      <c r="C1012" s="214" t="s">
        <v>2350</v>
      </c>
      <c r="D1012" s="204">
        <v>0.51800000000000002</v>
      </c>
      <c r="E1012" s="204"/>
      <c r="F1012" s="205">
        <v>4.5</v>
      </c>
      <c r="G1012" s="206">
        <v>1</v>
      </c>
      <c r="H1012" s="204">
        <v>0.246</v>
      </c>
      <c r="I1012" s="206">
        <v>9</v>
      </c>
      <c r="J1012" s="204">
        <v>7.5999999999999998E-2</v>
      </c>
      <c r="K1012" s="204">
        <v>8.7999999999999995E-2</v>
      </c>
      <c r="L1012" s="205"/>
      <c r="M1012" s="205"/>
    </row>
    <row r="1013" spans="1:13" ht="22.5" x14ac:dyDescent="0.2">
      <c r="A1013" s="205" t="s">
        <v>2472</v>
      </c>
      <c r="B1013" s="205" t="s">
        <v>3305</v>
      </c>
      <c r="C1013" s="214" t="s">
        <v>781</v>
      </c>
      <c r="D1013" s="204">
        <v>0.45700000000000002</v>
      </c>
      <c r="E1013" s="204"/>
      <c r="F1013" s="205">
        <v>3</v>
      </c>
      <c r="G1013" s="206">
        <v>1</v>
      </c>
      <c r="H1013" s="204">
        <v>0.221</v>
      </c>
      <c r="I1013" s="206">
        <v>7</v>
      </c>
      <c r="J1013" s="204">
        <v>0.09</v>
      </c>
      <c r="K1013" s="204">
        <v>9.6000000000000002E-2</v>
      </c>
      <c r="L1013" s="205"/>
      <c r="M1013" s="205"/>
    </row>
    <row r="1014" spans="1:13" x14ac:dyDescent="0.2">
      <c r="A1014" s="217" t="s">
        <v>2478</v>
      </c>
      <c r="B1014" s="85"/>
      <c r="C1014" s="218"/>
      <c r="D1014" s="84"/>
      <c r="E1014" s="84"/>
      <c r="F1014" s="85"/>
      <c r="G1014" s="220"/>
      <c r="H1014" s="84"/>
      <c r="I1014" s="220"/>
      <c r="J1014" s="84"/>
      <c r="K1014" s="84"/>
      <c r="L1014" s="85"/>
      <c r="M1014" s="221"/>
    </row>
    <row r="1015" spans="1:13" ht="45" x14ac:dyDescent="0.2">
      <c r="A1015" s="205" t="s">
        <v>1831</v>
      </c>
      <c r="B1015" s="205" t="s">
        <v>3303</v>
      </c>
      <c r="C1015" s="214" t="s">
        <v>7524</v>
      </c>
      <c r="D1015" s="204">
        <v>5.9939999999999998</v>
      </c>
      <c r="E1015" s="204"/>
      <c r="F1015" s="205">
        <v>16.5</v>
      </c>
      <c r="G1015" s="206">
        <v>4</v>
      </c>
      <c r="H1015" s="204">
        <v>0.66700000000000004</v>
      </c>
      <c r="I1015" s="206">
        <v>29</v>
      </c>
      <c r="J1015" s="204">
        <v>0.25900000000000001</v>
      </c>
      <c r="K1015" s="204">
        <v>0.191</v>
      </c>
      <c r="L1015" s="205"/>
      <c r="M1015" s="205"/>
    </row>
    <row r="1016" spans="1:13" ht="45" x14ac:dyDescent="0.2">
      <c r="A1016" s="205" t="s">
        <v>3271</v>
      </c>
      <c r="B1016" s="205" t="s">
        <v>3303</v>
      </c>
      <c r="C1016" s="214" t="s">
        <v>7525</v>
      </c>
      <c r="D1016" s="204">
        <v>5.1580000000000004</v>
      </c>
      <c r="E1016" s="204"/>
      <c r="F1016" s="205">
        <v>16.5</v>
      </c>
      <c r="G1016" s="206">
        <v>5</v>
      </c>
      <c r="H1016" s="204">
        <v>0.49399999999999999</v>
      </c>
      <c r="I1016" s="206">
        <v>31</v>
      </c>
      <c r="J1016" s="204">
        <v>0.126</v>
      </c>
      <c r="K1016" s="204">
        <v>0.16900000000000001</v>
      </c>
      <c r="L1016" s="205"/>
      <c r="M1016" s="205"/>
    </row>
    <row r="1017" spans="1:13" ht="22.5" x14ac:dyDescent="0.2">
      <c r="A1017" s="205" t="s">
        <v>2221</v>
      </c>
      <c r="B1017" s="205" t="s">
        <v>3303</v>
      </c>
      <c r="C1017" s="214" t="s">
        <v>7362</v>
      </c>
      <c r="D1017" s="204">
        <v>3.9609999999999999</v>
      </c>
      <c r="E1017" s="204"/>
      <c r="F1017" s="205">
        <v>12.2</v>
      </c>
      <c r="G1017" s="206">
        <v>3</v>
      </c>
      <c r="H1017" s="204">
        <v>0.52500000000000002</v>
      </c>
      <c r="I1017" s="206">
        <v>22</v>
      </c>
      <c r="J1017" s="204">
        <v>0.12</v>
      </c>
      <c r="K1017" s="204">
        <v>0.159</v>
      </c>
      <c r="L1017" s="205"/>
      <c r="M1017" s="205"/>
    </row>
    <row r="1018" spans="1:13" ht="33.75" x14ac:dyDescent="0.2">
      <c r="A1018" s="205" t="s">
        <v>1279</v>
      </c>
      <c r="B1018" s="205" t="s">
        <v>3303</v>
      </c>
      <c r="C1018" s="214" t="s">
        <v>7363</v>
      </c>
      <c r="D1018" s="204">
        <v>3.048</v>
      </c>
      <c r="E1018" s="204"/>
      <c r="F1018" s="205">
        <v>8.8000000000000007</v>
      </c>
      <c r="G1018" s="206">
        <v>2</v>
      </c>
      <c r="H1018" s="204">
        <v>0.48</v>
      </c>
      <c r="I1018" s="206">
        <v>17</v>
      </c>
      <c r="J1018" s="204">
        <v>0.114</v>
      </c>
      <c r="K1018" s="204">
        <v>0.14599999999999999</v>
      </c>
      <c r="L1018" s="205"/>
      <c r="M1018" s="205"/>
    </row>
    <row r="1019" spans="1:13" ht="56.25" x14ac:dyDescent="0.2">
      <c r="A1019" s="205" t="s">
        <v>2473</v>
      </c>
      <c r="B1019" s="205" t="s">
        <v>3303</v>
      </c>
      <c r="C1019" s="214" t="s">
        <v>7526</v>
      </c>
      <c r="D1019" s="204">
        <v>4.5659999999999998</v>
      </c>
      <c r="E1019" s="204"/>
      <c r="F1019" s="205">
        <v>18.899999999999999</v>
      </c>
      <c r="G1019" s="206">
        <v>5</v>
      </c>
      <c r="H1019" s="204">
        <v>0.51500000000000001</v>
      </c>
      <c r="I1019" s="206">
        <v>36</v>
      </c>
      <c r="J1019" s="204">
        <v>0.114</v>
      </c>
      <c r="K1019" s="204">
        <v>0.155</v>
      </c>
      <c r="L1019" s="205"/>
      <c r="M1019" s="205"/>
    </row>
    <row r="1020" spans="1:13" ht="56.25" x14ac:dyDescent="0.2">
      <c r="A1020" s="205" t="s">
        <v>2435</v>
      </c>
      <c r="B1020" s="205" t="s">
        <v>3303</v>
      </c>
      <c r="C1020" s="214" t="s">
        <v>7527</v>
      </c>
      <c r="D1020" s="204">
        <v>2.581</v>
      </c>
      <c r="E1020" s="204"/>
      <c r="F1020" s="205">
        <v>10.4</v>
      </c>
      <c r="G1020" s="206">
        <v>2</v>
      </c>
      <c r="H1020" s="204">
        <v>0.48199999999999998</v>
      </c>
      <c r="I1020" s="206">
        <v>20</v>
      </c>
      <c r="J1020" s="204">
        <v>9.7000000000000003E-2</v>
      </c>
      <c r="K1020" s="204">
        <v>0.127</v>
      </c>
      <c r="L1020" s="205"/>
      <c r="M1020" s="205"/>
    </row>
    <row r="1021" spans="1:13" ht="45" x14ac:dyDescent="0.2">
      <c r="A1021" s="205" t="s">
        <v>3501</v>
      </c>
      <c r="B1021" s="205" t="s">
        <v>3303</v>
      </c>
      <c r="C1021" s="214" t="s">
        <v>7364</v>
      </c>
      <c r="D1021" s="204">
        <v>1.8440000000000001</v>
      </c>
      <c r="E1021" s="204"/>
      <c r="F1021" s="205">
        <v>7.1</v>
      </c>
      <c r="G1021" s="206">
        <v>1</v>
      </c>
      <c r="H1021" s="204">
        <v>1.143</v>
      </c>
      <c r="I1021" s="206">
        <v>15</v>
      </c>
      <c r="J1021" s="204">
        <v>9.6000000000000002E-2</v>
      </c>
      <c r="K1021" s="204">
        <v>0.121</v>
      </c>
      <c r="L1021" s="205"/>
      <c r="M1021" s="205"/>
    </row>
    <row r="1022" spans="1:13" ht="45" x14ac:dyDescent="0.2">
      <c r="A1022" s="205" t="s">
        <v>7365</v>
      </c>
      <c r="B1022" s="205" t="s">
        <v>3303</v>
      </c>
      <c r="C1022" s="214" t="s">
        <v>7366</v>
      </c>
      <c r="D1022" s="204">
        <v>1.359</v>
      </c>
      <c r="E1022" s="204"/>
      <c r="F1022" s="205">
        <v>4.5999999999999996</v>
      </c>
      <c r="G1022" s="206">
        <v>1</v>
      </c>
      <c r="H1022" s="204">
        <v>0.66400000000000003</v>
      </c>
      <c r="I1022" s="206">
        <v>9</v>
      </c>
      <c r="J1022" s="204">
        <v>9.5000000000000001E-2</v>
      </c>
      <c r="K1022" s="204">
        <v>0.112</v>
      </c>
      <c r="L1022" s="205"/>
      <c r="M1022" s="205"/>
    </row>
    <row r="1023" spans="1:13" ht="22.5" x14ac:dyDescent="0.2">
      <c r="A1023" s="205" t="s">
        <v>3973</v>
      </c>
      <c r="B1023" s="205" t="s">
        <v>3303</v>
      </c>
      <c r="C1023" s="214" t="s">
        <v>128</v>
      </c>
      <c r="D1023" s="204">
        <v>2.0619999999999998</v>
      </c>
      <c r="E1023" s="204"/>
      <c r="F1023" s="205">
        <v>8.1</v>
      </c>
      <c r="G1023" s="206">
        <v>2</v>
      </c>
      <c r="H1023" s="204">
        <v>0.34899999999999998</v>
      </c>
      <c r="I1023" s="206">
        <v>17</v>
      </c>
      <c r="J1023" s="204">
        <v>0.09</v>
      </c>
      <c r="K1023" s="204">
        <v>0.115</v>
      </c>
      <c r="L1023" s="205"/>
      <c r="M1023" s="205"/>
    </row>
    <row r="1024" spans="1:13" ht="33.75" x14ac:dyDescent="0.2">
      <c r="A1024" s="205" t="s">
        <v>1927</v>
      </c>
      <c r="B1024" s="205" t="s">
        <v>3303</v>
      </c>
      <c r="C1024" s="214" t="s">
        <v>440</v>
      </c>
      <c r="D1024" s="204">
        <v>2.1760000000000002</v>
      </c>
      <c r="E1024" s="204"/>
      <c r="F1024" s="205">
        <v>9.3000000000000007</v>
      </c>
      <c r="G1024" s="206">
        <v>2</v>
      </c>
      <c r="H1024" s="204">
        <v>0.40899999999999997</v>
      </c>
      <c r="I1024" s="206">
        <v>21</v>
      </c>
      <c r="J1024" s="204">
        <v>9.1999999999999998E-2</v>
      </c>
      <c r="K1024" s="204">
        <v>0.11899999999999999</v>
      </c>
      <c r="L1024" s="205"/>
      <c r="M1024" s="205"/>
    </row>
    <row r="1025" spans="1:13" ht="33.75" x14ac:dyDescent="0.2">
      <c r="A1025" s="205" t="s">
        <v>1928</v>
      </c>
      <c r="B1025" s="205" t="s">
        <v>3303</v>
      </c>
      <c r="C1025" s="214" t="s">
        <v>6728</v>
      </c>
      <c r="D1025" s="204">
        <v>0.90500000000000003</v>
      </c>
      <c r="E1025" s="204"/>
      <c r="F1025" s="205">
        <v>3</v>
      </c>
      <c r="G1025" s="206">
        <v>1</v>
      </c>
      <c r="H1025" s="204">
        <v>0.23899999999999999</v>
      </c>
      <c r="I1025" s="206">
        <v>7</v>
      </c>
      <c r="J1025" s="204">
        <v>9.5000000000000001E-2</v>
      </c>
      <c r="K1025" s="204">
        <v>0.10199999999999999</v>
      </c>
      <c r="L1025" s="205"/>
      <c r="M1025" s="205"/>
    </row>
    <row r="1026" spans="1:13" ht="22.5" x14ac:dyDescent="0.2">
      <c r="A1026" s="205" t="s">
        <v>3974</v>
      </c>
      <c r="B1026" s="205" t="s">
        <v>3303</v>
      </c>
      <c r="C1026" s="214" t="s">
        <v>2548</v>
      </c>
      <c r="D1026" s="204">
        <v>1.2629999999999999</v>
      </c>
      <c r="E1026" s="204"/>
      <c r="F1026" s="205">
        <v>4.8</v>
      </c>
      <c r="G1026" s="206">
        <v>1</v>
      </c>
      <c r="H1026" s="204">
        <v>0.27300000000000002</v>
      </c>
      <c r="I1026" s="206">
        <v>9</v>
      </c>
      <c r="J1026" s="204">
        <v>7.9000000000000001E-2</v>
      </c>
      <c r="K1026" s="204">
        <v>9.4E-2</v>
      </c>
      <c r="L1026" s="205"/>
      <c r="M1026" s="205"/>
    </row>
    <row r="1027" spans="1:13" ht="56.25" x14ac:dyDescent="0.2">
      <c r="A1027" s="205" t="s">
        <v>7367</v>
      </c>
      <c r="B1027" s="205" t="s">
        <v>3303</v>
      </c>
      <c r="C1027" s="214" t="s">
        <v>7368</v>
      </c>
      <c r="D1027" s="204">
        <v>0.98899999999999999</v>
      </c>
      <c r="E1027" s="204"/>
      <c r="F1027" s="205">
        <v>3.7</v>
      </c>
      <c r="G1027" s="206">
        <v>1</v>
      </c>
      <c r="H1027" s="204">
        <v>0.312</v>
      </c>
      <c r="I1027" s="206">
        <v>8</v>
      </c>
      <c r="J1027" s="204">
        <v>8.8999999999999996E-2</v>
      </c>
      <c r="K1027" s="204">
        <v>0.1</v>
      </c>
      <c r="L1027" s="205"/>
      <c r="M1027" s="205"/>
    </row>
    <row r="1028" spans="1:13" ht="56.25" x14ac:dyDescent="0.2">
      <c r="A1028" s="205" t="s">
        <v>7369</v>
      </c>
      <c r="B1028" s="205" t="s">
        <v>3303</v>
      </c>
      <c r="C1028" s="214" t="s">
        <v>7370</v>
      </c>
      <c r="D1028" s="204">
        <v>0.86199999999999999</v>
      </c>
      <c r="E1028" s="204"/>
      <c r="F1028" s="205">
        <v>4.0999999999999996</v>
      </c>
      <c r="G1028" s="206">
        <v>1</v>
      </c>
      <c r="H1028" s="204">
        <v>0.30599999999999999</v>
      </c>
      <c r="I1028" s="206">
        <v>9</v>
      </c>
      <c r="J1028" s="204">
        <v>8.4000000000000005E-2</v>
      </c>
      <c r="K1028" s="204">
        <v>9.6000000000000002E-2</v>
      </c>
      <c r="L1028" s="205"/>
      <c r="M1028" s="205"/>
    </row>
    <row r="1029" spans="1:13" ht="22.5" x14ac:dyDescent="0.2">
      <c r="A1029" s="205" t="s">
        <v>1930</v>
      </c>
      <c r="B1029" s="205" t="s">
        <v>3303</v>
      </c>
      <c r="C1029" s="214" t="s">
        <v>1931</v>
      </c>
      <c r="D1029" s="204">
        <v>0.93899999999999995</v>
      </c>
      <c r="E1029" s="204"/>
      <c r="F1029" s="205">
        <v>3.2</v>
      </c>
      <c r="G1029" s="206">
        <v>1</v>
      </c>
      <c r="H1029" s="204">
        <v>0.26700000000000002</v>
      </c>
      <c r="I1029" s="206">
        <v>7</v>
      </c>
      <c r="J1029" s="204">
        <v>9.0999999999999998E-2</v>
      </c>
      <c r="K1029" s="204">
        <v>9.9000000000000005E-2</v>
      </c>
      <c r="L1029" s="205"/>
      <c r="M1029" s="205"/>
    </row>
    <row r="1030" spans="1:13" ht="22.5" x14ac:dyDescent="0.2">
      <c r="A1030" s="205" t="s">
        <v>1478</v>
      </c>
      <c r="B1030" s="205" t="s">
        <v>3303</v>
      </c>
      <c r="C1030" s="214" t="s">
        <v>1479</v>
      </c>
      <c r="D1030" s="204">
        <v>0.53200000000000003</v>
      </c>
      <c r="E1030" s="204"/>
      <c r="F1030" s="205">
        <v>1</v>
      </c>
      <c r="G1030" s="206"/>
      <c r="H1030" s="204"/>
      <c r="I1030" s="206"/>
      <c r="J1030" s="204"/>
      <c r="K1030" s="204"/>
      <c r="L1030" s="205"/>
      <c r="M1030" s="205" t="s">
        <v>310</v>
      </c>
    </row>
    <row r="1031" spans="1:13" ht="22.5" x14ac:dyDescent="0.2">
      <c r="A1031" s="205" t="s">
        <v>1480</v>
      </c>
      <c r="B1031" s="205" t="s">
        <v>3303</v>
      </c>
      <c r="C1031" s="214" t="s">
        <v>6730</v>
      </c>
      <c r="D1031" s="204">
        <v>0.68700000000000006</v>
      </c>
      <c r="E1031" s="204"/>
      <c r="F1031" s="205">
        <v>2.9</v>
      </c>
      <c r="G1031" s="206">
        <v>1</v>
      </c>
      <c r="H1031" s="204">
        <v>0.23599999999999999</v>
      </c>
      <c r="I1031" s="206">
        <v>7</v>
      </c>
      <c r="J1031" s="204">
        <v>0.10100000000000001</v>
      </c>
      <c r="K1031" s="204">
        <v>0.107</v>
      </c>
      <c r="L1031" s="205"/>
      <c r="M1031" s="205"/>
    </row>
    <row r="1032" spans="1:13" ht="22.5" x14ac:dyDescent="0.2">
      <c r="A1032" s="205" t="s">
        <v>1932</v>
      </c>
      <c r="B1032" s="205" t="s">
        <v>3303</v>
      </c>
      <c r="C1032" s="214" t="s">
        <v>5770</v>
      </c>
      <c r="D1032" s="204">
        <v>0.57199999999999995</v>
      </c>
      <c r="E1032" s="204"/>
      <c r="F1032" s="205">
        <v>2.5</v>
      </c>
      <c r="G1032" s="206">
        <v>1</v>
      </c>
      <c r="H1032" s="204">
        <v>0.16500000000000001</v>
      </c>
      <c r="I1032" s="206">
        <v>5</v>
      </c>
      <c r="J1032" s="204">
        <v>0.1</v>
      </c>
      <c r="K1032" s="204">
        <v>0.10299999999999999</v>
      </c>
      <c r="L1032" s="205"/>
      <c r="M1032" s="205"/>
    </row>
    <row r="1033" spans="1:13" ht="33.75" x14ac:dyDescent="0.2">
      <c r="A1033" s="205" t="s">
        <v>1933</v>
      </c>
      <c r="B1033" s="205" t="s">
        <v>3303</v>
      </c>
      <c r="C1033" s="214" t="s">
        <v>129</v>
      </c>
      <c r="D1033" s="204">
        <v>2.831</v>
      </c>
      <c r="E1033" s="204"/>
      <c r="F1033" s="205">
        <v>17.100000000000001</v>
      </c>
      <c r="G1033" s="206">
        <v>5</v>
      </c>
      <c r="H1033" s="204">
        <v>0.36699999999999999</v>
      </c>
      <c r="I1033" s="206">
        <v>33</v>
      </c>
      <c r="J1033" s="204">
        <v>0.09</v>
      </c>
      <c r="K1033" s="204">
        <v>0.121</v>
      </c>
      <c r="L1033" s="205"/>
      <c r="M1033" s="205"/>
    </row>
    <row r="1034" spans="1:13" ht="33.75" x14ac:dyDescent="0.2">
      <c r="A1034" s="205" t="s">
        <v>1934</v>
      </c>
      <c r="B1034" s="205" t="s">
        <v>3303</v>
      </c>
      <c r="C1034" s="214" t="s">
        <v>130</v>
      </c>
      <c r="D1034" s="204">
        <v>1.4850000000000001</v>
      </c>
      <c r="E1034" s="204"/>
      <c r="F1034" s="205">
        <v>8.6999999999999993</v>
      </c>
      <c r="G1034" s="206">
        <v>2</v>
      </c>
      <c r="H1034" s="204">
        <v>0.37</v>
      </c>
      <c r="I1034" s="206">
        <v>18</v>
      </c>
      <c r="J1034" s="204">
        <v>0.09</v>
      </c>
      <c r="K1034" s="204">
        <v>0.115</v>
      </c>
      <c r="L1034" s="205"/>
      <c r="M1034" s="205"/>
    </row>
    <row r="1035" spans="1:13" ht="45" x14ac:dyDescent="0.2">
      <c r="A1035" s="205" t="s">
        <v>3473</v>
      </c>
      <c r="B1035" s="205" t="s">
        <v>3303</v>
      </c>
      <c r="C1035" s="214" t="s">
        <v>6731</v>
      </c>
      <c r="D1035" s="204">
        <v>1.885</v>
      </c>
      <c r="E1035" s="204"/>
      <c r="F1035" s="205">
        <v>8.9</v>
      </c>
      <c r="G1035" s="206">
        <v>2</v>
      </c>
      <c r="H1035" s="204">
        <v>0.39</v>
      </c>
      <c r="I1035" s="206">
        <v>19</v>
      </c>
      <c r="J1035" s="204">
        <v>9.1999999999999998E-2</v>
      </c>
      <c r="K1035" s="204">
        <v>0.11799999999999999</v>
      </c>
      <c r="L1035" s="205"/>
      <c r="M1035" s="205"/>
    </row>
    <row r="1036" spans="1:13" ht="56.25" x14ac:dyDescent="0.2">
      <c r="A1036" s="205" t="s">
        <v>3474</v>
      </c>
      <c r="B1036" s="205" t="s">
        <v>3303</v>
      </c>
      <c r="C1036" s="214" t="s">
        <v>7371</v>
      </c>
      <c r="D1036" s="204">
        <v>0.98299999999999998</v>
      </c>
      <c r="E1036" s="204"/>
      <c r="F1036" s="205">
        <v>3.6</v>
      </c>
      <c r="G1036" s="206">
        <v>1</v>
      </c>
      <c r="H1036" s="204">
        <v>0.248</v>
      </c>
      <c r="I1036" s="206">
        <v>8</v>
      </c>
      <c r="J1036" s="204">
        <v>9.7000000000000003E-2</v>
      </c>
      <c r="K1036" s="204">
        <v>0.109</v>
      </c>
      <c r="L1036" s="205"/>
      <c r="M1036" s="205"/>
    </row>
    <row r="1037" spans="1:13" ht="56.25" x14ac:dyDescent="0.2">
      <c r="A1037" s="205" t="s">
        <v>7372</v>
      </c>
      <c r="B1037" s="205" t="s">
        <v>3303</v>
      </c>
      <c r="C1037" s="214" t="s">
        <v>7373</v>
      </c>
      <c r="D1037" s="204">
        <v>0.745</v>
      </c>
      <c r="E1037" s="204"/>
      <c r="F1037" s="205">
        <v>2.9</v>
      </c>
      <c r="G1037" s="206">
        <v>1</v>
      </c>
      <c r="H1037" s="204">
        <v>0.251</v>
      </c>
      <c r="I1037" s="206">
        <v>7</v>
      </c>
      <c r="J1037" s="204">
        <v>9.7000000000000003E-2</v>
      </c>
      <c r="K1037" s="204">
        <v>0.104</v>
      </c>
      <c r="L1037" s="205"/>
      <c r="M1037" s="205"/>
    </row>
    <row r="1038" spans="1:13" ht="56.25" x14ac:dyDescent="0.2">
      <c r="A1038" s="205" t="s">
        <v>2900</v>
      </c>
      <c r="B1038" s="205" t="s">
        <v>3303</v>
      </c>
      <c r="C1038" s="214" t="s">
        <v>6733</v>
      </c>
      <c r="D1038" s="204">
        <v>1.448</v>
      </c>
      <c r="E1038" s="204"/>
      <c r="F1038" s="205">
        <v>5.2</v>
      </c>
      <c r="G1038" s="206">
        <v>1</v>
      </c>
      <c r="H1038" s="204">
        <v>0.33300000000000002</v>
      </c>
      <c r="I1038" s="206">
        <v>10</v>
      </c>
      <c r="J1038" s="204">
        <v>8.8999999999999996E-2</v>
      </c>
      <c r="K1038" s="204">
        <v>0.107</v>
      </c>
      <c r="L1038" s="205"/>
      <c r="M1038" s="205"/>
    </row>
    <row r="1039" spans="1:13" ht="33.75" x14ac:dyDescent="0.2">
      <c r="A1039" s="205" t="s">
        <v>2489</v>
      </c>
      <c r="B1039" s="205" t="s">
        <v>3303</v>
      </c>
      <c r="C1039" s="214" t="s">
        <v>5771</v>
      </c>
      <c r="D1039" s="204">
        <v>4.3</v>
      </c>
      <c r="E1039" s="204"/>
      <c r="F1039" s="205">
        <v>24.4</v>
      </c>
      <c r="G1039" s="206">
        <v>7</v>
      </c>
      <c r="H1039" s="204">
        <v>0.51900000000000002</v>
      </c>
      <c r="I1039" s="206">
        <v>42</v>
      </c>
      <c r="J1039" s="204">
        <v>0.17</v>
      </c>
      <c r="K1039" s="204">
        <v>0.16300000000000001</v>
      </c>
      <c r="L1039" s="205"/>
      <c r="M1039" s="205" t="s">
        <v>310</v>
      </c>
    </row>
    <row r="1040" spans="1:13" ht="33.75" x14ac:dyDescent="0.2">
      <c r="A1040" s="205" t="s">
        <v>5772</v>
      </c>
      <c r="B1040" s="205" t="s">
        <v>3303</v>
      </c>
      <c r="C1040" s="214" t="s">
        <v>6734</v>
      </c>
      <c r="D1040" s="204">
        <v>1.3979999999999999</v>
      </c>
      <c r="E1040" s="204"/>
      <c r="F1040" s="205">
        <v>7.7</v>
      </c>
      <c r="G1040" s="206"/>
      <c r="H1040" s="204"/>
      <c r="I1040" s="206">
        <v>15</v>
      </c>
      <c r="J1040" s="204">
        <v>0.17599999999999999</v>
      </c>
      <c r="K1040" s="204">
        <v>0.156</v>
      </c>
      <c r="L1040" s="205"/>
      <c r="M1040" s="205" t="s">
        <v>310</v>
      </c>
    </row>
    <row r="1041" spans="1:13" ht="45" x14ac:dyDescent="0.2">
      <c r="A1041" s="205" t="s">
        <v>5773</v>
      </c>
      <c r="B1041" s="205" t="s">
        <v>3303</v>
      </c>
      <c r="C1041" s="214" t="s">
        <v>6735</v>
      </c>
      <c r="D1041" s="204">
        <v>0.78500000000000003</v>
      </c>
      <c r="E1041" s="204"/>
      <c r="F1041" s="205">
        <v>3.3</v>
      </c>
      <c r="G1041" s="206">
        <v>1</v>
      </c>
      <c r="H1041" s="204">
        <v>0.35399999999999998</v>
      </c>
      <c r="I1041" s="206">
        <v>8</v>
      </c>
      <c r="J1041" s="204">
        <v>0.218</v>
      </c>
      <c r="K1041" s="204">
        <v>0.16600000000000001</v>
      </c>
      <c r="L1041" s="205"/>
      <c r="M1041" s="205" t="s">
        <v>310</v>
      </c>
    </row>
    <row r="1042" spans="1:13" ht="56.25" x14ac:dyDescent="0.2">
      <c r="A1042" s="205" t="s">
        <v>5774</v>
      </c>
      <c r="B1042" s="205" t="s">
        <v>3303</v>
      </c>
      <c r="C1042" s="214" t="s">
        <v>7374</v>
      </c>
      <c r="D1042" s="204">
        <v>1.337</v>
      </c>
      <c r="E1042" s="204"/>
      <c r="F1042" s="205">
        <v>4.5</v>
      </c>
      <c r="G1042" s="206">
        <v>1</v>
      </c>
      <c r="H1042" s="204">
        <v>0.28199999999999997</v>
      </c>
      <c r="I1042" s="206">
        <v>9</v>
      </c>
      <c r="J1042" s="204">
        <v>8.7999999999999995E-2</v>
      </c>
      <c r="K1042" s="204">
        <v>0.10299999999999999</v>
      </c>
      <c r="L1042" s="205"/>
      <c r="M1042" s="205"/>
    </row>
    <row r="1043" spans="1:13" ht="56.25" x14ac:dyDescent="0.2">
      <c r="A1043" s="205" t="s">
        <v>5776</v>
      </c>
      <c r="B1043" s="205" t="s">
        <v>3303</v>
      </c>
      <c r="C1043" s="214" t="s">
        <v>7375</v>
      </c>
      <c r="D1043" s="204">
        <v>1.0840000000000001</v>
      </c>
      <c r="E1043" s="204"/>
      <c r="F1043" s="205">
        <v>3.4</v>
      </c>
      <c r="G1043" s="206">
        <v>1</v>
      </c>
      <c r="H1043" s="204">
        <v>0.312</v>
      </c>
      <c r="I1043" s="206">
        <v>7</v>
      </c>
      <c r="J1043" s="204">
        <v>9.1999999999999998E-2</v>
      </c>
      <c r="K1043" s="204">
        <v>0.10100000000000001</v>
      </c>
      <c r="L1043" s="205"/>
      <c r="M1043" s="205"/>
    </row>
    <row r="1044" spans="1:13" ht="22.5" x14ac:dyDescent="0.2">
      <c r="A1044" s="205" t="s">
        <v>3243</v>
      </c>
      <c r="B1044" s="205" t="s">
        <v>3303</v>
      </c>
      <c r="C1044" s="214" t="s">
        <v>2094</v>
      </c>
      <c r="D1044" s="204">
        <v>1.1870000000000001</v>
      </c>
      <c r="E1044" s="204"/>
      <c r="F1044" s="205">
        <v>3.7</v>
      </c>
      <c r="G1044" s="206">
        <v>1</v>
      </c>
      <c r="H1044" s="204">
        <v>0.442</v>
      </c>
      <c r="I1044" s="206">
        <v>8</v>
      </c>
      <c r="J1044" s="204">
        <v>8.8999999999999996E-2</v>
      </c>
      <c r="K1044" s="204">
        <v>0.1</v>
      </c>
      <c r="L1044" s="205"/>
      <c r="M1044" s="205"/>
    </row>
    <row r="1045" spans="1:13" ht="45" x14ac:dyDescent="0.2">
      <c r="A1045" s="205" t="s">
        <v>2490</v>
      </c>
      <c r="B1045" s="205" t="s">
        <v>3303</v>
      </c>
      <c r="C1045" s="214" t="s">
        <v>7376</v>
      </c>
      <c r="D1045" s="204">
        <v>0.82099999999999995</v>
      </c>
      <c r="E1045" s="204"/>
      <c r="F1045" s="205">
        <v>2.7</v>
      </c>
      <c r="G1045" s="206">
        <v>1</v>
      </c>
      <c r="H1045" s="204">
        <v>0.22</v>
      </c>
      <c r="I1045" s="206">
        <v>6</v>
      </c>
      <c r="J1045" s="204">
        <v>9.7000000000000003E-2</v>
      </c>
      <c r="K1045" s="204">
        <v>0.10100000000000001</v>
      </c>
      <c r="L1045" s="205"/>
      <c r="M1045" s="205"/>
    </row>
    <row r="1046" spans="1:13" ht="22.5" x14ac:dyDescent="0.2">
      <c r="A1046" s="205" t="s">
        <v>2222</v>
      </c>
      <c r="B1046" s="205" t="s">
        <v>3303</v>
      </c>
      <c r="C1046" s="214" t="s">
        <v>2367</v>
      </c>
      <c r="D1046" s="204">
        <v>8.8379999999999992</v>
      </c>
      <c r="E1046" s="204"/>
      <c r="F1046" s="205">
        <v>28.5</v>
      </c>
      <c r="G1046" s="206">
        <v>9</v>
      </c>
      <c r="H1046" s="204">
        <v>0.51</v>
      </c>
      <c r="I1046" s="206">
        <v>47</v>
      </c>
      <c r="J1046" s="204">
        <v>0.27800000000000002</v>
      </c>
      <c r="K1046" s="204">
        <v>0.17299999999999999</v>
      </c>
      <c r="L1046" s="205"/>
      <c r="M1046" s="205"/>
    </row>
    <row r="1047" spans="1:13" ht="22.5" x14ac:dyDescent="0.2">
      <c r="A1047" s="205" t="s">
        <v>2368</v>
      </c>
      <c r="B1047" s="205" t="s">
        <v>3303</v>
      </c>
      <c r="C1047" s="214" t="s">
        <v>2369</v>
      </c>
      <c r="D1047" s="204">
        <v>4.6790000000000003</v>
      </c>
      <c r="E1047" s="204"/>
      <c r="F1047" s="205">
        <v>16</v>
      </c>
      <c r="G1047" s="206">
        <v>4</v>
      </c>
      <c r="H1047" s="204">
        <v>0.51200000000000001</v>
      </c>
      <c r="I1047" s="206">
        <v>30</v>
      </c>
      <c r="J1047" s="204">
        <v>0.112</v>
      </c>
      <c r="K1047" s="204">
        <v>0.151</v>
      </c>
      <c r="L1047" s="205"/>
      <c r="M1047" s="205"/>
    </row>
    <row r="1048" spans="1:13" ht="56.25" x14ac:dyDescent="0.2">
      <c r="A1048" s="205" t="s">
        <v>2095</v>
      </c>
      <c r="B1048" s="205" t="s">
        <v>3303</v>
      </c>
      <c r="C1048" s="214" t="s">
        <v>131</v>
      </c>
      <c r="D1048" s="204">
        <v>8.5649999999999995</v>
      </c>
      <c r="E1048" s="204"/>
      <c r="F1048" s="205">
        <v>25</v>
      </c>
      <c r="G1048" s="206">
        <v>7</v>
      </c>
      <c r="H1048" s="204">
        <v>0.66400000000000003</v>
      </c>
      <c r="I1048" s="206">
        <v>43</v>
      </c>
      <c r="J1048" s="204">
        <v>0.222</v>
      </c>
      <c r="K1048" s="204">
        <v>0.20399999999999999</v>
      </c>
      <c r="L1048" s="205"/>
      <c r="M1048" s="205"/>
    </row>
    <row r="1049" spans="1:13" ht="33.75" x14ac:dyDescent="0.2">
      <c r="A1049" s="205" t="s">
        <v>1935</v>
      </c>
      <c r="B1049" s="205" t="s">
        <v>3305</v>
      </c>
      <c r="C1049" s="214" t="s">
        <v>3404</v>
      </c>
      <c r="D1049" s="204">
        <v>1.7609999999999999</v>
      </c>
      <c r="E1049" s="204"/>
      <c r="F1049" s="205">
        <v>12.7</v>
      </c>
      <c r="G1049" s="206">
        <v>3</v>
      </c>
      <c r="H1049" s="204">
        <v>0.41599999999999998</v>
      </c>
      <c r="I1049" s="206">
        <v>27</v>
      </c>
      <c r="J1049" s="204">
        <v>9.1999999999999998E-2</v>
      </c>
      <c r="K1049" s="204">
        <v>0.121</v>
      </c>
      <c r="L1049" s="205"/>
      <c r="M1049" s="205" t="s">
        <v>310</v>
      </c>
    </row>
    <row r="1050" spans="1:13" ht="33.75" x14ac:dyDescent="0.2">
      <c r="A1050" s="205" t="s">
        <v>1936</v>
      </c>
      <c r="B1050" s="205" t="s">
        <v>3305</v>
      </c>
      <c r="C1050" s="214" t="s">
        <v>3405</v>
      </c>
      <c r="D1050" s="204">
        <v>0.70499999999999996</v>
      </c>
      <c r="E1050" s="204"/>
      <c r="F1050" s="205">
        <v>5.0999999999999996</v>
      </c>
      <c r="G1050" s="206">
        <v>1</v>
      </c>
      <c r="H1050" s="204">
        <v>0.40100000000000002</v>
      </c>
      <c r="I1050" s="206">
        <v>12</v>
      </c>
      <c r="J1050" s="204">
        <v>9.1999999999999998E-2</v>
      </c>
      <c r="K1050" s="204">
        <v>0.109</v>
      </c>
      <c r="L1050" s="205"/>
      <c r="M1050" s="205" t="s">
        <v>310</v>
      </c>
    </row>
    <row r="1051" spans="1:13" ht="22.5" x14ac:dyDescent="0.2">
      <c r="A1051" s="205" t="s">
        <v>1937</v>
      </c>
      <c r="B1051" s="205" t="s">
        <v>3305</v>
      </c>
      <c r="C1051" s="214" t="s">
        <v>782</v>
      </c>
      <c r="D1051" s="204">
        <v>0.48599999999999999</v>
      </c>
      <c r="E1051" s="204"/>
      <c r="F1051" s="205">
        <v>3.9</v>
      </c>
      <c r="G1051" s="206">
        <v>1</v>
      </c>
      <c r="H1051" s="204">
        <v>0.20100000000000001</v>
      </c>
      <c r="I1051" s="206">
        <v>8</v>
      </c>
      <c r="J1051" s="204">
        <v>8.3000000000000004E-2</v>
      </c>
      <c r="K1051" s="204">
        <v>9.4E-2</v>
      </c>
      <c r="L1051" s="205"/>
      <c r="M1051" s="205"/>
    </row>
    <row r="1052" spans="1:13" ht="33.75" x14ac:dyDescent="0.2">
      <c r="A1052" s="205" t="s">
        <v>1938</v>
      </c>
      <c r="B1052" s="205" t="s">
        <v>3305</v>
      </c>
      <c r="C1052" s="214" t="s">
        <v>7377</v>
      </c>
      <c r="D1052" s="204">
        <v>0.46</v>
      </c>
      <c r="E1052" s="204"/>
      <c r="F1052" s="205">
        <v>3.1</v>
      </c>
      <c r="G1052" s="206">
        <v>1</v>
      </c>
      <c r="H1052" s="204">
        <v>0.218</v>
      </c>
      <c r="I1052" s="206">
        <v>7</v>
      </c>
      <c r="J1052" s="204">
        <v>9.1999999999999998E-2</v>
      </c>
      <c r="K1052" s="204">
        <v>0.1</v>
      </c>
      <c r="L1052" s="205"/>
      <c r="M1052" s="205"/>
    </row>
    <row r="1053" spans="1:13" ht="33.75" x14ac:dyDescent="0.2">
      <c r="A1053" s="205" t="s">
        <v>1939</v>
      </c>
      <c r="B1053" s="205" t="s">
        <v>3305</v>
      </c>
      <c r="C1053" s="214" t="s">
        <v>7378</v>
      </c>
      <c r="D1053" s="204">
        <v>0.34200000000000003</v>
      </c>
      <c r="E1053" s="204"/>
      <c r="F1053" s="205">
        <v>2.2999999999999998</v>
      </c>
      <c r="G1053" s="206">
        <v>1</v>
      </c>
      <c r="H1053" s="204">
        <v>0.14299999999999999</v>
      </c>
      <c r="I1053" s="206">
        <v>5</v>
      </c>
      <c r="J1053" s="204">
        <v>0.1</v>
      </c>
      <c r="K1053" s="204">
        <v>0.1</v>
      </c>
      <c r="L1053" s="205"/>
      <c r="M1053" s="205"/>
    </row>
    <row r="1054" spans="1:13" x14ac:dyDescent="0.2">
      <c r="A1054" s="217" t="s">
        <v>2479</v>
      </c>
      <c r="B1054" s="85"/>
      <c r="C1054" s="218"/>
      <c r="D1054" s="84"/>
      <c r="E1054" s="84"/>
      <c r="F1054" s="85"/>
      <c r="G1054" s="220"/>
      <c r="H1054" s="84"/>
      <c r="I1054" s="220"/>
      <c r="J1054" s="84"/>
      <c r="K1054" s="84"/>
      <c r="L1054" s="85"/>
      <c r="M1054" s="221"/>
    </row>
    <row r="1055" spans="1:13" ht="45" x14ac:dyDescent="0.2">
      <c r="A1055" s="205" t="s">
        <v>1940</v>
      </c>
      <c r="B1055" s="205" t="s">
        <v>3303</v>
      </c>
      <c r="C1055" s="214" t="s">
        <v>7528</v>
      </c>
      <c r="D1055" s="204">
        <v>4.3079999999999998</v>
      </c>
      <c r="E1055" s="204">
        <v>4.157</v>
      </c>
      <c r="F1055" s="205">
        <v>18.8</v>
      </c>
      <c r="G1055" s="206">
        <v>5</v>
      </c>
      <c r="H1055" s="204">
        <v>0.54100000000000004</v>
      </c>
      <c r="I1055" s="206">
        <v>37</v>
      </c>
      <c r="J1055" s="204">
        <v>0.17299999999999999</v>
      </c>
      <c r="K1055" s="204"/>
      <c r="L1055" s="205" t="s">
        <v>310</v>
      </c>
      <c r="M1055" s="205" t="s">
        <v>310</v>
      </c>
    </row>
    <row r="1056" spans="1:13" ht="56.25" x14ac:dyDescent="0.2">
      <c r="A1056" s="205" t="s">
        <v>1941</v>
      </c>
      <c r="B1056" s="205" t="s">
        <v>3303</v>
      </c>
      <c r="C1056" s="214" t="s">
        <v>7379</v>
      </c>
      <c r="D1056" s="204">
        <v>2.9670000000000001</v>
      </c>
      <c r="E1056" s="204">
        <v>2.8090000000000002</v>
      </c>
      <c r="F1056" s="205">
        <v>19.2</v>
      </c>
      <c r="G1056" s="206">
        <v>5</v>
      </c>
      <c r="H1056" s="204">
        <v>0.33800000000000002</v>
      </c>
      <c r="I1056" s="206">
        <v>37</v>
      </c>
      <c r="J1056" s="204">
        <v>0.106</v>
      </c>
      <c r="K1056" s="204">
        <v>0.10100000000000001</v>
      </c>
      <c r="L1056" s="205"/>
      <c r="M1056" s="205" t="s">
        <v>310</v>
      </c>
    </row>
    <row r="1057" spans="1:13" ht="56.25" x14ac:dyDescent="0.2">
      <c r="A1057" s="205" t="s">
        <v>1942</v>
      </c>
      <c r="B1057" s="205" t="s">
        <v>3303</v>
      </c>
      <c r="C1057" s="214" t="s">
        <v>133</v>
      </c>
      <c r="D1057" s="204">
        <v>1.7849999999999999</v>
      </c>
      <c r="E1057" s="204">
        <v>1.6539999999999999</v>
      </c>
      <c r="F1057" s="205">
        <v>11.2</v>
      </c>
      <c r="G1057" s="206">
        <v>3</v>
      </c>
      <c r="H1057" s="204">
        <v>0.27600000000000002</v>
      </c>
      <c r="I1057" s="206">
        <v>25</v>
      </c>
      <c r="J1057" s="204">
        <v>0.1</v>
      </c>
      <c r="K1057" s="204">
        <v>9.0999999999999998E-2</v>
      </c>
      <c r="L1057" s="205"/>
      <c r="M1057" s="205" t="s">
        <v>310</v>
      </c>
    </row>
    <row r="1058" spans="1:13" ht="56.25" x14ac:dyDescent="0.2">
      <c r="A1058" s="205" t="s">
        <v>3975</v>
      </c>
      <c r="B1058" s="205" t="s">
        <v>3303</v>
      </c>
      <c r="C1058" s="214" t="s">
        <v>3406</v>
      </c>
      <c r="D1058" s="204">
        <v>1.361</v>
      </c>
      <c r="E1058" s="204">
        <v>1.1950000000000001</v>
      </c>
      <c r="F1058" s="205">
        <v>6.5</v>
      </c>
      <c r="G1058" s="206">
        <v>1</v>
      </c>
      <c r="H1058" s="204">
        <v>0.30499999999999999</v>
      </c>
      <c r="I1058" s="206">
        <v>12</v>
      </c>
      <c r="J1058" s="204">
        <v>6.6000000000000003E-2</v>
      </c>
      <c r="K1058" s="204">
        <v>8.2000000000000003E-2</v>
      </c>
      <c r="L1058" s="205"/>
      <c r="M1058" s="205" t="s">
        <v>310</v>
      </c>
    </row>
    <row r="1059" spans="1:13" ht="33.75" x14ac:dyDescent="0.2">
      <c r="A1059" s="205" t="s">
        <v>456</v>
      </c>
      <c r="B1059" s="205" t="s">
        <v>3303</v>
      </c>
      <c r="C1059" s="214" t="s">
        <v>2768</v>
      </c>
      <c r="D1059" s="204">
        <v>1.163</v>
      </c>
      <c r="E1059" s="204">
        <v>1.016</v>
      </c>
      <c r="F1059" s="205">
        <v>5</v>
      </c>
      <c r="G1059" s="206">
        <v>1</v>
      </c>
      <c r="H1059" s="204">
        <v>0.24299999999999999</v>
      </c>
      <c r="I1059" s="206">
        <v>9</v>
      </c>
      <c r="J1059" s="204">
        <v>6.8000000000000005E-2</v>
      </c>
      <c r="K1059" s="204">
        <v>8.1000000000000003E-2</v>
      </c>
      <c r="L1059" s="205"/>
      <c r="M1059" s="205" t="s">
        <v>310</v>
      </c>
    </row>
    <row r="1060" spans="1:13" ht="56.25" x14ac:dyDescent="0.2">
      <c r="A1060" s="205" t="s">
        <v>1690</v>
      </c>
      <c r="B1060" s="205" t="s">
        <v>3303</v>
      </c>
      <c r="C1060" s="214" t="s">
        <v>2769</v>
      </c>
      <c r="D1060" s="204">
        <v>1.0509999999999999</v>
      </c>
      <c r="E1060" s="204">
        <v>0.93100000000000005</v>
      </c>
      <c r="F1060" s="205">
        <v>4.5999999999999996</v>
      </c>
      <c r="G1060" s="206">
        <v>1</v>
      </c>
      <c r="H1060" s="204">
        <v>0.224</v>
      </c>
      <c r="I1060" s="206">
        <v>9</v>
      </c>
      <c r="J1060" s="204">
        <v>6.8000000000000005E-2</v>
      </c>
      <c r="K1060" s="204">
        <v>0.08</v>
      </c>
      <c r="L1060" s="205"/>
      <c r="M1060" s="205" t="s">
        <v>310</v>
      </c>
    </row>
    <row r="1061" spans="1:13" ht="33.75" x14ac:dyDescent="0.2">
      <c r="A1061" s="205" t="s">
        <v>2197</v>
      </c>
      <c r="B1061" s="205" t="s">
        <v>3303</v>
      </c>
      <c r="C1061" s="214" t="s">
        <v>3410</v>
      </c>
      <c r="D1061" s="204">
        <v>0.92200000000000004</v>
      </c>
      <c r="E1061" s="204">
        <v>0.85299999999999998</v>
      </c>
      <c r="F1061" s="205">
        <v>4.2</v>
      </c>
      <c r="G1061" s="206">
        <v>1</v>
      </c>
      <c r="H1061" s="204">
        <v>0.20799999999999999</v>
      </c>
      <c r="I1061" s="206">
        <v>8</v>
      </c>
      <c r="J1061" s="204">
        <v>7.0000000000000007E-2</v>
      </c>
      <c r="K1061" s="204">
        <v>8.1000000000000003E-2</v>
      </c>
      <c r="L1061" s="205"/>
      <c r="M1061" s="205" t="s">
        <v>310</v>
      </c>
    </row>
    <row r="1062" spans="1:13" ht="33.75" x14ac:dyDescent="0.2">
      <c r="A1062" s="205" t="s">
        <v>2198</v>
      </c>
      <c r="B1062" s="205" t="s">
        <v>3303</v>
      </c>
      <c r="C1062" s="214" t="s">
        <v>3411</v>
      </c>
      <c r="D1062" s="204">
        <v>0.88100000000000001</v>
      </c>
      <c r="E1062" s="204">
        <v>0.81499999999999995</v>
      </c>
      <c r="F1062" s="205">
        <v>3.7</v>
      </c>
      <c r="G1062" s="206">
        <v>1</v>
      </c>
      <c r="H1062" s="204">
        <v>0.20799999999999999</v>
      </c>
      <c r="I1062" s="206">
        <v>7</v>
      </c>
      <c r="J1062" s="204">
        <v>7.3999999999999996E-2</v>
      </c>
      <c r="K1062" s="204">
        <v>8.3000000000000004E-2</v>
      </c>
      <c r="L1062" s="205"/>
      <c r="M1062" s="205" t="s">
        <v>310</v>
      </c>
    </row>
    <row r="1063" spans="1:13" ht="56.25" x14ac:dyDescent="0.2">
      <c r="A1063" s="205" t="s">
        <v>3479</v>
      </c>
      <c r="B1063" s="205" t="s">
        <v>3303</v>
      </c>
      <c r="C1063" s="214" t="s">
        <v>7380</v>
      </c>
      <c r="D1063" s="204">
        <v>1.486</v>
      </c>
      <c r="E1063" s="204">
        <v>1.3220000000000001</v>
      </c>
      <c r="F1063" s="205">
        <v>6</v>
      </c>
      <c r="G1063" s="206">
        <v>1</v>
      </c>
      <c r="H1063" s="204">
        <v>0.82899999999999996</v>
      </c>
      <c r="I1063" s="206">
        <v>16</v>
      </c>
      <c r="J1063" s="204">
        <v>9.0999999999999998E-2</v>
      </c>
      <c r="K1063" s="204">
        <v>0.111</v>
      </c>
      <c r="L1063" s="205"/>
      <c r="M1063" s="205" t="s">
        <v>310</v>
      </c>
    </row>
    <row r="1064" spans="1:13" ht="56.25" x14ac:dyDescent="0.2">
      <c r="A1064" s="205" t="s">
        <v>3480</v>
      </c>
      <c r="B1064" s="205" t="s">
        <v>3303</v>
      </c>
      <c r="C1064" s="214" t="s">
        <v>135</v>
      </c>
      <c r="D1064" s="204">
        <v>0.89100000000000001</v>
      </c>
      <c r="E1064" s="204">
        <v>0.73</v>
      </c>
      <c r="F1064" s="205">
        <v>3.8</v>
      </c>
      <c r="G1064" s="206">
        <v>1</v>
      </c>
      <c r="H1064" s="204">
        <v>0.311</v>
      </c>
      <c r="I1064" s="206">
        <v>8</v>
      </c>
      <c r="J1064" s="204">
        <v>7.0000000000000007E-2</v>
      </c>
      <c r="K1064" s="204">
        <v>7.9000000000000001E-2</v>
      </c>
      <c r="L1064" s="205"/>
      <c r="M1064" s="205" t="s">
        <v>310</v>
      </c>
    </row>
    <row r="1065" spans="1:13" x14ac:dyDescent="0.2">
      <c r="A1065" s="205" t="s">
        <v>3129</v>
      </c>
      <c r="B1065" s="205" t="s">
        <v>3303</v>
      </c>
      <c r="C1065" s="214" t="s">
        <v>3412</v>
      </c>
      <c r="D1065" s="204">
        <v>0.79</v>
      </c>
      <c r="E1065" s="204">
        <v>0.78700000000000003</v>
      </c>
      <c r="F1065" s="205">
        <v>2.7</v>
      </c>
      <c r="G1065" s="206">
        <v>1</v>
      </c>
      <c r="H1065" s="204">
        <v>0.17100000000000001</v>
      </c>
      <c r="I1065" s="206">
        <v>5</v>
      </c>
      <c r="J1065" s="204">
        <v>9.2999999999999999E-2</v>
      </c>
      <c r="K1065" s="204">
        <v>9.8000000000000004E-2</v>
      </c>
      <c r="L1065" s="205"/>
      <c r="M1065" s="205" t="s">
        <v>310</v>
      </c>
    </row>
    <row r="1066" spans="1:13" ht="33.75" x14ac:dyDescent="0.2">
      <c r="A1066" s="205" t="s">
        <v>2909</v>
      </c>
      <c r="B1066" s="205" t="s">
        <v>3303</v>
      </c>
      <c r="C1066" s="214" t="s">
        <v>136</v>
      </c>
      <c r="D1066" s="204">
        <v>1.65</v>
      </c>
      <c r="E1066" s="204">
        <v>1.635</v>
      </c>
      <c r="F1066" s="205">
        <v>6.5</v>
      </c>
      <c r="G1066" s="206">
        <v>1</v>
      </c>
      <c r="H1066" s="204">
        <v>0.45800000000000002</v>
      </c>
      <c r="I1066" s="206">
        <v>15</v>
      </c>
      <c r="J1066" s="204">
        <v>9.9000000000000005E-2</v>
      </c>
      <c r="K1066" s="204">
        <v>0.122</v>
      </c>
      <c r="L1066" s="205"/>
      <c r="M1066" s="205" t="s">
        <v>310</v>
      </c>
    </row>
    <row r="1067" spans="1:13" ht="33.75" x14ac:dyDescent="0.2">
      <c r="A1067" s="205" t="s">
        <v>2910</v>
      </c>
      <c r="B1067" s="205" t="s">
        <v>3303</v>
      </c>
      <c r="C1067" s="214" t="s">
        <v>137</v>
      </c>
      <c r="D1067" s="204">
        <v>0.77200000000000002</v>
      </c>
      <c r="E1067" s="204">
        <v>0.76600000000000001</v>
      </c>
      <c r="F1067" s="205">
        <v>4.2</v>
      </c>
      <c r="G1067" s="206">
        <v>1</v>
      </c>
      <c r="H1067" s="204">
        <v>0.34799999999999998</v>
      </c>
      <c r="I1067" s="206">
        <v>9</v>
      </c>
      <c r="J1067" s="204">
        <v>8.3000000000000004E-2</v>
      </c>
      <c r="K1067" s="204">
        <v>9.6000000000000002E-2</v>
      </c>
      <c r="L1067" s="205"/>
      <c r="M1067" s="205" t="s">
        <v>310</v>
      </c>
    </row>
    <row r="1068" spans="1:13" ht="45" x14ac:dyDescent="0.2">
      <c r="A1068" s="205" t="s">
        <v>6738</v>
      </c>
      <c r="B1068" s="205" t="s">
        <v>3303</v>
      </c>
      <c r="C1068" s="214" t="s">
        <v>7381</v>
      </c>
      <c r="D1068" s="204">
        <v>0.56799999999999995</v>
      </c>
      <c r="E1068" s="204">
        <v>0.56000000000000005</v>
      </c>
      <c r="F1068" s="205">
        <v>2.8</v>
      </c>
      <c r="G1068" s="206">
        <v>1</v>
      </c>
      <c r="H1068" s="204">
        <v>0.193</v>
      </c>
      <c r="I1068" s="206">
        <v>6</v>
      </c>
      <c r="J1068" s="204">
        <v>9.1999999999999998E-2</v>
      </c>
      <c r="K1068" s="204">
        <v>9.7000000000000003E-2</v>
      </c>
      <c r="L1068" s="205"/>
      <c r="M1068" s="205" t="s">
        <v>310</v>
      </c>
    </row>
    <row r="1069" spans="1:13" ht="22.5" x14ac:dyDescent="0.2">
      <c r="A1069" s="205" t="s">
        <v>3481</v>
      </c>
      <c r="B1069" s="205" t="s">
        <v>3303</v>
      </c>
      <c r="C1069" s="214" t="s">
        <v>7529</v>
      </c>
      <c r="D1069" s="204">
        <v>5.1879999999999997</v>
      </c>
      <c r="E1069" s="204">
        <v>5.1349999999999998</v>
      </c>
      <c r="F1069" s="205">
        <v>23</v>
      </c>
      <c r="G1069" s="206">
        <v>7</v>
      </c>
      <c r="H1069" s="204">
        <v>0.40400000000000003</v>
      </c>
      <c r="I1069" s="206">
        <v>36</v>
      </c>
      <c r="J1069" s="204">
        <v>9.8000000000000004E-2</v>
      </c>
      <c r="K1069" s="204">
        <v>0.13500000000000001</v>
      </c>
      <c r="L1069" s="205"/>
      <c r="M1069" s="205" t="s">
        <v>310</v>
      </c>
    </row>
    <row r="1070" spans="1:13" ht="33.75" x14ac:dyDescent="0.2">
      <c r="A1070" s="205" t="s">
        <v>3482</v>
      </c>
      <c r="B1070" s="205" t="s">
        <v>3303</v>
      </c>
      <c r="C1070" s="214" t="s">
        <v>486</v>
      </c>
      <c r="D1070" s="204">
        <v>1.1140000000000001</v>
      </c>
      <c r="E1070" s="204">
        <v>1.081</v>
      </c>
      <c r="F1070" s="205">
        <v>8.1999999999999993</v>
      </c>
      <c r="G1070" s="206">
        <v>2</v>
      </c>
      <c r="H1070" s="204">
        <v>0.249</v>
      </c>
      <c r="I1070" s="206">
        <v>20</v>
      </c>
      <c r="J1070" s="204">
        <v>6.3E-2</v>
      </c>
      <c r="K1070" s="204">
        <v>8.1000000000000003E-2</v>
      </c>
      <c r="L1070" s="205"/>
      <c r="M1070" s="205" t="s">
        <v>310</v>
      </c>
    </row>
    <row r="1071" spans="1:13" ht="56.25" x14ac:dyDescent="0.2">
      <c r="A1071" s="205" t="s">
        <v>3413</v>
      </c>
      <c r="B1071" s="205" t="s">
        <v>3303</v>
      </c>
      <c r="C1071" s="214" t="s">
        <v>7382</v>
      </c>
      <c r="D1071" s="204">
        <v>0.93400000000000005</v>
      </c>
      <c r="E1071" s="204">
        <v>0.91700000000000004</v>
      </c>
      <c r="F1071" s="205">
        <v>4.3</v>
      </c>
      <c r="G1071" s="206">
        <v>1</v>
      </c>
      <c r="H1071" s="204">
        <v>0.45700000000000002</v>
      </c>
      <c r="I1071" s="206">
        <v>10</v>
      </c>
      <c r="J1071" s="204">
        <v>8.4000000000000005E-2</v>
      </c>
      <c r="K1071" s="204">
        <v>9.7000000000000003E-2</v>
      </c>
      <c r="L1071" s="205"/>
      <c r="M1071" s="205" t="s">
        <v>310</v>
      </c>
    </row>
    <row r="1072" spans="1:13" ht="56.25" x14ac:dyDescent="0.2">
      <c r="A1072" s="205" t="s">
        <v>7383</v>
      </c>
      <c r="B1072" s="205" t="s">
        <v>3303</v>
      </c>
      <c r="C1072" s="214" t="s">
        <v>7384</v>
      </c>
      <c r="D1072" s="204">
        <v>0.59</v>
      </c>
      <c r="E1072" s="204">
        <v>0.57699999999999996</v>
      </c>
      <c r="F1072" s="205">
        <v>3.3</v>
      </c>
      <c r="G1072" s="206">
        <v>1</v>
      </c>
      <c r="H1072" s="204">
        <v>0.219</v>
      </c>
      <c r="I1072" s="206">
        <v>8</v>
      </c>
      <c r="J1072" s="204">
        <v>8.2000000000000003E-2</v>
      </c>
      <c r="K1072" s="204">
        <v>0.09</v>
      </c>
      <c r="L1072" s="205"/>
      <c r="M1072" s="205" t="s">
        <v>310</v>
      </c>
    </row>
    <row r="1073" spans="1:13" ht="45" x14ac:dyDescent="0.2">
      <c r="A1073" s="205" t="s">
        <v>1339</v>
      </c>
      <c r="B1073" s="205" t="s">
        <v>3305</v>
      </c>
      <c r="C1073" s="214" t="s">
        <v>3415</v>
      </c>
      <c r="D1073" s="204">
        <v>1.6859999999999999</v>
      </c>
      <c r="E1073" s="204">
        <v>1.5009999999999999</v>
      </c>
      <c r="F1073" s="205">
        <v>14.1</v>
      </c>
      <c r="G1073" s="206">
        <v>4</v>
      </c>
      <c r="H1073" s="204">
        <v>0.25</v>
      </c>
      <c r="I1073" s="206">
        <v>29</v>
      </c>
      <c r="J1073" s="204">
        <v>0.09</v>
      </c>
      <c r="K1073" s="204">
        <v>8.3000000000000004E-2</v>
      </c>
      <c r="L1073" s="205"/>
      <c r="M1073" s="205" t="s">
        <v>310</v>
      </c>
    </row>
    <row r="1074" spans="1:13" ht="56.25" x14ac:dyDescent="0.2">
      <c r="A1074" s="205" t="s">
        <v>1340</v>
      </c>
      <c r="B1074" s="205" t="s">
        <v>3305</v>
      </c>
      <c r="C1074" s="214" t="s">
        <v>6741</v>
      </c>
      <c r="D1074" s="204">
        <v>0.83399999999999996</v>
      </c>
      <c r="E1074" s="204">
        <v>0.66800000000000004</v>
      </c>
      <c r="F1074" s="205">
        <v>4.5999999999999996</v>
      </c>
      <c r="G1074" s="206">
        <v>1</v>
      </c>
      <c r="H1074" s="204">
        <v>0.35599999999999998</v>
      </c>
      <c r="I1074" s="206">
        <v>9</v>
      </c>
      <c r="J1074" s="204">
        <v>6.5000000000000002E-2</v>
      </c>
      <c r="K1074" s="204">
        <v>7.5999999999999998E-2</v>
      </c>
      <c r="L1074" s="205"/>
      <c r="M1074" s="205" t="s">
        <v>310</v>
      </c>
    </row>
    <row r="1075" spans="1:13" ht="33.75" x14ac:dyDescent="0.2">
      <c r="A1075" s="205" t="s">
        <v>1341</v>
      </c>
      <c r="B1075" s="205" t="s">
        <v>3305</v>
      </c>
      <c r="C1075" s="214" t="s">
        <v>6742</v>
      </c>
      <c r="D1075" s="204">
        <v>0.68100000000000005</v>
      </c>
      <c r="E1075" s="204">
        <v>0.53700000000000003</v>
      </c>
      <c r="F1075" s="205">
        <v>3.6</v>
      </c>
      <c r="G1075" s="206">
        <v>1</v>
      </c>
      <c r="H1075" s="204">
        <v>0.23</v>
      </c>
      <c r="I1075" s="206">
        <v>7</v>
      </c>
      <c r="J1075" s="204">
        <v>6.6000000000000003E-2</v>
      </c>
      <c r="K1075" s="204">
        <v>7.3999999999999996E-2</v>
      </c>
      <c r="L1075" s="205"/>
      <c r="M1075" s="205" t="s">
        <v>310</v>
      </c>
    </row>
    <row r="1076" spans="1:13" ht="22.5" x14ac:dyDescent="0.2">
      <c r="A1076" s="205" t="s">
        <v>3976</v>
      </c>
      <c r="B1076" s="205" t="s">
        <v>3305</v>
      </c>
      <c r="C1076" s="214" t="s">
        <v>487</v>
      </c>
      <c r="D1076" s="204">
        <v>0.57699999999999996</v>
      </c>
      <c r="E1076" s="204">
        <v>0.45300000000000001</v>
      </c>
      <c r="F1076" s="205">
        <v>3</v>
      </c>
      <c r="G1076" s="206">
        <v>1</v>
      </c>
      <c r="H1076" s="204">
        <v>0.19500000000000001</v>
      </c>
      <c r="I1076" s="206">
        <v>6</v>
      </c>
      <c r="J1076" s="204">
        <v>6.9000000000000006E-2</v>
      </c>
      <c r="K1076" s="204">
        <v>7.4999999999999997E-2</v>
      </c>
      <c r="L1076" s="205"/>
      <c r="M1076" s="205" t="s">
        <v>310</v>
      </c>
    </row>
    <row r="1077" spans="1:13" ht="22.5" x14ac:dyDescent="0.2">
      <c r="A1077" s="205" t="s">
        <v>1342</v>
      </c>
      <c r="B1077" s="205" t="s">
        <v>3305</v>
      </c>
      <c r="C1077" s="214" t="s">
        <v>488</v>
      </c>
      <c r="D1077" s="204">
        <v>0.41099999999999998</v>
      </c>
      <c r="E1077" s="204">
        <v>0.40600000000000003</v>
      </c>
      <c r="F1077" s="205">
        <v>3.6</v>
      </c>
      <c r="G1077" s="206">
        <v>1</v>
      </c>
      <c r="H1077" s="204">
        <v>0.21199999999999999</v>
      </c>
      <c r="I1077" s="206">
        <v>7</v>
      </c>
      <c r="J1077" s="204">
        <v>7.5999999999999998E-2</v>
      </c>
      <c r="K1077" s="204">
        <v>8.5000000000000006E-2</v>
      </c>
      <c r="L1077" s="205"/>
      <c r="M1077" s="205" t="s">
        <v>310</v>
      </c>
    </row>
    <row r="1078" spans="1:13" ht="22.5" x14ac:dyDescent="0.2">
      <c r="A1078" s="205" t="s">
        <v>866</v>
      </c>
      <c r="B1078" s="205" t="s">
        <v>3305</v>
      </c>
      <c r="C1078" s="214" t="s">
        <v>837</v>
      </c>
      <c r="D1078" s="204">
        <v>0.33800000000000002</v>
      </c>
      <c r="E1078" s="204">
        <v>0.33300000000000002</v>
      </c>
      <c r="F1078" s="205">
        <v>2.5</v>
      </c>
      <c r="G1078" s="206">
        <v>1</v>
      </c>
      <c r="H1078" s="204">
        <v>0.152</v>
      </c>
      <c r="I1078" s="206">
        <v>5</v>
      </c>
      <c r="J1078" s="204">
        <v>8.8999999999999996E-2</v>
      </c>
      <c r="K1078" s="204">
        <v>9.0999999999999998E-2</v>
      </c>
      <c r="L1078" s="205"/>
      <c r="M1078" s="205" t="s">
        <v>310</v>
      </c>
    </row>
    <row r="1079" spans="1:13" ht="33.75" x14ac:dyDescent="0.2">
      <c r="A1079" s="205" t="s">
        <v>838</v>
      </c>
      <c r="B1079" s="205" t="s">
        <v>3305</v>
      </c>
      <c r="C1079" s="214" t="s">
        <v>86</v>
      </c>
      <c r="D1079" s="204">
        <v>0.53600000000000003</v>
      </c>
      <c r="E1079" s="204">
        <v>0.505</v>
      </c>
      <c r="F1079" s="205">
        <v>4.7</v>
      </c>
      <c r="G1079" s="206">
        <v>1</v>
      </c>
      <c r="H1079" s="204">
        <v>0.33200000000000002</v>
      </c>
      <c r="I1079" s="206">
        <v>11</v>
      </c>
      <c r="J1079" s="204">
        <v>6.8000000000000005E-2</v>
      </c>
      <c r="K1079" s="204">
        <v>0.08</v>
      </c>
      <c r="L1079" s="205"/>
      <c r="M1079" s="205" t="s">
        <v>310</v>
      </c>
    </row>
    <row r="1080" spans="1:13" ht="33.75" x14ac:dyDescent="0.2">
      <c r="A1080" s="205" t="s">
        <v>839</v>
      </c>
      <c r="B1080" s="205" t="s">
        <v>3305</v>
      </c>
      <c r="C1080" s="214" t="s">
        <v>87</v>
      </c>
      <c r="D1080" s="204">
        <v>0.432</v>
      </c>
      <c r="E1080" s="204">
        <v>0.40600000000000003</v>
      </c>
      <c r="F1080" s="205">
        <v>3.8</v>
      </c>
      <c r="G1080" s="206"/>
      <c r="H1080" s="204"/>
      <c r="I1080" s="206">
        <v>9</v>
      </c>
      <c r="J1080" s="204">
        <v>6.9000000000000006E-2</v>
      </c>
      <c r="K1080" s="204">
        <v>7.8E-2</v>
      </c>
      <c r="L1080" s="205"/>
      <c r="M1080" s="205" t="s">
        <v>310</v>
      </c>
    </row>
    <row r="1081" spans="1:13" x14ac:dyDescent="0.2">
      <c r="A1081" s="217" t="s">
        <v>2911</v>
      </c>
      <c r="B1081" s="85"/>
      <c r="C1081" s="218"/>
      <c r="D1081" s="84"/>
      <c r="E1081" s="84"/>
      <c r="F1081" s="85"/>
      <c r="G1081" s="220"/>
      <c r="H1081" s="84"/>
      <c r="I1081" s="220"/>
      <c r="J1081" s="84"/>
      <c r="K1081" s="84"/>
      <c r="L1081" s="85"/>
      <c r="M1081" s="221"/>
    </row>
    <row r="1082" spans="1:13" ht="22.5" x14ac:dyDescent="0.2">
      <c r="A1082" s="205" t="s">
        <v>840</v>
      </c>
      <c r="B1082" s="205" t="s">
        <v>3303</v>
      </c>
      <c r="C1082" s="214" t="s">
        <v>4340</v>
      </c>
      <c r="D1082" s="204">
        <v>2.9449999999999998</v>
      </c>
      <c r="E1082" s="204"/>
      <c r="F1082" s="205">
        <v>2.9</v>
      </c>
      <c r="G1082" s="206"/>
      <c r="H1082" s="204"/>
      <c r="I1082" s="206"/>
      <c r="J1082" s="204"/>
      <c r="K1082" s="204"/>
      <c r="L1082" s="205" t="s">
        <v>310</v>
      </c>
      <c r="M1082" s="205" t="s">
        <v>310</v>
      </c>
    </row>
    <row r="1083" spans="1:13" ht="22.5" x14ac:dyDescent="0.2">
      <c r="A1083" s="205" t="s">
        <v>317</v>
      </c>
      <c r="B1083" s="205" t="s">
        <v>3303</v>
      </c>
      <c r="C1083" s="214" t="s">
        <v>4341</v>
      </c>
      <c r="D1083" s="204">
        <v>34.28</v>
      </c>
      <c r="E1083" s="204"/>
      <c r="F1083" s="205">
        <v>54.6</v>
      </c>
      <c r="G1083" s="206">
        <v>17</v>
      </c>
      <c r="H1083" s="204">
        <v>1.52</v>
      </c>
      <c r="I1083" s="206">
        <v>73</v>
      </c>
      <c r="J1083" s="204">
        <v>0.501</v>
      </c>
      <c r="K1083" s="204"/>
      <c r="L1083" s="205" t="s">
        <v>310</v>
      </c>
      <c r="M1083" s="205" t="s">
        <v>310</v>
      </c>
    </row>
    <row r="1084" spans="1:13" ht="56.25" x14ac:dyDescent="0.2">
      <c r="A1084" s="205" t="s">
        <v>318</v>
      </c>
      <c r="B1084" s="205" t="s">
        <v>3303</v>
      </c>
      <c r="C1084" s="214" t="s">
        <v>7530</v>
      </c>
      <c r="D1084" s="204">
        <v>16.350000000000001</v>
      </c>
      <c r="E1084" s="204"/>
      <c r="F1084" s="205">
        <v>34.1</v>
      </c>
      <c r="G1084" s="206">
        <v>10</v>
      </c>
      <c r="H1084" s="204">
        <v>1.113</v>
      </c>
      <c r="I1084" s="206">
        <v>52</v>
      </c>
      <c r="J1084" s="204">
        <v>0.36499999999999999</v>
      </c>
      <c r="K1084" s="204"/>
      <c r="L1084" s="205" t="s">
        <v>310</v>
      </c>
      <c r="M1084" s="205" t="s">
        <v>310</v>
      </c>
    </row>
    <row r="1085" spans="1:13" ht="45" x14ac:dyDescent="0.2">
      <c r="A1085" s="205" t="s">
        <v>3357</v>
      </c>
      <c r="B1085" s="205" t="s">
        <v>3303</v>
      </c>
      <c r="C1085" s="214" t="s">
        <v>7531</v>
      </c>
      <c r="D1085" s="204">
        <v>9.8650000000000002</v>
      </c>
      <c r="E1085" s="204"/>
      <c r="F1085" s="205">
        <v>21.3</v>
      </c>
      <c r="G1085" s="206">
        <v>6</v>
      </c>
      <c r="H1085" s="204">
        <v>0.996</v>
      </c>
      <c r="I1085" s="206">
        <v>37</v>
      </c>
      <c r="J1085" s="204">
        <v>0.33900000000000002</v>
      </c>
      <c r="K1085" s="204">
        <v>0.312</v>
      </c>
      <c r="L1085" s="205"/>
      <c r="M1085" s="205" t="s">
        <v>310</v>
      </c>
    </row>
    <row r="1086" spans="1:13" ht="45" x14ac:dyDescent="0.2">
      <c r="A1086" s="205" t="s">
        <v>319</v>
      </c>
      <c r="B1086" s="205" t="s">
        <v>3303</v>
      </c>
      <c r="C1086" s="214" t="s">
        <v>7532</v>
      </c>
      <c r="D1086" s="204">
        <v>22.196999999999999</v>
      </c>
      <c r="E1086" s="204"/>
      <c r="F1086" s="205">
        <v>63.1</v>
      </c>
      <c r="G1086" s="206">
        <v>20</v>
      </c>
      <c r="H1086" s="204">
        <v>1.042</v>
      </c>
      <c r="I1086" s="206">
        <v>81</v>
      </c>
      <c r="J1086" s="204">
        <v>0.34699999999999998</v>
      </c>
      <c r="K1086" s="204"/>
      <c r="L1086" s="205" t="s">
        <v>310</v>
      </c>
      <c r="M1086" s="205" t="s">
        <v>310</v>
      </c>
    </row>
    <row r="1087" spans="1:13" ht="56.25" x14ac:dyDescent="0.2">
      <c r="A1087" s="205" t="s">
        <v>320</v>
      </c>
      <c r="B1087" s="205" t="s">
        <v>3303</v>
      </c>
      <c r="C1087" s="214" t="s">
        <v>7533</v>
      </c>
      <c r="D1087" s="204">
        <v>13.785</v>
      </c>
      <c r="E1087" s="204"/>
      <c r="F1087" s="205">
        <v>48.8</v>
      </c>
      <c r="G1087" s="206">
        <v>15</v>
      </c>
      <c r="H1087" s="204">
        <v>0.85</v>
      </c>
      <c r="I1087" s="206">
        <v>67</v>
      </c>
      <c r="J1087" s="204">
        <v>0.27900000000000003</v>
      </c>
      <c r="K1087" s="204"/>
      <c r="L1087" s="205" t="s">
        <v>310</v>
      </c>
      <c r="M1087" s="205" t="s">
        <v>310</v>
      </c>
    </row>
    <row r="1088" spans="1:13" ht="56.25" x14ac:dyDescent="0.2">
      <c r="A1088" s="205" t="s">
        <v>1768</v>
      </c>
      <c r="B1088" s="205" t="s">
        <v>3303</v>
      </c>
      <c r="C1088" s="214" t="s">
        <v>7534</v>
      </c>
      <c r="D1088" s="204">
        <v>15.37</v>
      </c>
      <c r="E1088" s="204"/>
      <c r="F1088" s="205">
        <v>43.2</v>
      </c>
      <c r="G1088" s="206">
        <v>13</v>
      </c>
      <c r="H1088" s="204">
        <v>1.0580000000000001</v>
      </c>
      <c r="I1088" s="206">
        <v>61</v>
      </c>
      <c r="J1088" s="204">
        <v>0.36499999999999999</v>
      </c>
      <c r="K1088" s="204"/>
      <c r="L1088" s="205" t="s">
        <v>310</v>
      </c>
      <c r="M1088" s="205" t="s">
        <v>310</v>
      </c>
    </row>
    <row r="1089" spans="1:13" ht="56.25" x14ac:dyDescent="0.2">
      <c r="A1089" s="205" t="s">
        <v>3477</v>
      </c>
      <c r="B1089" s="205" t="s">
        <v>3303</v>
      </c>
      <c r="C1089" s="214" t="s">
        <v>7535</v>
      </c>
      <c r="D1089" s="204">
        <v>9.43</v>
      </c>
      <c r="E1089" s="204"/>
      <c r="F1089" s="205">
        <v>33.4</v>
      </c>
      <c r="G1089" s="206">
        <v>10</v>
      </c>
      <c r="H1089" s="204">
        <v>0.84299999999999997</v>
      </c>
      <c r="I1089" s="206">
        <v>51</v>
      </c>
      <c r="J1089" s="204">
        <v>0.27800000000000002</v>
      </c>
      <c r="K1089" s="204"/>
      <c r="L1089" s="205" t="s">
        <v>310</v>
      </c>
      <c r="M1089" s="205" t="s">
        <v>310</v>
      </c>
    </row>
    <row r="1090" spans="1:13" ht="56.25" x14ac:dyDescent="0.2">
      <c r="A1090" s="205" t="s">
        <v>2715</v>
      </c>
      <c r="B1090" s="205" t="s">
        <v>3303</v>
      </c>
      <c r="C1090" s="214" t="s">
        <v>7536</v>
      </c>
      <c r="D1090" s="204">
        <v>12.972</v>
      </c>
      <c r="E1090" s="204"/>
      <c r="F1090" s="205">
        <v>34.5</v>
      </c>
      <c r="G1090" s="206">
        <v>11</v>
      </c>
      <c r="H1090" s="204">
        <v>1.0309999999999999</v>
      </c>
      <c r="I1090" s="206">
        <v>53</v>
      </c>
      <c r="J1090" s="204">
        <v>0.4</v>
      </c>
      <c r="K1090" s="204"/>
      <c r="L1090" s="205" t="s">
        <v>310</v>
      </c>
      <c r="M1090" s="205" t="s">
        <v>310</v>
      </c>
    </row>
    <row r="1091" spans="1:13" ht="56.25" x14ac:dyDescent="0.2">
      <c r="A1091" s="205" t="s">
        <v>2716</v>
      </c>
      <c r="B1091" s="205" t="s">
        <v>3303</v>
      </c>
      <c r="C1091" s="214" t="s">
        <v>7537</v>
      </c>
      <c r="D1091" s="204">
        <v>6.8719999999999999</v>
      </c>
      <c r="E1091" s="204"/>
      <c r="F1091" s="205">
        <v>22.4</v>
      </c>
      <c r="G1091" s="206">
        <v>6</v>
      </c>
      <c r="H1091" s="204">
        <v>0.90700000000000003</v>
      </c>
      <c r="I1091" s="206">
        <v>39</v>
      </c>
      <c r="J1091" s="204">
        <v>0.28399999999999997</v>
      </c>
      <c r="K1091" s="204"/>
      <c r="L1091" s="205" t="s">
        <v>310</v>
      </c>
      <c r="M1091" s="205" t="s">
        <v>310</v>
      </c>
    </row>
    <row r="1092" spans="1:13" ht="56.25" x14ac:dyDescent="0.2">
      <c r="A1092" s="205" t="s">
        <v>5313</v>
      </c>
      <c r="B1092" s="205" t="s">
        <v>3303</v>
      </c>
      <c r="C1092" s="214" t="s">
        <v>7538</v>
      </c>
      <c r="D1092" s="204">
        <v>5.5019999999999998</v>
      </c>
      <c r="E1092" s="204"/>
      <c r="F1092" s="205">
        <v>18.7</v>
      </c>
      <c r="G1092" s="206">
        <v>5</v>
      </c>
      <c r="H1092" s="204">
        <v>0.88300000000000001</v>
      </c>
      <c r="I1092" s="206">
        <v>35</v>
      </c>
      <c r="J1092" s="204">
        <v>0.28299999999999997</v>
      </c>
      <c r="K1092" s="204">
        <v>0.26800000000000002</v>
      </c>
      <c r="L1092" s="205"/>
      <c r="M1092" s="205" t="s">
        <v>310</v>
      </c>
    </row>
    <row r="1093" spans="1:13" ht="56.25" x14ac:dyDescent="0.2">
      <c r="A1093" s="205" t="s">
        <v>841</v>
      </c>
      <c r="B1093" s="205" t="s">
        <v>3303</v>
      </c>
      <c r="C1093" s="214" t="s">
        <v>7539</v>
      </c>
      <c r="D1093" s="204">
        <v>11.307</v>
      </c>
      <c r="E1093" s="204"/>
      <c r="F1093" s="205">
        <v>30.8</v>
      </c>
      <c r="G1093" s="206">
        <v>9</v>
      </c>
      <c r="H1093" s="204">
        <v>1.0449999999999999</v>
      </c>
      <c r="I1093" s="206">
        <v>49</v>
      </c>
      <c r="J1093" s="204">
        <v>0.36099999999999999</v>
      </c>
      <c r="K1093" s="204"/>
      <c r="L1093" s="205" t="s">
        <v>310</v>
      </c>
      <c r="M1093" s="205" t="s">
        <v>310</v>
      </c>
    </row>
    <row r="1094" spans="1:13" ht="56.25" x14ac:dyDescent="0.2">
      <c r="A1094" s="205" t="s">
        <v>842</v>
      </c>
      <c r="B1094" s="205" t="s">
        <v>3303</v>
      </c>
      <c r="C1094" s="214" t="s">
        <v>7540</v>
      </c>
      <c r="D1094" s="204">
        <v>5.7320000000000002</v>
      </c>
      <c r="E1094" s="204"/>
      <c r="F1094" s="205">
        <v>17</v>
      </c>
      <c r="G1094" s="206">
        <v>5</v>
      </c>
      <c r="H1094" s="204">
        <v>0.83899999999999997</v>
      </c>
      <c r="I1094" s="206">
        <v>32</v>
      </c>
      <c r="J1094" s="204">
        <v>0.29699999999999999</v>
      </c>
      <c r="K1094" s="204"/>
      <c r="L1094" s="205" t="s">
        <v>310</v>
      </c>
      <c r="M1094" s="205" t="s">
        <v>310</v>
      </c>
    </row>
    <row r="1095" spans="1:13" ht="45" x14ac:dyDescent="0.2">
      <c r="A1095" s="205" t="s">
        <v>1904</v>
      </c>
      <c r="B1095" s="205" t="s">
        <v>3303</v>
      </c>
      <c r="C1095" s="214" t="s">
        <v>7541</v>
      </c>
      <c r="D1095" s="204">
        <v>3.7930000000000001</v>
      </c>
      <c r="E1095" s="204"/>
      <c r="F1095" s="205">
        <v>12</v>
      </c>
      <c r="G1095" s="206">
        <v>3</v>
      </c>
      <c r="H1095" s="204">
        <v>0.83899999999999997</v>
      </c>
      <c r="I1095" s="206">
        <v>23</v>
      </c>
      <c r="J1095" s="204">
        <v>0.28000000000000003</v>
      </c>
      <c r="K1095" s="204"/>
      <c r="L1095" s="205" t="s">
        <v>310</v>
      </c>
      <c r="M1095" s="205" t="s">
        <v>310</v>
      </c>
    </row>
    <row r="1096" spans="1:13" ht="22.5" x14ac:dyDescent="0.2">
      <c r="A1096" s="205" t="s">
        <v>843</v>
      </c>
      <c r="B1096" s="205" t="s">
        <v>3305</v>
      </c>
      <c r="C1096" s="214" t="s">
        <v>3642</v>
      </c>
      <c r="D1096" s="204">
        <v>0.71499999999999997</v>
      </c>
      <c r="E1096" s="204"/>
      <c r="F1096" s="205">
        <v>1.4</v>
      </c>
      <c r="G1096" s="206"/>
      <c r="H1096" s="204"/>
      <c r="I1096" s="206"/>
      <c r="J1096" s="204"/>
      <c r="K1096" s="204"/>
      <c r="L1096" s="205" t="s">
        <v>310</v>
      </c>
      <c r="M1096" s="205" t="s">
        <v>310</v>
      </c>
    </row>
    <row r="1097" spans="1:13" ht="33.75" x14ac:dyDescent="0.2">
      <c r="A1097" s="205" t="s">
        <v>844</v>
      </c>
      <c r="B1097" s="205" t="s">
        <v>3305</v>
      </c>
      <c r="C1097" s="214" t="s">
        <v>91</v>
      </c>
      <c r="D1097" s="204">
        <v>0.57199999999999995</v>
      </c>
      <c r="E1097" s="204"/>
      <c r="F1097" s="205">
        <v>2</v>
      </c>
      <c r="G1097" s="206"/>
      <c r="H1097" s="204"/>
      <c r="I1097" s="206"/>
      <c r="J1097" s="204"/>
      <c r="K1097" s="204"/>
      <c r="L1097" s="205" t="s">
        <v>310</v>
      </c>
      <c r="M1097" s="205" t="s">
        <v>310</v>
      </c>
    </row>
    <row r="1098" spans="1:13" ht="45" x14ac:dyDescent="0.2">
      <c r="A1098" s="205" t="s">
        <v>416</v>
      </c>
      <c r="B1098" s="205" t="s">
        <v>3305</v>
      </c>
      <c r="C1098" s="214" t="s">
        <v>92</v>
      </c>
      <c r="D1098" s="204">
        <v>0.23899999999999999</v>
      </c>
      <c r="E1098" s="204"/>
      <c r="F1098" s="205">
        <v>1.9</v>
      </c>
      <c r="G1098" s="206"/>
      <c r="H1098" s="204"/>
      <c r="I1098" s="206"/>
      <c r="J1098" s="204"/>
      <c r="K1098" s="204"/>
      <c r="L1098" s="205" t="s">
        <v>310</v>
      </c>
      <c r="M1098" s="205" t="s">
        <v>310</v>
      </c>
    </row>
    <row r="1099" spans="1:13" ht="22.5" x14ac:dyDescent="0.2">
      <c r="A1099" s="205" t="s">
        <v>3980</v>
      </c>
      <c r="B1099" s="205" t="s">
        <v>3305</v>
      </c>
      <c r="C1099" s="214" t="s">
        <v>7542</v>
      </c>
      <c r="D1099" s="204">
        <v>47.863</v>
      </c>
      <c r="E1099" s="204"/>
      <c r="F1099" s="205">
        <v>115.8</v>
      </c>
      <c r="G1099" s="206">
        <v>38</v>
      </c>
      <c r="H1099" s="204">
        <v>1.1850000000000001</v>
      </c>
      <c r="I1099" s="206">
        <v>134</v>
      </c>
      <c r="J1099" s="204">
        <v>0.41199999999999998</v>
      </c>
      <c r="K1099" s="204">
        <v>0.39600000000000002</v>
      </c>
      <c r="L1099" s="205"/>
      <c r="M1099" s="205" t="s">
        <v>310</v>
      </c>
    </row>
    <row r="1100" spans="1:13" ht="22.5" x14ac:dyDescent="0.2">
      <c r="A1100" s="205" t="s">
        <v>3981</v>
      </c>
      <c r="B1100" s="205" t="s">
        <v>3305</v>
      </c>
      <c r="C1100" s="214" t="s">
        <v>7543</v>
      </c>
      <c r="D1100" s="204">
        <v>37.643000000000001</v>
      </c>
      <c r="E1100" s="204"/>
      <c r="F1100" s="205">
        <v>104</v>
      </c>
      <c r="G1100" s="206">
        <v>34</v>
      </c>
      <c r="H1100" s="204">
        <v>1.0649999999999999</v>
      </c>
      <c r="I1100" s="206">
        <v>122</v>
      </c>
      <c r="J1100" s="204">
        <v>0.375</v>
      </c>
      <c r="K1100" s="204">
        <v>0.35499999999999998</v>
      </c>
      <c r="L1100" s="205"/>
      <c r="M1100" s="205" t="s">
        <v>310</v>
      </c>
    </row>
    <row r="1101" spans="1:13" ht="22.5" x14ac:dyDescent="0.2">
      <c r="A1101" s="205" t="s">
        <v>3982</v>
      </c>
      <c r="B1101" s="205" t="s">
        <v>3305</v>
      </c>
      <c r="C1101" s="214" t="s">
        <v>7544</v>
      </c>
      <c r="D1101" s="204">
        <v>41.192</v>
      </c>
      <c r="E1101" s="204"/>
      <c r="F1101" s="205">
        <v>107</v>
      </c>
      <c r="G1101" s="206">
        <v>35</v>
      </c>
      <c r="H1101" s="204">
        <v>1.1060000000000001</v>
      </c>
      <c r="I1101" s="206">
        <v>125</v>
      </c>
      <c r="J1101" s="204">
        <v>0.38</v>
      </c>
      <c r="K1101" s="204">
        <v>0.36899999999999999</v>
      </c>
      <c r="L1101" s="205"/>
      <c r="M1101" s="205" t="s">
        <v>310</v>
      </c>
    </row>
    <row r="1102" spans="1:13" ht="22.5" x14ac:dyDescent="0.2">
      <c r="A1102" s="205" t="s">
        <v>417</v>
      </c>
      <c r="B1102" s="205" t="s">
        <v>3305</v>
      </c>
      <c r="C1102" s="214" t="s">
        <v>7545</v>
      </c>
      <c r="D1102" s="204">
        <v>30.47</v>
      </c>
      <c r="E1102" s="204"/>
      <c r="F1102" s="205">
        <v>84.4</v>
      </c>
      <c r="G1102" s="206">
        <v>27</v>
      </c>
      <c r="H1102" s="204">
        <v>1.0780000000000001</v>
      </c>
      <c r="I1102" s="206">
        <v>102</v>
      </c>
      <c r="J1102" s="204">
        <v>0.35799999999999998</v>
      </c>
      <c r="K1102" s="204">
        <v>0.35299999999999998</v>
      </c>
      <c r="L1102" s="205"/>
      <c r="M1102" s="205" t="s">
        <v>310</v>
      </c>
    </row>
    <row r="1103" spans="1:13" ht="22.5" x14ac:dyDescent="0.2">
      <c r="A1103" s="205" t="s">
        <v>418</v>
      </c>
      <c r="B1103" s="205" t="s">
        <v>3305</v>
      </c>
      <c r="C1103" s="214" t="s">
        <v>7546</v>
      </c>
      <c r="D1103" s="204">
        <v>6.1479999999999997</v>
      </c>
      <c r="E1103" s="204"/>
      <c r="F1103" s="205">
        <v>10.3</v>
      </c>
      <c r="G1103" s="206"/>
      <c r="H1103" s="204"/>
      <c r="I1103" s="206">
        <v>19</v>
      </c>
      <c r="J1103" s="204">
        <v>0.57599999999999996</v>
      </c>
      <c r="K1103" s="204"/>
      <c r="L1103" s="205" t="s">
        <v>310</v>
      </c>
      <c r="M1103" s="205" t="s">
        <v>310</v>
      </c>
    </row>
    <row r="1104" spans="1:13" ht="22.5" x14ac:dyDescent="0.2">
      <c r="A1104" s="205" t="s">
        <v>3298</v>
      </c>
      <c r="B1104" s="205" t="s">
        <v>3305</v>
      </c>
      <c r="C1104" s="214" t="s">
        <v>7547</v>
      </c>
      <c r="D1104" s="204">
        <v>34.386000000000003</v>
      </c>
      <c r="E1104" s="204"/>
      <c r="F1104" s="205">
        <v>92.8</v>
      </c>
      <c r="G1104" s="206">
        <v>30</v>
      </c>
      <c r="H1104" s="204">
        <v>1.0640000000000001</v>
      </c>
      <c r="I1104" s="206">
        <v>111</v>
      </c>
      <c r="J1104" s="204">
        <v>0.36</v>
      </c>
      <c r="K1104" s="204">
        <v>0.35199999999999998</v>
      </c>
      <c r="L1104" s="205"/>
      <c r="M1104" s="205" t="s">
        <v>310</v>
      </c>
    </row>
    <row r="1105" spans="1:13" ht="22.5" x14ac:dyDescent="0.2">
      <c r="A1105" s="205" t="s">
        <v>3299</v>
      </c>
      <c r="B1105" s="205" t="s">
        <v>3305</v>
      </c>
      <c r="C1105" s="214" t="s">
        <v>7548</v>
      </c>
      <c r="D1105" s="204">
        <v>25.405000000000001</v>
      </c>
      <c r="E1105" s="204"/>
      <c r="F1105" s="205">
        <v>73.099999999999994</v>
      </c>
      <c r="G1105" s="206">
        <v>23</v>
      </c>
      <c r="H1105" s="204">
        <v>1.048</v>
      </c>
      <c r="I1105" s="206">
        <v>91</v>
      </c>
      <c r="J1105" s="204">
        <v>0.35399999999999998</v>
      </c>
      <c r="K1105" s="204">
        <v>0.33900000000000002</v>
      </c>
      <c r="L1105" s="205"/>
      <c r="M1105" s="205" t="s">
        <v>310</v>
      </c>
    </row>
    <row r="1106" spans="1:13" ht="22.5" x14ac:dyDescent="0.2">
      <c r="A1106" s="205" t="s">
        <v>3300</v>
      </c>
      <c r="B1106" s="205" t="s">
        <v>3305</v>
      </c>
      <c r="C1106" s="214" t="s">
        <v>7549</v>
      </c>
      <c r="D1106" s="204">
        <v>20.652999999999999</v>
      </c>
      <c r="E1106" s="204"/>
      <c r="F1106" s="205">
        <v>64.3</v>
      </c>
      <c r="G1106" s="206">
        <v>20</v>
      </c>
      <c r="H1106" s="204">
        <v>0.97299999999999998</v>
      </c>
      <c r="I1106" s="206">
        <v>82</v>
      </c>
      <c r="J1106" s="204">
        <v>0.33700000000000002</v>
      </c>
      <c r="K1106" s="204">
        <v>0.313</v>
      </c>
      <c r="L1106" s="205"/>
      <c r="M1106" s="205" t="s">
        <v>310</v>
      </c>
    </row>
    <row r="1107" spans="1:13" ht="22.5" x14ac:dyDescent="0.2">
      <c r="A1107" s="205" t="s">
        <v>629</v>
      </c>
      <c r="B1107" s="205" t="s">
        <v>3305</v>
      </c>
      <c r="C1107" s="214" t="s">
        <v>7550</v>
      </c>
      <c r="D1107" s="204">
        <v>8.9309999999999992</v>
      </c>
      <c r="E1107" s="204"/>
      <c r="F1107" s="205">
        <v>16.100000000000001</v>
      </c>
      <c r="G1107" s="206"/>
      <c r="H1107" s="204"/>
      <c r="I1107" s="206"/>
      <c r="J1107" s="204"/>
      <c r="K1107" s="204"/>
      <c r="L1107" s="205" t="s">
        <v>310</v>
      </c>
      <c r="M1107" s="205" t="s">
        <v>310</v>
      </c>
    </row>
    <row r="1108" spans="1:13" ht="22.5" x14ac:dyDescent="0.2">
      <c r="A1108" s="205" t="s">
        <v>845</v>
      </c>
      <c r="B1108" s="205" t="s">
        <v>3305</v>
      </c>
      <c r="C1108" s="214" t="s">
        <v>7551</v>
      </c>
      <c r="D1108" s="204">
        <v>10.388</v>
      </c>
      <c r="E1108" s="204"/>
      <c r="F1108" s="205">
        <v>41.7</v>
      </c>
      <c r="G1108" s="206">
        <v>13</v>
      </c>
      <c r="H1108" s="204">
        <v>0.73499999999999999</v>
      </c>
      <c r="I1108" s="206">
        <v>60</v>
      </c>
      <c r="J1108" s="204">
        <v>0.247</v>
      </c>
      <c r="K1108" s="204">
        <v>0.24099999999999999</v>
      </c>
      <c r="L1108" s="205"/>
      <c r="M1108" s="205" t="s">
        <v>310</v>
      </c>
    </row>
    <row r="1109" spans="1:13" ht="22.5" x14ac:dyDescent="0.2">
      <c r="A1109" s="205" t="s">
        <v>846</v>
      </c>
      <c r="B1109" s="205" t="s">
        <v>3305</v>
      </c>
      <c r="C1109" s="214" t="s">
        <v>7552</v>
      </c>
      <c r="D1109" s="204">
        <v>7.6310000000000002</v>
      </c>
      <c r="E1109" s="204"/>
      <c r="F1109" s="205">
        <v>32.1</v>
      </c>
      <c r="G1109" s="206">
        <v>10</v>
      </c>
      <c r="H1109" s="204">
        <v>0.68600000000000005</v>
      </c>
      <c r="I1109" s="206">
        <v>50</v>
      </c>
      <c r="J1109" s="204">
        <v>0.23499999999999999</v>
      </c>
      <c r="K1109" s="204">
        <v>0.22800000000000001</v>
      </c>
      <c r="L1109" s="205"/>
      <c r="M1109" s="205" t="s">
        <v>310</v>
      </c>
    </row>
    <row r="1110" spans="1:13" ht="33.75" x14ac:dyDescent="0.2">
      <c r="A1110" s="205" t="s">
        <v>850</v>
      </c>
      <c r="B1110" s="205" t="s">
        <v>3305</v>
      </c>
      <c r="C1110" s="214" t="s">
        <v>7553</v>
      </c>
      <c r="D1110" s="204">
        <v>6.6289999999999996</v>
      </c>
      <c r="E1110" s="204"/>
      <c r="F1110" s="205">
        <v>26.1</v>
      </c>
      <c r="G1110" s="206">
        <v>8</v>
      </c>
      <c r="H1110" s="204">
        <v>0.72799999999999998</v>
      </c>
      <c r="I1110" s="206">
        <v>43</v>
      </c>
      <c r="J1110" s="204">
        <v>0.251</v>
      </c>
      <c r="K1110" s="204">
        <v>0.24199999999999999</v>
      </c>
      <c r="L1110" s="205"/>
      <c r="M1110" s="205" t="s">
        <v>310</v>
      </c>
    </row>
    <row r="1111" spans="1:13" ht="33.75" x14ac:dyDescent="0.2">
      <c r="A1111" s="205" t="s">
        <v>851</v>
      </c>
      <c r="B1111" s="205" t="s">
        <v>3305</v>
      </c>
      <c r="C1111" s="214" t="s">
        <v>7554</v>
      </c>
      <c r="D1111" s="204">
        <v>5.2649999999999997</v>
      </c>
      <c r="E1111" s="204"/>
      <c r="F1111" s="205">
        <v>24.1</v>
      </c>
      <c r="G1111" s="206">
        <v>7</v>
      </c>
      <c r="H1111" s="204">
        <v>0.65100000000000002</v>
      </c>
      <c r="I1111" s="206">
        <v>41</v>
      </c>
      <c r="J1111" s="204">
        <v>0.216</v>
      </c>
      <c r="K1111" s="204">
        <v>0.20799999999999999</v>
      </c>
      <c r="L1111" s="205"/>
      <c r="M1111" s="205" t="s">
        <v>310</v>
      </c>
    </row>
    <row r="1112" spans="1:13" ht="33.75" x14ac:dyDescent="0.2">
      <c r="A1112" s="205" t="s">
        <v>852</v>
      </c>
      <c r="B1112" s="205" t="s">
        <v>3305</v>
      </c>
      <c r="C1112" s="214" t="s">
        <v>7555</v>
      </c>
      <c r="D1112" s="204">
        <v>3.7930000000000001</v>
      </c>
      <c r="E1112" s="204"/>
      <c r="F1112" s="205">
        <v>18.7</v>
      </c>
      <c r="G1112" s="206">
        <v>5</v>
      </c>
      <c r="H1112" s="204">
        <v>0.626</v>
      </c>
      <c r="I1112" s="206">
        <v>32</v>
      </c>
      <c r="J1112" s="204">
        <v>0.20100000000000001</v>
      </c>
      <c r="K1112" s="204">
        <v>0.191</v>
      </c>
      <c r="L1112" s="205"/>
      <c r="M1112" s="205" t="s">
        <v>310</v>
      </c>
    </row>
    <row r="1113" spans="1:13" ht="33.75" x14ac:dyDescent="0.2">
      <c r="A1113" s="205" t="s">
        <v>853</v>
      </c>
      <c r="B1113" s="205" t="s">
        <v>3305</v>
      </c>
      <c r="C1113" s="214" t="s">
        <v>7556</v>
      </c>
      <c r="D1113" s="204">
        <v>1.921</v>
      </c>
      <c r="E1113" s="204"/>
      <c r="F1113" s="205">
        <v>11.1</v>
      </c>
      <c r="G1113" s="206">
        <v>3</v>
      </c>
      <c r="H1113" s="204">
        <v>0.47499999999999998</v>
      </c>
      <c r="I1113" s="206">
        <v>22</v>
      </c>
      <c r="J1113" s="204">
        <v>0.12</v>
      </c>
      <c r="K1113" s="204">
        <v>0.157</v>
      </c>
      <c r="L1113" s="205"/>
      <c r="M1113" s="205" t="s">
        <v>310</v>
      </c>
    </row>
    <row r="1114" spans="1:13" ht="56.25" x14ac:dyDescent="0.2">
      <c r="A1114" s="205" t="s">
        <v>854</v>
      </c>
      <c r="B1114" s="205" t="s">
        <v>3305</v>
      </c>
      <c r="C1114" s="214" t="s">
        <v>6842</v>
      </c>
      <c r="D1114" s="204">
        <v>4.1449999999999996</v>
      </c>
      <c r="E1114" s="204"/>
      <c r="F1114" s="205">
        <v>17.100000000000001</v>
      </c>
      <c r="G1114" s="206">
        <v>5</v>
      </c>
      <c r="H1114" s="204">
        <v>0.68300000000000005</v>
      </c>
      <c r="I1114" s="206">
        <v>32</v>
      </c>
      <c r="J1114" s="204">
        <v>0.24</v>
      </c>
      <c r="K1114" s="204">
        <v>0.22700000000000001</v>
      </c>
      <c r="L1114" s="205"/>
      <c r="M1114" s="205" t="s">
        <v>310</v>
      </c>
    </row>
    <row r="1115" spans="1:13" ht="45" x14ac:dyDescent="0.2">
      <c r="A1115" s="205" t="s">
        <v>855</v>
      </c>
      <c r="B1115" s="205" t="s">
        <v>3305</v>
      </c>
      <c r="C1115" s="214" t="s">
        <v>7557</v>
      </c>
      <c r="D1115" s="204">
        <v>2.9889999999999999</v>
      </c>
      <c r="E1115" s="204"/>
      <c r="F1115" s="205">
        <v>14.1</v>
      </c>
      <c r="G1115" s="206">
        <v>4</v>
      </c>
      <c r="H1115" s="204">
        <v>0.59</v>
      </c>
      <c r="I1115" s="206">
        <v>27</v>
      </c>
      <c r="J1115" s="204">
        <v>0.21</v>
      </c>
      <c r="K1115" s="204">
        <v>0.19600000000000001</v>
      </c>
      <c r="L1115" s="205"/>
      <c r="M1115" s="205" t="s">
        <v>310</v>
      </c>
    </row>
    <row r="1116" spans="1:13" ht="33.75" x14ac:dyDescent="0.2">
      <c r="A1116" s="205" t="s">
        <v>856</v>
      </c>
      <c r="B1116" s="205" t="s">
        <v>3305</v>
      </c>
      <c r="C1116" s="214" t="s">
        <v>7385</v>
      </c>
      <c r="D1116" s="204">
        <v>1.9470000000000001</v>
      </c>
      <c r="E1116" s="204"/>
      <c r="F1116" s="205">
        <v>10.3</v>
      </c>
      <c r="G1116" s="206">
        <v>2</v>
      </c>
      <c r="H1116" s="204">
        <v>0.64200000000000002</v>
      </c>
      <c r="I1116" s="206">
        <v>21</v>
      </c>
      <c r="J1116" s="204">
        <v>0.186</v>
      </c>
      <c r="K1116" s="204">
        <v>0.17</v>
      </c>
      <c r="L1116" s="205"/>
      <c r="M1116" s="205" t="s">
        <v>310</v>
      </c>
    </row>
    <row r="1117" spans="1:13" ht="33.75" x14ac:dyDescent="0.2">
      <c r="A1117" s="205" t="s">
        <v>857</v>
      </c>
      <c r="B1117" s="205" t="s">
        <v>3305</v>
      </c>
      <c r="C1117" s="214" t="s">
        <v>7558</v>
      </c>
      <c r="D1117" s="204">
        <v>0.34200000000000003</v>
      </c>
      <c r="E1117" s="204"/>
      <c r="F1117" s="205">
        <v>3.8</v>
      </c>
      <c r="G1117" s="206">
        <v>1</v>
      </c>
      <c r="H1117" s="204">
        <v>0.16700000000000001</v>
      </c>
      <c r="I1117" s="206">
        <v>8</v>
      </c>
      <c r="J1117" s="204">
        <v>6.2E-2</v>
      </c>
      <c r="K1117" s="204">
        <v>7.0000000000000007E-2</v>
      </c>
      <c r="L1117" s="205"/>
      <c r="M1117" s="205" t="s">
        <v>310</v>
      </c>
    </row>
    <row r="1118" spans="1:13" ht="56.25" x14ac:dyDescent="0.2">
      <c r="A1118" s="205" t="s">
        <v>858</v>
      </c>
      <c r="B1118" s="205" t="s">
        <v>3305</v>
      </c>
      <c r="C1118" s="214" t="s">
        <v>7559</v>
      </c>
      <c r="D1118" s="204">
        <v>2.2869999999999999</v>
      </c>
      <c r="E1118" s="204"/>
      <c r="F1118" s="205">
        <v>9</v>
      </c>
      <c r="G1118" s="206">
        <v>2</v>
      </c>
      <c r="H1118" s="204">
        <v>0.754</v>
      </c>
      <c r="I1118" s="206">
        <v>19</v>
      </c>
      <c r="J1118" s="204">
        <v>0.25</v>
      </c>
      <c r="K1118" s="204"/>
      <c r="L1118" s="205" t="s">
        <v>310</v>
      </c>
      <c r="M1118" s="205" t="s">
        <v>310</v>
      </c>
    </row>
    <row r="1119" spans="1:13" ht="56.25" x14ac:dyDescent="0.2">
      <c r="A1119" s="205" t="s">
        <v>859</v>
      </c>
      <c r="B1119" s="205" t="s">
        <v>3305</v>
      </c>
      <c r="C1119" s="214" t="s">
        <v>7386</v>
      </c>
      <c r="D1119" s="204">
        <v>1.173</v>
      </c>
      <c r="E1119" s="204"/>
      <c r="F1119" s="205">
        <v>6</v>
      </c>
      <c r="G1119" s="206">
        <v>1</v>
      </c>
      <c r="H1119" s="204">
        <v>0.85199999999999998</v>
      </c>
      <c r="I1119" s="206">
        <v>13</v>
      </c>
      <c r="J1119" s="204">
        <v>0.191</v>
      </c>
      <c r="K1119" s="204">
        <v>0.16400000000000001</v>
      </c>
      <c r="L1119" s="205"/>
      <c r="M1119" s="205" t="s">
        <v>310</v>
      </c>
    </row>
    <row r="1120" spans="1:13" ht="56.25" x14ac:dyDescent="0.2">
      <c r="A1120" s="205" t="s">
        <v>860</v>
      </c>
      <c r="B1120" s="205" t="s">
        <v>3305</v>
      </c>
      <c r="C1120" s="214" t="s">
        <v>6744</v>
      </c>
      <c r="D1120" s="204">
        <v>0.69299999999999995</v>
      </c>
      <c r="E1120" s="204"/>
      <c r="F1120" s="205">
        <v>4.5</v>
      </c>
      <c r="G1120" s="206">
        <v>1</v>
      </c>
      <c r="H1120" s="204">
        <v>0.34100000000000003</v>
      </c>
      <c r="I1120" s="206">
        <v>9</v>
      </c>
      <c r="J1120" s="204">
        <v>0.107</v>
      </c>
      <c r="K1120" s="204">
        <v>0.125</v>
      </c>
      <c r="L1120" s="205"/>
      <c r="M1120" s="205" t="s">
        <v>310</v>
      </c>
    </row>
    <row r="1121" spans="1:13" ht="56.25" x14ac:dyDescent="0.2">
      <c r="A1121" s="205" t="s">
        <v>861</v>
      </c>
      <c r="B1121" s="205" t="s">
        <v>3305</v>
      </c>
      <c r="C1121" s="214" t="s">
        <v>7387</v>
      </c>
      <c r="D1121" s="204">
        <v>0.37</v>
      </c>
      <c r="E1121" s="204"/>
      <c r="F1121" s="205">
        <v>4.4000000000000004</v>
      </c>
      <c r="G1121" s="206">
        <v>1</v>
      </c>
      <c r="H1121" s="204">
        <v>7.3999999999999996E-2</v>
      </c>
      <c r="I1121" s="206">
        <v>8</v>
      </c>
      <c r="J1121" s="204">
        <v>5.8000000000000003E-2</v>
      </c>
      <c r="K1121" s="204">
        <v>6.8000000000000005E-2</v>
      </c>
      <c r="L1121" s="205"/>
      <c r="M1121" s="205" t="s">
        <v>310</v>
      </c>
    </row>
    <row r="1122" spans="1:13" ht="56.25" x14ac:dyDescent="0.2">
      <c r="A1122" s="205" t="s">
        <v>5784</v>
      </c>
      <c r="B1122" s="205" t="s">
        <v>3305</v>
      </c>
      <c r="C1122" s="214" t="s">
        <v>6746</v>
      </c>
      <c r="D1122" s="204">
        <v>0.249</v>
      </c>
      <c r="E1122" s="204"/>
      <c r="F1122" s="205">
        <v>3</v>
      </c>
      <c r="G1122" s="206">
        <v>1</v>
      </c>
      <c r="H1122" s="204">
        <v>0.128</v>
      </c>
      <c r="I1122" s="206">
        <v>6</v>
      </c>
      <c r="J1122" s="204">
        <v>5.7000000000000002E-2</v>
      </c>
      <c r="K1122" s="204">
        <v>6.0999999999999999E-2</v>
      </c>
      <c r="L1122" s="205"/>
      <c r="M1122" s="205" t="s">
        <v>310</v>
      </c>
    </row>
    <row r="1123" spans="1:13" x14ac:dyDescent="0.2">
      <c r="A1123" s="217" t="s">
        <v>2244</v>
      </c>
      <c r="B1123" s="85"/>
      <c r="C1123" s="218"/>
      <c r="D1123" s="84"/>
      <c r="E1123" s="84"/>
      <c r="F1123" s="85"/>
      <c r="G1123" s="220"/>
      <c r="H1123" s="84"/>
      <c r="I1123" s="220"/>
      <c r="J1123" s="84"/>
      <c r="K1123" s="84"/>
      <c r="L1123" s="85"/>
      <c r="M1123" s="221"/>
    </row>
    <row r="1124" spans="1:13" x14ac:dyDescent="0.2">
      <c r="A1124" s="205" t="s">
        <v>862</v>
      </c>
      <c r="B1124" s="205" t="s">
        <v>3303</v>
      </c>
      <c r="C1124" s="214" t="s">
        <v>1916</v>
      </c>
      <c r="D1124" s="204">
        <v>2.536</v>
      </c>
      <c r="E1124" s="204"/>
      <c r="F1124" s="205">
        <v>10.199999999999999</v>
      </c>
      <c r="G1124" s="206">
        <v>2</v>
      </c>
      <c r="H1124" s="204">
        <v>0.53700000000000003</v>
      </c>
      <c r="I1124" s="206">
        <v>22</v>
      </c>
      <c r="J1124" s="204">
        <v>0.11</v>
      </c>
      <c r="K1124" s="204">
        <v>0.14399999999999999</v>
      </c>
      <c r="L1124" s="205"/>
      <c r="M1124" s="205"/>
    </row>
    <row r="1125" spans="1:13" ht="33.75" x14ac:dyDescent="0.2">
      <c r="A1125" s="205" t="s">
        <v>863</v>
      </c>
      <c r="B1125" s="205" t="s">
        <v>3303</v>
      </c>
      <c r="C1125" s="214" t="s">
        <v>1917</v>
      </c>
      <c r="D1125" s="204">
        <v>3.125</v>
      </c>
      <c r="E1125" s="204"/>
      <c r="F1125" s="205">
        <v>17.100000000000001</v>
      </c>
      <c r="G1125" s="206">
        <v>5</v>
      </c>
      <c r="H1125" s="204">
        <v>0.40600000000000003</v>
      </c>
      <c r="I1125" s="206">
        <v>34</v>
      </c>
      <c r="J1125" s="204">
        <v>0.1</v>
      </c>
      <c r="K1125" s="204">
        <v>0.13400000000000001</v>
      </c>
      <c r="L1125" s="205"/>
      <c r="M1125" s="205"/>
    </row>
    <row r="1126" spans="1:13" ht="45" x14ac:dyDescent="0.2">
      <c r="A1126" s="205" t="s">
        <v>864</v>
      </c>
      <c r="B1126" s="205" t="s">
        <v>3303</v>
      </c>
      <c r="C1126" s="214" t="s">
        <v>7560</v>
      </c>
      <c r="D1126" s="204">
        <v>1.7749999999999999</v>
      </c>
      <c r="E1126" s="204"/>
      <c r="F1126" s="205">
        <v>5.9</v>
      </c>
      <c r="G1126" s="206">
        <v>1</v>
      </c>
      <c r="H1126" s="204">
        <v>0.51400000000000001</v>
      </c>
      <c r="I1126" s="206">
        <v>12</v>
      </c>
      <c r="J1126" s="204">
        <v>0.17599999999999999</v>
      </c>
      <c r="K1126" s="204">
        <v>0.15</v>
      </c>
      <c r="L1126" s="205"/>
      <c r="M1126" s="205"/>
    </row>
    <row r="1127" spans="1:13" ht="45" x14ac:dyDescent="0.2">
      <c r="A1127" s="205" t="s">
        <v>2154</v>
      </c>
      <c r="B1127" s="205" t="s">
        <v>3303</v>
      </c>
      <c r="C1127" s="214" t="s">
        <v>7388</v>
      </c>
      <c r="D1127" s="204">
        <v>1.385</v>
      </c>
      <c r="E1127" s="204"/>
      <c r="F1127" s="205">
        <v>7.7</v>
      </c>
      <c r="G1127" s="206">
        <v>2</v>
      </c>
      <c r="H1127" s="204">
        <v>0.30299999999999999</v>
      </c>
      <c r="I1127" s="206">
        <v>18</v>
      </c>
      <c r="J1127" s="204">
        <v>8.3000000000000004E-2</v>
      </c>
      <c r="K1127" s="204">
        <v>0.105</v>
      </c>
      <c r="L1127" s="205"/>
      <c r="M1127" s="205"/>
    </row>
    <row r="1128" spans="1:13" ht="33.75" x14ac:dyDescent="0.2">
      <c r="A1128" s="205" t="s">
        <v>2155</v>
      </c>
      <c r="B1128" s="205" t="s">
        <v>3303</v>
      </c>
      <c r="C1128" s="214" t="s">
        <v>3409</v>
      </c>
      <c r="D1128" s="204">
        <v>1.127</v>
      </c>
      <c r="E1128" s="204"/>
      <c r="F1128" s="205">
        <v>4.3</v>
      </c>
      <c r="G1128" s="206">
        <v>1</v>
      </c>
      <c r="H1128" s="204">
        <v>0.372</v>
      </c>
      <c r="I1128" s="206">
        <v>10</v>
      </c>
      <c r="J1128" s="204">
        <v>0.17499999999999999</v>
      </c>
      <c r="K1128" s="204">
        <v>0.14199999999999999</v>
      </c>
      <c r="L1128" s="205"/>
      <c r="M1128" s="205"/>
    </row>
    <row r="1129" spans="1:13" ht="33.75" x14ac:dyDescent="0.2">
      <c r="A1129" s="205" t="s">
        <v>2156</v>
      </c>
      <c r="B1129" s="205" t="s">
        <v>3303</v>
      </c>
      <c r="C1129" s="214" t="s">
        <v>3857</v>
      </c>
      <c r="D1129" s="204">
        <v>0.877</v>
      </c>
      <c r="E1129" s="204"/>
      <c r="F1129" s="205">
        <v>3.7</v>
      </c>
      <c r="G1129" s="206">
        <v>1</v>
      </c>
      <c r="H1129" s="204">
        <v>0.34599999999999997</v>
      </c>
      <c r="I1129" s="206">
        <v>9</v>
      </c>
      <c r="J1129" s="204">
        <v>0.10199999999999999</v>
      </c>
      <c r="K1129" s="204">
        <v>0.115</v>
      </c>
      <c r="L1129" s="205"/>
      <c r="M1129" s="205"/>
    </row>
    <row r="1130" spans="1:13" ht="45" x14ac:dyDescent="0.2">
      <c r="A1130" s="205" t="s">
        <v>865</v>
      </c>
      <c r="B1130" s="205" t="s">
        <v>3305</v>
      </c>
      <c r="C1130" s="214" t="s">
        <v>3559</v>
      </c>
      <c r="D1130" s="204">
        <v>1.4830000000000001</v>
      </c>
      <c r="E1130" s="204"/>
      <c r="F1130" s="205">
        <v>8</v>
      </c>
      <c r="G1130" s="206">
        <v>2</v>
      </c>
      <c r="H1130" s="204">
        <v>0.48299999999999998</v>
      </c>
      <c r="I1130" s="206">
        <v>15</v>
      </c>
      <c r="J1130" s="204">
        <v>0.182</v>
      </c>
      <c r="K1130" s="204">
        <v>0.16200000000000001</v>
      </c>
      <c r="L1130" s="205"/>
      <c r="M1130" s="205"/>
    </row>
    <row r="1131" spans="1:13" ht="56.25" x14ac:dyDescent="0.2">
      <c r="A1131" s="205" t="s">
        <v>3684</v>
      </c>
      <c r="B1131" s="205" t="s">
        <v>3305</v>
      </c>
      <c r="C1131" s="214" t="s">
        <v>3024</v>
      </c>
      <c r="D1131" s="204">
        <v>0.94899999999999995</v>
      </c>
      <c r="E1131" s="204"/>
      <c r="F1131" s="205">
        <v>4.9000000000000004</v>
      </c>
      <c r="G1131" s="206">
        <v>1</v>
      </c>
      <c r="H1131" s="204">
        <v>0.45400000000000001</v>
      </c>
      <c r="I1131" s="206">
        <v>13</v>
      </c>
      <c r="J1131" s="204">
        <v>0.185</v>
      </c>
      <c r="K1131" s="204">
        <v>0.153</v>
      </c>
      <c r="L1131" s="205"/>
      <c r="M1131" s="205"/>
    </row>
    <row r="1132" spans="1:13" ht="56.25" x14ac:dyDescent="0.2">
      <c r="A1132" s="205" t="s">
        <v>1946</v>
      </c>
      <c r="B1132" s="205" t="s">
        <v>3305</v>
      </c>
      <c r="C1132" s="214" t="s">
        <v>7389</v>
      </c>
      <c r="D1132" s="204">
        <v>0.79200000000000004</v>
      </c>
      <c r="E1132" s="204"/>
      <c r="F1132" s="205">
        <v>5.9</v>
      </c>
      <c r="G1132" s="206">
        <v>1</v>
      </c>
      <c r="H1132" s="204">
        <v>0.52300000000000002</v>
      </c>
      <c r="I1132" s="206">
        <v>14</v>
      </c>
      <c r="J1132" s="204">
        <v>9.1999999999999998E-2</v>
      </c>
      <c r="K1132" s="204">
        <v>0.112</v>
      </c>
      <c r="L1132" s="205"/>
      <c r="M1132" s="205"/>
    </row>
    <row r="1133" spans="1:13" ht="45" x14ac:dyDescent="0.2">
      <c r="A1133" s="205" t="s">
        <v>1837</v>
      </c>
      <c r="B1133" s="205" t="s">
        <v>3305</v>
      </c>
      <c r="C1133" s="214" t="s">
        <v>7390</v>
      </c>
      <c r="D1133" s="204">
        <v>0.61099999999999999</v>
      </c>
      <c r="E1133" s="204"/>
      <c r="F1133" s="205">
        <v>3.8</v>
      </c>
      <c r="G1133" s="206">
        <v>1</v>
      </c>
      <c r="H1133" s="204">
        <v>0.35399999999999998</v>
      </c>
      <c r="I1133" s="206">
        <v>8</v>
      </c>
      <c r="J1133" s="204">
        <v>0.153</v>
      </c>
      <c r="K1133" s="204">
        <v>0.121</v>
      </c>
      <c r="L1133" s="205"/>
      <c r="M1133" s="205"/>
    </row>
    <row r="1134" spans="1:13" ht="45" x14ac:dyDescent="0.2">
      <c r="A1134" s="205" t="s">
        <v>564</v>
      </c>
      <c r="B1134" s="205" t="s">
        <v>3305</v>
      </c>
      <c r="C1134" s="214" t="s">
        <v>7391</v>
      </c>
      <c r="D1134" s="204">
        <v>0.56200000000000006</v>
      </c>
      <c r="E1134" s="204"/>
      <c r="F1134" s="205">
        <v>4.0999999999999996</v>
      </c>
      <c r="G1134" s="206">
        <v>1</v>
      </c>
      <c r="H1134" s="204">
        <v>0.29799999999999999</v>
      </c>
      <c r="I1134" s="206">
        <v>9</v>
      </c>
      <c r="J1134" s="204">
        <v>8.8999999999999996E-2</v>
      </c>
      <c r="K1134" s="204">
        <v>0.10199999999999999</v>
      </c>
      <c r="L1134" s="205"/>
      <c r="M1134" s="205"/>
    </row>
    <row r="1135" spans="1:13" ht="22.5" x14ac:dyDescent="0.2">
      <c r="A1135" s="205" t="s">
        <v>3685</v>
      </c>
      <c r="B1135" s="205" t="s">
        <v>3305</v>
      </c>
      <c r="C1135" s="214" t="s">
        <v>98</v>
      </c>
      <c r="D1135" s="204">
        <v>1.6339999999999999</v>
      </c>
      <c r="E1135" s="204"/>
      <c r="F1135" s="205">
        <v>12</v>
      </c>
      <c r="G1135" s="206">
        <v>3</v>
      </c>
      <c r="H1135" s="204">
        <v>0.378</v>
      </c>
      <c r="I1135" s="206">
        <v>25</v>
      </c>
      <c r="J1135" s="204">
        <v>8.7999999999999995E-2</v>
      </c>
      <c r="K1135" s="204">
        <v>0.11700000000000001</v>
      </c>
      <c r="L1135" s="205"/>
      <c r="M1135" s="205"/>
    </row>
    <row r="1136" spans="1:13" ht="22.5" x14ac:dyDescent="0.2">
      <c r="A1136" s="205" t="s">
        <v>3193</v>
      </c>
      <c r="B1136" s="205" t="s">
        <v>3305</v>
      </c>
      <c r="C1136" s="214" t="s">
        <v>99</v>
      </c>
      <c r="D1136" s="204">
        <v>0.753</v>
      </c>
      <c r="E1136" s="204"/>
      <c r="F1136" s="205">
        <v>5.2</v>
      </c>
      <c r="G1136" s="206">
        <v>1</v>
      </c>
      <c r="H1136" s="204">
        <v>0.45600000000000002</v>
      </c>
      <c r="I1136" s="206">
        <v>12</v>
      </c>
      <c r="J1136" s="204">
        <v>8.5999999999999993E-2</v>
      </c>
      <c r="K1136" s="204">
        <v>0.10299999999999999</v>
      </c>
      <c r="L1136" s="205"/>
      <c r="M1136" s="205"/>
    </row>
    <row r="1137" spans="1:13" x14ac:dyDescent="0.2">
      <c r="A1137" s="205" t="s">
        <v>100</v>
      </c>
      <c r="B1137" s="205" t="s">
        <v>3305</v>
      </c>
      <c r="C1137" s="214" t="s">
        <v>101</v>
      </c>
      <c r="D1137" s="204">
        <v>1.022</v>
      </c>
      <c r="E1137" s="204"/>
      <c r="F1137" s="205">
        <v>6.7</v>
      </c>
      <c r="G1137" s="206">
        <v>1</v>
      </c>
      <c r="H1137" s="204">
        <v>0.72399999999999998</v>
      </c>
      <c r="I1137" s="206">
        <v>15</v>
      </c>
      <c r="J1137" s="204">
        <v>0.1</v>
      </c>
      <c r="K1137" s="204">
        <v>0.124</v>
      </c>
      <c r="L1137" s="205"/>
      <c r="M1137" s="205"/>
    </row>
    <row r="1138" spans="1:13" x14ac:dyDescent="0.2">
      <c r="A1138" s="205" t="s">
        <v>102</v>
      </c>
      <c r="B1138" s="205" t="s">
        <v>3305</v>
      </c>
      <c r="C1138" s="214" t="s">
        <v>103</v>
      </c>
      <c r="D1138" s="204">
        <v>1.0880000000000001</v>
      </c>
      <c r="E1138" s="204"/>
      <c r="F1138" s="205">
        <v>3.6</v>
      </c>
      <c r="G1138" s="206">
        <v>1</v>
      </c>
      <c r="H1138" s="204">
        <v>0.78700000000000003</v>
      </c>
      <c r="I1138" s="206">
        <v>8</v>
      </c>
      <c r="J1138" s="204">
        <v>0.29399999999999998</v>
      </c>
      <c r="K1138" s="204">
        <v>0.23100000000000001</v>
      </c>
      <c r="L1138" s="205"/>
      <c r="M1138" s="205"/>
    </row>
    <row r="1139" spans="1:13" x14ac:dyDescent="0.2">
      <c r="A1139" s="205" t="s">
        <v>104</v>
      </c>
      <c r="B1139" s="205" t="s">
        <v>3305</v>
      </c>
      <c r="C1139" s="214" t="s">
        <v>105</v>
      </c>
      <c r="D1139" s="204">
        <v>1.0069999999999999</v>
      </c>
      <c r="E1139" s="204"/>
      <c r="F1139" s="205">
        <v>6.8</v>
      </c>
      <c r="G1139" s="206">
        <v>1</v>
      </c>
      <c r="H1139" s="204">
        <v>0.71299999999999997</v>
      </c>
      <c r="I1139" s="206">
        <v>16</v>
      </c>
      <c r="J1139" s="204">
        <v>0.10100000000000001</v>
      </c>
      <c r="K1139" s="204">
        <v>0.126</v>
      </c>
      <c r="L1139" s="205"/>
      <c r="M1139" s="205"/>
    </row>
    <row r="1140" spans="1:13" x14ac:dyDescent="0.2">
      <c r="A1140" s="217" t="s">
        <v>2245</v>
      </c>
      <c r="B1140" s="85"/>
      <c r="C1140" s="218"/>
      <c r="D1140" s="84"/>
      <c r="E1140" s="84"/>
      <c r="F1140" s="85"/>
      <c r="G1140" s="220"/>
      <c r="H1140" s="84"/>
      <c r="I1140" s="220"/>
      <c r="J1140" s="84"/>
      <c r="K1140" s="84"/>
      <c r="L1140" s="85"/>
      <c r="M1140" s="221"/>
    </row>
    <row r="1141" spans="1:13" ht="22.5" x14ac:dyDescent="0.2">
      <c r="A1141" s="205" t="s">
        <v>3194</v>
      </c>
      <c r="B1141" s="205" t="s">
        <v>3303</v>
      </c>
      <c r="C1141" s="214" t="s">
        <v>824</v>
      </c>
      <c r="D1141" s="204">
        <v>5.89</v>
      </c>
      <c r="E1141" s="204"/>
      <c r="F1141" s="205">
        <v>25.1</v>
      </c>
      <c r="G1141" s="206">
        <v>7</v>
      </c>
      <c r="H1141" s="204">
        <v>0.54600000000000004</v>
      </c>
      <c r="I1141" s="206">
        <v>43</v>
      </c>
      <c r="J1141" s="204">
        <v>0.183</v>
      </c>
      <c r="K1141" s="204">
        <v>0.16700000000000001</v>
      </c>
      <c r="L1141" s="205"/>
      <c r="M1141" s="205"/>
    </row>
    <row r="1142" spans="1:13" ht="45" x14ac:dyDescent="0.2">
      <c r="A1142" s="205" t="s">
        <v>3195</v>
      </c>
      <c r="B1142" s="205" t="s">
        <v>3303</v>
      </c>
      <c r="C1142" s="214" t="s">
        <v>106</v>
      </c>
      <c r="D1142" s="204">
        <v>4.8460000000000001</v>
      </c>
      <c r="E1142" s="204"/>
      <c r="F1142" s="205">
        <v>19.600000000000001</v>
      </c>
      <c r="G1142" s="206">
        <v>6</v>
      </c>
      <c r="H1142" s="204">
        <v>0.49</v>
      </c>
      <c r="I1142" s="206">
        <v>38</v>
      </c>
      <c r="J1142" s="204">
        <v>0.186</v>
      </c>
      <c r="K1142" s="204">
        <v>0.16700000000000001</v>
      </c>
      <c r="L1142" s="205"/>
      <c r="M1142" s="205"/>
    </row>
    <row r="1143" spans="1:13" ht="33.75" x14ac:dyDescent="0.2">
      <c r="A1143" s="205" t="s">
        <v>825</v>
      </c>
      <c r="B1143" s="205" t="s">
        <v>3303</v>
      </c>
      <c r="C1143" s="214" t="s">
        <v>107</v>
      </c>
      <c r="D1143" s="204">
        <v>2.7770000000000001</v>
      </c>
      <c r="E1143" s="204"/>
      <c r="F1143" s="205">
        <v>11.4</v>
      </c>
      <c r="G1143" s="206">
        <v>3</v>
      </c>
      <c r="H1143" s="204">
        <v>0.44500000000000001</v>
      </c>
      <c r="I1143" s="206">
        <v>24</v>
      </c>
      <c r="J1143" s="204">
        <v>0.156</v>
      </c>
      <c r="K1143" s="204">
        <v>0.14299999999999999</v>
      </c>
      <c r="L1143" s="205"/>
      <c r="M1143" s="205"/>
    </row>
    <row r="1144" spans="1:13" ht="22.5" x14ac:dyDescent="0.2">
      <c r="A1144" s="205" t="s">
        <v>826</v>
      </c>
      <c r="B1144" s="205" t="s">
        <v>3303</v>
      </c>
      <c r="C1144" s="214" t="s">
        <v>827</v>
      </c>
      <c r="D1144" s="204">
        <v>1.613</v>
      </c>
      <c r="E1144" s="204"/>
      <c r="F1144" s="205">
        <v>6.5</v>
      </c>
      <c r="G1144" s="206">
        <v>1</v>
      </c>
      <c r="H1144" s="204">
        <v>0.47699999999999998</v>
      </c>
      <c r="I1144" s="206">
        <v>15</v>
      </c>
      <c r="J1144" s="204">
        <v>0.10199999999999999</v>
      </c>
      <c r="K1144" s="204">
        <v>0.127</v>
      </c>
      <c r="L1144" s="205"/>
      <c r="M1144" s="205"/>
    </row>
    <row r="1145" spans="1:13" ht="33.75" x14ac:dyDescent="0.2">
      <c r="A1145" s="205" t="s">
        <v>1235</v>
      </c>
      <c r="B1145" s="205" t="s">
        <v>3303</v>
      </c>
      <c r="C1145" s="214" t="s">
        <v>1143</v>
      </c>
      <c r="D1145" s="204">
        <v>5.423</v>
      </c>
      <c r="E1145" s="204"/>
      <c r="F1145" s="205">
        <v>18.899999999999999</v>
      </c>
      <c r="G1145" s="206">
        <v>5</v>
      </c>
      <c r="H1145" s="204">
        <v>0.58899999999999997</v>
      </c>
      <c r="I1145" s="206">
        <v>36</v>
      </c>
      <c r="J1145" s="204">
        <v>0.19400000000000001</v>
      </c>
      <c r="K1145" s="204">
        <v>0.17799999999999999</v>
      </c>
      <c r="L1145" s="205"/>
      <c r="M1145" s="205"/>
    </row>
    <row r="1146" spans="1:13" ht="45" x14ac:dyDescent="0.2">
      <c r="A1146" s="205" t="s">
        <v>2080</v>
      </c>
      <c r="B1146" s="205" t="s">
        <v>3303</v>
      </c>
      <c r="C1146" s="214" t="s">
        <v>6845</v>
      </c>
      <c r="D1146" s="204">
        <v>3.8370000000000002</v>
      </c>
      <c r="E1146" s="204"/>
      <c r="F1146" s="205">
        <v>18.8</v>
      </c>
      <c r="G1146" s="206">
        <v>5</v>
      </c>
      <c r="H1146" s="204">
        <v>0.51</v>
      </c>
      <c r="I1146" s="206">
        <v>36</v>
      </c>
      <c r="J1146" s="204">
        <v>0.16200000000000001</v>
      </c>
      <c r="K1146" s="204">
        <v>0.154</v>
      </c>
      <c r="L1146" s="205"/>
      <c r="M1146" s="205"/>
    </row>
    <row r="1147" spans="1:13" ht="33.75" x14ac:dyDescent="0.2">
      <c r="A1147" s="205" t="s">
        <v>4016</v>
      </c>
      <c r="B1147" s="205" t="s">
        <v>3303</v>
      </c>
      <c r="C1147" s="214" t="s">
        <v>2212</v>
      </c>
      <c r="D1147" s="204">
        <v>2.4689999999999999</v>
      </c>
      <c r="E1147" s="204"/>
      <c r="F1147" s="205">
        <v>12.9</v>
      </c>
      <c r="G1147" s="206">
        <v>3</v>
      </c>
      <c r="H1147" s="204">
        <v>0.42299999999999999</v>
      </c>
      <c r="I1147" s="206">
        <v>27</v>
      </c>
      <c r="J1147" s="204">
        <v>9.0999999999999998E-2</v>
      </c>
      <c r="K1147" s="204">
        <v>0.121</v>
      </c>
      <c r="L1147" s="205"/>
      <c r="M1147" s="205"/>
    </row>
    <row r="1148" spans="1:13" ht="33.75" x14ac:dyDescent="0.2">
      <c r="A1148" s="205" t="s">
        <v>4017</v>
      </c>
      <c r="B1148" s="205" t="s">
        <v>3303</v>
      </c>
      <c r="C1148" s="214" t="s">
        <v>2213</v>
      </c>
      <c r="D1148" s="204">
        <v>1.5509999999999999</v>
      </c>
      <c r="E1148" s="204"/>
      <c r="F1148" s="205">
        <v>8.6999999999999993</v>
      </c>
      <c r="G1148" s="206">
        <v>2</v>
      </c>
      <c r="H1148" s="204">
        <v>0.40899999999999997</v>
      </c>
      <c r="I1148" s="206">
        <v>21</v>
      </c>
      <c r="J1148" s="204">
        <v>9.9000000000000005E-2</v>
      </c>
      <c r="K1148" s="204">
        <v>0.126</v>
      </c>
      <c r="L1148" s="205"/>
      <c r="M1148" s="205"/>
    </row>
    <row r="1149" spans="1:13" ht="45" x14ac:dyDescent="0.2">
      <c r="A1149" s="205" t="s">
        <v>1767</v>
      </c>
      <c r="B1149" s="205" t="s">
        <v>3303</v>
      </c>
      <c r="C1149" s="214" t="s">
        <v>5785</v>
      </c>
      <c r="D1149" s="204">
        <v>6.02</v>
      </c>
      <c r="E1149" s="204"/>
      <c r="F1149" s="205">
        <v>34.6</v>
      </c>
      <c r="G1149" s="206">
        <v>11</v>
      </c>
      <c r="H1149" s="204">
        <v>0.48399999999999999</v>
      </c>
      <c r="I1149" s="206">
        <v>53</v>
      </c>
      <c r="J1149" s="204">
        <v>0.16900000000000001</v>
      </c>
      <c r="K1149" s="204">
        <v>0.16300000000000001</v>
      </c>
      <c r="L1149" s="205"/>
      <c r="M1149" s="205" t="s">
        <v>310</v>
      </c>
    </row>
    <row r="1150" spans="1:13" ht="45" x14ac:dyDescent="0.2">
      <c r="A1150" s="205" t="s">
        <v>2778</v>
      </c>
      <c r="B1150" s="205" t="s">
        <v>3303</v>
      </c>
      <c r="C1150" s="214" t="s">
        <v>5786</v>
      </c>
      <c r="D1150" s="204">
        <v>3.5329999999999999</v>
      </c>
      <c r="E1150" s="204"/>
      <c r="F1150" s="205">
        <v>20.9</v>
      </c>
      <c r="G1150" s="206">
        <v>6</v>
      </c>
      <c r="H1150" s="204">
        <v>0.49</v>
      </c>
      <c r="I1150" s="206">
        <v>38</v>
      </c>
      <c r="J1150" s="204">
        <v>0.16400000000000001</v>
      </c>
      <c r="K1150" s="204">
        <v>0.157</v>
      </c>
      <c r="L1150" s="205"/>
      <c r="M1150" s="205" t="s">
        <v>310</v>
      </c>
    </row>
    <row r="1151" spans="1:13" ht="45" x14ac:dyDescent="0.2">
      <c r="A1151" s="205" t="s">
        <v>2214</v>
      </c>
      <c r="B1151" s="205" t="s">
        <v>3303</v>
      </c>
      <c r="C1151" s="214" t="s">
        <v>7561</v>
      </c>
      <c r="D1151" s="204">
        <v>2.1440000000000001</v>
      </c>
      <c r="E1151" s="204"/>
      <c r="F1151" s="205">
        <v>12.3</v>
      </c>
      <c r="G1151" s="206">
        <v>3</v>
      </c>
      <c r="H1151" s="204">
        <v>0.52500000000000002</v>
      </c>
      <c r="I1151" s="206">
        <v>24</v>
      </c>
      <c r="J1151" s="204">
        <v>0.17100000000000001</v>
      </c>
      <c r="K1151" s="204">
        <v>0.158</v>
      </c>
      <c r="L1151" s="205"/>
      <c r="M1151" s="205" t="s">
        <v>310</v>
      </c>
    </row>
    <row r="1152" spans="1:13" ht="45" x14ac:dyDescent="0.2">
      <c r="A1152" s="205" t="s">
        <v>2365</v>
      </c>
      <c r="B1152" s="205" t="s">
        <v>3303</v>
      </c>
      <c r="C1152" s="214" t="s">
        <v>7392</v>
      </c>
      <c r="D1152" s="204">
        <v>1.2310000000000001</v>
      </c>
      <c r="E1152" s="204"/>
      <c r="F1152" s="205">
        <v>6.5</v>
      </c>
      <c r="G1152" s="206">
        <v>1</v>
      </c>
      <c r="H1152" s="204">
        <v>0.60399999999999998</v>
      </c>
      <c r="I1152" s="206">
        <v>16</v>
      </c>
      <c r="J1152" s="204">
        <v>0.185</v>
      </c>
      <c r="K1152" s="204">
        <v>0.16</v>
      </c>
      <c r="L1152" s="205"/>
      <c r="M1152" s="205" t="s">
        <v>310</v>
      </c>
    </row>
    <row r="1153" spans="1:13" ht="33.75" x14ac:dyDescent="0.2">
      <c r="A1153" s="205" t="s">
        <v>3134</v>
      </c>
      <c r="B1153" s="205" t="s">
        <v>3303</v>
      </c>
      <c r="C1153" s="214" t="s">
        <v>3612</v>
      </c>
      <c r="D1153" s="204">
        <v>2.6760000000000002</v>
      </c>
      <c r="E1153" s="204"/>
      <c r="F1153" s="205">
        <v>15.1</v>
      </c>
      <c r="G1153" s="206">
        <v>4</v>
      </c>
      <c r="H1153" s="204">
        <v>0.435</v>
      </c>
      <c r="I1153" s="206">
        <v>30</v>
      </c>
      <c r="J1153" s="204">
        <v>0.10100000000000001</v>
      </c>
      <c r="K1153" s="204">
        <v>0.13500000000000001</v>
      </c>
      <c r="L1153" s="205"/>
      <c r="M1153" s="205"/>
    </row>
    <row r="1154" spans="1:13" ht="33.75" x14ac:dyDescent="0.2">
      <c r="A1154" s="205" t="s">
        <v>3135</v>
      </c>
      <c r="B1154" s="205" t="s">
        <v>3303</v>
      </c>
      <c r="C1154" s="214" t="s">
        <v>2777</v>
      </c>
      <c r="D1154" s="204">
        <v>1.181</v>
      </c>
      <c r="E1154" s="204"/>
      <c r="F1154" s="205">
        <v>5.3</v>
      </c>
      <c r="G1154" s="206">
        <v>1</v>
      </c>
      <c r="H1154" s="204">
        <v>0.58399999999999996</v>
      </c>
      <c r="I1154" s="206">
        <v>13</v>
      </c>
      <c r="J1154" s="204">
        <v>0.10100000000000001</v>
      </c>
      <c r="K1154" s="204">
        <v>0.122</v>
      </c>
      <c r="L1154" s="205"/>
      <c r="M1154" s="205"/>
    </row>
    <row r="1155" spans="1:13" ht="22.5" x14ac:dyDescent="0.2">
      <c r="A1155" s="205" t="s">
        <v>2783</v>
      </c>
      <c r="B1155" s="205" t="s">
        <v>3303</v>
      </c>
      <c r="C1155" s="214" t="s">
        <v>3027</v>
      </c>
      <c r="D1155" s="204">
        <v>0.94499999999999995</v>
      </c>
      <c r="E1155" s="204"/>
      <c r="F1155" s="205">
        <v>3.9</v>
      </c>
      <c r="G1155" s="206">
        <v>1</v>
      </c>
      <c r="H1155" s="204">
        <v>0.40899999999999997</v>
      </c>
      <c r="I1155" s="206">
        <v>9</v>
      </c>
      <c r="J1155" s="204">
        <v>0.11899999999999999</v>
      </c>
      <c r="K1155" s="204">
        <v>0.13600000000000001</v>
      </c>
      <c r="L1155" s="205"/>
      <c r="M1155" s="205"/>
    </row>
    <row r="1156" spans="1:13" ht="33.75" x14ac:dyDescent="0.2">
      <c r="A1156" s="205" t="s">
        <v>2784</v>
      </c>
      <c r="B1156" s="205" t="s">
        <v>3303</v>
      </c>
      <c r="C1156" s="214" t="s">
        <v>3613</v>
      </c>
      <c r="D1156" s="204">
        <v>3.5920000000000001</v>
      </c>
      <c r="E1156" s="204"/>
      <c r="F1156" s="205">
        <v>15.3</v>
      </c>
      <c r="G1156" s="206">
        <v>4</v>
      </c>
      <c r="H1156" s="204">
        <v>0.44400000000000001</v>
      </c>
      <c r="I1156" s="206">
        <v>30</v>
      </c>
      <c r="J1156" s="204">
        <v>0.17799999999999999</v>
      </c>
      <c r="K1156" s="204">
        <v>0.13600000000000001</v>
      </c>
      <c r="L1156" s="205"/>
      <c r="M1156" s="205"/>
    </row>
    <row r="1157" spans="1:13" ht="33.75" x14ac:dyDescent="0.2">
      <c r="A1157" s="205" t="s">
        <v>1426</v>
      </c>
      <c r="B1157" s="205" t="s">
        <v>3303</v>
      </c>
      <c r="C1157" s="214" t="s">
        <v>3614</v>
      </c>
      <c r="D1157" s="204">
        <v>2.1669999999999998</v>
      </c>
      <c r="E1157" s="204"/>
      <c r="F1157" s="205">
        <v>7.8</v>
      </c>
      <c r="G1157" s="206">
        <v>2</v>
      </c>
      <c r="H1157" s="204">
        <v>0.35799999999999998</v>
      </c>
      <c r="I1157" s="206">
        <v>16</v>
      </c>
      <c r="J1157" s="204">
        <v>0.185</v>
      </c>
      <c r="K1157" s="204">
        <v>0.123</v>
      </c>
      <c r="L1157" s="205"/>
      <c r="M1157" s="205"/>
    </row>
    <row r="1158" spans="1:13" ht="33.75" x14ac:dyDescent="0.2">
      <c r="A1158" s="205" t="s">
        <v>2339</v>
      </c>
      <c r="B1158" s="205" t="s">
        <v>3303</v>
      </c>
      <c r="C1158" s="214" t="s">
        <v>3615</v>
      </c>
      <c r="D1158" s="204">
        <v>1.619</v>
      </c>
      <c r="E1158" s="204"/>
      <c r="F1158" s="205">
        <v>6.1</v>
      </c>
      <c r="G1158" s="206">
        <v>1</v>
      </c>
      <c r="H1158" s="204">
        <v>0.41</v>
      </c>
      <c r="I1158" s="206">
        <v>13</v>
      </c>
      <c r="J1158" s="204">
        <v>0.16300000000000001</v>
      </c>
      <c r="K1158" s="204">
        <v>0.115</v>
      </c>
      <c r="L1158" s="205"/>
      <c r="M1158" s="205"/>
    </row>
    <row r="1159" spans="1:13" ht="45" x14ac:dyDescent="0.2">
      <c r="A1159" s="205" t="s">
        <v>108</v>
      </c>
      <c r="B1159" s="205" t="s">
        <v>3303</v>
      </c>
      <c r="C1159" s="214" t="s">
        <v>109</v>
      </c>
      <c r="D1159" s="204">
        <v>1.5229999999999999</v>
      </c>
      <c r="E1159" s="204"/>
      <c r="F1159" s="205">
        <v>6.3</v>
      </c>
      <c r="G1159" s="206">
        <v>1</v>
      </c>
      <c r="H1159" s="204">
        <v>0.42399999999999999</v>
      </c>
      <c r="I1159" s="206">
        <v>14</v>
      </c>
      <c r="J1159" s="204">
        <v>0.14599999999999999</v>
      </c>
      <c r="K1159" s="204">
        <v>0.115</v>
      </c>
      <c r="L1159" s="205"/>
      <c r="M1159" s="205"/>
    </row>
    <row r="1160" spans="1:13" ht="45" x14ac:dyDescent="0.2">
      <c r="A1160" s="205" t="s">
        <v>110</v>
      </c>
      <c r="B1160" s="205" t="s">
        <v>3303</v>
      </c>
      <c r="C1160" s="214" t="s">
        <v>111</v>
      </c>
      <c r="D1160" s="204">
        <v>1.1659999999999999</v>
      </c>
      <c r="E1160" s="204"/>
      <c r="F1160" s="205">
        <v>4.5</v>
      </c>
      <c r="G1160" s="206">
        <v>1</v>
      </c>
      <c r="H1160" s="204">
        <v>0.59</v>
      </c>
      <c r="I1160" s="206">
        <v>10</v>
      </c>
      <c r="J1160" s="204">
        <v>0.16200000000000001</v>
      </c>
      <c r="K1160" s="204">
        <v>0.11799999999999999</v>
      </c>
      <c r="L1160" s="205"/>
      <c r="M1160" s="205"/>
    </row>
    <row r="1161" spans="1:13" ht="56.25" x14ac:dyDescent="0.2">
      <c r="A1161" s="205" t="s">
        <v>651</v>
      </c>
      <c r="B1161" s="205" t="s">
        <v>3303</v>
      </c>
      <c r="C1161" s="214" t="s">
        <v>3616</v>
      </c>
      <c r="D1161" s="204">
        <v>0.89900000000000002</v>
      </c>
      <c r="E1161" s="204"/>
      <c r="F1161" s="205">
        <v>3.6</v>
      </c>
      <c r="G1161" s="206">
        <v>1</v>
      </c>
      <c r="H1161" s="204">
        <v>0.432</v>
      </c>
      <c r="I1161" s="206">
        <v>8</v>
      </c>
      <c r="J1161" s="204">
        <v>0.11</v>
      </c>
      <c r="K1161" s="204">
        <v>0.123</v>
      </c>
      <c r="L1161" s="205"/>
      <c r="M1161" s="205" t="s">
        <v>310</v>
      </c>
    </row>
    <row r="1162" spans="1:13" ht="22.5" x14ac:dyDescent="0.2">
      <c r="A1162" s="205" t="s">
        <v>1425</v>
      </c>
      <c r="B1162" s="205" t="s">
        <v>3303</v>
      </c>
      <c r="C1162" s="214" t="s">
        <v>2019</v>
      </c>
      <c r="D1162" s="204">
        <v>6.7640000000000002</v>
      </c>
      <c r="E1162" s="204"/>
      <c r="F1162" s="205">
        <v>28.5</v>
      </c>
      <c r="G1162" s="206">
        <v>8</v>
      </c>
      <c r="H1162" s="204">
        <v>0.67300000000000004</v>
      </c>
      <c r="I1162" s="206">
        <v>46</v>
      </c>
      <c r="J1162" s="204">
        <v>0.219</v>
      </c>
      <c r="K1162" s="204">
        <v>0.20599999999999999</v>
      </c>
      <c r="L1162" s="205"/>
      <c r="M1162" s="205"/>
    </row>
    <row r="1163" spans="1:13" ht="56.25" x14ac:dyDescent="0.2">
      <c r="A1163" s="205" t="s">
        <v>4018</v>
      </c>
      <c r="B1163" s="205" t="s">
        <v>3305</v>
      </c>
      <c r="C1163" s="214" t="s">
        <v>7562</v>
      </c>
      <c r="D1163" s="204">
        <v>9.4730000000000008</v>
      </c>
      <c r="E1163" s="204"/>
      <c r="F1163" s="205">
        <v>45.6</v>
      </c>
      <c r="G1163" s="206">
        <v>14</v>
      </c>
      <c r="H1163" s="204">
        <v>0.625</v>
      </c>
      <c r="I1163" s="206">
        <v>64</v>
      </c>
      <c r="J1163" s="204">
        <v>0.20599999999999999</v>
      </c>
      <c r="K1163" s="204">
        <v>0.20100000000000001</v>
      </c>
      <c r="L1163" s="205"/>
      <c r="M1163" s="205" t="s">
        <v>310</v>
      </c>
    </row>
    <row r="1164" spans="1:13" ht="56.25" x14ac:dyDescent="0.2">
      <c r="A1164" s="205" t="s">
        <v>4019</v>
      </c>
      <c r="B1164" s="205" t="s">
        <v>3305</v>
      </c>
      <c r="C1164" s="214" t="s">
        <v>7563</v>
      </c>
      <c r="D1164" s="204">
        <v>6.5780000000000003</v>
      </c>
      <c r="E1164" s="204"/>
      <c r="F1164" s="205">
        <v>32.4</v>
      </c>
      <c r="G1164" s="206">
        <v>10</v>
      </c>
      <c r="H1164" s="204">
        <v>0.59399999999999997</v>
      </c>
      <c r="I1164" s="206">
        <v>50</v>
      </c>
      <c r="J1164" s="204">
        <v>0.20200000000000001</v>
      </c>
      <c r="K1164" s="204">
        <v>0.19600000000000001</v>
      </c>
      <c r="L1164" s="205"/>
      <c r="M1164" s="205" t="s">
        <v>310</v>
      </c>
    </row>
    <row r="1165" spans="1:13" ht="56.25" x14ac:dyDescent="0.2">
      <c r="A1165" s="205" t="s">
        <v>4020</v>
      </c>
      <c r="B1165" s="205" t="s">
        <v>3305</v>
      </c>
      <c r="C1165" s="214" t="s">
        <v>114</v>
      </c>
      <c r="D1165" s="204">
        <v>4.6660000000000004</v>
      </c>
      <c r="E1165" s="204"/>
      <c r="F1165" s="205">
        <v>25.6</v>
      </c>
      <c r="G1165" s="206">
        <v>8</v>
      </c>
      <c r="H1165" s="204">
        <v>0.51600000000000001</v>
      </c>
      <c r="I1165" s="206">
        <v>39</v>
      </c>
      <c r="J1165" s="204">
        <v>0.18099999999999999</v>
      </c>
      <c r="K1165" s="204">
        <v>0.17399999999999999</v>
      </c>
      <c r="L1165" s="205"/>
      <c r="M1165" s="205" t="s">
        <v>310</v>
      </c>
    </row>
    <row r="1166" spans="1:13" ht="56.25" x14ac:dyDescent="0.2">
      <c r="A1166" s="205" t="s">
        <v>2074</v>
      </c>
      <c r="B1166" s="205" t="s">
        <v>3305</v>
      </c>
      <c r="C1166" s="214" t="s">
        <v>115</v>
      </c>
      <c r="D1166" s="204">
        <v>2.5299999999999998</v>
      </c>
      <c r="E1166" s="204"/>
      <c r="F1166" s="205">
        <v>14.3</v>
      </c>
      <c r="G1166" s="206">
        <v>4</v>
      </c>
      <c r="H1166" s="204">
        <v>0.503</v>
      </c>
      <c r="I1166" s="206">
        <v>29</v>
      </c>
      <c r="J1166" s="204">
        <v>0.17599999999999999</v>
      </c>
      <c r="K1166" s="204">
        <v>0.16500000000000001</v>
      </c>
      <c r="L1166" s="205"/>
      <c r="M1166" s="205" t="s">
        <v>310</v>
      </c>
    </row>
    <row r="1167" spans="1:13" ht="56.25" x14ac:dyDescent="0.2">
      <c r="A1167" s="205" t="s">
        <v>2109</v>
      </c>
      <c r="B1167" s="205" t="s">
        <v>3305</v>
      </c>
      <c r="C1167" s="214" t="s">
        <v>116</v>
      </c>
      <c r="D1167" s="204">
        <v>1.3580000000000001</v>
      </c>
      <c r="E1167" s="204"/>
      <c r="F1167" s="205">
        <v>8.5</v>
      </c>
      <c r="G1167" s="206">
        <v>2</v>
      </c>
      <c r="H1167" s="204">
        <v>0.45200000000000001</v>
      </c>
      <c r="I1167" s="206">
        <v>20</v>
      </c>
      <c r="J1167" s="204">
        <v>0.16</v>
      </c>
      <c r="K1167" s="204">
        <v>0.14299999999999999</v>
      </c>
      <c r="L1167" s="205"/>
      <c r="M1167" s="205" t="s">
        <v>310</v>
      </c>
    </row>
    <row r="1168" spans="1:13" ht="33.75" x14ac:dyDescent="0.2">
      <c r="A1168" s="205" t="s">
        <v>2370</v>
      </c>
      <c r="B1168" s="205" t="s">
        <v>3305</v>
      </c>
      <c r="C1168" s="214" t="s">
        <v>117</v>
      </c>
      <c r="D1168" s="204">
        <v>1.0940000000000001</v>
      </c>
      <c r="E1168" s="204"/>
      <c r="F1168" s="205">
        <v>7.2</v>
      </c>
      <c r="G1168" s="206">
        <v>1</v>
      </c>
      <c r="H1168" s="204">
        <v>0.54</v>
      </c>
      <c r="I1168" s="206">
        <v>15</v>
      </c>
      <c r="J1168" s="204">
        <v>0.104</v>
      </c>
      <c r="K1168" s="204">
        <v>0.13100000000000001</v>
      </c>
      <c r="L1168" s="205"/>
      <c r="M1168" s="205" t="s">
        <v>310</v>
      </c>
    </row>
    <row r="1169" spans="1:13" ht="56.25" x14ac:dyDescent="0.2">
      <c r="A1169" s="205" t="s">
        <v>4021</v>
      </c>
      <c r="B1169" s="205" t="s">
        <v>3305</v>
      </c>
      <c r="C1169" s="214" t="s">
        <v>7393</v>
      </c>
      <c r="D1169" s="204">
        <v>4.8419999999999996</v>
      </c>
      <c r="E1169" s="204"/>
      <c r="F1169" s="205">
        <v>24.5</v>
      </c>
      <c r="G1169" s="206">
        <v>7</v>
      </c>
      <c r="H1169" s="204">
        <v>0.59</v>
      </c>
      <c r="I1169" s="206">
        <v>42</v>
      </c>
      <c r="J1169" s="204">
        <v>0.193</v>
      </c>
      <c r="K1169" s="204"/>
      <c r="L1169" s="205" t="s">
        <v>310</v>
      </c>
      <c r="M1169" s="205" t="s">
        <v>310</v>
      </c>
    </row>
    <row r="1170" spans="1:13" ht="56.25" x14ac:dyDescent="0.2">
      <c r="A1170" s="205" t="s">
        <v>4022</v>
      </c>
      <c r="B1170" s="205" t="s">
        <v>3305</v>
      </c>
      <c r="C1170" s="214" t="s">
        <v>7394</v>
      </c>
      <c r="D1170" s="204">
        <v>3.169</v>
      </c>
      <c r="E1170" s="204"/>
      <c r="F1170" s="205">
        <v>17.5</v>
      </c>
      <c r="G1170" s="206">
        <v>5</v>
      </c>
      <c r="H1170" s="204">
        <v>0.50700000000000001</v>
      </c>
      <c r="I1170" s="206">
        <v>34</v>
      </c>
      <c r="J1170" s="204">
        <v>0.17399999999999999</v>
      </c>
      <c r="K1170" s="204"/>
      <c r="L1170" s="205" t="s">
        <v>310</v>
      </c>
      <c r="M1170" s="205" t="s">
        <v>310</v>
      </c>
    </row>
    <row r="1171" spans="1:13" ht="56.25" x14ac:dyDescent="0.2">
      <c r="A1171" s="205" t="s">
        <v>449</v>
      </c>
      <c r="B1171" s="205" t="s">
        <v>3305</v>
      </c>
      <c r="C1171" s="214" t="s">
        <v>7395</v>
      </c>
      <c r="D1171" s="204">
        <v>3.8170000000000002</v>
      </c>
      <c r="E1171" s="204"/>
      <c r="F1171" s="205">
        <v>12.4</v>
      </c>
      <c r="G1171" s="206">
        <v>3</v>
      </c>
      <c r="H1171" s="204">
        <v>0.82399999999999995</v>
      </c>
      <c r="I1171" s="206">
        <v>25</v>
      </c>
      <c r="J1171" s="204">
        <v>0.28000000000000003</v>
      </c>
      <c r="K1171" s="204">
        <v>0.246</v>
      </c>
      <c r="L1171" s="205"/>
      <c r="M1171" s="205" t="s">
        <v>310</v>
      </c>
    </row>
    <row r="1172" spans="1:13" ht="56.25" x14ac:dyDescent="0.2">
      <c r="A1172" s="205" t="s">
        <v>1154</v>
      </c>
      <c r="B1172" s="205" t="s">
        <v>3305</v>
      </c>
      <c r="C1172" s="214" t="s">
        <v>6750</v>
      </c>
      <c r="D1172" s="204">
        <v>1.986</v>
      </c>
      <c r="E1172" s="204"/>
      <c r="F1172" s="205">
        <v>12.5</v>
      </c>
      <c r="G1172" s="206">
        <v>3</v>
      </c>
      <c r="H1172" s="204">
        <v>0.48599999999999999</v>
      </c>
      <c r="I1172" s="206">
        <v>26</v>
      </c>
      <c r="J1172" s="204">
        <v>0.155</v>
      </c>
      <c r="K1172" s="204">
        <v>0.14399999999999999</v>
      </c>
      <c r="L1172" s="205"/>
      <c r="M1172" s="205" t="s">
        <v>310</v>
      </c>
    </row>
    <row r="1173" spans="1:13" ht="56.25" x14ac:dyDescent="0.2">
      <c r="A1173" s="205" t="s">
        <v>544</v>
      </c>
      <c r="B1173" s="205" t="s">
        <v>3305</v>
      </c>
      <c r="C1173" s="214" t="s">
        <v>7396</v>
      </c>
      <c r="D1173" s="204">
        <v>1.587</v>
      </c>
      <c r="E1173" s="204"/>
      <c r="F1173" s="205">
        <v>9.3000000000000007</v>
      </c>
      <c r="G1173" s="206">
        <v>2</v>
      </c>
      <c r="H1173" s="204">
        <v>0.46899999999999997</v>
      </c>
      <c r="I1173" s="206">
        <v>21</v>
      </c>
      <c r="J1173" s="204">
        <v>0.152</v>
      </c>
      <c r="K1173" s="204">
        <v>0.13700000000000001</v>
      </c>
      <c r="L1173" s="205"/>
      <c r="M1173" s="205" t="s">
        <v>310</v>
      </c>
    </row>
    <row r="1174" spans="1:13" ht="56.25" x14ac:dyDescent="0.2">
      <c r="A1174" s="205" t="s">
        <v>1520</v>
      </c>
      <c r="B1174" s="205" t="s">
        <v>3305</v>
      </c>
      <c r="C1174" s="214" t="s">
        <v>7397</v>
      </c>
      <c r="D1174" s="204">
        <v>1.2649999999999999</v>
      </c>
      <c r="E1174" s="204"/>
      <c r="F1174" s="205">
        <v>6.6</v>
      </c>
      <c r="G1174" s="206">
        <v>1</v>
      </c>
      <c r="H1174" s="204">
        <v>0.625</v>
      </c>
      <c r="I1174" s="206">
        <v>13</v>
      </c>
      <c r="J1174" s="204">
        <v>0.19</v>
      </c>
      <c r="K1174" s="204">
        <v>0.16500000000000001</v>
      </c>
      <c r="L1174" s="205"/>
      <c r="M1174" s="205" t="s">
        <v>310</v>
      </c>
    </row>
    <row r="1175" spans="1:13" ht="56.25" x14ac:dyDescent="0.2">
      <c r="A1175" s="205" t="s">
        <v>2210</v>
      </c>
      <c r="B1175" s="205" t="s">
        <v>3305</v>
      </c>
      <c r="C1175" s="214" t="s">
        <v>7398</v>
      </c>
      <c r="D1175" s="204">
        <v>1.1120000000000001</v>
      </c>
      <c r="E1175" s="204"/>
      <c r="F1175" s="205">
        <v>6.4</v>
      </c>
      <c r="G1175" s="206">
        <v>1</v>
      </c>
      <c r="H1175" s="204">
        <v>0.53600000000000003</v>
      </c>
      <c r="I1175" s="206">
        <v>15</v>
      </c>
      <c r="J1175" s="204">
        <v>0.16600000000000001</v>
      </c>
      <c r="K1175" s="204">
        <v>0.14399999999999999</v>
      </c>
      <c r="L1175" s="205"/>
      <c r="M1175" s="205" t="s">
        <v>310</v>
      </c>
    </row>
    <row r="1176" spans="1:13" ht="45" x14ac:dyDescent="0.2">
      <c r="A1176" s="205" t="s">
        <v>631</v>
      </c>
      <c r="B1176" s="205" t="s">
        <v>3305</v>
      </c>
      <c r="C1176" s="214" t="s">
        <v>7399</v>
      </c>
      <c r="D1176" s="204">
        <v>0.66900000000000004</v>
      </c>
      <c r="E1176" s="204"/>
      <c r="F1176" s="205">
        <v>4.4000000000000004</v>
      </c>
      <c r="G1176" s="206">
        <v>1</v>
      </c>
      <c r="H1176" s="204">
        <v>0.32800000000000001</v>
      </c>
      <c r="I1176" s="206">
        <v>11</v>
      </c>
      <c r="J1176" s="204">
        <v>0.10299999999999999</v>
      </c>
      <c r="K1176" s="204">
        <v>0.121</v>
      </c>
      <c r="L1176" s="205"/>
      <c r="M1176" s="205" t="s">
        <v>310</v>
      </c>
    </row>
    <row r="1177" spans="1:13" ht="56.25" x14ac:dyDescent="0.2">
      <c r="A1177" s="205" t="s">
        <v>4023</v>
      </c>
      <c r="B1177" s="205" t="s">
        <v>3305</v>
      </c>
      <c r="C1177" s="214" t="s">
        <v>7400</v>
      </c>
      <c r="D1177" s="204">
        <v>1.8879999999999999</v>
      </c>
      <c r="E1177" s="204"/>
      <c r="F1177" s="205">
        <v>10.7</v>
      </c>
      <c r="G1177" s="206">
        <v>3</v>
      </c>
      <c r="H1177" s="204">
        <v>0.38600000000000001</v>
      </c>
      <c r="I1177" s="206">
        <v>25</v>
      </c>
      <c r="J1177" s="204">
        <v>0.14399999999999999</v>
      </c>
      <c r="K1177" s="204">
        <v>0.13200000000000001</v>
      </c>
      <c r="L1177" s="205"/>
      <c r="M1177" s="205" t="s">
        <v>310</v>
      </c>
    </row>
    <row r="1178" spans="1:13" ht="56.25" x14ac:dyDescent="0.2">
      <c r="A1178" s="205" t="s">
        <v>4024</v>
      </c>
      <c r="B1178" s="205" t="s">
        <v>3305</v>
      </c>
      <c r="C1178" s="214" t="s">
        <v>7401</v>
      </c>
      <c r="D1178" s="204">
        <v>1.2809999999999999</v>
      </c>
      <c r="E1178" s="204"/>
      <c r="F1178" s="205">
        <v>9.1</v>
      </c>
      <c r="G1178" s="206">
        <v>2</v>
      </c>
      <c r="H1178" s="204">
        <v>0.40100000000000002</v>
      </c>
      <c r="I1178" s="206">
        <v>21</v>
      </c>
      <c r="J1178" s="204">
        <v>9.2999999999999999E-2</v>
      </c>
      <c r="K1178" s="204">
        <v>0.11899999999999999</v>
      </c>
      <c r="L1178" s="205"/>
      <c r="M1178" s="205" t="s">
        <v>310</v>
      </c>
    </row>
    <row r="1179" spans="1:13" ht="45" x14ac:dyDescent="0.2">
      <c r="A1179" s="205" t="s">
        <v>1521</v>
      </c>
      <c r="B1179" s="205" t="s">
        <v>3305</v>
      </c>
      <c r="C1179" s="214" t="s">
        <v>3862</v>
      </c>
      <c r="D1179" s="204">
        <v>0.71299999999999997</v>
      </c>
      <c r="E1179" s="204"/>
      <c r="F1179" s="205">
        <v>4.8</v>
      </c>
      <c r="G1179" s="206">
        <v>1</v>
      </c>
      <c r="H1179" s="204">
        <v>0.318</v>
      </c>
      <c r="I1179" s="206">
        <v>12</v>
      </c>
      <c r="J1179" s="204">
        <v>9.1999999999999998E-2</v>
      </c>
      <c r="K1179" s="204">
        <v>0.109</v>
      </c>
      <c r="L1179" s="205"/>
      <c r="M1179" s="205" t="s">
        <v>310</v>
      </c>
    </row>
    <row r="1180" spans="1:13" ht="22.5" x14ac:dyDescent="0.2">
      <c r="A1180" s="205" t="s">
        <v>1723</v>
      </c>
      <c r="B1180" s="205" t="s">
        <v>3305</v>
      </c>
      <c r="C1180" s="214" t="s">
        <v>7564</v>
      </c>
      <c r="D1180" s="204">
        <v>11.092000000000001</v>
      </c>
      <c r="E1180" s="204"/>
      <c r="F1180" s="205">
        <v>56.9</v>
      </c>
      <c r="G1180" s="206">
        <v>18</v>
      </c>
      <c r="H1180" s="204">
        <v>0.58099999999999996</v>
      </c>
      <c r="I1180" s="206">
        <v>75</v>
      </c>
      <c r="J1180" s="204">
        <v>0.19600000000000001</v>
      </c>
      <c r="K1180" s="204">
        <v>0.191</v>
      </c>
      <c r="L1180" s="205"/>
      <c r="M1180" s="205" t="s">
        <v>310</v>
      </c>
    </row>
    <row r="1181" spans="1:13" ht="56.25" x14ac:dyDescent="0.2">
      <c r="A1181" s="205" t="s">
        <v>662</v>
      </c>
      <c r="B1181" s="205" t="s">
        <v>3305</v>
      </c>
      <c r="C1181" s="214" t="s">
        <v>7565</v>
      </c>
      <c r="D1181" s="204">
        <v>7.7619999999999996</v>
      </c>
      <c r="E1181" s="204"/>
      <c r="F1181" s="205">
        <v>27.1</v>
      </c>
      <c r="G1181" s="206">
        <v>8</v>
      </c>
      <c r="H1181" s="204">
        <v>0.80400000000000005</v>
      </c>
      <c r="I1181" s="206">
        <v>45</v>
      </c>
      <c r="J1181" s="204">
        <v>0.26700000000000002</v>
      </c>
      <c r="K1181" s="204">
        <v>0.25800000000000001</v>
      </c>
      <c r="L1181" s="205"/>
      <c r="M1181" s="205" t="s">
        <v>310</v>
      </c>
    </row>
    <row r="1182" spans="1:13" ht="45" x14ac:dyDescent="0.2">
      <c r="A1182" s="205" t="s">
        <v>665</v>
      </c>
      <c r="B1182" s="205" t="s">
        <v>3305</v>
      </c>
      <c r="C1182" s="214" t="s">
        <v>7566</v>
      </c>
      <c r="D1182" s="204">
        <v>5.2359999999999998</v>
      </c>
      <c r="E1182" s="204"/>
      <c r="F1182" s="205">
        <v>26.3</v>
      </c>
      <c r="G1182" s="206">
        <v>8</v>
      </c>
      <c r="H1182" s="204">
        <v>0.57199999999999995</v>
      </c>
      <c r="I1182" s="206">
        <v>43</v>
      </c>
      <c r="J1182" s="204">
        <v>0.20300000000000001</v>
      </c>
      <c r="K1182" s="204">
        <v>0.188</v>
      </c>
      <c r="L1182" s="205"/>
      <c r="M1182" s="205" t="s">
        <v>310</v>
      </c>
    </row>
    <row r="1183" spans="1:13" ht="45" x14ac:dyDescent="0.2">
      <c r="A1183" s="205" t="s">
        <v>1501</v>
      </c>
      <c r="B1183" s="205" t="s">
        <v>3305</v>
      </c>
      <c r="C1183" s="214" t="s">
        <v>7567</v>
      </c>
      <c r="D1183" s="204">
        <v>4.726</v>
      </c>
      <c r="E1183" s="204"/>
      <c r="F1183" s="205">
        <v>19.899999999999999</v>
      </c>
      <c r="G1183" s="206">
        <v>6</v>
      </c>
      <c r="H1183" s="204">
        <v>0.63200000000000001</v>
      </c>
      <c r="I1183" s="206">
        <v>37</v>
      </c>
      <c r="J1183" s="204">
        <v>0.222</v>
      </c>
      <c r="K1183" s="204">
        <v>0.21099999999999999</v>
      </c>
      <c r="L1183" s="205"/>
      <c r="M1183" s="205" t="s">
        <v>310</v>
      </c>
    </row>
    <row r="1184" spans="1:13" ht="56.25" x14ac:dyDescent="0.2">
      <c r="A1184" s="205" t="s">
        <v>2807</v>
      </c>
      <c r="B1184" s="205" t="s">
        <v>3305</v>
      </c>
      <c r="C1184" s="214" t="s">
        <v>121</v>
      </c>
      <c r="D1184" s="204">
        <v>3.5350000000000001</v>
      </c>
      <c r="E1184" s="204"/>
      <c r="F1184" s="205">
        <v>16.399999999999999</v>
      </c>
      <c r="G1184" s="206">
        <v>4</v>
      </c>
      <c r="H1184" s="204">
        <v>0.67800000000000005</v>
      </c>
      <c r="I1184" s="206">
        <v>31</v>
      </c>
      <c r="J1184" s="204">
        <v>0.20699999999999999</v>
      </c>
      <c r="K1184" s="204">
        <v>0.19500000000000001</v>
      </c>
      <c r="L1184" s="205"/>
      <c r="M1184" s="205" t="s">
        <v>310</v>
      </c>
    </row>
    <row r="1185" spans="1:13" ht="45" x14ac:dyDescent="0.2">
      <c r="A1185" s="205" t="s">
        <v>2211</v>
      </c>
      <c r="B1185" s="205" t="s">
        <v>3305</v>
      </c>
      <c r="C1185" s="214" t="s">
        <v>122</v>
      </c>
      <c r="D1185" s="204">
        <v>3.073</v>
      </c>
      <c r="E1185" s="204"/>
      <c r="F1185" s="205">
        <v>15.7</v>
      </c>
      <c r="G1185" s="206">
        <v>4</v>
      </c>
      <c r="H1185" s="204">
        <v>0.61199999999999999</v>
      </c>
      <c r="I1185" s="206">
        <v>33</v>
      </c>
      <c r="J1185" s="204">
        <v>0.19500000000000001</v>
      </c>
      <c r="K1185" s="204">
        <v>0.183</v>
      </c>
      <c r="L1185" s="205"/>
      <c r="M1185" s="205" t="s">
        <v>310</v>
      </c>
    </row>
    <row r="1186" spans="1:13" ht="33.75" x14ac:dyDescent="0.2">
      <c r="A1186" s="205" t="s">
        <v>2692</v>
      </c>
      <c r="B1186" s="205" t="s">
        <v>3305</v>
      </c>
      <c r="C1186" s="214" t="s">
        <v>7568</v>
      </c>
      <c r="D1186" s="204">
        <v>2.6669999999999998</v>
      </c>
      <c r="E1186" s="204"/>
      <c r="F1186" s="205">
        <v>9.4</v>
      </c>
      <c r="G1186" s="206">
        <v>2</v>
      </c>
      <c r="H1186" s="204">
        <v>0.86599999999999999</v>
      </c>
      <c r="I1186" s="206">
        <v>21</v>
      </c>
      <c r="J1186" s="204">
        <v>0.27700000000000002</v>
      </c>
      <c r="K1186" s="204">
        <v>0.25</v>
      </c>
      <c r="L1186" s="205"/>
      <c r="M1186" s="205" t="s">
        <v>310</v>
      </c>
    </row>
    <row r="1187" spans="1:13" ht="33.75" x14ac:dyDescent="0.2">
      <c r="A1187" s="205" t="s">
        <v>1609</v>
      </c>
      <c r="B1187" s="205" t="s">
        <v>3305</v>
      </c>
      <c r="C1187" s="214" t="s">
        <v>7569</v>
      </c>
      <c r="D1187" s="204">
        <v>2.5459999999999998</v>
      </c>
      <c r="E1187" s="204"/>
      <c r="F1187" s="205">
        <v>10</v>
      </c>
      <c r="G1187" s="206">
        <v>2</v>
      </c>
      <c r="H1187" s="204">
        <v>0.83899999999999997</v>
      </c>
      <c r="I1187" s="206">
        <v>21</v>
      </c>
      <c r="J1187" s="204">
        <v>0.252</v>
      </c>
      <c r="K1187" s="204">
        <v>0.22900000000000001</v>
      </c>
      <c r="L1187" s="205"/>
      <c r="M1187" s="205" t="s">
        <v>310</v>
      </c>
    </row>
    <row r="1188" spans="1:13" ht="33.75" x14ac:dyDescent="0.2">
      <c r="A1188" s="205" t="s">
        <v>7570</v>
      </c>
      <c r="B1188" s="205" t="s">
        <v>3305</v>
      </c>
      <c r="C1188" s="214" t="s">
        <v>2728</v>
      </c>
      <c r="D1188" s="204">
        <v>1.631</v>
      </c>
      <c r="E1188" s="204"/>
      <c r="F1188" s="205">
        <v>8.1999999999999993</v>
      </c>
      <c r="G1188" s="206">
        <v>2</v>
      </c>
      <c r="H1188" s="204">
        <v>0.54200000000000004</v>
      </c>
      <c r="I1188" s="206">
        <v>18</v>
      </c>
      <c r="J1188" s="204">
        <v>0.19800000000000001</v>
      </c>
      <c r="K1188" s="204">
        <v>0.17599999999999999</v>
      </c>
      <c r="L1188" s="205"/>
      <c r="M1188" s="205" t="s">
        <v>310</v>
      </c>
    </row>
    <row r="1189" spans="1:13" ht="33.75" x14ac:dyDescent="0.2">
      <c r="A1189" s="205" t="s">
        <v>7571</v>
      </c>
      <c r="B1189" s="205" t="s">
        <v>3305</v>
      </c>
      <c r="C1189" s="214" t="s">
        <v>123</v>
      </c>
      <c r="D1189" s="204">
        <v>1.0980000000000001</v>
      </c>
      <c r="E1189" s="204"/>
      <c r="F1189" s="205">
        <v>4.9000000000000004</v>
      </c>
      <c r="G1189" s="206">
        <v>1</v>
      </c>
      <c r="H1189" s="204">
        <v>0.54400000000000004</v>
      </c>
      <c r="I1189" s="206">
        <v>11</v>
      </c>
      <c r="J1189" s="204">
        <v>0.222</v>
      </c>
      <c r="K1189" s="204">
        <v>0.184</v>
      </c>
      <c r="L1189" s="205"/>
      <c r="M1189" s="205" t="s">
        <v>310</v>
      </c>
    </row>
    <row r="1190" spans="1:13" ht="22.5" x14ac:dyDescent="0.2">
      <c r="A1190" s="205" t="s">
        <v>632</v>
      </c>
      <c r="B1190" s="205" t="s">
        <v>3305</v>
      </c>
      <c r="C1190" s="214" t="s">
        <v>3864</v>
      </c>
      <c r="D1190" s="204">
        <v>0.35899999999999999</v>
      </c>
      <c r="E1190" s="204"/>
      <c r="F1190" s="205">
        <v>1</v>
      </c>
      <c r="G1190" s="206"/>
      <c r="H1190" s="204"/>
      <c r="I1190" s="206"/>
      <c r="J1190" s="204"/>
      <c r="K1190" s="204"/>
      <c r="L1190" s="205"/>
      <c r="M1190" s="205" t="s">
        <v>310</v>
      </c>
    </row>
    <row r="1191" spans="1:13" ht="22.5" x14ac:dyDescent="0.2">
      <c r="A1191" s="205" t="s">
        <v>633</v>
      </c>
      <c r="B1191" s="205" t="s">
        <v>3305</v>
      </c>
      <c r="C1191" s="214" t="s">
        <v>3865</v>
      </c>
      <c r="D1191" s="204">
        <v>0.32500000000000001</v>
      </c>
      <c r="E1191" s="204"/>
      <c r="F1191" s="205">
        <v>1</v>
      </c>
      <c r="G1191" s="206"/>
      <c r="H1191" s="204"/>
      <c r="I1191" s="206"/>
      <c r="J1191" s="204"/>
      <c r="K1191" s="204"/>
      <c r="L1191" s="205"/>
      <c r="M1191" s="205" t="s">
        <v>310</v>
      </c>
    </row>
    <row r="1192" spans="1:13" ht="33.75" x14ac:dyDescent="0.2">
      <c r="A1192" s="205" t="s">
        <v>5788</v>
      </c>
      <c r="B1192" s="205" t="s">
        <v>3305</v>
      </c>
      <c r="C1192" s="214" t="s">
        <v>6847</v>
      </c>
      <c r="D1192" s="204">
        <v>12.641999999999999</v>
      </c>
      <c r="E1192" s="204"/>
      <c r="F1192" s="205">
        <v>44.8</v>
      </c>
      <c r="G1192" s="206">
        <v>14</v>
      </c>
      <c r="H1192" s="204">
        <v>0.79900000000000004</v>
      </c>
      <c r="I1192" s="206">
        <v>63</v>
      </c>
      <c r="J1192" s="204">
        <v>0.26700000000000002</v>
      </c>
      <c r="K1192" s="204">
        <v>0.26200000000000001</v>
      </c>
      <c r="L1192" s="205"/>
      <c r="M1192" s="205" t="s">
        <v>310</v>
      </c>
    </row>
    <row r="1193" spans="1:13" x14ac:dyDescent="0.2">
      <c r="A1193" s="217" t="s">
        <v>2480</v>
      </c>
      <c r="B1193" s="85"/>
      <c r="C1193" s="218"/>
      <c r="D1193" s="84"/>
      <c r="E1193" s="84"/>
      <c r="F1193" s="85"/>
      <c r="G1193" s="220"/>
      <c r="H1193" s="84"/>
      <c r="I1193" s="220"/>
      <c r="J1193" s="84"/>
      <c r="K1193" s="84"/>
      <c r="L1193" s="85"/>
      <c r="M1193" s="221"/>
    </row>
    <row r="1194" spans="1:13" x14ac:dyDescent="0.2">
      <c r="A1194" s="205" t="s">
        <v>634</v>
      </c>
      <c r="B1194" s="205" t="s">
        <v>3303</v>
      </c>
      <c r="C1194" s="214" t="s">
        <v>635</v>
      </c>
      <c r="D1194" s="204">
        <v>2.0649999999999999</v>
      </c>
      <c r="E1194" s="204"/>
      <c r="F1194" s="205">
        <v>12.4</v>
      </c>
      <c r="G1194" s="206">
        <v>3</v>
      </c>
      <c r="H1194" s="204">
        <v>0.42299999999999999</v>
      </c>
      <c r="I1194" s="206">
        <v>26</v>
      </c>
      <c r="J1194" s="204">
        <v>0.16500000000000001</v>
      </c>
      <c r="K1194" s="204">
        <v>0.126</v>
      </c>
      <c r="L1194" s="205"/>
      <c r="M1194" s="205" t="s">
        <v>310</v>
      </c>
    </row>
    <row r="1195" spans="1:13" x14ac:dyDescent="0.2">
      <c r="A1195" s="205" t="s">
        <v>4025</v>
      </c>
      <c r="B1195" s="205" t="s">
        <v>3305</v>
      </c>
      <c r="C1195" s="214" t="s">
        <v>3866</v>
      </c>
      <c r="D1195" s="204">
        <v>0.28699999999999998</v>
      </c>
      <c r="E1195" s="204"/>
      <c r="F1195" s="205">
        <v>1</v>
      </c>
      <c r="G1195" s="206"/>
      <c r="H1195" s="204"/>
      <c r="I1195" s="206"/>
      <c r="J1195" s="204"/>
      <c r="K1195" s="204"/>
      <c r="L1195" s="205"/>
      <c r="M1195" s="205" t="s">
        <v>310</v>
      </c>
    </row>
    <row r="1196" spans="1:13" x14ac:dyDescent="0.2">
      <c r="A1196" s="205" t="s">
        <v>4026</v>
      </c>
      <c r="B1196" s="205" t="s">
        <v>3305</v>
      </c>
      <c r="C1196" s="214" t="s">
        <v>3351</v>
      </c>
      <c r="D1196" s="204">
        <v>1.121</v>
      </c>
      <c r="E1196" s="204"/>
      <c r="F1196" s="205">
        <v>6.1</v>
      </c>
      <c r="G1196" s="206">
        <v>1</v>
      </c>
      <c r="H1196" s="204">
        <v>0.54100000000000004</v>
      </c>
      <c r="I1196" s="206">
        <v>14</v>
      </c>
      <c r="J1196" s="204">
        <v>0.17799999999999999</v>
      </c>
      <c r="K1196" s="204">
        <v>0.153</v>
      </c>
      <c r="L1196" s="205"/>
      <c r="M1196" s="205" t="s">
        <v>310</v>
      </c>
    </row>
    <row r="1197" spans="1:13" ht="33.75" x14ac:dyDescent="0.2">
      <c r="A1197" s="205" t="s">
        <v>4027</v>
      </c>
      <c r="B1197" s="205" t="s">
        <v>3305</v>
      </c>
      <c r="C1197" s="214" t="s">
        <v>2770</v>
      </c>
      <c r="D1197" s="204">
        <v>4.8760000000000003</v>
      </c>
      <c r="E1197" s="204"/>
      <c r="F1197" s="205">
        <v>25.5</v>
      </c>
      <c r="G1197" s="206">
        <v>8</v>
      </c>
      <c r="H1197" s="204">
        <v>0.51400000000000001</v>
      </c>
      <c r="I1197" s="206">
        <v>44</v>
      </c>
      <c r="J1197" s="204">
        <v>0.182</v>
      </c>
      <c r="K1197" s="204">
        <v>0.17399999999999999</v>
      </c>
      <c r="L1197" s="205"/>
      <c r="M1197" s="205" t="s">
        <v>310</v>
      </c>
    </row>
    <row r="1198" spans="1:13" ht="33.75" x14ac:dyDescent="0.2">
      <c r="A1198" s="205" t="s">
        <v>4028</v>
      </c>
      <c r="B1198" s="205" t="s">
        <v>3305</v>
      </c>
      <c r="C1198" s="214" t="s">
        <v>2771</v>
      </c>
      <c r="D1198" s="204">
        <v>1.698</v>
      </c>
      <c r="E1198" s="204"/>
      <c r="F1198" s="205">
        <v>11.4</v>
      </c>
      <c r="G1198" s="206">
        <v>3</v>
      </c>
      <c r="H1198" s="204">
        <v>0.41199999999999998</v>
      </c>
      <c r="I1198" s="206">
        <v>25</v>
      </c>
      <c r="J1198" s="204">
        <v>0.14599999999999999</v>
      </c>
      <c r="K1198" s="204">
        <v>0.13300000000000001</v>
      </c>
      <c r="L1198" s="205"/>
      <c r="M1198" s="205" t="s">
        <v>310</v>
      </c>
    </row>
    <row r="1199" spans="1:13" ht="33.75" x14ac:dyDescent="0.2">
      <c r="A1199" s="205" t="s">
        <v>2707</v>
      </c>
      <c r="B1199" s="205" t="s">
        <v>3305</v>
      </c>
      <c r="C1199" s="214" t="s">
        <v>2481</v>
      </c>
      <c r="D1199" s="204">
        <v>2.7509999999999999</v>
      </c>
      <c r="E1199" s="204"/>
      <c r="F1199" s="205">
        <v>17.5</v>
      </c>
      <c r="G1199" s="206">
        <v>5</v>
      </c>
      <c r="H1199" s="204">
        <v>0.44</v>
      </c>
      <c r="I1199" s="206">
        <v>34</v>
      </c>
      <c r="J1199" s="204">
        <v>0.151</v>
      </c>
      <c r="K1199" s="204">
        <v>0.14299999999999999</v>
      </c>
      <c r="L1199" s="205"/>
      <c r="M1199" s="205" t="s">
        <v>310</v>
      </c>
    </row>
    <row r="1200" spans="1:13" ht="33.75" x14ac:dyDescent="0.2">
      <c r="A1200" s="205" t="s">
        <v>2708</v>
      </c>
      <c r="B1200" s="205" t="s">
        <v>3305</v>
      </c>
      <c r="C1200" s="214" t="s">
        <v>2482</v>
      </c>
      <c r="D1200" s="204">
        <v>1.0569999999999999</v>
      </c>
      <c r="E1200" s="204"/>
      <c r="F1200" s="205">
        <v>7.5</v>
      </c>
      <c r="G1200" s="206">
        <v>1</v>
      </c>
      <c r="H1200" s="204">
        <v>0.496</v>
      </c>
      <c r="I1200" s="206">
        <v>18</v>
      </c>
      <c r="J1200" s="204">
        <v>0.13200000000000001</v>
      </c>
      <c r="K1200" s="204">
        <v>0.11700000000000001</v>
      </c>
      <c r="L1200" s="205"/>
      <c r="M1200" s="205" t="s">
        <v>310</v>
      </c>
    </row>
    <row r="1201" spans="1:13" x14ac:dyDescent="0.2">
      <c r="A1201" s="217" t="s">
        <v>2483</v>
      </c>
      <c r="B1201" s="85"/>
      <c r="C1201" s="218"/>
      <c r="D1201" s="84"/>
      <c r="E1201" s="84"/>
      <c r="F1201" s="85"/>
      <c r="G1201" s="220"/>
      <c r="H1201" s="84"/>
      <c r="I1201" s="220"/>
      <c r="J1201" s="84"/>
      <c r="K1201" s="84"/>
      <c r="L1201" s="85"/>
      <c r="M1201" s="221"/>
    </row>
    <row r="1202" spans="1:13" ht="56.25" x14ac:dyDescent="0.2">
      <c r="A1202" s="205" t="s">
        <v>4029</v>
      </c>
      <c r="B1202" s="205" t="s">
        <v>3303</v>
      </c>
      <c r="C1202" s="214" t="s">
        <v>5789</v>
      </c>
      <c r="D1202" s="204">
        <v>4.9640000000000004</v>
      </c>
      <c r="E1202" s="204"/>
      <c r="F1202" s="205">
        <v>22.2</v>
      </c>
      <c r="G1202" s="206">
        <v>6</v>
      </c>
      <c r="H1202" s="204">
        <v>0.53600000000000003</v>
      </c>
      <c r="I1202" s="206">
        <v>40</v>
      </c>
      <c r="J1202" s="204">
        <v>0.18099999999999999</v>
      </c>
      <c r="K1202" s="204"/>
      <c r="L1202" s="205" t="s">
        <v>310</v>
      </c>
      <c r="M1202" s="205"/>
    </row>
    <row r="1203" spans="1:13" ht="56.25" x14ac:dyDescent="0.2">
      <c r="A1203" s="205" t="s">
        <v>4030</v>
      </c>
      <c r="B1203" s="205" t="s">
        <v>3303</v>
      </c>
      <c r="C1203" s="214" t="s">
        <v>7402</v>
      </c>
      <c r="D1203" s="204">
        <v>3.4390000000000001</v>
      </c>
      <c r="E1203" s="204"/>
      <c r="F1203" s="205">
        <v>19.399999999999999</v>
      </c>
      <c r="G1203" s="206">
        <v>5</v>
      </c>
      <c r="H1203" s="204">
        <v>0.45</v>
      </c>
      <c r="I1203" s="206">
        <v>37</v>
      </c>
      <c r="J1203" s="204">
        <v>9.7000000000000003E-2</v>
      </c>
      <c r="K1203" s="204">
        <v>0.13200000000000001</v>
      </c>
      <c r="L1203" s="205"/>
      <c r="M1203" s="205"/>
    </row>
    <row r="1204" spans="1:13" ht="56.25" x14ac:dyDescent="0.2">
      <c r="A1204" s="205" t="s">
        <v>1755</v>
      </c>
      <c r="B1204" s="205" t="s">
        <v>3303</v>
      </c>
      <c r="C1204" s="214" t="s">
        <v>6756</v>
      </c>
      <c r="D1204" s="204">
        <v>2.6589999999999998</v>
      </c>
      <c r="E1204" s="204"/>
      <c r="F1204" s="205">
        <v>16.8</v>
      </c>
      <c r="G1204" s="206">
        <v>5</v>
      </c>
      <c r="H1204" s="204">
        <v>0.34300000000000003</v>
      </c>
      <c r="I1204" s="206">
        <v>31</v>
      </c>
      <c r="J1204" s="204">
        <v>8.5999999999999993E-2</v>
      </c>
      <c r="K1204" s="204"/>
      <c r="L1204" s="205" t="s">
        <v>310</v>
      </c>
      <c r="M1204" s="205"/>
    </row>
    <row r="1205" spans="1:13" ht="56.25" x14ac:dyDescent="0.2">
      <c r="A1205" s="205" t="s">
        <v>5790</v>
      </c>
      <c r="B1205" s="205" t="s">
        <v>3303</v>
      </c>
      <c r="C1205" s="214" t="s">
        <v>6757</v>
      </c>
      <c r="D1205" s="204">
        <v>1.762</v>
      </c>
      <c r="E1205" s="204"/>
      <c r="F1205" s="205">
        <v>11.8</v>
      </c>
      <c r="G1205" s="206">
        <v>3</v>
      </c>
      <c r="H1205" s="204">
        <v>0.307</v>
      </c>
      <c r="I1205" s="206">
        <v>25</v>
      </c>
      <c r="J1205" s="204">
        <v>7.2999999999999995E-2</v>
      </c>
      <c r="K1205" s="204">
        <v>9.6000000000000002E-2</v>
      </c>
      <c r="L1205" s="205"/>
      <c r="M1205" s="205"/>
    </row>
    <row r="1206" spans="1:13" ht="56.25" x14ac:dyDescent="0.2">
      <c r="A1206" s="205" t="s">
        <v>6758</v>
      </c>
      <c r="B1206" s="205" t="s">
        <v>3303</v>
      </c>
      <c r="C1206" s="214" t="s">
        <v>6759</v>
      </c>
      <c r="D1206" s="204">
        <v>0.85699999999999998</v>
      </c>
      <c r="E1206" s="204"/>
      <c r="F1206" s="205">
        <v>5.5</v>
      </c>
      <c r="G1206" s="206">
        <v>1</v>
      </c>
      <c r="H1206" s="204">
        <v>0.30499999999999999</v>
      </c>
      <c r="I1206" s="206">
        <v>13</v>
      </c>
      <c r="J1206" s="204">
        <v>7.8E-2</v>
      </c>
      <c r="K1206" s="204">
        <v>9.4E-2</v>
      </c>
      <c r="L1206" s="205"/>
      <c r="M1206" s="205"/>
    </row>
    <row r="1207" spans="1:13" ht="56.25" x14ac:dyDescent="0.2">
      <c r="A1207" s="205" t="s">
        <v>1610</v>
      </c>
      <c r="B1207" s="205" t="s">
        <v>3303</v>
      </c>
      <c r="C1207" s="214" t="s">
        <v>6848</v>
      </c>
      <c r="D1207" s="204">
        <v>7.55</v>
      </c>
      <c r="E1207" s="204"/>
      <c r="F1207" s="205">
        <v>21.7</v>
      </c>
      <c r="G1207" s="206">
        <v>6</v>
      </c>
      <c r="H1207" s="204">
        <v>1.0249999999999999</v>
      </c>
      <c r="I1207" s="206">
        <v>40</v>
      </c>
      <c r="J1207" s="204">
        <v>0.33100000000000002</v>
      </c>
      <c r="K1207" s="204"/>
      <c r="L1207" s="205" t="s">
        <v>310</v>
      </c>
      <c r="M1207" s="205" t="s">
        <v>310</v>
      </c>
    </row>
    <row r="1208" spans="1:13" ht="22.5" x14ac:dyDescent="0.2">
      <c r="A1208" s="205" t="s">
        <v>3044</v>
      </c>
      <c r="B1208" s="205" t="s">
        <v>3304</v>
      </c>
      <c r="C1208" s="214" t="s">
        <v>3045</v>
      </c>
      <c r="D1208" s="204">
        <v>2.4830000000000001</v>
      </c>
      <c r="E1208" s="204"/>
      <c r="F1208" s="205">
        <v>22.6</v>
      </c>
      <c r="G1208" s="206"/>
      <c r="H1208" s="204"/>
      <c r="I1208" s="206">
        <v>35</v>
      </c>
      <c r="J1208" s="204">
        <v>7.4999999999999997E-2</v>
      </c>
      <c r="K1208" s="204">
        <v>0.10299999999999999</v>
      </c>
      <c r="L1208" s="205"/>
      <c r="M1208" s="205"/>
    </row>
    <row r="1209" spans="1:13" ht="45" x14ac:dyDescent="0.2">
      <c r="A1209" s="205" t="s">
        <v>1756</v>
      </c>
      <c r="B1209" s="205" t="s">
        <v>3305</v>
      </c>
      <c r="C1209" s="214" t="s">
        <v>3</v>
      </c>
      <c r="D1209" s="204">
        <v>4.2720000000000002</v>
      </c>
      <c r="E1209" s="204"/>
      <c r="F1209" s="205">
        <v>18.3</v>
      </c>
      <c r="G1209" s="206">
        <v>5</v>
      </c>
      <c r="H1209" s="204">
        <v>0.67900000000000005</v>
      </c>
      <c r="I1209" s="206">
        <v>35</v>
      </c>
      <c r="J1209" s="204">
        <v>0.222</v>
      </c>
      <c r="K1209" s="204">
        <v>0.21099999999999999</v>
      </c>
      <c r="L1209" s="205"/>
      <c r="M1209" s="205"/>
    </row>
    <row r="1210" spans="1:13" ht="56.25" x14ac:dyDescent="0.2">
      <c r="A1210" s="205" t="s">
        <v>1757</v>
      </c>
      <c r="B1210" s="205" t="s">
        <v>3305</v>
      </c>
      <c r="C1210" s="214" t="s">
        <v>5791</v>
      </c>
      <c r="D1210" s="204">
        <v>2.782</v>
      </c>
      <c r="E1210" s="204"/>
      <c r="F1210" s="205">
        <v>12.9</v>
      </c>
      <c r="G1210" s="206">
        <v>3</v>
      </c>
      <c r="H1210" s="204">
        <v>0.65200000000000002</v>
      </c>
      <c r="I1210" s="206">
        <v>26</v>
      </c>
      <c r="J1210" s="204">
        <v>0.20200000000000001</v>
      </c>
      <c r="K1210" s="204">
        <v>0.187</v>
      </c>
      <c r="L1210" s="205"/>
      <c r="M1210" s="205"/>
    </row>
    <row r="1211" spans="1:13" ht="56.25" x14ac:dyDescent="0.2">
      <c r="A1211" s="205" t="s">
        <v>3147</v>
      </c>
      <c r="B1211" s="205" t="s">
        <v>3305</v>
      </c>
      <c r="C1211" s="214" t="s">
        <v>5792</v>
      </c>
      <c r="D1211" s="204">
        <v>2.3330000000000002</v>
      </c>
      <c r="E1211" s="204"/>
      <c r="F1211" s="205">
        <v>14.1</v>
      </c>
      <c r="G1211" s="206">
        <v>4</v>
      </c>
      <c r="H1211" s="204">
        <v>0.44600000000000001</v>
      </c>
      <c r="I1211" s="206">
        <v>28</v>
      </c>
      <c r="J1211" s="204">
        <v>0.111</v>
      </c>
      <c r="K1211" s="204">
        <v>0.14799999999999999</v>
      </c>
      <c r="L1211" s="205"/>
      <c r="M1211" s="205"/>
    </row>
    <row r="1212" spans="1:13" ht="56.25" x14ac:dyDescent="0.2">
      <c r="A1212" s="205" t="s">
        <v>3148</v>
      </c>
      <c r="B1212" s="205" t="s">
        <v>3305</v>
      </c>
      <c r="C1212" s="214" t="s">
        <v>5793</v>
      </c>
      <c r="D1212" s="204">
        <v>1.9550000000000001</v>
      </c>
      <c r="E1212" s="204"/>
      <c r="F1212" s="205">
        <v>9.4</v>
      </c>
      <c r="G1212" s="206">
        <v>2</v>
      </c>
      <c r="H1212" s="204">
        <v>0.63300000000000001</v>
      </c>
      <c r="I1212" s="206">
        <v>20</v>
      </c>
      <c r="J1212" s="204">
        <v>0.14199999999999999</v>
      </c>
      <c r="K1212" s="204">
        <v>0.183</v>
      </c>
      <c r="L1212" s="205"/>
      <c r="M1212" s="205"/>
    </row>
    <row r="1213" spans="1:13" ht="56.25" x14ac:dyDescent="0.2">
      <c r="A1213" s="205" t="s">
        <v>3674</v>
      </c>
      <c r="B1213" s="205" t="s">
        <v>3305</v>
      </c>
      <c r="C1213" s="214" t="s">
        <v>7403</v>
      </c>
      <c r="D1213" s="204">
        <v>1.0840000000000001</v>
      </c>
      <c r="E1213" s="204"/>
      <c r="F1213" s="205">
        <v>8.6999999999999993</v>
      </c>
      <c r="G1213" s="206">
        <v>2</v>
      </c>
      <c r="H1213" s="204">
        <v>0.34799999999999998</v>
      </c>
      <c r="I1213" s="206">
        <v>17</v>
      </c>
      <c r="J1213" s="204">
        <v>8.4000000000000005E-2</v>
      </c>
      <c r="K1213" s="204">
        <v>0.108</v>
      </c>
      <c r="L1213" s="205"/>
      <c r="M1213" s="205"/>
    </row>
    <row r="1214" spans="1:13" x14ac:dyDescent="0.2">
      <c r="A1214" s="205" t="s">
        <v>400</v>
      </c>
      <c r="B1214" s="205" t="s">
        <v>3305</v>
      </c>
      <c r="C1214" s="214" t="s">
        <v>3430</v>
      </c>
      <c r="D1214" s="204">
        <v>0.54500000000000004</v>
      </c>
      <c r="E1214" s="204"/>
      <c r="F1214" s="205">
        <v>1.6</v>
      </c>
      <c r="G1214" s="206"/>
      <c r="H1214" s="204"/>
      <c r="I1214" s="206"/>
      <c r="J1214" s="204"/>
      <c r="K1214" s="204"/>
      <c r="L1214" s="205" t="s">
        <v>310</v>
      </c>
      <c r="M1214" s="205"/>
    </row>
    <row r="1215" spans="1:13" ht="56.25" x14ac:dyDescent="0.2">
      <c r="A1215" s="205" t="s">
        <v>4</v>
      </c>
      <c r="B1215" s="205" t="s">
        <v>3305</v>
      </c>
      <c r="C1215" s="214" t="s">
        <v>7404</v>
      </c>
      <c r="D1215" s="204">
        <v>0.311</v>
      </c>
      <c r="E1215" s="204"/>
      <c r="F1215" s="205">
        <v>1</v>
      </c>
      <c r="G1215" s="206"/>
      <c r="H1215" s="204"/>
      <c r="I1215" s="206"/>
      <c r="J1215" s="204"/>
      <c r="K1215" s="204"/>
      <c r="L1215" s="205"/>
      <c r="M1215" s="205"/>
    </row>
    <row r="1216" spans="1:13" x14ac:dyDescent="0.2">
      <c r="A1216" s="205" t="s">
        <v>3046</v>
      </c>
      <c r="B1216" s="205" t="s">
        <v>3305</v>
      </c>
      <c r="C1216" s="214" t="s">
        <v>3047</v>
      </c>
      <c r="D1216" s="204">
        <v>0.64200000000000002</v>
      </c>
      <c r="E1216" s="204"/>
      <c r="F1216" s="205">
        <v>5.5</v>
      </c>
      <c r="G1216" s="206">
        <v>1</v>
      </c>
      <c r="H1216" s="204">
        <v>0.38700000000000001</v>
      </c>
      <c r="I1216" s="206">
        <v>13</v>
      </c>
      <c r="J1216" s="204">
        <v>7.5999999999999998E-2</v>
      </c>
      <c r="K1216" s="204">
        <v>9.0999999999999998E-2</v>
      </c>
      <c r="L1216" s="205"/>
      <c r="M1216" s="205"/>
    </row>
    <row r="1217" spans="1:13" ht="22.5" x14ac:dyDescent="0.2">
      <c r="A1217" s="205" t="s">
        <v>1758</v>
      </c>
      <c r="B1217" s="205" t="s">
        <v>3305</v>
      </c>
      <c r="C1217" s="214" t="s">
        <v>3431</v>
      </c>
      <c r="D1217" s="204">
        <v>1.02</v>
      </c>
      <c r="E1217" s="204"/>
      <c r="F1217" s="205">
        <v>8.4</v>
      </c>
      <c r="G1217" s="206">
        <v>2</v>
      </c>
      <c r="H1217" s="204">
        <v>0.32800000000000001</v>
      </c>
      <c r="I1217" s="206">
        <v>19</v>
      </c>
      <c r="J1217" s="204">
        <v>8.2000000000000003E-2</v>
      </c>
      <c r="K1217" s="204">
        <v>0.105</v>
      </c>
      <c r="L1217" s="205"/>
      <c r="M1217" s="205"/>
    </row>
    <row r="1218" spans="1:13" ht="22.5" x14ac:dyDescent="0.2">
      <c r="A1218" s="205" t="s">
        <v>1759</v>
      </c>
      <c r="B1218" s="205" t="s">
        <v>3305</v>
      </c>
      <c r="C1218" s="214" t="s">
        <v>3432</v>
      </c>
      <c r="D1218" s="204">
        <v>0.55500000000000005</v>
      </c>
      <c r="E1218" s="204"/>
      <c r="F1218" s="205">
        <v>3.9</v>
      </c>
      <c r="G1218" s="206">
        <v>1</v>
      </c>
      <c r="H1218" s="204">
        <v>0.30599999999999999</v>
      </c>
      <c r="I1218" s="206">
        <v>9</v>
      </c>
      <c r="J1218" s="204">
        <v>9.6000000000000002E-2</v>
      </c>
      <c r="K1218" s="204">
        <v>0.11</v>
      </c>
      <c r="L1218" s="205"/>
      <c r="M1218" s="205"/>
    </row>
    <row r="1219" spans="1:13" x14ac:dyDescent="0.2">
      <c r="A1219" s="205" t="s">
        <v>1760</v>
      </c>
      <c r="B1219" s="205" t="s">
        <v>3305</v>
      </c>
      <c r="C1219" s="214" t="s">
        <v>2571</v>
      </c>
      <c r="D1219" s="204">
        <v>1.9670000000000001</v>
      </c>
      <c r="E1219" s="204"/>
      <c r="F1219" s="205">
        <v>10.4</v>
      </c>
      <c r="G1219" s="206">
        <v>2</v>
      </c>
      <c r="H1219" s="204">
        <v>0.64600000000000002</v>
      </c>
      <c r="I1219" s="206">
        <v>23</v>
      </c>
      <c r="J1219" s="204">
        <v>0.186</v>
      </c>
      <c r="K1219" s="204">
        <v>0.17</v>
      </c>
      <c r="L1219" s="205"/>
      <c r="M1219" s="205"/>
    </row>
    <row r="1220" spans="1:13" ht="22.5" x14ac:dyDescent="0.2">
      <c r="A1220" s="205" t="s">
        <v>1761</v>
      </c>
      <c r="B1220" s="205" t="s">
        <v>3305</v>
      </c>
      <c r="C1220" s="214" t="s">
        <v>3048</v>
      </c>
      <c r="D1220" s="204">
        <v>1.1120000000000001</v>
      </c>
      <c r="E1220" s="204"/>
      <c r="F1220" s="205">
        <v>9</v>
      </c>
      <c r="G1220" s="206">
        <v>2</v>
      </c>
      <c r="H1220" s="204">
        <v>0.35699999999999998</v>
      </c>
      <c r="I1220" s="206">
        <v>19</v>
      </c>
      <c r="J1220" s="204">
        <v>8.4000000000000005E-2</v>
      </c>
      <c r="K1220" s="204">
        <v>0.107</v>
      </c>
      <c r="L1220" s="205"/>
      <c r="M1220" s="205"/>
    </row>
    <row r="1221" spans="1:13" ht="22.5" x14ac:dyDescent="0.2">
      <c r="A1221" s="205" t="s">
        <v>3761</v>
      </c>
      <c r="B1221" s="205" t="s">
        <v>3305</v>
      </c>
      <c r="C1221" s="214" t="s">
        <v>3049</v>
      </c>
      <c r="D1221" s="204">
        <v>0.51200000000000001</v>
      </c>
      <c r="E1221" s="204"/>
      <c r="F1221" s="205">
        <v>3.8</v>
      </c>
      <c r="G1221" s="206">
        <v>1</v>
      </c>
      <c r="H1221" s="204">
        <v>0.28000000000000003</v>
      </c>
      <c r="I1221" s="206">
        <v>8</v>
      </c>
      <c r="J1221" s="204">
        <v>9.4E-2</v>
      </c>
      <c r="K1221" s="204">
        <v>0.106</v>
      </c>
      <c r="L1221" s="205"/>
      <c r="M1221" s="205"/>
    </row>
    <row r="1222" spans="1:13" ht="22.5" x14ac:dyDescent="0.2">
      <c r="A1222" s="205" t="s">
        <v>450</v>
      </c>
      <c r="B1222" s="205" t="s">
        <v>3305</v>
      </c>
      <c r="C1222" s="214" t="s">
        <v>6849</v>
      </c>
      <c r="D1222" s="204">
        <v>1.3049999999999999</v>
      </c>
      <c r="E1222" s="204"/>
      <c r="F1222" s="205">
        <v>5.3</v>
      </c>
      <c r="G1222" s="206">
        <v>1</v>
      </c>
      <c r="H1222" s="204">
        <v>0.64900000000000002</v>
      </c>
      <c r="I1222" s="206">
        <v>12</v>
      </c>
      <c r="J1222" s="204">
        <v>0.24399999999999999</v>
      </c>
      <c r="K1222" s="204">
        <v>0.20499999999999999</v>
      </c>
      <c r="L1222" s="205"/>
      <c r="M1222" s="205"/>
    </row>
    <row r="1223" spans="1:13" ht="22.5" x14ac:dyDescent="0.2">
      <c r="A1223" s="205" t="s">
        <v>451</v>
      </c>
      <c r="B1223" s="205" t="s">
        <v>3305</v>
      </c>
      <c r="C1223" s="214" t="s">
        <v>5</v>
      </c>
      <c r="D1223" s="204">
        <v>1.1339999999999999</v>
      </c>
      <c r="E1223" s="204"/>
      <c r="F1223" s="205">
        <v>8.5</v>
      </c>
      <c r="G1223" s="206">
        <v>2</v>
      </c>
      <c r="H1223" s="204">
        <v>0.373</v>
      </c>
      <c r="I1223" s="206">
        <v>19</v>
      </c>
      <c r="J1223" s="204">
        <v>9.1999999999999998E-2</v>
      </c>
      <c r="K1223" s="204">
        <v>0.11700000000000001</v>
      </c>
      <c r="L1223" s="205"/>
      <c r="M1223" s="205"/>
    </row>
    <row r="1224" spans="1:13" ht="33.75" x14ac:dyDescent="0.2">
      <c r="A1224" s="205" t="s">
        <v>452</v>
      </c>
      <c r="B1224" s="205" t="s">
        <v>3305</v>
      </c>
      <c r="C1224" s="214" t="s">
        <v>6</v>
      </c>
      <c r="D1224" s="204">
        <v>0.748</v>
      </c>
      <c r="E1224" s="204"/>
      <c r="F1224" s="205">
        <v>5.8</v>
      </c>
      <c r="G1224" s="206">
        <v>1</v>
      </c>
      <c r="H1224" s="204">
        <v>0.51600000000000001</v>
      </c>
      <c r="I1224" s="206">
        <v>13</v>
      </c>
      <c r="J1224" s="204">
        <v>8.7999999999999995E-2</v>
      </c>
      <c r="K1224" s="204">
        <v>0.107</v>
      </c>
      <c r="L1224" s="205"/>
      <c r="M1224" s="205"/>
    </row>
    <row r="1225" spans="1:13" ht="22.5" x14ac:dyDescent="0.2">
      <c r="A1225" s="205" t="s">
        <v>453</v>
      </c>
      <c r="B1225" s="205" t="s">
        <v>3305</v>
      </c>
      <c r="C1225" s="214" t="s">
        <v>1434</v>
      </c>
      <c r="D1225" s="204">
        <v>1.9790000000000001</v>
      </c>
      <c r="E1225" s="204"/>
      <c r="F1225" s="205">
        <v>13</v>
      </c>
      <c r="G1225" s="206"/>
      <c r="H1225" s="204"/>
      <c r="I1225" s="206">
        <v>25</v>
      </c>
      <c r="J1225" s="204">
        <v>0.10100000000000001</v>
      </c>
      <c r="K1225" s="204">
        <v>0.13400000000000001</v>
      </c>
      <c r="L1225" s="205"/>
      <c r="M1225" s="205"/>
    </row>
    <row r="1226" spans="1:13" x14ac:dyDescent="0.2">
      <c r="A1226" s="217" t="s">
        <v>771</v>
      </c>
      <c r="B1226" s="85"/>
      <c r="C1226" s="218"/>
      <c r="D1226" s="84"/>
      <c r="E1226" s="84"/>
      <c r="F1226" s="85"/>
      <c r="G1226" s="220"/>
      <c r="H1226" s="84"/>
      <c r="I1226" s="220"/>
      <c r="J1226" s="84"/>
      <c r="K1226" s="84"/>
      <c r="L1226" s="85"/>
      <c r="M1226" s="221"/>
    </row>
    <row r="1227" spans="1:13" ht="22.5" x14ac:dyDescent="0.2">
      <c r="A1227" s="205" t="s">
        <v>1581</v>
      </c>
      <c r="B1227" s="205" t="s">
        <v>3304</v>
      </c>
      <c r="C1227" s="214" t="s">
        <v>1896</v>
      </c>
      <c r="D1227" s="204">
        <v>1.8939999999999999</v>
      </c>
      <c r="E1227" s="204"/>
      <c r="F1227" s="205">
        <v>18.399999999999999</v>
      </c>
      <c r="G1227" s="206"/>
      <c r="H1227" s="204"/>
      <c r="I1227" s="206">
        <v>27</v>
      </c>
      <c r="J1227" s="204">
        <v>7.0000000000000007E-2</v>
      </c>
      <c r="K1227" s="204">
        <v>9.5000000000000001E-2</v>
      </c>
      <c r="L1227" s="205"/>
      <c r="M1227" s="205"/>
    </row>
    <row r="1228" spans="1:13" ht="33.75" x14ac:dyDescent="0.2">
      <c r="A1228" s="205" t="s">
        <v>5794</v>
      </c>
      <c r="B1228" s="205" t="s">
        <v>3304</v>
      </c>
      <c r="C1228" s="214" t="s">
        <v>5795</v>
      </c>
      <c r="D1228" s="204">
        <v>1.7430000000000001</v>
      </c>
      <c r="E1228" s="204"/>
      <c r="F1228" s="205">
        <v>18.2</v>
      </c>
      <c r="G1228" s="206"/>
      <c r="H1228" s="204"/>
      <c r="I1228" s="206">
        <v>23</v>
      </c>
      <c r="J1228" s="204">
        <v>6.8000000000000005E-2</v>
      </c>
      <c r="K1228" s="204">
        <v>0.09</v>
      </c>
      <c r="L1228" s="205"/>
      <c r="M1228" s="205" t="s">
        <v>310</v>
      </c>
    </row>
    <row r="1229" spans="1:13" ht="33.75" x14ac:dyDescent="0.2">
      <c r="A1229" s="205" t="s">
        <v>5796</v>
      </c>
      <c r="B1229" s="205" t="s">
        <v>3304</v>
      </c>
      <c r="C1229" s="214" t="s">
        <v>5797</v>
      </c>
      <c r="D1229" s="204">
        <v>1.0649999999999999</v>
      </c>
      <c r="E1229" s="204"/>
      <c r="F1229" s="205">
        <v>10.5</v>
      </c>
      <c r="G1229" s="206"/>
      <c r="H1229" s="204"/>
      <c r="I1229" s="206">
        <v>17</v>
      </c>
      <c r="J1229" s="204">
        <v>6.8000000000000005E-2</v>
      </c>
      <c r="K1229" s="204">
        <v>9.0999999999999998E-2</v>
      </c>
      <c r="L1229" s="205"/>
      <c r="M1229" s="205" t="s">
        <v>310</v>
      </c>
    </row>
    <row r="1230" spans="1:13" ht="22.5" x14ac:dyDescent="0.2">
      <c r="A1230" s="205" t="s">
        <v>1586</v>
      </c>
      <c r="B1230" s="205" t="s">
        <v>3305</v>
      </c>
      <c r="C1230" s="214" t="s">
        <v>7572</v>
      </c>
      <c r="D1230" s="204">
        <v>0.311</v>
      </c>
      <c r="E1230" s="204"/>
      <c r="F1230" s="205">
        <v>1</v>
      </c>
      <c r="G1230" s="206"/>
      <c r="H1230" s="204"/>
      <c r="I1230" s="206"/>
      <c r="J1230" s="204"/>
      <c r="K1230" s="204"/>
      <c r="L1230" s="205"/>
      <c r="M1230" s="205"/>
    </row>
    <row r="1231" spans="1:13" ht="22.5" x14ac:dyDescent="0.2">
      <c r="A1231" s="205" t="s">
        <v>1587</v>
      </c>
      <c r="B1231" s="205" t="s">
        <v>3305</v>
      </c>
      <c r="C1231" s="214" t="s">
        <v>7405</v>
      </c>
      <c r="D1231" s="204">
        <v>0.23100000000000001</v>
      </c>
      <c r="E1231" s="204"/>
      <c r="F1231" s="205">
        <v>1</v>
      </c>
      <c r="G1231" s="206"/>
      <c r="H1231" s="204"/>
      <c r="I1231" s="206"/>
      <c r="J1231" s="204"/>
      <c r="K1231" s="204"/>
      <c r="L1231" s="205"/>
      <c r="M1231" s="205"/>
    </row>
    <row r="1232" spans="1:13" ht="22.5" x14ac:dyDescent="0.2">
      <c r="A1232" s="205" t="s">
        <v>3762</v>
      </c>
      <c r="B1232" s="205" t="s">
        <v>3305</v>
      </c>
      <c r="C1232" s="214" t="s">
        <v>1897</v>
      </c>
      <c r="D1232" s="204">
        <v>0.68100000000000005</v>
      </c>
      <c r="E1232" s="204"/>
      <c r="F1232" s="205">
        <v>4.7</v>
      </c>
      <c r="G1232" s="206"/>
      <c r="H1232" s="204"/>
      <c r="I1232" s="206">
        <v>12</v>
      </c>
      <c r="J1232" s="204">
        <v>0.1</v>
      </c>
      <c r="K1232" s="204">
        <v>0.11700000000000001</v>
      </c>
      <c r="L1232" s="205"/>
      <c r="M1232" s="205"/>
    </row>
    <row r="1233" spans="1:13" x14ac:dyDescent="0.2">
      <c r="A1233" s="205" t="s">
        <v>1920</v>
      </c>
      <c r="B1233" s="205" t="s">
        <v>3305</v>
      </c>
      <c r="C1233" s="214" t="s">
        <v>1921</v>
      </c>
      <c r="D1233" s="204">
        <v>0.69699999999999995</v>
      </c>
      <c r="E1233" s="204"/>
      <c r="F1233" s="205">
        <v>5.6</v>
      </c>
      <c r="G1233" s="206">
        <v>1</v>
      </c>
      <c r="H1233" s="204">
        <v>0.33600000000000002</v>
      </c>
      <c r="I1233" s="206">
        <v>13</v>
      </c>
      <c r="J1233" s="204">
        <v>8.4000000000000005E-2</v>
      </c>
      <c r="K1233" s="204">
        <v>0.10199999999999999</v>
      </c>
      <c r="L1233" s="205"/>
      <c r="M1233" s="205"/>
    </row>
    <row r="1234" spans="1:13" ht="22.5" x14ac:dyDescent="0.2">
      <c r="A1234" s="205" t="s">
        <v>3476</v>
      </c>
      <c r="B1234" s="205" t="s">
        <v>3305</v>
      </c>
      <c r="C1234" s="214" t="s">
        <v>1833</v>
      </c>
      <c r="D1234" s="204">
        <v>0.623</v>
      </c>
      <c r="E1234" s="204"/>
      <c r="F1234" s="205">
        <v>4.4000000000000004</v>
      </c>
      <c r="G1234" s="206">
        <v>1</v>
      </c>
      <c r="H1234" s="204">
        <v>0.30299999999999999</v>
      </c>
      <c r="I1234" s="206">
        <v>10</v>
      </c>
      <c r="J1234" s="204">
        <v>9.6000000000000002E-2</v>
      </c>
      <c r="K1234" s="204">
        <v>0.112</v>
      </c>
      <c r="L1234" s="205"/>
      <c r="M1234" s="205"/>
    </row>
    <row r="1235" spans="1:13" ht="33.75" x14ac:dyDescent="0.2">
      <c r="A1235" s="205" t="s">
        <v>1762</v>
      </c>
      <c r="B1235" s="205" t="s">
        <v>3305</v>
      </c>
      <c r="C1235" s="214" t="s">
        <v>1834</v>
      </c>
      <c r="D1235" s="204">
        <v>0.72699999999999998</v>
      </c>
      <c r="E1235" s="204"/>
      <c r="F1235" s="205">
        <v>4.5999999999999996</v>
      </c>
      <c r="G1235" s="206">
        <v>1</v>
      </c>
      <c r="H1235" s="204">
        <v>0.35</v>
      </c>
      <c r="I1235" s="206">
        <v>12</v>
      </c>
      <c r="J1235" s="204">
        <v>0.107</v>
      </c>
      <c r="K1235" s="204">
        <v>0.125</v>
      </c>
      <c r="L1235" s="205"/>
      <c r="M1235" s="205"/>
    </row>
    <row r="1236" spans="1:13" x14ac:dyDescent="0.2">
      <c r="A1236" s="217" t="s">
        <v>772</v>
      </c>
      <c r="B1236" s="85"/>
      <c r="C1236" s="218"/>
      <c r="D1236" s="84"/>
      <c r="E1236" s="84"/>
      <c r="F1236" s="85"/>
      <c r="G1236" s="220"/>
      <c r="H1236" s="84"/>
      <c r="I1236" s="220"/>
      <c r="J1236" s="84"/>
      <c r="K1236" s="84"/>
      <c r="L1236" s="85"/>
      <c r="M1236" s="221"/>
    </row>
    <row r="1237" spans="1:13" x14ac:dyDescent="0.2">
      <c r="A1237" s="205" t="s">
        <v>3509</v>
      </c>
      <c r="B1237" s="205" t="s">
        <v>3304</v>
      </c>
      <c r="C1237" s="214" t="s">
        <v>3510</v>
      </c>
      <c r="D1237" s="204">
        <v>1.127</v>
      </c>
      <c r="E1237" s="204"/>
      <c r="F1237" s="205">
        <v>11</v>
      </c>
      <c r="G1237" s="206">
        <v>3</v>
      </c>
      <c r="H1237" s="204">
        <v>0.27800000000000002</v>
      </c>
      <c r="I1237" s="206">
        <v>17</v>
      </c>
      <c r="J1237" s="204">
        <v>7.0999999999999994E-2</v>
      </c>
      <c r="K1237" s="204">
        <v>9.1999999999999998E-2</v>
      </c>
      <c r="L1237" s="205"/>
      <c r="M1237" s="205"/>
    </row>
    <row r="1238" spans="1:13" ht="33.75" x14ac:dyDescent="0.2">
      <c r="A1238" s="205" t="s">
        <v>1922</v>
      </c>
      <c r="B1238" s="205" t="s">
        <v>3305</v>
      </c>
      <c r="C1238" s="214" t="s">
        <v>773</v>
      </c>
      <c r="D1238" s="204">
        <v>0.94099999999999995</v>
      </c>
      <c r="E1238" s="204"/>
      <c r="F1238" s="205">
        <v>6.6</v>
      </c>
      <c r="G1238" s="206">
        <v>1</v>
      </c>
      <c r="H1238" s="204">
        <v>0.69199999999999995</v>
      </c>
      <c r="I1238" s="206">
        <v>15</v>
      </c>
      <c r="J1238" s="204">
        <v>9.8000000000000004E-2</v>
      </c>
      <c r="K1238" s="204">
        <v>0.122</v>
      </c>
      <c r="L1238" s="205"/>
      <c r="M1238" s="205"/>
    </row>
    <row r="1239" spans="1:13" ht="33.75" x14ac:dyDescent="0.2">
      <c r="A1239" s="205" t="s">
        <v>3127</v>
      </c>
      <c r="B1239" s="205" t="s">
        <v>3305</v>
      </c>
      <c r="C1239" s="214" t="s">
        <v>3050</v>
      </c>
      <c r="D1239" s="204">
        <v>0.47199999999999998</v>
      </c>
      <c r="E1239" s="204"/>
      <c r="F1239" s="205">
        <v>3.9</v>
      </c>
      <c r="G1239" s="206">
        <v>1</v>
      </c>
      <c r="H1239" s="204">
        <v>0.30599999999999999</v>
      </c>
      <c r="I1239" s="206">
        <v>8</v>
      </c>
      <c r="J1239" s="204">
        <v>8.2000000000000003E-2</v>
      </c>
      <c r="K1239" s="204">
        <v>9.2999999999999999E-2</v>
      </c>
      <c r="L1239" s="205"/>
      <c r="M1239" s="205"/>
    </row>
    <row r="1240" spans="1:13" x14ac:dyDescent="0.2">
      <c r="A1240" s="205" t="s">
        <v>3781</v>
      </c>
      <c r="B1240" s="205" t="s">
        <v>3305</v>
      </c>
      <c r="C1240" s="214" t="s">
        <v>3782</v>
      </c>
      <c r="D1240" s="204">
        <v>0.56000000000000005</v>
      </c>
      <c r="E1240" s="204"/>
      <c r="F1240" s="205">
        <v>4.5999999999999996</v>
      </c>
      <c r="G1240" s="206">
        <v>1</v>
      </c>
      <c r="H1240" s="204">
        <v>0.33700000000000002</v>
      </c>
      <c r="I1240" s="206">
        <v>10</v>
      </c>
      <c r="J1240" s="204">
        <v>8.4000000000000005E-2</v>
      </c>
      <c r="K1240" s="204">
        <v>9.8000000000000004E-2</v>
      </c>
      <c r="L1240" s="205"/>
      <c r="M1240" s="205"/>
    </row>
    <row r="1241" spans="1:13" x14ac:dyDescent="0.2">
      <c r="A1241" s="205" t="s">
        <v>1763</v>
      </c>
      <c r="B1241" s="205" t="s">
        <v>3305</v>
      </c>
      <c r="C1241" s="214" t="s">
        <v>1764</v>
      </c>
      <c r="D1241" s="204">
        <v>0.64300000000000002</v>
      </c>
      <c r="E1241" s="204"/>
      <c r="F1241" s="205">
        <v>4</v>
      </c>
      <c r="G1241" s="206">
        <v>1</v>
      </c>
      <c r="H1241" s="204">
        <v>0.44800000000000001</v>
      </c>
      <c r="I1241" s="206">
        <v>9</v>
      </c>
      <c r="J1241" s="204">
        <v>0.112</v>
      </c>
      <c r="K1241" s="204">
        <v>0.127</v>
      </c>
      <c r="L1241" s="205"/>
      <c r="M1241" s="205"/>
    </row>
    <row r="1242" spans="1:13" ht="33.75" x14ac:dyDescent="0.2">
      <c r="A1242" s="205" t="s">
        <v>1435</v>
      </c>
      <c r="B1242" s="205" t="s">
        <v>3305</v>
      </c>
      <c r="C1242" s="214" t="s">
        <v>3783</v>
      </c>
      <c r="D1242" s="204">
        <v>0.47499999999999998</v>
      </c>
      <c r="E1242" s="204"/>
      <c r="F1242" s="205">
        <v>2.4</v>
      </c>
      <c r="G1242" s="206">
        <v>1</v>
      </c>
      <c r="H1242" s="204">
        <v>0.28299999999999997</v>
      </c>
      <c r="I1242" s="206">
        <v>5</v>
      </c>
      <c r="J1242" s="204">
        <v>0.13700000000000001</v>
      </c>
      <c r="K1242" s="204">
        <v>0.13800000000000001</v>
      </c>
      <c r="L1242" s="205"/>
      <c r="M1242" s="205"/>
    </row>
    <row r="1243" spans="1:13" x14ac:dyDescent="0.2">
      <c r="A1243" s="217" t="s">
        <v>774</v>
      </c>
      <c r="B1243" s="85"/>
      <c r="C1243" s="218"/>
      <c r="D1243" s="84"/>
      <c r="E1243" s="84"/>
      <c r="F1243" s="85"/>
      <c r="G1243" s="220"/>
      <c r="H1243" s="84"/>
      <c r="I1243" s="220"/>
      <c r="J1243" s="84"/>
      <c r="K1243" s="84"/>
      <c r="L1243" s="85"/>
      <c r="M1243" s="221"/>
    </row>
    <row r="1244" spans="1:13" ht="56.25" x14ac:dyDescent="0.2">
      <c r="A1244" s="205" t="s">
        <v>3784</v>
      </c>
      <c r="B1244" s="205" t="s">
        <v>3303</v>
      </c>
      <c r="C1244" s="214" t="s">
        <v>9</v>
      </c>
      <c r="D1244" s="204">
        <v>14.288</v>
      </c>
      <c r="E1244" s="204"/>
      <c r="F1244" s="205">
        <v>31.6</v>
      </c>
      <c r="G1244" s="206">
        <v>10</v>
      </c>
      <c r="H1244" s="204">
        <v>0.94099999999999995</v>
      </c>
      <c r="I1244" s="206">
        <v>50</v>
      </c>
      <c r="J1244" s="204">
        <v>0.33100000000000002</v>
      </c>
      <c r="K1244" s="204"/>
      <c r="L1244" s="205" t="s">
        <v>310</v>
      </c>
      <c r="M1244" s="205"/>
    </row>
    <row r="1245" spans="1:13" ht="56.25" x14ac:dyDescent="0.2">
      <c r="A1245" s="205" t="s">
        <v>3766</v>
      </c>
      <c r="B1245" s="205" t="s">
        <v>3303</v>
      </c>
      <c r="C1245" s="214" t="s">
        <v>10</v>
      </c>
      <c r="D1245" s="204">
        <v>7.1070000000000002</v>
      </c>
      <c r="E1245" s="204"/>
      <c r="F1245" s="205">
        <v>18.399999999999999</v>
      </c>
      <c r="G1245" s="206">
        <v>5</v>
      </c>
      <c r="H1245" s="204">
        <v>0.93400000000000005</v>
      </c>
      <c r="I1245" s="206">
        <v>34</v>
      </c>
      <c r="J1245" s="204">
        <v>0.30499999999999999</v>
      </c>
      <c r="K1245" s="204"/>
      <c r="L1245" s="205" t="s">
        <v>310</v>
      </c>
      <c r="M1245" s="205"/>
    </row>
    <row r="1246" spans="1:13" ht="33.75" x14ac:dyDescent="0.2">
      <c r="A1246" s="205" t="s">
        <v>1835</v>
      </c>
      <c r="B1246" s="205" t="s">
        <v>3303</v>
      </c>
      <c r="C1246" s="214" t="s">
        <v>7573</v>
      </c>
      <c r="D1246" s="204">
        <v>8.9890000000000008</v>
      </c>
      <c r="E1246" s="204"/>
      <c r="F1246" s="205">
        <v>23.7</v>
      </c>
      <c r="G1246" s="206">
        <v>7</v>
      </c>
      <c r="H1246" s="204">
        <v>0.64400000000000002</v>
      </c>
      <c r="I1246" s="206">
        <v>42</v>
      </c>
      <c r="J1246" s="204">
        <v>0.152</v>
      </c>
      <c r="K1246" s="204"/>
      <c r="L1246" s="205" t="s">
        <v>310</v>
      </c>
      <c r="M1246" s="205"/>
    </row>
    <row r="1247" spans="1:13" ht="33.75" x14ac:dyDescent="0.2">
      <c r="A1247" s="205" t="s">
        <v>3042</v>
      </c>
      <c r="B1247" s="205" t="s">
        <v>3303</v>
      </c>
      <c r="C1247" s="214" t="s">
        <v>7574</v>
      </c>
      <c r="D1247" s="204">
        <v>5.6150000000000002</v>
      </c>
      <c r="E1247" s="204"/>
      <c r="F1247" s="205">
        <v>18.100000000000001</v>
      </c>
      <c r="G1247" s="206">
        <v>5</v>
      </c>
      <c r="H1247" s="204">
        <v>0.57199999999999995</v>
      </c>
      <c r="I1247" s="206">
        <v>33</v>
      </c>
      <c r="J1247" s="204">
        <v>0.13300000000000001</v>
      </c>
      <c r="K1247" s="204">
        <v>0.17899999999999999</v>
      </c>
      <c r="L1247" s="205"/>
      <c r="M1247" s="205"/>
    </row>
    <row r="1248" spans="1:13" ht="33.75" x14ac:dyDescent="0.2">
      <c r="A1248" s="205" t="s">
        <v>3043</v>
      </c>
      <c r="B1248" s="205" t="s">
        <v>3303</v>
      </c>
      <c r="C1248" s="214" t="s">
        <v>11</v>
      </c>
      <c r="D1248" s="204">
        <v>6.641</v>
      </c>
      <c r="E1248" s="204"/>
      <c r="F1248" s="205">
        <v>19.899999999999999</v>
      </c>
      <c r="G1248" s="206">
        <v>6</v>
      </c>
      <c r="H1248" s="204">
        <v>0.57299999999999995</v>
      </c>
      <c r="I1248" s="206">
        <v>35</v>
      </c>
      <c r="J1248" s="204">
        <v>0.14099999999999999</v>
      </c>
      <c r="K1248" s="204">
        <v>0.192</v>
      </c>
      <c r="L1248" s="205"/>
      <c r="M1248" s="205"/>
    </row>
    <row r="1249" spans="1:13" ht="45" x14ac:dyDescent="0.2">
      <c r="A1249" s="205" t="s">
        <v>1288</v>
      </c>
      <c r="B1249" s="205" t="s">
        <v>3303</v>
      </c>
      <c r="C1249" s="214" t="s">
        <v>7575</v>
      </c>
      <c r="D1249" s="204">
        <v>3.7290000000000001</v>
      </c>
      <c r="E1249" s="204"/>
      <c r="F1249" s="205">
        <v>14.5</v>
      </c>
      <c r="G1249" s="206">
        <v>4</v>
      </c>
      <c r="H1249" s="204">
        <v>0.52300000000000002</v>
      </c>
      <c r="I1249" s="206">
        <v>28</v>
      </c>
      <c r="J1249" s="204">
        <v>0.126</v>
      </c>
      <c r="K1249" s="204">
        <v>0.16900000000000001</v>
      </c>
      <c r="L1249" s="205"/>
      <c r="M1249" s="205"/>
    </row>
    <row r="1250" spans="1:13" ht="45" x14ac:dyDescent="0.2">
      <c r="A1250" s="205" t="s">
        <v>7576</v>
      </c>
      <c r="B1250" s="205" t="s">
        <v>3303</v>
      </c>
      <c r="C1250" s="214" t="s">
        <v>7577</v>
      </c>
      <c r="D1250" s="204">
        <v>2.23</v>
      </c>
      <c r="E1250" s="204"/>
      <c r="F1250" s="205">
        <v>8.9</v>
      </c>
      <c r="G1250" s="206">
        <v>2</v>
      </c>
      <c r="H1250" s="204">
        <v>0.51900000000000002</v>
      </c>
      <c r="I1250" s="206">
        <v>16</v>
      </c>
      <c r="J1250" s="204">
        <v>0.123</v>
      </c>
      <c r="K1250" s="204">
        <v>0.158</v>
      </c>
      <c r="L1250" s="205"/>
      <c r="M1250" s="205"/>
    </row>
    <row r="1251" spans="1:13" ht="45" x14ac:dyDescent="0.2">
      <c r="A1251" s="205" t="s">
        <v>1289</v>
      </c>
      <c r="B1251" s="205" t="s">
        <v>3303</v>
      </c>
      <c r="C1251" s="214" t="s">
        <v>13</v>
      </c>
      <c r="D1251" s="204">
        <v>17.027999999999999</v>
      </c>
      <c r="E1251" s="204"/>
      <c r="F1251" s="205">
        <v>30.8</v>
      </c>
      <c r="G1251" s="206">
        <v>9</v>
      </c>
      <c r="H1251" s="204">
        <v>1.35</v>
      </c>
      <c r="I1251" s="206">
        <v>49</v>
      </c>
      <c r="J1251" s="204">
        <v>0.438</v>
      </c>
      <c r="K1251" s="204"/>
      <c r="L1251" s="205" t="s">
        <v>310</v>
      </c>
      <c r="M1251" s="205" t="s">
        <v>310</v>
      </c>
    </row>
    <row r="1252" spans="1:13" x14ac:dyDescent="0.2">
      <c r="A1252" s="205" t="s">
        <v>1765</v>
      </c>
      <c r="B1252" s="205" t="s">
        <v>3305</v>
      </c>
      <c r="C1252" s="214" t="s">
        <v>4333</v>
      </c>
      <c r="D1252" s="204">
        <v>1.804</v>
      </c>
      <c r="E1252" s="204"/>
      <c r="F1252" s="205">
        <v>1.6</v>
      </c>
      <c r="G1252" s="206"/>
      <c r="H1252" s="204"/>
      <c r="I1252" s="206"/>
      <c r="J1252" s="204"/>
      <c r="K1252" s="204"/>
      <c r="L1252" s="205" t="s">
        <v>310</v>
      </c>
      <c r="M1252" s="205"/>
    </row>
    <row r="1253" spans="1:13" ht="22.5" x14ac:dyDescent="0.2">
      <c r="A1253" s="205" t="s">
        <v>2016</v>
      </c>
      <c r="B1253" s="205" t="s">
        <v>3305</v>
      </c>
      <c r="C1253" s="214" t="s">
        <v>2017</v>
      </c>
      <c r="D1253" s="204">
        <v>2.0720000000000001</v>
      </c>
      <c r="E1253" s="204"/>
      <c r="F1253" s="205">
        <v>10</v>
      </c>
      <c r="G1253" s="206">
        <v>2</v>
      </c>
      <c r="H1253" s="204">
        <v>0.66600000000000004</v>
      </c>
      <c r="I1253" s="206">
        <v>21</v>
      </c>
      <c r="J1253" s="204">
        <v>0.14000000000000001</v>
      </c>
      <c r="K1253" s="204">
        <v>0.18099999999999999</v>
      </c>
      <c r="L1253" s="205"/>
      <c r="M1253" s="205"/>
    </row>
    <row r="1254" spans="1:13" ht="22.5" x14ac:dyDescent="0.2">
      <c r="A1254" s="205" t="s">
        <v>2018</v>
      </c>
      <c r="B1254" s="205" t="s">
        <v>3305</v>
      </c>
      <c r="C1254" s="214" t="s">
        <v>3493</v>
      </c>
      <c r="D1254" s="204">
        <v>1.6559999999999999</v>
      </c>
      <c r="E1254" s="204"/>
      <c r="F1254" s="205">
        <v>9.5</v>
      </c>
      <c r="G1254" s="206">
        <v>2</v>
      </c>
      <c r="H1254" s="204">
        <v>0.53700000000000003</v>
      </c>
      <c r="I1254" s="206">
        <v>21</v>
      </c>
      <c r="J1254" s="204">
        <v>0.11799999999999999</v>
      </c>
      <c r="K1254" s="204">
        <v>0.153</v>
      </c>
      <c r="L1254" s="205"/>
      <c r="M1254" s="205"/>
    </row>
    <row r="1255" spans="1:13" x14ac:dyDescent="0.2">
      <c r="A1255" s="217" t="s">
        <v>2914</v>
      </c>
      <c r="B1255" s="85"/>
      <c r="C1255" s="218"/>
      <c r="D1255" s="84"/>
      <c r="E1255" s="84"/>
      <c r="F1255" s="85"/>
      <c r="G1255" s="220"/>
      <c r="H1255" s="84"/>
      <c r="I1255" s="220"/>
      <c r="J1255" s="84"/>
      <c r="K1255" s="84"/>
      <c r="L1255" s="85"/>
      <c r="M1255" s="221"/>
    </row>
    <row r="1256" spans="1:13" ht="56.25" x14ac:dyDescent="0.2">
      <c r="A1256" s="205" t="s">
        <v>2157</v>
      </c>
      <c r="B1256" s="205" t="s">
        <v>3303</v>
      </c>
      <c r="C1256" s="214" t="s">
        <v>1271</v>
      </c>
      <c r="D1256" s="204">
        <v>4.4080000000000004</v>
      </c>
      <c r="E1256" s="204"/>
      <c r="F1256" s="205">
        <v>23.7</v>
      </c>
      <c r="G1256" s="206">
        <v>7</v>
      </c>
      <c r="H1256" s="204">
        <v>0.36599999999999999</v>
      </c>
      <c r="I1256" s="206">
        <v>42</v>
      </c>
      <c r="J1256" s="204">
        <v>8.5999999999999993E-2</v>
      </c>
      <c r="K1256" s="204"/>
      <c r="L1256" s="205" t="s">
        <v>310</v>
      </c>
      <c r="M1256" s="205"/>
    </row>
    <row r="1257" spans="1:13" ht="56.25" x14ac:dyDescent="0.2">
      <c r="A1257" s="205" t="s">
        <v>2158</v>
      </c>
      <c r="B1257" s="205" t="s">
        <v>3303</v>
      </c>
      <c r="C1257" s="214" t="s">
        <v>14</v>
      </c>
      <c r="D1257" s="204">
        <v>1.9530000000000001</v>
      </c>
      <c r="E1257" s="204"/>
      <c r="F1257" s="205">
        <v>11.6</v>
      </c>
      <c r="G1257" s="206">
        <v>3</v>
      </c>
      <c r="H1257" s="204">
        <v>0.28499999999999998</v>
      </c>
      <c r="I1257" s="206">
        <v>26</v>
      </c>
      <c r="J1257" s="204">
        <v>6.9000000000000006E-2</v>
      </c>
      <c r="K1257" s="204"/>
      <c r="L1257" s="205" t="s">
        <v>310</v>
      </c>
      <c r="M1257" s="205"/>
    </row>
    <row r="1258" spans="1:13" ht="56.25" x14ac:dyDescent="0.2">
      <c r="A1258" s="205" t="s">
        <v>2301</v>
      </c>
      <c r="B1258" s="205" t="s">
        <v>3303</v>
      </c>
      <c r="C1258" s="214" t="s">
        <v>5798</v>
      </c>
      <c r="D1258" s="204">
        <v>0.98699999999999999</v>
      </c>
      <c r="E1258" s="204"/>
      <c r="F1258" s="205">
        <v>4.5999999999999996</v>
      </c>
      <c r="G1258" s="206">
        <v>1</v>
      </c>
      <c r="H1258" s="204">
        <v>0.35299999999999998</v>
      </c>
      <c r="I1258" s="206">
        <v>11</v>
      </c>
      <c r="J1258" s="204">
        <v>8.3000000000000004E-2</v>
      </c>
      <c r="K1258" s="204">
        <v>9.8000000000000004E-2</v>
      </c>
      <c r="L1258" s="205"/>
      <c r="M1258" s="205"/>
    </row>
    <row r="1259" spans="1:13" x14ac:dyDescent="0.2">
      <c r="A1259" s="205" t="s">
        <v>3128</v>
      </c>
      <c r="B1259" s="205" t="s">
        <v>3303</v>
      </c>
      <c r="C1259" s="214" t="s">
        <v>2801</v>
      </c>
      <c r="D1259" s="204">
        <v>0.95</v>
      </c>
      <c r="E1259" s="204"/>
      <c r="F1259" s="205">
        <v>5.6</v>
      </c>
      <c r="G1259" s="206">
        <v>1</v>
      </c>
      <c r="H1259" s="204">
        <v>0.44900000000000001</v>
      </c>
      <c r="I1259" s="206">
        <v>14</v>
      </c>
      <c r="J1259" s="204">
        <v>7.1999999999999995E-2</v>
      </c>
      <c r="K1259" s="204">
        <v>8.7999999999999995E-2</v>
      </c>
      <c r="L1259" s="205"/>
      <c r="M1259" s="205"/>
    </row>
    <row r="1260" spans="1:13" ht="22.5" x14ac:dyDescent="0.2">
      <c r="A1260" s="205" t="s">
        <v>2302</v>
      </c>
      <c r="B1260" s="205" t="s">
        <v>3303</v>
      </c>
      <c r="C1260" s="214" t="s">
        <v>2303</v>
      </c>
      <c r="D1260" s="204">
        <v>0.85399999999999998</v>
      </c>
      <c r="E1260" s="204"/>
      <c r="F1260" s="205">
        <v>3.7</v>
      </c>
      <c r="G1260" s="206">
        <v>1</v>
      </c>
      <c r="H1260" s="204">
        <v>0.30399999999999999</v>
      </c>
      <c r="I1260" s="206">
        <v>8</v>
      </c>
      <c r="J1260" s="204">
        <v>8.1000000000000003E-2</v>
      </c>
      <c r="K1260" s="204">
        <v>9.0999999999999998E-2</v>
      </c>
      <c r="L1260" s="205"/>
      <c r="M1260" s="205"/>
    </row>
    <row r="1261" spans="1:13" ht="22.5" x14ac:dyDescent="0.2">
      <c r="A1261" s="205" t="s">
        <v>2304</v>
      </c>
      <c r="B1261" s="205" t="s">
        <v>3303</v>
      </c>
      <c r="C1261" s="214" t="s">
        <v>2305</v>
      </c>
      <c r="D1261" s="204">
        <v>0.69499999999999995</v>
      </c>
      <c r="E1261" s="204"/>
      <c r="F1261" s="205">
        <v>3.1</v>
      </c>
      <c r="G1261" s="206">
        <v>1</v>
      </c>
      <c r="H1261" s="204">
        <v>0.222</v>
      </c>
      <c r="I1261" s="206">
        <v>7</v>
      </c>
      <c r="J1261" s="204">
        <v>8.8999999999999996E-2</v>
      </c>
      <c r="K1261" s="204">
        <v>9.6000000000000002E-2</v>
      </c>
      <c r="L1261" s="205"/>
      <c r="M1261" s="205"/>
    </row>
    <row r="1262" spans="1:13" ht="22.5" x14ac:dyDescent="0.2">
      <c r="A1262" s="205" t="s">
        <v>4035</v>
      </c>
      <c r="B1262" s="205" t="s">
        <v>3303</v>
      </c>
      <c r="C1262" s="214" t="s">
        <v>2737</v>
      </c>
      <c r="D1262" s="204">
        <v>2.8719999999999999</v>
      </c>
      <c r="E1262" s="204"/>
      <c r="F1262" s="205">
        <v>14.6</v>
      </c>
      <c r="G1262" s="206">
        <v>4</v>
      </c>
      <c r="H1262" s="204">
        <v>0.42499999999999999</v>
      </c>
      <c r="I1262" s="206">
        <v>29</v>
      </c>
      <c r="J1262" s="204">
        <v>0.10199999999999999</v>
      </c>
      <c r="K1262" s="204">
        <v>0.13600000000000001</v>
      </c>
      <c r="L1262" s="205"/>
      <c r="M1262" s="205"/>
    </row>
    <row r="1263" spans="1:13" ht="33.75" x14ac:dyDescent="0.2">
      <c r="A1263" s="205" t="s">
        <v>4036</v>
      </c>
      <c r="B1263" s="205" t="s">
        <v>3303</v>
      </c>
      <c r="C1263" s="214" t="s">
        <v>6762</v>
      </c>
      <c r="D1263" s="204">
        <v>1.1950000000000001</v>
      </c>
      <c r="E1263" s="204"/>
      <c r="F1263" s="205">
        <v>6.3</v>
      </c>
      <c r="G1263" s="206">
        <v>1</v>
      </c>
      <c r="H1263" s="204">
        <v>0.65900000000000003</v>
      </c>
      <c r="I1263" s="206">
        <v>15</v>
      </c>
      <c r="J1263" s="204">
        <v>7.9000000000000001E-2</v>
      </c>
      <c r="K1263" s="204">
        <v>9.7000000000000003E-2</v>
      </c>
      <c r="L1263" s="205"/>
      <c r="M1263" s="205"/>
    </row>
    <row r="1264" spans="1:13" ht="33.75" x14ac:dyDescent="0.2">
      <c r="A1264" s="205" t="s">
        <v>2738</v>
      </c>
      <c r="B1264" s="205" t="s">
        <v>3303</v>
      </c>
      <c r="C1264" s="214" t="s">
        <v>6763</v>
      </c>
      <c r="D1264" s="204">
        <v>0.81899999999999995</v>
      </c>
      <c r="E1264" s="204"/>
      <c r="F1264" s="205">
        <v>4.2</v>
      </c>
      <c r="G1264" s="206">
        <v>1</v>
      </c>
      <c r="H1264" s="204">
        <v>0.376</v>
      </c>
      <c r="I1264" s="206">
        <v>10</v>
      </c>
      <c r="J1264" s="204">
        <v>8.3000000000000004E-2</v>
      </c>
      <c r="K1264" s="204">
        <v>9.6000000000000002E-2</v>
      </c>
      <c r="L1264" s="205"/>
      <c r="M1264" s="205"/>
    </row>
    <row r="1265" spans="1:13" ht="22.5" x14ac:dyDescent="0.2">
      <c r="A1265" s="205" t="s">
        <v>1290</v>
      </c>
      <c r="B1265" s="205" t="s">
        <v>3303</v>
      </c>
      <c r="C1265" s="214" t="s">
        <v>872</v>
      </c>
      <c r="D1265" s="204">
        <v>6.5140000000000002</v>
      </c>
      <c r="E1265" s="204"/>
      <c r="F1265" s="205">
        <v>17.7</v>
      </c>
      <c r="G1265" s="206">
        <v>5</v>
      </c>
      <c r="H1265" s="204">
        <v>0.42399999999999999</v>
      </c>
      <c r="I1265" s="206">
        <v>32</v>
      </c>
      <c r="J1265" s="204">
        <v>0.14299999999999999</v>
      </c>
      <c r="K1265" s="204">
        <v>0.13600000000000001</v>
      </c>
      <c r="L1265" s="205"/>
      <c r="M1265" s="205"/>
    </row>
    <row r="1266" spans="1:13" ht="22.5" x14ac:dyDescent="0.2">
      <c r="A1266" s="205" t="s">
        <v>873</v>
      </c>
      <c r="B1266" s="205" t="s">
        <v>3303</v>
      </c>
      <c r="C1266" s="214" t="s">
        <v>874</v>
      </c>
      <c r="D1266" s="204">
        <v>3.2429999999999999</v>
      </c>
      <c r="E1266" s="204"/>
      <c r="F1266" s="205">
        <v>11.2</v>
      </c>
      <c r="G1266" s="206">
        <v>3</v>
      </c>
      <c r="H1266" s="204">
        <v>0.32100000000000001</v>
      </c>
      <c r="I1266" s="206">
        <v>22</v>
      </c>
      <c r="J1266" s="204">
        <v>0.08</v>
      </c>
      <c r="K1266" s="204">
        <v>0.105</v>
      </c>
      <c r="L1266" s="205"/>
      <c r="M1266" s="205"/>
    </row>
    <row r="1267" spans="1:13" ht="33.75" x14ac:dyDescent="0.2">
      <c r="A1267" s="205" t="s">
        <v>2331</v>
      </c>
      <c r="B1267" s="205" t="s">
        <v>3303</v>
      </c>
      <c r="C1267" s="214" t="s">
        <v>2332</v>
      </c>
      <c r="D1267" s="204">
        <v>5.8</v>
      </c>
      <c r="E1267" s="204"/>
      <c r="F1267" s="205">
        <v>23.8</v>
      </c>
      <c r="G1267" s="206">
        <v>7</v>
      </c>
      <c r="H1267" s="204">
        <v>0.45</v>
      </c>
      <c r="I1267" s="206">
        <v>42</v>
      </c>
      <c r="J1267" s="204">
        <v>0.22</v>
      </c>
      <c r="K1267" s="204">
        <v>0.14499999999999999</v>
      </c>
      <c r="L1267" s="205"/>
      <c r="M1267" s="205"/>
    </row>
    <row r="1268" spans="1:13" x14ac:dyDescent="0.2">
      <c r="A1268" s="205" t="s">
        <v>399</v>
      </c>
      <c r="B1268" s="205" t="s">
        <v>3305</v>
      </c>
      <c r="C1268" s="214" t="s">
        <v>875</v>
      </c>
      <c r="D1268" s="204">
        <v>0.45500000000000002</v>
      </c>
      <c r="E1268" s="204"/>
      <c r="F1268" s="205">
        <v>3</v>
      </c>
      <c r="G1268" s="206">
        <v>1</v>
      </c>
      <c r="H1268" s="204">
        <v>0.23</v>
      </c>
      <c r="I1268" s="206">
        <v>7</v>
      </c>
      <c r="J1268" s="204">
        <v>9.7000000000000003E-2</v>
      </c>
      <c r="K1268" s="204">
        <v>0.104</v>
      </c>
      <c r="L1268" s="205"/>
      <c r="M1268" s="205"/>
    </row>
    <row r="1269" spans="1:13" ht="45" x14ac:dyDescent="0.2">
      <c r="A1269" s="205" t="s">
        <v>876</v>
      </c>
      <c r="B1269" s="205" t="s">
        <v>3305</v>
      </c>
      <c r="C1269" s="214" t="s">
        <v>1547</v>
      </c>
      <c r="D1269" s="204">
        <v>0.56599999999999995</v>
      </c>
      <c r="E1269" s="204"/>
      <c r="F1269" s="205">
        <v>3.8</v>
      </c>
      <c r="G1269" s="206">
        <v>1</v>
      </c>
      <c r="H1269" s="204">
        <v>0.33100000000000002</v>
      </c>
      <c r="I1269" s="206">
        <v>9</v>
      </c>
      <c r="J1269" s="204">
        <v>9.4E-2</v>
      </c>
      <c r="K1269" s="204">
        <v>0.106</v>
      </c>
      <c r="L1269" s="205"/>
      <c r="M1269" s="205"/>
    </row>
    <row r="1270" spans="1:13" ht="22.5" x14ac:dyDescent="0.2">
      <c r="A1270" s="205" t="s">
        <v>3971</v>
      </c>
      <c r="B1270" s="205" t="s">
        <v>3305</v>
      </c>
      <c r="C1270" s="214" t="s">
        <v>3972</v>
      </c>
      <c r="D1270" s="204">
        <v>0.376</v>
      </c>
      <c r="E1270" s="204"/>
      <c r="F1270" s="205">
        <v>2.2999999999999998</v>
      </c>
      <c r="G1270" s="206">
        <v>1</v>
      </c>
      <c r="H1270" s="204">
        <v>0.17399999999999999</v>
      </c>
      <c r="I1270" s="206">
        <v>4</v>
      </c>
      <c r="J1270" s="204">
        <v>0.109</v>
      </c>
      <c r="K1270" s="204">
        <v>0.109</v>
      </c>
      <c r="L1270" s="205"/>
      <c r="M1270" s="205"/>
    </row>
    <row r="1271" spans="1:13" x14ac:dyDescent="0.2">
      <c r="A1271" s="217" t="s">
        <v>2915</v>
      </c>
      <c r="B1271" s="85"/>
      <c r="C1271" s="218"/>
      <c r="D1271" s="84"/>
      <c r="E1271" s="84"/>
      <c r="F1271" s="85"/>
      <c r="G1271" s="220"/>
      <c r="H1271" s="84"/>
      <c r="I1271" s="220"/>
      <c r="J1271" s="84"/>
      <c r="K1271" s="84"/>
      <c r="L1271" s="85"/>
      <c r="M1271" s="221"/>
    </row>
    <row r="1272" spans="1:13" ht="56.25" x14ac:dyDescent="0.2">
      <c r="A1272" s="205" t="s">
        <v>2560</v>
      </c>
      <c r="B1272" s="205" t="s">
        <v>3303</v>
      </c>
      <c r="C1272" s="214" t="s">
        <v>15</v>
      </c>
      <c r="D1272" s="204">
        <v>14.204000000000001</v>
      </c>
      <c r="E1272" s="204"/>
      <c r="F1272" s="205">
        <v>30</v>
      </c>
      <c r="G1272" s="206">
        <v>9</v>
      </c>
      <c r="H1272" s="204">
        <v>1.131</v>
      </c>
      <c r="I1272" s="206">
        <v>48</v>
      </c>
      <c r="J1272" s="204">
        <v>0.376</v>
      </c>
      <c r="K1272" s="204">
        <v>0.36399999999999999</v>
      </c>
      <c r="L1272" s="205"/>
      <c r="M1272" s="205"/>
    </row>
    <row r="1273" spans="1:13" ht="56.25" x14ac:dyDescent="0.2">
      <c r="A1273" s="205" t="s">
        <v>2561</v>
      </c>
      <c r="B1273" s="205" t="s">
        <v>3303</v>
      </c>
      <c r="C1273" s="214" t="s">
        <v>284</v>
      </c>
      <c r="D1273" s="204">
        <v>7.1539999999999999</v>
      </c>
      <c r="E1273" s="204"/>
      <c r="F1273" s="205">
        <v>20.7</v>
      </c>
      <c r="G1273" s="206">
        <v>6</v>
      </c>
      <c r="H1273" s="204">
        <v>0.79700000000000004</v>
      </c>
      <c r="I1273" s="206">
        <v>36</v>
      </c>
      <c r="J1273" s="204">
        <v>0.189</v>
      </c>
      <c r="K1273" s="204">
        <v>0.25700000000000001</v>
      </c>
      <c r="L1273" s="205"/>
      <c r="M1273" s="205"/>
    </row>
    <row r="1274" spans="1:13" ht="45" x14ac:dyDescent="0.2">
      <c r="A1274" s="205" t="s">
        <v>3026</v>
      </c>
      <c r="B1274" s="205" t="s">
        <v>3303</v>
      </c>
      <c r="C1274" s="214" t="s">
        <v>285</v>
      </c>
      <c r="D1274" s="204">
        <v>3.0670000000000002</v>
      </c>
      <c r="E1274" s="204"/>
      <c r="F1274" s="205">
        <v>12.2</v>
      </c>
      <c r="G1274" s="206">
        <v>3</v>
      </c>
      <c r="H1274" s="204">
        <v>0.51</v>
      </c>
      <c r="I1274" s="206">
        <v>26</v>
      </c>
      <c r="J1274" s="204">
        <v>0.16800000000000001</v>
      </c>
      <c r="K1274" s="204">
        <v>0.155</v>
      </c>
      <c r="L1274" s="205"/>
      <c r="M1274" s="205"/>
    </row>
    <row r="1275" spans="1:13" ht="45" x14ac:dyDescent="0.2">
      <c r="A1275" s="205" t="s">
        <v>286</v>
      </c>
      <c r="B1275" s="205" t="s">
        <v>3303</v>
      </c>
      <c r="C1275" s="214" t="s">
        <v>287</v>
      </c>
      <c r="D1275" s="204">
        <v>2.7050000000000001</v>
      </c>
      <c r="E1275" s="204"/>
      <c r="F1275" s="205">
        <v>12.8</v>
      </c>
      <c r="G1275" s="206">
        <v>3</v>
      </c>
      <c r="H1275" s="204">
        <v>0.504</v>
      </c>
      <c r="I1275" s="206">
        <v>26</v>
      </c>
      <c r="J1275" s="204">
        <v>0.11</v>
      </c>
      <c r="K1275" s="204">
        <v>0.14599999999999999</v>
      </c>
      <c r="L1275" s="205"/>
      <c r="M1275" s="205"/>
    </row>
    <row r="1276" spans="1:13" ht="22.5" x14ac:dyDescent="0.2">
      <c r="A1276" s="205" t="s">
        <v>1502</v>
      </c>
      <c r="B1276" s="205" t="s">
        <v>3303</v>
      </c>
      <c r="C1276" s="214" t="s">
        <v>7578</v>
      </c>
      <c r="D1276" s="204">
        <v>1.3049999999999999</v>
      </c>
      <c r="E1276" s="204"/>
      <c r="F1276" s="205">
        <v>5.7</v>
      </c>
      <c r="G1276" s="206">
        <v>1</v>
      </c>
      <c r="H1276" s="204">
        <v>0.88</v>
      </c>
      <c r="I1276" s="206">
        <v>13</v>
      </c>
      <c r="J1276" s="204">
        <v>0.193</v>
      </c>
      <c r="K1276" s="204">
        <v>0.13400000000000001</v>
      </c>
      <c r="L1276" s="205"/>
      <c r="M1276" s="205"/>
    </row>
    <row r="1277" spans="1:13" ht="22.5" x14ac:dyDescent="0.2">
      <c r="A1277" s="205" t="s">
        <v>1503</v>
      </c>
      <c r="B1277" s="205" t="s">
        <v>3303</v>
      </c>
      <c r="C1277" s="214" t="s">
        <v>7579</v>
      </c>
      <c r="D1277" s="204">
        <v>1.546</v>
      </c>
      <c r="E1277" s="204"/>
      <c r="F1277" s="205">
        <v>7.6</v>
      </c>
      <c r="G1277" s="206">
        <v>2</v>
      </c>
      <c r="H1277" s="204">
        <v>0.41</v>
      </c>
      <c r="I1277" s="206">
        <v>17</v>
      </c>
      <c r="J1277" s="204">
        <v>0.112</v>
      </c>
      <c r="K1277" s="204">
        <v>0.14199999999999999</v>
      </c>
      <c r="L1277" s="205"/>
      <c r="M1277" s="205"/>
    </row>
    <row r="1278" spans="1:13" x14ac:dyDescent="0.2">
      <c r="A1278" s="205" t="s">
        <v>2562</v>
      </c>
      <c r="B1278" s="205" t="s">
        <v>3305</v>
      </c>
      <c r="C1278" s="214" t="s">
        <v>3810</v>
      </c>
      <c r="D1278" s="204">
        <v>0.59899999999999998</v>
      </c>
      <c r="E1278" s="204"/>
      <c r="F1278" s="205">
        <v>3.8</v>
      </c>
      <c r="G1278" s="206"/>
      <c r="H1278" s="204"/>
      <c r="I1278" s="206">
        <v>9</v>
      </c>
      <c r="J1278" s="204">
        <v>0.14699999999999999</v>
      </c>
      <c r="K1278" s="204">
        <v>0.11700000000000001</v>
      </c>
      <c r="L1278" s="205"/>
      <c r="M1278" s="205"/>
    </row>
    <row r="1279" spans="1:13" x14ac:dyDescent="0.2">
      <c r="A1279" s="205" t="s">
        <v>2563</v>
      </c>
      <c r="B1279" s="205" t="s">
        <v>3305</v>
      </c>
      <c r="C1279" s="214" t="s">
        <v>3811</v>
      </c>
      <c r="D1279" s="204">
        <v>0.69099999999999995</v>
      </c>
      <c r="E1279" s="204"/>
      <c r="F1279" s="205">
        <v>5.4</v>
      </c>
      <c r="G1279" s="206"/>
      <c r="H1279" s="204"/>
      <c r="I1279" s="206">
        <v>13</v>
      </c>
      <c r="J1279" s="204">
        <v>8.5999999999999993E-2</v>
      </c>
      <c r="K1279" s="204">
        <v>0.10299999999999999</v>
      </c>
      <c r="L1279" s="205"/>
      <c r="M1279" s="205"/>
    </row>
    <row r="1280" spans="1:13" x14ac:dyDescent="0.2">
      <c r="A1280" s="205" t="s">
        <v>519</v>
      </c>
      <c r="B1280" s="205" t="s">
        <v>3305</v>
      </c>
      <c r="C1280" s="214" t="s">
        <v>3812</v>
      </c>
      <c r="D1280" s="204">
        <v>0.23300000000000001</v>
      </c>
      <c r="E1280" s="204"/>
      <c r="F1280" s="205">
        <v>1</v>
      </c>
      <c r="G1280" s="206"/>
      <c r="H1280" s="204"/>
      <c r="I1280" s="206"/>
      <c r="J1280" s="204"/>
      <c r="K1280" s="204"/>
      <c r="L1280" s="205"/>
      <c r="M1280" s="205"/>
    </row>
    <row r="1281" spans="1:13" x14ac:dyDescent="0.2">
      <c r="A1281" s="217" t="s">
        <v>2916</v>
      </c>
      <c r="B1281" s="85"/>
      <c r="C1281" s="218"/>
      <c r="D1281" s="84"/>
      <c r="E1281" s="84"/>
      <c r="F1281" s="85"/>
      <c r="G1281" s="220"/>
      <c r="H1281" s="84"/>
      <c r="I1281" s="220"/>
      <c r="J1281" s="84"/>
      <c r="K1281" s="84"/>
      <c r="L1281" s="85"/>
      <c r="M1281" s="221"/>
    </row>
    <row r="1282" spans="1:13" ht="33.75" x14ac:dyDescent="0.2">
      <c r="A1282" s="205" t="s">
        <v>2564</v>
      </c>
      <c r="B1282" s="205" t="s">
        <v>3303</v>
      </c>
      <c r="C1282" s="214" t="s">
        <v>6850</v>
      </c>
      <c r="D1282" s="204">
        <v>2.4140000000000001</v>
      </c>
      <c r="E1282" s="204"/>
      <c r="F1282" s="205">
        <v>10.1</v>
      </c>
      <c r="G1282" s="206">
        <v>2</v>
      </c>
      <c r="H1282" s="204">
        <v>0.38700000000000001</v>
      </c>
      <c r="I1282" s="206">
        <v>23</v>
      </c>
      <c r="J1282" s="204">
        <v>0.08</v>
      </c>
      <c r="K1282" s="204">
        <v>0.104</v>
      </c>
      <c r="L1282" s="205"/>
      <c r="M1282" s="205"/>
    </row>
    <row r="1283" spans="1:13" ht="45" x14ac:dyDescent="0.2">
      <c r="A1283" s="205" t="s">
        <v>2565</v>
      </c>
      <c r="B1283" s="205" t="s">
        <v>3303</v>
      </c>
      <c r="C1283" s="214" t="s">
        <v>6764</v>
      </c>
      <c r="D1283" s="204">
        <v>1.0549999999999999</v>
      </c>
      <c r="E1283" s="204"/>
      <c r="F1283" s="205">
        <v>3.8</v>
      </c>
      <c r="G1283" s="206">
        <v>1</v>
      </c>
      <c r="H1283" s="204">
        <v>0.40400000000000003</v>
      </c>
      <c r="I1283" s="206">
        <v>9</v>
      </c>
      <c r="J1283" s="204">
        <v>0.1</v>
      </c>
      <c r="K1283" s="204">
        <v>0.113</v>
      </c>
      <c r="L1283" s="205"/>
      <c r="M1283" s="205"/>
    </row>
    <row r="1284" spans="1:13" ht="45" x14ac:dyDescent="0.2">
      <c r="A1284" s="205" t="s">
        <v>6765</v>
      </c>
      <c r="B1284" s="205" t="s">
        <v>3303</v>
      </c>
      <c r="C1284" s="214" t="s">
        <v>6766</v>
      </c>
      <c r="D1284" s="204">
        <v>0.58599999999999997</v>
      </c>
      <c r="E1284" s="204"/>
      <c r="F1284" s="205">
        <v>4.3</v>
      </c>
      <c r="G1284" s="206">
        <v>1</v>
      </c>
      <c r="H1284" s="204">
        <v>0.31</v>
      </c>
      <c r="I1284" s="206">
        <v>10</v>
      </c>
      <c r="J1284" s="204">
        <v>8.5000000000000006E-2</v>
      </c>
      <c r="K1284" s="204">
        <v>9.9000000000000005E-2</v>
      </c>
      <c r="L1284" s="205"/>
      <c r="M1284" s="205"/>
    </row>
    <row r="1285" spans="1:13" x14ac:dyDescent="0.2">
      <c r="A1285" s="205" t="s">
        <v>520</v>
      </c>
      <c r="B1285" s="205" t="s">
        <v>3303</v>
      </c>
      <c r="C1285" s="214" t="s">
        <v>521</v>
      </c>
      <c r="D1285" s="204">
        <v>2.9420000000000002</v>
      </c>
      <c r="E1285" s="204"/>
      <c r="F1285" s="205">
        <v>7.8</v>
      </c>
      <c r="G1285" s="206">
        <v>2</v>
      </c>
      <c r="H1285" s="204">
        <v>0.48299999999999998</v>
      </c>
      <c r="I1285" s="206">
        <v>12</v>
      </c>
      <c r="J1285" s="204">
        <v>0.186</v>
      </c>
      <c r="K1285" s="204">
        <v>0.16500000000000001</v>
      </c>
      <c r="L1285" s="205"/>
      <c r="M1285" s="205"/>
    </row>
    <row r="1286" spans="1:13" ht="67.5" x14ac:dyDescent="0.2">
      <c r="A1286" s="205" t="s">
        <v>2333</v>
      </c>
      <c r="B1286" s="205" t="s">
        <v>3305</v>
      </c>
      <c r="C1286" s="214" t="s">
        <v>7406</v>
      </c>
      <c r="D1286" s="204">
        <v>0.97399999999999998</v>
      </c>
      <c r="E1286" s="204"/>
      <c r="F1286" s="205">
        <v>2.5</v>
      </c>
      <c r="G1286" s="206">
        <v>1</v>
      </c>
      <c r="H1286" s="204">
        <v>0.49099999999999999</v>
      </c>
      <c r="I1286" s="206">
        <v>5</v>
      </c>
      <c r="J1286" s="204">
        <v>0.27900000000000003</v>
      </c>
      <c r="K1286" s="204">
        <v>0.28299999999999997</v>
      </c>
      <c r="L1286" s="205"/>
      <c r="M1286" s="205"/>
    </row>
    <row r="1287" spans="1:13" ht="67.5" x14ac:dyDescent="0.2">
      <c r="A1287" s="205" t="s">
        <v>2358</v>
      </c>
      <c r="B1287" s="205" t="s">
        <v>3305</v>
      </c>
      <c r="C1287" s="214" t="s">
        <v>7407</v>
      </c>
      <c r="D1287" s="204">
        <v>0.58299999999999996</v>
      </c>
      <c r="E1287" s="204"/>
      <c r="F1287" s="205">
        <v>2.2999999999999998</v>
      </c>
      <c r="G1287" s="206">
        <v>1</v>
      </c>
      <c r="H1287" s="204">
        <v>0.29099999999999998</v>
      </c>
      <c r="I1287" s="206">
        <v>4</v>
      </c>
      <c r="J1287" s="204">
        <v>0.17699999999999999</v>
      </c>
      <c r="K1287" s="204">
        <v>0.17599999999999999</v>
      </c>
      <c r="L1287" s="205"/>
      <c r="M1287" s="205"/>
    </row>
    <row r="1288" spans="1:13" ht="56.25" x14ac:dyDescent="0.2">
      <c r="A1288" s="205" t="s">
        <v>3363</v>
      </c>
      <c r="B1288" s="205" t="s">
        <v>3305</v>
      </c>
      <c r="C1288" s="214" t="s">
        <v>7580</v>
      </c>
      <c r="D1288" s="204">
        <v>0.70599999999999996</v>
      </c>
      <c r="E1288" s="204"/>
      <c r="F1288" s="205">
        <v>3</v>
      </c>
      <c r="G1288" s="206">
        <v>1</v>
      </c>
      <c r="H1288" s="204">
        <v>0.26400000000000001</v>
      </c>
      <c r="I1288" s="206">
        <v>6</v>
      </c>
      <c r="J1288" s="204">
        <v>0.13500000000000001</v>
      </c>
      <c r="K1288" s="204">
        <v>0.14399999999999999</v>
      </c>
      <c r="L1288" s="205"/>
      <c r="M1288" s="205"/>
    </row>
    <row r="1289" spans="1:13" ht="56.25" x14ac:dyDescent="0.2">
      <c r="A1289" s="205" t="s">
        <v>1067</v>
      </c>
      <c r="B1289" s="205" t="s">
        <v>3305</v>
      </c>
      <c r="C1289" s="214" t="s">
        <v>7409</v>
      </c>
      <c r="D1289" s="204">
        <v>0.39300000000000002</v>
      </c>
      <c r="E1289" s="204"/>
      <c r="F1289" s="205">
        <v>2.4</v>
      </c>
      <c r="G1289" s="206">
        <v>1</v>
      </c>
      <c r="H1289" s="204">
        <v>0.13300000000000001</v>
      </c>
      <c r="I1289" s="206">
        <v>5</v>
      </c>
      <c r="J1289" s="204">
        <v>0.106</v>
      </c>
      <c r="K1289" s="204">
        <v>0.108</v>
      </c>
      <c r="L1289" s="205"/>
      <c r="M1289" s="205"/>
    </row>
    <row r="1290" spans="1:13" ht="22.5" x14ac:dyDescent="0.2">
      <c r="A1290" s="205" t="s">
        <v>1766</v>
      </c>
      <c r="B1290" s="205" t="s">
        <v>3305</v>
      </c>
      <c r="C1290" s="214" t="s">
        <v>1152</v>
      </c>
      <c r="D1290" s="204">
        <v>0.57499999999999996</v>
      </c>
      <c r="E1290" s="204"/>
      <c r="F1290" s="205">
        <v>4.0999999999999996</v>
      </c>
      <c r="G1290" s="206">
        <v>1</v>
      </c>
      <c r="H1290" s="204">
        <v>0.34300000000000003</v>
      </c>
      <c r="I1290" s="206">
        <v>10</v>
      </c>
      <c r="J1290" s="204">
        <v>9.2999999999999999E-2</v>
      </c>
      <c r="K1290" s="204">
        <v>0.107</v>
      </c>
      <c r="L1290" s="205"/>
      <c r="M1290" s="205"/>
    </row>
    <row r="1291" spans="1:13" x14ac:dyDescent="0.2">
      <c r="A1291" s="205" t="s">
        <v>522</v>
      </c>
      <c r="B1291" s="205" t="s">
        <v>3305</v>
      </c>
      <c r="C1291" s="214" t="s">
        <v>523</v>
      </c>
      <c r="D1291" s="204">
        <v>0.80500000000000005</v>
      </c>
      <c r="E1291" s="204"/>
      <c r="F1291" s="205">
        <v>2.4</v>
      </c>
      <c r="G1291" s="206">
        <v>1</v>
      </c>
      <c r="H1291" s="204">
        <v>0.44</v>
      </c>
      <c r="I1291" s="206">
        <v>5</v>
      </c>
      <c r="J1291" s="204">
        <v>0.23200000000000001</v>
      </c>
      <c r="K1291" s="204">
        <v>0.23400000000000001</v>
      </c>
      <c r="L1291" s="205"/>
      <c r="M1291" s="205"/>
    </row>
    <row r="1292" spans="1:13" x14ac:dyDescent="0.2">
      <c r="A1292" s="217" t="s">
        <v>5800</v>
      </c>
      <c r="B1292" s="85"/>
      <c r="C1292" s="218"/>
      <c r="D1292" s="84"/>
      <c r="E1292" s="84"/>
      <c r="F1292" s="85"/>
      <c r="G1292" s="220"/>
      <c r="H1292" s="84"/>
      <c r="I1292" s="220"/>
      <c r="J1292" s="84"/>
      <c r="K1292" s="84"/>
      <c r="L1292" s="85"/>
      <c r="M1292" s="221"/>
    </row>
    <row r="1293" spans="1:13" ht="56.25" x14ac:dyDescent="0.2">
      <c r="A1293" s="205" t="s">
        <v>5801</v>
      </c>
      <c r="B1293" s="205" t="s">
        <v>3303</v>
      </c>
      <c r="C1293" s="214" t="s">
        <v>5802</v>
      </c>
      <c r="D1293" s="204">
        <v>5.7350000000000003</v>
      </c>
      <c r="E1293" s="204"/>
      <c r="F1293" s="205">
        <v>23.7</v>
      </c>
      <c r="G1293" s="206">
        <v>7</v>
      </c>
      <c r="H1293" s="204">
        <v>0.60099999999999998</v>
      </c>
      <c r="I1293" s="206">
        <v>42</v>
      </c>
      <c r="J1293" s="204">
        <v>0.20300000000000001</v>
      </c>
      <c r="K1293" s="204">
        <v>0.19500000000000001</v>
      </c>
      <c r="L1293" s="205"/>
      <c r="M1293" s="205" t="s">
        <v>310</v>
      </c>
    </row>
    <row r="1294" spans="1:13" ht="33.75" x14ac:dyDescent="0.2">
      <c r="A1294" s="205" t="s">
        <v>5803</v>
      </c>
      <c r="B1294" s="205" t="s">
        <v>3303</v>
      </c>
      <c r="C1294" s="214" t="s">
        <v>5804</v>
      </c>
      <c r="D1294" s="204">
        <v>4.0579999999999998</v>
      </c>
      <c r="E1294" s="204"/>
      <c r="F1294" s="205">
        <v>20.100000000000001</v>
      </c>
      <c r="G1294" s="206">
        <v>6</v>
      </c>
      <c r="H1294" s="204">
        <v>0.41199999999999998</v>
      </c>
      <c r="I1294" s="206">
        <v>38</v>
      </c>
      <c r="J1294" s="204">
        <v>0.10100000000000001</v>
      </c>
      <c r="K1294" s="204">
        <v>0.13700000000000001</v>
      </c>
      <c r="L1294" s="205"/>
      <c r="M1294" s="205" t="s">
        <v>310</v>
      </c>
    </row>
    <row r="1295" spans="1:13" ht="56.25" x14ac:dyDescent="0.2">
      <c r="A1295" s="205" t="s">
        <v>5805</v>
      </c>
      <c r="B1295" s="205" t="s">
        <v>3303</v>
      </c>
      <c r="C1295" s="214" t="s">
        <v>7410</v>
      </c>
      <c r="D1295" s="204">
        <v>3.5369999999999999</v>
      </c>
      <c r="E1295" s="204"/>
      <c r="F1295" s="205">
        <v>18.7</v>
      </c>
      <c r="G1295" s="206">
        <v>5</v>
      </c>
      <c r="H1295" s="204">
        <v>0.435</v>
      </c>
      <c r="I1295" s="206">
        <v>35</v>
      </c>
      <c r="J1295" s="204">
        <v>9.8000000000000004E-2</v>
      </c>
      <c r="K1295" s="204">
        <v>0.13300000000000001</v>
      </c>
      <c r="L1295" s="205"/>
      <c r="M1295" s="205" t="s">
        <v>310</v>
      </c>
    </row>
    <row r="1296" spans="1:13" ht="56.25" x14ac:dyDescent="0.2">
      <c r="A1296" s="205" t="s">
        <v>5807</v>
      </c>
      <c r="B1296" s="205" t="s">
        <v>3303</v>
      </c>
      <c r="C1296" s="214" t="s">
        <v>5808</v>
      </c>
      <c r="D1296" s="204">
        <v>2.948</v>
      </c>
      <c r="E1296" s="204"/>
      <c r="F1296" s="205">
        <v>17.2</v>
      </c>
      <c r="G1296" s="206">
        <v>5</v>
      </c>
      <c r="H1296" s="204">
        <v>0.36499999999999999</v>
      </c>
      <c r="I1296" s="206">
        <v>32</v>
      </c>
      <c r="J1296" s="204">
        <v>8.8999999999999996E-2</v>
      </c>
      <c r="K1296" s="204">
        <v>0.12</v>
      </c>
      <c r="L1296" s="205"/>
      <c r="M1296" s="205" t="s">
        <v>310</v>
      </c>
    </row>
    <row r="1297" spans="1:13" ht="33.75" x14ac:dyDescent="0.2">
      <c r="A1297" s="205" t="s">
        <v>5809</v>
      </c>
      <c r="B1297" s="205" t="s">
        <v>3303</v>
      </c>
      <c r="C1297" s="214" t="s">
        <v>5810</v>
      </c>
      <c r="D1297" s="204">
        <v>2.2930000000000001</v>
      </c>
      <c r="E1297" s="204"/>
      <c r="F1297" s="205">
        <v>15.2</v>
      </c>
      <c r="G1297" s="206">
        <v>4</v>
      </c>
      <c r="H1297" s="204">
        <v>0.34899999999999998</v>
      </c>
      <c r="I1297" s="206">
        <v>27</v>
      </c>
      <c r="J1297" s="204">
        <v>8.1000000000000003E-2</v>
      </c>
      <c r="K1297" s="204">
        <v>0.108</v>
      </c>
      <c r="L1297" s="205"/>
      <c r="M1297" s="205" t="s">
        <v>310</v>
      </c>
    </row>
    <row r="1298" spans="1:13" ht="45" x14ac:dyDescent="0.2">
      <c r="A1298" s="205" t="s">
        <v>5811</v>
      </c>
      <c r="B1298" s="205" t="s">
        <v>3303</v>
      </c>
      <c r="C1298" s="214" t="s">
        <v>5812</v>
      </c>
      <c r="D1298" s="204">
        <v>2.226</v>
      </c>
      <c r="E1298" s="204"/>
      <c r="F1298" s="205">
        <v>14.5</v>
      </c>
      <c r="G1298" s="206">
        <v>4</v>
      </c>
      <c r="H1298" s="204">
        <v>0.36099999999999999</v>
      </c>
      <c r="I1298" s="206">
        <v>27</v>
      </c>
      <c r="J1298" s="204">
        <v>8.6999999999999994E-2</v>
      </c>
      <c r="K1298" s="204">
        <v>0.11700000000000001</v>
      </c>
      <c r="L1298" s="205"/>
      <c r="M1298" s="205" t="s">
        <v>310</v>
      </c>
    </row>
    <row r="1299" spans="1:13" ht="22.5" x14ac:dyDescent="0.2">
      <c r="A1299" s="205" t="s">
        <v>5813</v>
      </c>
      <c r="B1299" s="205" t="s">
        <v>3303</v>
      </c>
      <c r="C1299" s="214" t="s">
        <v>5814</v>
      </c>
      <c r="D1299" s="204">
        <v>2.0870000000000002</v>
      </c>
      <c r="E1299" s="204"/>
      <c r="F1299" s="205">
        <v>14.2</v>
      </c>
      <c r="G1299" s="206">
        <v>4</v>
      </c>
      <c r="H1299" s="204">
        <v>0.33700000000000002</v>
      </c>
      <c r="I1299" s="206">
        <v>27</v>
      </c>
      <c r="J1299" s="204">
        <v>8.3000000000000004E-2</v>
      </c>
      <c r="K1299" s="204">
        <v>0.111</v>
      </c>
      <c r="L1299" s="205"/>
      <c r="M1299" s="205" t="s">
        <v>310</v>
      </c>
    </row>
    <row r="1300" spans="1:13" ht="22.5" x14ac:dyDescent="0.2">
      <c r="A1300" s="205" t="s">
        <v>5815</v>
      </c>
      <c r="B1300" s="205" t="s">
        <v>3303</v>
      </c>
      <c r="C1300" s="214" t="s">
        <v>5816</v>
      </c>
      <c r="D1300" s="204">
        <v>1.752</v>
      </c>
      <c r="E1300" s="204"/>
      <c r="F1300" s="205">
        <v>12.4</v>
      </c>
      <c r="G1300" s="206">
        <v>3</v>
      </c>
      <c r="H1300" s="204">
        <v>0.35699999999999998</v>
      </c>
      <c r="I1300" s="206">
        <v>24</v>
      </c>
      <c r="J1300" s="204">
        <v>8.1000000000000003E-2</v>
      </c>
      <c r="K1300" s="204">
        <v>0.107</v>
      </c>
      <c r="L1300" s="205"/>
      <c r="M1300" s="205" t="s">
        <v>310</v>
      </c>
    </row>
    <row r="1301" spans="1:13" ht="22.5" x14ac:dyDescent="0.2">
      <c r="A1301" s="205" t="s">
        <v>5817</v>
      </c>
      <c r="B1301" s="205" t="s">
        <v>3303</v>
      </c>
      <c r="C1301" s="214" t="s">
        <v>5818</v>
      </c>
      <c r="D1301" s="204">
        <v>0.89800000000000002</v>
      </c>
      <c r="E1301" s="204"/>
      <c r="F1301" s="205">
        <v>5.8</v>
      </c>
      <c r="G1301" s="206">
        <v>1</v>
      </c>
      <c r="H1301" s="204">
        <v>0.48099999999999998</v>
      </c>
      <c r="I1301" s="206">
        <v>16</v>
      </c>
      <c r="J1301" s="204">
        <v>0.08</v>
      </c>
      <c r="K1301" s="204">
        <v>9.7000000000000003E-2</v>
      </c>
      <c r="L1301" s="205"/>
      <c r="M1301" s="205" t="s">
        <v>310</v>
      </c>
    </row>
    <row r="1302" spans="1:13" x14ac:dyDescent="0.2">
      <c r="A1302" s="205" t="s">
        <v>5819</v>
      </c>
      <c r="B1302" s="205" t="s">
        <v>3305</v>
      </c>
      <c r="C1302" s="214" t="s">
        <v>5820</v>
      </c>
      <c r="D1302" s="204">
        <v>1.1319999999999999</v>
      </c>
      <c r="E1302" s="204"/>
      <c r="F1302" s="205">
        <v>5.5</v>
      </c>
      <c r="G1302" s="206">
        <v>1</v>
      </c>
      <c r="H1302" s="204">
        <v>0.52500000000000002</v>
      </c>
      <c r="I1302" s="206">
        <v>14</v>
      </c>
      <c r="J1302" s="204">
        <v>0.13400000000000001</v>
      </c>
      <c r="K1302" s="204">
        <v>0.16200000000000001</v>
      </c>
      <c r="L1302" s="205"/>
      <c r="M1302" s="205" t="s">
        <v>310</v>
      </c>
    </row>
    <row r="1303" spans="1:13" x14ac:dyDescent="0.2">
      <c r="A1303" s="217" t="s">
        <v>5821</v>
      </c>
      <c r="B1303" s="85"/>
      <c r="C1303" s="218"/>
      <c r="D1303" s="84"/>
      <c r="E1303" s="84"/>
      <c r="F1303" s="85"/>
      <c r="G1303" s="220"/>
      <c r="H1303" s="84"/>
      <c r="I1303" s="220"/>
      <c r="J1303" s="84"/>
      <c r="K1303" s="84"/>
      <c r="L1303" s="85"/>
      <c r="M1303" s="221"/>
    </row>
    <row r="1304" spans="1:13" x14ac:dyDescent="0.2">
      <c r="A1304" s="205" t="s">
        <v>4042</v>
      </c>
      <c r="B1304" s="205" t="s">
        <v>3305</v>
      </c>
      <c r="C1304" s="214" t="s">
        <v>4043</v>
      </c>
      <c r="D1304" s="204"/>
      <c r="E1304" s="204"/>
      <c r="F1304" s="205"/>
      <c r="G1304" s="206"/>
      <c r="H1304" s="204"/>
      <c r="I1304" s="206"/>
      <c r="J1304" s="204"/>
      <c r="K1304" s="204"/>
      <c r="L1304" s="205"/>
      <c r="M1304" s="205"/>
    </row>
    <row r="1305" spans="1:13" x14ac:dyDescent="0.2">
      <c r="A1305" s="205" t="s">
        <v>4044</v>
      </c>
      <c r="B1305" s="205" t="s">
        <v>3305</v>
      </c>
      <c r="C1305" s="214" t="s">
        <v>3494</v>
      </c>
      <c r="D1305" s="204"/>
      <c r="E1305" s="204"/>
      <c r="F1305" s="205"/>
      <c r="G1305" s="206"/>
      <c r="H1305" s="204"/>
      <c r="I1305" s="206"/>
      <c r="J1305" s="204"/>
      <c r="K1305" s="204"/>
      <c r="L1305" s="205"/>
      <c r="M1305" s="205"/>
    </row>
    <row r="1306" spans="1:13" x14ac:dyDescent="0.2">
      <c r="A1306" s="205" t="s">
        <v>3495</v>
      </c>
      <c r="B1306" s="205" t="s">
        <v>3305</v>
      </c>
      <c r="C1306" s="214" t="s">
        <v>3101</v>
      </c>
      <c r="D1306" s="204"/>
      <c r="E1306" s="204"/>
      <c r="F1306" s="205"/>
      <c r="G1306" s="206"/>
      <c r="H1306" s="204"/>
      <c r="I1306" s="206"/>
      <c r="J1306" s="204"/>
      <c r="K1306" s="204"/>
      <c r="L1306" s="205"/>
      <c r="M1306" s="205"/>
    </row>
    <row r="1307" spans="1:13" x14ac:dyDescent="0.2">
      <c r="A1307" s="75" t="s">
        <v>7588</v>
      </c>
      <c r="B1307" s="76"/>
      <c r="C1307" s="83"/>
      <c r="D1307" s="78"/>
      <c r="E1307" s="79"/>
      <c r="F1307" s="76"/>
      <c r="G1307" s="78"/>
      <c r="H1307" s="76"/>
      <c r="I1307" s="220"/>
      <c r="J1307" s="84"/>
      <c r="K1307" s="84"/>
      <c r="L1307" s="85"/>
      <c r="M1307" s="221"/>
    </row>
    <row r="1308" spans="1:13" ht="22.5" x14ac:dyDescent="0.2">
      <c r="A1308" s="109" t="s">
        <v>6335</v>
      </c>
      <c r="B1308" s="109" t="s">
        <v>3305</v>
      </c>
      <c r="C1308" s="116" t="s">
        <v>6337</v>
      </c>
      <c r="D1308" s="108">
        <v>9.5000000000000001E-2</v>
      </c>
      <c r="E1308" s="109">
        <v>1</v>
      </c>
      <c r="F1308" s="117"/>
      <c r="G1308" s="108"/>
      <c r="H1308" s="117"/>
      <c r="I1308" s="108"/>
      <c r="J1308" s="204"/>
      <c r="K1308" s="204"/>
      <c r="L1308" s="205"/>
      <c r="M1308" s="205"/>
    </row>
    <row r="1309" spans="1:13" ht="22.5" x14ac:dyDescent="0.2">
      <c r="A1309" s="112" t="s">
        <v>6336</v>
      </c>
      <c r="B1309" s="112" t="s">
        <v>3305</v>
      </c>
      <c r="C1309" s="118" t="s">
        <v>6338</v>
      </c>
      <c r="D1309" s="111">
        <v>8.5000000000000006E-2</v>
      </c>
      <c r="E1309" s="112">
        <v>1</v>
      </c>
      <c r="F1309" s="119"/>
      <c r="G1309" s="111"/>
      <c r="H1309" s="119"/>
      <c r="I1309" s="111"/>
      <c r="J1309" s="204"/>
      <c r="K1309" s="204"/>
      <c r="L1309" s="205"/>
      <c r="M1309" s="205"/>
    </row>
  </sheetData>
  <mergeCells count="13">
    <mergeCell ref="K5:K6"/>
    <mergeCell ref="L5:L6"/>
    <mergeCell ref="M5:M6"/>
    <mergeCell ref="A2:M2"/>
    <mergeCell ref="A3:M3"/>
    <mergeCell ref="A5:A6"/>
    <mergeCell ref="B5:B6"/>
    <mergeCell ref="C5:C6"/>
    <mergeCell ref="D5:D6"/>
    <mergeCell ref="E5:E6"/>
    <mergeCell ref="F5:F6"/>
    <mergeCell ref="G5:H5"/>
    <mergeCell ref="I5:J5"/>
  </mergeCells>
  <pageMargins left="0.7" right="0.7" top="0.78740157499999996" bottom="0.78740157499999996"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Tabelle9">
    <tabColor rgb="FF002060"/>
  </sheetPr>
  <dimension ref="A1:N10"/>
  <sheetViews>
    <sheetView topLeftCell="A4" workbookViewId="0">
      <selection activeCell="A1208" sqref="A1208:A1255"/>
    </sheetView>
  </sheetViews>
  <sheetFormatPr baseColWidth="10" defaultColWidth="10.5703125" defaultRowHeight="12.75" x14ac:dyDescent="0.2"/>
  <cols>
    <col min="1" max="1" width="6.140625" style="155" customWidth="1"/>
    <col min="2" max="2" width="4.5703125" style="155" customWidth="1"/>
    <col min="3" max="3" width="43.5703125" style="155" customWidth="1"/>
    <col min="4" max="4" width="16.5703125" style="155" customWidth="1"/>
    <col min="5" max="5" width="16.85546875" style="155" customWidth="1"/>
    <col min="6" max="10" width="10.5703125" style="155"/>
    <col min="11" max="11" width="14.85546875" style="155" customWidth="1"/>
    <col min="12" max="12" width="10.5703125" style="155"/>
    <col min="13" max="13" width="14" style="155" customWidth="1"/>
    <col min="14" max="14" width="9.85546875" style="155" customWidth="1"/>
    <col min="15" max="16384" width="10.5703125" style="155"/>
  </cols>
  <sheetData>
    <row r="1" spans="1:14" ht="15" x14ac:dyDescent="0.25">
      <c r="A1" s="176"/>
      <c r="B1" s="176"/>
      <c r="C1" s="176"/>
      <c r="D1" s="176"/>
      <c r="E1" s="176"/>
      <c r="F1" s="176"/>
      <c r="G1" s="176"/>
      <c r="H1" s="176"/>
      <c r="I1" s="176"/>
      <c r="J1" s="176"/>
      <c r="K1" s="176"/>
      <c r="L1" s="176"/>
      <c r="M1" s="176"/>
      <c r="N1" s="177" t="s">
        <v>6852</v>
      </c>
    </row>
    <row r="2" spans="1:14" ht="15" x14ac:dyDescent="0.25">
      <c r="A2" s="529" t="s">
        <v>1482</v>
      </c>
      <c r="B2" s="529"/>
      <c r="C2" s="529"/>
      <c r="D2" s="529"/>
      <c r="E2" s="529"/>
      <c r="F2" s="529"/>
      <c r="G2" s="529"/>
      <c r="H2" s="529"/>
      <c r="I2" s="529"/>
      <c r="J2" s="529"/>
      <c r="K2" s="529"/>
      <c r="L2" s="529"/>
      <c r="M2" s="529"/>
      <c r="N2" s="530"/>
    </row>
    <row r="3" spans="1:14" x14ac:dyDescent="0.2">
      <c r="A3" s="531" t="s">
        <v>5824</v>
      </c>
      <c r="B3" s="531"/>
      <c r="C3" s="531"/>
      <c r="D3" s="531"/>
      <c r="E3" s="531"/>
      <c r="F3" s="531"/>
      <c r="G3" s="531"/>
      <c r="H3" s="531"/>
      <c r="I3" s="531"/>
      <c r="J3" s="531"/>
      <c r="K3" s="531"/>
      <c r="L3" s="531"/>
      <c r="M3" s="531"/>
      <c r="N3" s="530"/>
    </row>
    <row r="4" spans="1:14" x14ac:dyDescent="0.2">
      <c r="A4" s="176"/>
      <c r="B4" s="176"/>
      <c r="C4" s="176"/>
      <c r="D4" s="176"/>
      <c r="E4" s="176"/>
      <c r="F4" s="176"/>
      <c r="G4" s="176"/>
      <c r="H4" s="176"/>
      <c r="I4" s="176"/>
      <c r="J4" s="176"/>
      <c r="K4" s="176"/>
      <c r="L4" s="176"/>
      <c r="M4" s="176"/>
      <c r="N4" s="176"/>
    </row>
    <row r="5" spans="1:14" ht="13.35" customHeight="1" x14ac:dyDescent="0.2">
      <c r="A5" s="532" t="s">
        <v>1585</v>
      </c>
      <c r="B5" s="532" t="s">
        <v>1484</v>
      </c>
      <c r="C5" s="532" t="s">
        <v>3364</v>
      </c>
      <c r="D5" s="532" t="s">
        <v>1485</v>
      </c>
      <c r="E5" s="532" t="s">
        <v>1486</v>
      </c>
      <c r="F5" s="532" t="s">
        <v>1776</v>
      </c>
      <c r="G5" s="532" t="s">
        <v>3301</v>
      </c>
      <c r="H5" s="532"/>
      <c r="I5" s="532" t="s">
        <v>3302</v>
      </c>
      <c r="J5" s="532"/>
      <c r="K5" s="532" t="s">
        <v>1487</v>
      </c>
      <c r="L5" s="532" t="s">
        <v>1488</v>
      </c>
      <c r="M5" s="532" t="s">
        <v>1777</v>
      </c>
      <c r="N5" s="532" t="s">
        <v>5825</v>
      </c>
    </row>
    <row r="6" spans="1:14" ht="33.75" x14ac:dyDescent="0.2">
      <c r="A6" s="532"/>
      <c r="B6" s="532"/>
      <c r="C6" s="532"/>
      <c r="D6" s="532"/>
      <c r="E6" s="532"/>
      <c r="F6" s="532"/>
      <c r="G6" s="157" t="s">
        <v>2087</v>
      </c>
      <c r="H6" s="157" t="s">
        <v>2334</v>
      </c>
      <c r="I6" s="157" t="s">
        <v>2088</v>
      </c>
      <c r="J6" s="157" t="s">
        <v>2334</v>
      </c>
      <c r="K6" s="532"/>
      <c r="L6" s="532"/>
      <c r="M6" s="532"/>
      <c r="N6" s="532"/>
    </row>
    <row r="7" spans="1:14" x14ac:dyDescent="0.2">
      <c r="A7" s="320">
        <v>1</v>
      </c>
      <c r="B7" s="320">
        <v>2</v>
      </c>
      <c r="C7" s="320">
        <v>3</v>
      </c>
      <c r="D7" s="320">
        <v>4</v>
      </c>
      <c r="E7" s="320">
        <v>5</v>
      </c>
      <c r="F7" s="320">
        <v>6</v>
      </c>
      <c r="G7" s="320">
        <v>7</v>
      </c>
      <c r="H7" s="320">
        <v>8</v>
      </c>
      <c r="I7" s="320">
        <v>9</v>
      </c>
      <c r="J7" s="320">
        <v>10</v>
      </c>
      <c r="K7" s="320">
        <v>11</v>
      </c>
      <c r="L7" s="320">
        <v>12</v>
      </c>
      <c r="M7" s="320">
        <v>13</v>
      </c>
      <c r="N7" s="320">
        <v>14</v>
      </c>
    </row>
    <row r="8" spans="1:14" ht="19.350000000000001" customHeight="1" x14ac:dyDescent="0.2">
      <c r="A8" s="161" t="s">
        <v>2776</v>
      </c>
      <c r="B8" s="178"/>
      <c r="C8" s="179"/>
      <c r="D8" s="180"/>
      <c r="E8" s="180"/>
      <c r="F8" s="181"/>
      <c r="G8" s="182"/>
      <c r="H8" s="180"/>
      <c r="I8" s="182"/>
      <c r="J8" s="180"/>
      <c r="K8" s="180"/>
      <c r="L8" s="178"/>
      <c r="M8" s="178"/>
      <c r="N8" s="183"/>
    </row>
    <row r="9" spans="1:14" ht="56.25" x14ac:dyDescent="0.2">
      <c r="A9" s="106" t="s">
        <v>1738</v>
      </c>
      <c r="B9" s="106" t="s">
        <v>3305</v>
      </c>
      <c r="C9" s="107" t="s">
        <v>7096</v>
      </c>
      <c r="D9" s="108">
        <v>0.51600000000000001</v>
      </c>
      <c r="E9" s="108"/>
      <c r="F9" s="109">
        <v>4.3</v>
      </c>
      <c r="G9" s="117">
        <v>1</v>
      </c>
      <c r="H9" s="108">
        <v>0.29699999999999999</v>
      </c>
      <c r="I9" s="117">
        <v>10</v>
      </c>
      <c r="J9" s="108">
        <v>8.5000000000000006E-2</v>
      </c>
      <c r="K9" s="108">
        <v>9.8000000000000004E-2</v>
      </c>
      <c r="L9" s="106"/>
      <c r="M9" s="106"/>
      <c r="N9" s="117">
        <v>169</v>
      </c>
    </row>
    <row r="10" spans="1:14" ht="22.5" x14ac:dyDescent="0.2">
      <c r="A10" s="172" t="s">
        <v>601</v>
      </c>
      <c r="B10" s="172" t="s">
        <v>3305</v>
      </c>
      <c r="C10" s="184" t="s">
        <v>3620</v>
      </c>
      <c r="D10" s="170">
        <v>0.217</v>
      </c>
      <c r="E10" s="170"/>
      <c r="F10" s="172">
        <v>1</v>
      </c>
      <c r="G10" s="171"/>
      <c r="H10" s="170"/>
      <c r="I10" s="171"/>
      <c r="J10" s="170"/>
      <c r="K10" s="170"/>
      <c r="L10" s="172"/>
      <c r="M10" s="172"/>
      <c r="N10" s="171">
        <v>38</v>
      </c>
    </row>
  </sheetData>
  <mergeCells count="14">
    <mergeCell ref="K5:K6"/>
    <mergeCell ref="L5:L6"/>
    <mergeCell ref="M5:M6"/>
    <mergeCell ref="N5:N6"/>
    <mergeCell ref="A2:N2"/>
    <mergeCell ref="A3:N3"/>
    <mergeCell ref="A5:A6"/>
    <mergeCell ref="B5:B6"/>
    <mergeCell ref="C5:C6"/>
    <mergeCell ref="D5:D6"/>
    <mergeCell ref="E5:E6"/>
    <mergeCell ref="F5:F6"/>
    <mergeCell ref="G5:H5"/>
    <mergeCell ref="I5:J5"/>
  </mergeCells>
  <pageMargins left="0.7" right="0.7" top="0.78740157499999996" bottom="0.78740157499999996"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Tabelle8">
    <tabColor rgb="FF002060"/>
  </sheetPr>
  <dimension ref="A1:O855"/>
  <sheetViews>
    <sheetView topLeftCell="A847" workbookViewId="0">
      <selection activeCell="A1208" sqref="A1208:A1255"/>
    </sheetView>
  </sheetViews>
  <sheetFormatPr baseColWidth="10" defaultRowHeight="12.75" x14ac:dyDescent="0.2"/>
  <cols>
    <col min="1" max="1" width="8.42578125" style="17" customWidth="1"/>
    <col min="2" max="2" width="4.85546875" style="17" customWidth="1"/>
    <col min="3" max="3" width="42.42578125" style="26" customWidth="1"/>
    <col min="4" max="4" width="9.5703125" style="17" customWidth="1"/>
    <col min="5" max="5" width="9.42578125" style="17" customWidth="1"/>
    <col min="6" max="6" width="8.85546875" style="17" customWidth="1"/>
    <col min="7" max="7" width="10" style="17" customWidth="1"/>
    <col min="8" max="8" width="9.140625" style="17" customWidth="1"/>
    <col min="9" max="9" width="12.42578125" style="24" customWidth="1"/>
    <col min="10" max="10" width="12.85546875" style="17" customWidth="1"/>
    <col min="11" max="11" width="13.5703125" style="24" customWidth="1"/>
    <col min="12" max="12" width="11.5703125" style="17" customWidth="1"/>
    <col min="13" max="13" width="17.5703125" style="17" customWidth="1"/>
    <col min="14" max="14" width="11.5703125" style="17" customWidth="1"/>
    <col min="15" max="15" width="14.5703125" style="17" customWidth="1"/>
  </cols>
  <sheetData>
    <row r="1" spans="1:15" ht="15" x14ac:dyDescent="0.25">
      <c r="A1" s="20"/>
      <c r="B1" s="20"/>
      <c r="C1" s="21"/>
      <c r="D1" s="20"/>
      <c r="E1" s="20"/>
      <c r="F1" s="20"/>
      <c r="G1" s="20"/>
      <c r="H1" s="20"/>
      <c r="I1" s="20"/>
      <c r="J1" s="20"/>
      <c r="K1" s="20"/>
      <c r="L1" s="20"/>
      <c r="M1" s="20"/>
      <c r="N1" s="20"/>
      <c r="O1" s="27" t="s">
        <v>6852</v>
      </c>
    </row>
    <row r="2" spans="1:15" ht="15" x14ac:dyDescent="0.25">
      <c r="A2" s="534" t="s">
        <v>1482</v>
      </c>
      <c r="B2" s="534"/>
      <c r="C2" s="534"/>
      <c r="D2" s="534"/>
      <c r="E2" s="534"/>
      <c r="F2" s="534"/>
      <c r="G2" s="534"/>
      <c r="H2" s="534"/>
      <c r="I2" s="534"/>
      <c r="J2" s="534"/>
      <c r="K2" s="534"/>
      <c r="L2" s="534"/>
      <c r="M2" s="534"/>
      <c r="N2" s="534"/>
      <c r="O2" s="535"/>
    </row>
    <row r="3" spans="1:15" x14ac:dyDescent="0.2">
      <c r="A3" s="536" t="s">
        <v>2086</v>
      </c>
      <c r="B3" s="536"/>
      <c r="C3" s="536"/>
      <c r="D3" s="536"/>
      <c r="E3" s="536"/>
      <c r="F3" s="536"/>
      <c r="G3" s="536"/>
      <c r="H3" s="536"/>
      <c r="I3" s="536"/>
      <c r="J3" s="536"/>
      <c r="K3" s="536"/>
      <c r="L3" s="536"/>
      <c r="M3" s="536"/>
      <c r="N3" s="536"/>
      <c r="O3" s="535"/>
    </row>
    <row r="4" spans="1:15" x14ac:dyDescent="0.2">
      <c r="A4" s="20"/>
      <c r="B4" s="20"/>
      <c r="C4" s="21"/>
      <c r="D4" s="20"/>
      <c r="E4" s="20"/>
      <c r="F4" s="20"/>
      <c r="G4" s="20"/>
      <c r="H4" s="20"/>
      <c r="I4" s="20"/>
      <c r="J4" s="20"/>
      <c r="K4" s="20"/>
      <c r="L4" s="20"/>
      <c r="M4" s="20"/>
      <c r="N4" s="20"/>
      <c r="O4" s="20"/>
    </row>
    <row r="5" spans="1:15" x14ac:dyDescent="0.2">
      <c r="A5" s="533" t="s">
        <v>1585</v>
      </c>
      <c r="B5" s="533" t="s">
        <v>1484</v>
      </c>
      <c r="C5" s="528" t="s">
        <v>3364</v>
      </c>
      <c r="D5" s="537" t="s">
        <v>1778</v>
      </c>
      <c r="E5" s="537" t="s">
        <v>1779</v>
      </c>
      <c r="F5" s="538" t="s">
        <v>1780</v>
      </c>
      <c r="G5" s="538" t="s">
        <v>1781</v>
      </c>
      <c r="H5" s="533" t="s">
        <v>1233</v>
      </c>
      <c r="I5" s="533" t="s">
        <v>3301</v>
      </c>
      <c r="J5" s="533"/>
      <c r="K5" s="533" t="s">
        <v>3302</v>
      </c>
      <c r="L5" s="533"/>
      <c r="M5" s="533" t="s">
        <v>1487</v>
      </c>
      <c r="N5" s="533" t="s">
        <v>1488</v>
      </c>
      <c r="O5" s="533" t="s">
        <v>1234</v>
      </c>
    </row>
    <row r="6" spans="1:15" ht="22.5" x14ac:dyDescent="0.2">
      <c r="A6" s="533"/>
      <c r="B6" s="533"/>
      <c r="C6" s="528"/>
      <c r="D6" s="537"/>
      <c r="E6" s="537"/>
      <c r="F6" s="539"/>
      <c r="G6" s="539"/>
      <c r="H6" s="533"/>
      <c r="I6" s="188" t="s">
        <v>2087</v>
      </c>
      <c r="J6" s="188" t="s">
        <v>2334</v>
      </c>
      <c r="K6" s="188" t="s">
        <v>2088</v>
      </c>
      <c r="L6" s="188" t="s">
        <v>2334</v>
      </c>
      <c r="M6" s="533"/>
      <c r="N6" s="533"/>
      <c r="O6" s="533"/>
    </row>
    <row r="7" spans="1:15" x14ac:dyDescent="0.2">
      <c r="A7" s="191">
        <v>1</v>
      </c>
      <c r="B7" s="191">
        <v>2</v>
      </c>
      <c r="C7" s="191">
        <v>3</v>
      </c>
      <c r="D7" s="191">
        <v>4</v>
      </c>
      <c r="E7" s="191">
        <v>5</v>
      </c>
      <c r="F7" s="191">
        <v>6</v>
      </c>
      <c r="G7" s="191">
        <v>7</v>
      </c>
      <c r="H7" s="191">
        <v>8</v>
      </c>
      <c r="I7" s="191">
        <v>9</v>
      </c>
      <c r="J7" s="191">
        <v>10</v>
      </c>
      <c r="K7" s="191">
        <v>11</v>
      </c>
      <c r="L7" s="191">
        <v>12</v>
      </c>
      <c r="M7" s="191">
        <v>13</v>
      </c>
      <c r="N7" s="191">
        <v>14</v>
      </c>
      <c r="O7" s="191">
        <v>15</v>
      </c>
    </row>
    <row r="8" spans="1:15" x14ac:dyDescent="0.2">
      <c r="A8" s="75" t="s">
        <v>758</v>
      </c>
      <c r="B8" s="193"/>
      <c r="C8" s="194"/>
      <c r="D8" s="195"/>
      <c r="E8" s="195"/>
      <c r="F8" s="195"/>
      <c r="G8" s="195"/>
      <c r="H8" s="196"/>
      <c r="I8" s="193"/>
      <c r="J8" s="195"/>
      <c r="K8" s="193"/>
      <c r="L8" s="195"/>
      <c r="M8" s="195"/>
      <c r="N8" s="193"/>
      <c r="O8" s="197"/>
    </row>
    <row r="9" spans="1:15" ht="56.25" x14ac:dyDescent="0.2">
      <c r="A9" s="106" t="s">
        <v>897</v>
      </c>
      <c r="B9" s="106" t="s">
        <v>3303</v>
      </c>
      <c r="C9" s="198" t="s">
        <v>4536</v>
      </c>
      <c r="D9" s="108">
        <v>10.973000000000001</v>
      </c>
      <c r="E9" s="108">
        <v>10.847</v>
      </c>
      <c r="F9" s="108"/>
      <c r="G9" s="108"/>
      <c r="H9" s="109">
        <v>22.1</v>
      </c>
      <c r="I9" s="117">
        <v>6</v>
      </c>
      <c r="J9" s="108">
        <v>1.4259999999999999</v>
      </c>
      <c r="K9" s="117">
        <v>39</v>
      </c>
      <c r="L9" s="108">
        <v>0.316</v>
      </c>
      <c r="M9" s="108"/>
      <c r="N9" s="106" t="s">
        <v>310</v>
      </c>
      <c r="O9" s="106" t="s">
        <v>310</v>
      </c>
    </row>
    <row r="10" spans="1:15" ht="56.25" x14ac:dyDescent="0.2">
      <c r="A10" s="106" t="s">
        <v>1560</v>
      </c>
      <c r="B10" s="106" t="s">
        <v>3303</v>
      </c>
      <c r="C10" s="198" t="s">
        <v>4520</v>
      </c>
      <c r="D10" s="108">
        <v>10.125</v>
      </c>
      <c r="E10" s="108">
        <v>10.015000000000001</v>
      </c>
      <c r="F10" s="108"/>
      <c r="G10" s="108"/>
      <c r="H10" s="109">
        <v>24.5</v>
      </c>
      <c r="I10" s="117">
        <v>7</v>
      </c>
      <c r="J10" s="108">
        <v>1.1679999999999999</v>
      </c>
      <c r="K10" s="117">
        <v>42</v>
      </c>
      <c r="L10" s="108">
        <v>0.26700000000000002</v>
      </c>
      <c r="M10" s="108">
        <v>0.36699999999999999</v>
      </c>
      <c r="N10" s="106"/>
      <c r="O10" s="106" t="s">
        <v>310</v>
      </c>
    </row>
    <row r="11" spans="1:15" ht="56.25" x14ac:dyDescent="0.2">
      <c r="A11" s="106" t="s">
        <v>1819</v>
      </c>
      <c r="B11" s="106" t="s">
        <v>3303</v>
      </c>
      <c r="C11" s="198" t="s">
        <v>1177</v>
      </c>
      <c r="D11" s="108">
        <v>9.8239999999999998</v>
      </c>
      <c r="E11" s="108">
        <v>9.8049999999999997</v>
      </c>
      <c r="F11" s="108"/>
      <c r="G11" s="108"/>
      <c r="H11" s="109">
        <v>23.8</v>
      </c>
      <c r="I11" s="117">
        <v>7</v>
      </c>
      <c r="J11" s="108">
        <v>1.202</v>
      </c>
      <c r="K11" s="117">
        <v>42</v>
      </c>
      <c r="L11" s="108">
        <v>0.28299999999999997</v>
      </c>
      <c r="M11" s="108">
        <v>0.38800000000000001</v>
      </c>
      <c r="N11" s="106"/>
      <c r="O11" s="106" t="s">
        <v>310</v>
      </c>
    </row>
    <row r="12" spans="1:15" ht="56.25" x14ac:dyDescent="0.2">
      <c r="A12" s="106" t="s">
        <v>2055</v>
      </c>
      <c r="B12" s="106" t="s">
        <v>3303</v>
      </c>
      <c r="C12" s="198" t="s">
        <v>1178</v>
      </c>
      <c r="D12" s="108">
        <v>8.8829999999999991</v>
      </c>
      <c r="E12" s="108">
        <v>8.8729999999999993</v>
      </c>
      <c r="F12" s="108"/>
      <c r="G12" s="108"/>
      <c r="H12" s="109">
        <v>23.2</v>
      </c>
      <c r="I12" s="117">
        <v>7</v>
      </c>
      <c r="J12" s="108">
        <v>1.083</v>
      </c>
      <c r="K12" s="117">
        <v>41</v>
      </c>
      <c r="L12" s="108">
        <v>0.26100000000000001</v>
      </c>
      <c r="M12" s="108">
        <v>0.35799999999999998</v>
      </c>
      <c r="N12" s="106"/>
      <c r="O12" s="106" t="s">
        <v>310</v>
      </c>
    </row>
    <row r="13" spans="1:15" ht="56.25" x14ac:dyDescent="0.2">
      <c r="A13" s="106" t="s">
        <v>1179</v>
      </c>
      <c r="B13" s="106" t="s">
        <v>3303</v>
      </c>
      <c r="C13" s="198" t="s">
        <v>1180</v>
      </c>
      <c r="D13" s="108">
        <v>6.6909999999999998</v>
      </c>
      <c r="E13" s="108">
        <v>6.6859999999999999</v>
      </c>
      <c r="F13" s="108"/>
      <c r="G13" s="108"/>
      <c r="H13" s="109">
        <v>20.5</v>
      </c>
      <c r="I13" s="117">
        <v>6</v>
      </c>
      <c r="J13" s="108">
        <v>0.93500000000000005</v>
      </c>
      <c r="K13" s="117">
        <v>38</v>
      </c>
      <c r="L13" s="108">
        <v>0.223</v>
      </c>
      <c r="M13" s="108">
        <v>0.30399999999999999</v>
      </c>
      <c r="N13" s="106"/>
      <c r="O13" s="106" t="s">
        <v>310</v>
      </c>
    </row>
    <row r="14" spans="1:15" ht="56.25" x14ac:dyDescent="0.2">
      <c r="A14" s="106" t="s">
        <v>1813</v>
      </c>
      <c r="B14" s="106" t="s">
        <v>3303</v>
      </c>
      <c r="C14" s="198" t="s">
        <v>7097</v>
      </c>
      <c r="D14" s="108">
        <v>7.7140000000000004</v>
      </c>
      <c r="E14" s="108">
        <v>7.532</v>
      </c>
      <c r="F14" s="108"/>
      <c r="G14" s="108"/>
      <c r="H14" s="109">
        <v>18.600000000000001</v>
      </c>
      <c r="I14" s="117">
        <v>5</v>
      </c>
      <c r="J14" s="108">
        <v>1.018</v>
      </c>
      <c r="K14" s="117">
        <v>36</v>
      </c>
      <c r="L14" s="108">
        <v>0.23</v>
      </c>
      <c r="M14" s="108"/>
      <c r="N14" s="106" t="s">
        <v>310</v>
      </c>
      <c r="O14" s="106" t="s">
        <v>310</v>
      </c>
    </row>
    <row r="15" spans="1:15" ht="56.25" x14ac:dyDescent="0.2">
      <c r="A15" s="106" t="s">
        <v>1814</v>
      </c>
      <c r="B15" s="106" t="s">
        <v>3303</v>
      </c>
      <c r="C15" s="198" t="s">
        <v>490</v>
      </c>
      <c r="D15" s="108">
        <v>6.9459999999999997</v>
      </c>
      <c r="E15" s="108">
        <v>6.8689999999999998</v>
      </c>
      <c r="F15" s="108"/>
      <c r="G15" s="108"/>
      <c r="H15" s="109">
        <v>19</v>
      </c>
      <c r="I15" s="117">
        <v>5</v>
      </c>
      <c r="J15" s="108">
        <v>1.0529999999999999</v>
      </c>
      <c r="K15" s="117">
        <v>36</v>
      </c>
      <c r="L15" s="108">
        <v>0.23300000000000001</v>
      </c>
      <c r="M15" s="108"/>
      <c r="N15" s="106" t="s">
        <v>310</v>
      </c>
      <c r="O15" s="106" t="s">
        <v>310</v>
      </c>
    </row>
    <row r="16" spans="1:15" ht="56.25" x14ac:dyDescent="0.2">
      <c r="A16" s="110" t="s">
        <v>1598</v>
      </c>
      <c r="B16" s="110" t="s">
        <v>3303</v>
      </c>
      <c r="C16" s="199" t="s">
        <v>3707</v>
      </c>
      <c r="D16" s="111">
        <v>5.1589999999999998</v>
      </c>
      <c r="E16" s="111">
        <v>5.1440000000000001</v>
      </c>
      <c r="F16" s="111"/>
      <c r="G16" s="111"/>
      <c r="H16" s="112">
        <v>13.3</v>
      </c>
      <c r="I16" s="119">
        <v>3</v>
      </c>
      <c r="J16" s="111">
        <v>1.224</v>
      </c>
      <c r="K16" s="119">
        <v>28</v>
      </c>
      <c r="L16" s="111">
        <v>0.25800000000000001</v>
      </c>
      <c r="M16" s="111">
        <v>0.34200000000000003</v>
      </c>
      <c r="N16" s="200"/>
      <c r="O16" s="106" t="s">
        <v>310</v>
      </c>
    </row>
    <row r="17" spans="1:15" ht="56.25" x14ac:dyDescent="0.2">
      <c r="A17" s="110" t="s">
        <v>2566</v>
      </c>
      <c r="B17" s="110" t="s">
        <v>3303</v>
      </c>
      <c r="C17" s="199" t="s">
        <v>3140</v>
      </c>
      <c r="D17" s="111">
        <v>4.6539999999999999</v>
      </c>
      <c r="E17" s="111">
        <v>4.6340000000000003</v>
      </c>
      <c r="F17" s="111"/>
      <c r="G17" s="111"/>
      <c r="H17" s="112">
        <v>13.5</v>
      </c>
      <c r="I17" s="119">
        <v>4</v>
      </c>
      <c r="J17" s="111">
        <v>0.89200000000000002</v>
      </c>
      <c r="K17" s="119">
        <v>30</v>
      </c>
      <c r="L17" s="111">
        <v>0.23100000000000001</v>
      </c>
      <c r="M17" s="111">
        <v>0.308</v>
      </c>
      <c r="N17" s="201"/>
      <c r="O17" s="110" t="s">
        <v>310</v>
      </c>
    </row>
    <row r="18" spans="1:15" ht="56.25" x14ac:dyDescent="0.2">
      <c r="A18" s="202" t="s">
        <v>2661</v>
      </c>
      <c r="B18" s="202" t="s">
        <v>3303</v>
      </c>
      <c r="C18" s="203" t="s">
        <v>3141</v>
      </c>
      <c r="D18" s="204">
        <v>3.65</v>
      </c>
      <c r="E18" s="204">
        <v>3.6419999999999999</v>
      </c>
      <c r="F18" s="204"/>
      <c r="G18" s="204"/>
      <c r="H18" s="205">
        <v>11.5</v>
      </c>
      <c r="I18" s="206">
        <v>3</v>
      </c>
      <c r="J18" s="204">
        <v>0.88800000000000001</v>
      </c>
      <c r="K18" s="206">
        <v>25</v>
      </c>
      <c r="L18" s="204">
        <v>0.216</v>
      </c>
      <c r="M18" s="204">
        <v>0.28399999999999997</v>
      </c>
      <c r="N18" s="200"/>
      <c r="O18" s="106" t="s">
        <v>310</v>
      </c>
    </row>
    <row r="19" spans="1:15" ht="33.75" x14ac:dyDescent="0.2">
      <c r="A19" s="202" t="s">
        <v>2662</v>
      </c>
      <c r="B19" s="202" t="s">
        <v>3304</v>
      </c>
      <c r="C19" s="203" t="s">
        <v>7098</v>
      </c>
      <c r="D19" s="204">
        <v>1.0309999999999999</v>
      </c>
      <c r="E19" s="204">
        <v>1.03</v>
      </c>
      <c r="F19" s="204"/>
      <c r="G19" s="204"/>
      <c r="H19" s="205">
        <v>4.7</v>
      </c>
      <c r="I19" s="206">
        <v>1</v>
      </c>
      <c r="J19" s="204">
        <v>0.61299999999999999</v>
      </c>
      <c r="K19" s="206">
        <v>10</v>
      </c>
      <c r="L19" s="204">
        <v>0.186</v>
      </c>
      <c r="M19" s="204">
        <v>0.153</v>
      </c>
      <c r="N19" s="200"/>
      <c r="O19" s="106" t="s">
        <v>310</v>
      </c>
    </row>
    <row r="20" spans="1:15" ht="56.25" x14ac:dyDescent="0.2">
      <c r="A20" s="202" t="s">
        <v>3764</v>
      </c>
      <c r="B20" s="202" t="s">
        <v>3305</v>
      </c>
      <c r="C20" s="203" t="s">
        <v>5560</v>
      </c>
      <c r="D20" s="204">
        <v>0.68</v>
      </c>
      <c r="E20" s="204">
        <v>0.67300000000000004</v>
      </c>
      <c r="F20" s="204"/>
      <c r="G20" s="204"/>
      <c r="H20" s="205">
        <v>5.6</v>
      </c>
      <c r="I20" s="206"/>
      <c r="J20" s="204"/>
      <c r="K20" s="206">
        <v>15</v>
      </c>
      <c r="L20" s="204">
        <v>0.115</v>
      </c>
      <c r="M20" s="204"/>
      <c r="N20" s="200" t="s">
        <v>310</v>
      </c>
      <c r="O20" s="106" t="s">
        <v>310</v>
      </c>
    </row>
    <row r="21" spans="1:15" ht="22.5" x14ac:dyDescent="0.2">
      <c r="A21" s="202" t="s">
        <v>324</v>
      </c>
      <c r="B21" s="202" t="s">
        <v>3305</v>
      </c>
      <c r="C21" s="203" t="s">
        <v>3645</v>
      </c>
      <c r="D21" s="204">
        <v>0.26600000000000001</v>
      </c>
      <c r="E21" s="204">
        <v>0.26500000000000001</v>
      </c>
      <c r="F21" s="204"/>
      <c r="G21" s="204"/>
      <c r="H21" s="205">
        <v>1</v>
      </c>
      <c r="I21" s="206"/>
      <c r="J21" s="204"/>
      <c r="K21" s="206"/>
      <c r="L21" s="204"/>
      <c r="M21" s="204"/>
      <c r="N21" s="200"/>
      <c r="O21" s="106" t="s">
        <v>310</v>
      </c>
    </row>
    <row r="22" spans="1:15" x14ac:dyDescent="0.2">
      <c r="A22" s="81" t="s">
        <v>3332</v>
      </c>
      <c r="B22" s="207"/>
      <c r="C22" s="208"/>
      <c r="D22" s="209"/>
      <c r="E22" s="209"/>
      <c r="F22" s="209"/>
      <c r="G22" s="209"/>
      <c r="H22" s="210"/>
      <c r="I22" s="211"/>
      <c r="J22" s="209"/>
      <c r="K22" s="211"/>
      <c r="L22" s="209"/>
      <c r="M22" s="215"/>
      <c r="N22" s="216"/>
      <c r="O22" s="213"/>
    </row>
    <row r="23" spans="1:15" ht="56.25" x14ac:dyDescent="0.2">
      <c r="A23" s="202" t="s">
        <v>848</v>
      </c>
      <c r="B23" s="202" t="s">
        <v>3303</v>
      </c>
      <c r="C23" s="203" t="s">
        <v>7099</v>
      </c>
      <c r="D23" s="204">
        <v>8.609</v>
      </c>
      <c r="E23" s="204">
        <v>8.407</v>
      </c>
      <c r="F23" s="204"/>
      <c r="G23" s="204"/>
      <c r="H23" s="205">
        <v>44.1</v>
      </c>
      <c r="I23" s="206">
        <v>14</v>
      </c>
      <c r="J23" s="204">
        <v>0.48599999999999999</v>
      </c>
      <c r="K23" s="206">
        <v>62</v>
      </c>
      <c r="L23" s="204">
        <v>0.16800000000000001</v>
      </c>
      <c r="M23" s="204"/>
      <c r="N23" s="200" t="s">
        <v>310</v>
      </c>
      <c r="O23" s="106"/>
    </row>
    <row r="24" spans="1:15" ht="56.25" x14ac:dyDescent="0.2">
      <c r="A24" s="202" t="s">
        <v>3058</v>
      </c>
      <c r="B24" s="202" t="s">
        <v>3303</v>
      </c>
      <c r="C24" s="203" t="s">
        <v>7100</v>
      </c>
      <c r="D24" s="204">
        <v>7.7679999999999998</v>
      </c>
      <c r="E24" s="204">
        <v>7.6</v>
      </c>
      <c r="F24" s="204"/>
      <c r="G24" s="204"/>
      <c r="H24" s="205">
        <v>21</v>
      </c>
      <c r="I24" s="206">
        <v>6</v>
      </c>
      <c r="J24" s="204">
        <v>0.94799999999999995</v>
      </c>
      <c r="K24" s="206">
        <v>35</v>
      </c>
      <c r="L24" s="204">
        <v>0.316</v>
      </c>
      <c r="M24" s="204"/>
      <c r="N24" s="200" t="s">
        <v>310</v>
      </c>
      <c r="O24" s="106"/>
    </row>
    <row r="25" spans="1:15" ht="56.25" x14ac:dyDescent="0.2">
      <c r="A25" s="202" t="s">
        <v>3765</v>
      </c>
      <c r="B25" s="202" t="s">
        <v>3303</v>
      </c>
      <c r="C25" s="203" t="s">
        <v>7101</v>
      </c>
      <c r="D25" s="204">
        <v>3.798</v>
      </c>
      <c r="E25" s="204">
        <v>3.5649999999999999</v>
      </c>
      <c r="F25" s="204"/>
      <c r="G25" s="204"/>
      <c r="H25" s="205">
        <v>12.5</v>
      </c>
      <c r="I25" s="206">
        <v>3</v>
      </c>
      <c r="J25" s="204">
        <v>0.56200000000000006</v>
      </c>
      <c r="K25" s="206">
        <v>25</v>
      </c>
      <c r="L25" s="204">
        <v>0.21099999999999999</v>
      </c>
      <c r="M25" s="204"/>
      <c r="N25" s="200" t="s">
        <v>310</v>
      </c>
      <c r="O25" s="106"/>
    </row>
    <row r="26" spans="1:15" ht="33.75" x14ac:dyDescent="0.2">
      <c r="A26" s="202" t="s">
        <v>7102</v>
      </c>
      <c r="B26" s="202" t="s">
        <v>3303</v>
      </c>
      <c r="C26" s="203" t="s">
        <v>503</v>
      </c>
      <c r="D26" s="204">
        <v>3.819</v>
      </c>
      <c r="E26" s="204">
        <v>3.7370000000000001</v>
      </c>
      <c r="F26" s="204"/>
      <c r="G26" s="204"/>
      <c r="H26" s="205">
        <v>12.4</v>
      </c>
      <c r="I26" s="206">
        <v>3</v>
      </c>
      <c r="J26" s="204">
        <v>0.80900000000000005</v>
      </c>
      <c r="K26" s="206">
        <v>27</v>
      </c>
      <c r="L26" s="204">
        <v>0.26100000000000001</v>
      </c>
      <c r="M26" s="204"/>
      <c r="N26" s="200" t="s">
        <v>310</v>
      </c>
      <c r="O26" s="106"/>
    </row>
    <row r="27" spans="1:15" ht="33.75" x14ac:dyDescent="0.2">
      <c r="A27" s="202" t="s">
        <v>1144</v>
      </c>
      <c r="B27" s="202" t="s">
        <v>3303</v>
      </c>
      <c r="C27" s="203" t="s">
        <v>5566</v>
      </c>
      <c r="D27" s="204">
        <v>1.3460000000000001</v>
      </c>
      <c r="E27" s="204">
        <v>1.32</v>
      </c>
      <c r="F27" s="204"/>
      <c r="G27" s="204"/>
      <c r="H27" s="205">
        <v>3.4</v>
      </c>
      <c r="I27" s="206">
        <v>1</v>
      </c>
      <c r="J27" s="204">
        <v>0.32</v>
      </c>
      <c r="K27" s="206">
        <v>9</v>
      </c>
      <c r="L27" s="204">
        <v>0.17100000000000001</v>
      </c>
      <c r="M27" s="204"/>
      <c r="N27" s="200" t="s">
        <v>310</v>
      </c>
      <c r="O27" s="106"/>
    </row>
    <row r="28" spans="1:15" ht="33.75" x14ac:dyDescent="0.2">
      <c r="A28" s="202" t="s">
        <v>1145</v>
      </c>
      <c r="B28" s="202" t="s">
        <v>3303</v>
      </c>
      <c r="C28" s="203" t="s">
        <v>5567</v>
      </c>
      <c r="D28" s="204">
        <v>1.2729999999999999</v>
      </c>
      <c r="E28" s="204">
        <v>1.175</v>
      </c>
      <c r="F28" s="204"/>
      <c r="G28" s="204"/>
      <c r="H28" s="205">
        <v>5.9</v>
      </c>
      <c r="I28" s="206">
        <v>1</v>
      </c>
      <c r="J28" s="204">
        <v>0.34300000000000003</v>
      </c>
      <c r="K28" s="206">
        <v>11</v>
      </c>
      <c r="L28" s="204">
        <v>8.2000000000000003E-2</v>
      </c>
      <c r="M28" s="204"/>
      <c r="N28" s="200" t="s">
        <v>310</v>
      </c>
      <c r="O28" s="106"/>
    </row>
    <row r="29" spans="1:15" ht="22.5" x14ac:dyDescent="0.2">
      <c r="A29" s="202" t="s">
        <v>2406</v>
      </c>
      <c r="B29" s="202" t="s">
        <v>3303</v>
      </c>
      <c r="C29" s="203" t="s">
        <v>7103</v>
      </c>
      <c r="D29" s="204">
        <v>0.47099999999999997</v>
      </c>
      <c r="E29" s="204">
        <v>0.42699999999999999</v>
      </c>
      <c r="F29" s="204"/>
      <c r="G29" s="204"/>
      <c r="H29" s="205">
        <v>2.4</v>
      </c>
      <c r="I29" s="206">
        <v>1</v>
      </c>
      <c r="J29" s="204">
        <v>0.123</v>
      </c>
      <c r="K29" s="206">
        <v>5</v>
      </c>
      <c r="L29" s="204">
        <v>7.1999999999999995E-2</v>
      </c>
      <c r="M29" s="204">
        <v>7.2999999999999995E-2</v>
      </c>
      <c r="N29" s="200"/>
      <c r="O29" s="106"/>
    </row>
    <row r="30" spans="1:15" x14ac:dyDescent="0.2">
      <c r="A30" s="202" t="s">
        <v>4514</v>
      </c>
      <c r="B30" s="202" t="s">
        <v>3303</v>
      </c>
      <c r="C30" s="203" t="s">
        <v>4515</v>
      </c>
      <c r="D30" s="204">
        <v>1.1479999999999999</v>
      </c>
      <c r="E30" s="204">
        <v>1.0660000000000001</v>
      </c>
      <c r="F30" s="204"/>
      <c r="G30" s="204"/>
      <c r="H30" s="205">
        <v>5.3</v>
      </c>
      <c r="I30" s="206">
        <v>1</v>
      </c>
      <c r="J30" s="204">
        <v>0.30599999999999999</v>
      </c>
      <c r="K30" s="206">
        <v>12</v>
      </c>
      <c r="L30" s="204">
        <v>8.1000000000000003E-2</v>
      </c>
      <c r="M30" s="204">
        <v>9.7000000000000003E-2</v>
      </c>
      <c r="N30" s="200"/>
      <c r="O30" s="106"/>
    </row>
    <row r="31" spans="1:15" ht="22.5" x14ac:dyDescent="0.2">
      <c r="A31" s="202" t="s">
        <v>330</v>
      </c>
      <c r="B31" s="202" t="s">
        <v>3303</v>
      </c>
      <c r="C31" s="203" t="s">
        <v>5568</v>
      </c>
      <c r="D31" s="204">
        <v>2.794</v>
      </c>
      <c r="E31" s="204">
        <v>2.7909999999999999</v>
      </c>
      <c r="F31" s="204"/>
      <c r="G31" s="204"/>
      <c r="H31" s="205">
        <v>19.899999999999999</v>
      </c>
      <c r="I31" s="206">
        <v>6</v>
      </c>
      <c r="J31" s="204">
        <v>0.39300000000000002</v>
      </c>
      <c r="K31" s="206">
        <v>36</v>
      </c>
      <c r="L31" s="204">
        <v>0.13800000000000001</v>
      </c>
      <c r="M31" s="204"/>
      <c r="N31" s="110" t="s">
        <v>310</v>
      </c>
      <c r="O31" s="110" t="s">
        <v>310</v>
      </c>
    </row>
    <row r="32" spans="1:15" ht="33.75" x14ac:dyDescent="0.2">
      <c r="A32" s="202" t="s">
        <v>5569</v>
      </c>
      <c r="B32" s="202" t="s">
        <v>3303</v>
      </c>
      <c r="C32" s="203" t="s">
        <v>7104</v>
      </c>
      <c r="D32" s="204">
        <v>1.452</v>
      </c>
      <c r="E32" s="204">
        <v>1.4490000000000001</v>
      </c>
      <c r="F32" s="204"/>
      <c r="G32" s="204"/>
      <c r="H32" s="205">
        <v>9.6999999999999993</v>
      </c>
      <c r="I32" s="206">
        <v>2</v>
      </c>
      <c r="J32" s="204">
        <v>0.47599999999999998</v>
      </c>
      <c r="K32" s="206">
        <v>20</v>
      </c>
      <c r="L32" s="204">
        <v>0.14699999999999999</v>
      </c>
      <c r="M32" s="204">
        <v>0.13400000000000001</v>
      </c>
      <c r="N32" s="200"/>
      <c r="O32" s="106" t="s">
        <v>310</v>
      </c>
    </row>
    <row r="33" spans="1:15" ht="33.75" x14ac:dyDescent="0.2">
      <c r="A33" s="202" t="s">
        <v>5571</v>
      </c>
      <c r="B33" s="202" t="s">
        <v>3303</v>
      </c>
      <c r="C33" s="203" t="s">
        <v>7105</v>
      </c>
      <c r="D33" s="204">
        <v>0.90400000000000003</v>
      </c>
      <c r="E33" s="204">
        <v>0.90200000000000002</v>
      </c>
      <c r="F33" s="204"/>
      <c r="G33" s="204"/>
      <c r="H33" s="205">
        <v>5.0999999999999996</v>
      </c>
      <c r="I33" s="206"/>
      <c r="J33" s="204"/>
      <c r="K33" s="206">
        <v>13</v>
      </c>
      <c r="L33" s="204">
        <v>0.122</v>
      </c>
      <c r="M33" s="204">
        <v>0.14599999999999999</v>
      </c>
      <c r="N33" s="200"/>
      <c r="O33" s="106" t="s">
        <v>310</v>
      </c>
    </row>
    <row r="34" spans="1:15" ht="56.25" x14ac:dyDescent="0.2">
      <c r="A34" s="202" t="s">
        <v>1773</v>
      </c>
      <c r="B34" s="202" t="s">
        <v>3303</v>
      </c>
      <c r="C34" s="203" t="s">
        <v>6498</v>
      </c>
      <c r="D34" s="204">
        <v>0.88</v>
      </c>
      <c r="E34" s="204">
        <v>0.80300000000000005</v>
      </c>
      <c r="F34" s="204"/>
      <c r="G34" s="204"/>
      <c r="H34" s="205">
        <v>3.6</v>
      </c>
      <c r="I34" s="206">
        <v>1</v>
      </c>
      <c r="J34" s="204">
        <v>0.36699999999999999</v>
      </c>
      <c r="K34" s="206">
        <v>10</v>
      </c>
      <c r="L34" s="204">
        <v>0.08</v>
      </c>
      <c r="M34" s="204">
        <v>8.8999999999999996E-2</v>
      </c>
      <c r="N34" s="200"/>
      <c r="O34" s="106"/>
    </row>
    <row r="35" spans="1:15" ht="56.25" x14ac:dyDescent="0.2">
      <c r="A35" s="202" t="s">
        <v>604</v>
      </c>
      <c r="B35" s="202" t="s">
        <v>3303</v>
      </c>
      <c r="C35" s="203" t="s">
        <v>2733</v>
      </c>
      <c r="D35" s="204">
        <v>0.63100000000000001</v>
      </c>
      <c r="E35" s="204">
        <v>0.56799999999999995</v>
      </c>
      <c r="F35" s="204"/>
      <c r="G35" s="204"/>
      <c r="H35" s="205">
        <v>2.4</v>
      </c>
      <c r="I35" s="206">
        <v>1</v>
      </c>
      <c r="J35" s="204">
        <v>0.19400000000000001</v>
      </c>
      <c r="K35" s="206">
        <v>6</v>
      </c>
      <c r="L35" s="204">
        <v>7.3999999999999996E-2</v>
      </c>
      <c r="M35" s="204">
        <v>7.3999999999999996E-2</v>
      </c>
      <c r="N35" s="200"/>
      <c r="O35" s="106"/>
    </row>
    <row r="36" spans="1:15" ht="22.5" x14ac:dyDescent="0.2">
      <c r="A36" s="202" t="s">
        <v>6499</v>
      </c>
      <c r="B36" s="202" t="s">
        <v>3303</v>
      </c>
      <c r="C36" s="203" t="s">
        <v>6500</v>
      </c>
      <c r="D36" s="204">
        <v>4.633</v>
      </c>
      <c r="E36" s="204">
        <v>4.41</v>
      </c>
      <c r="F36" s="204"/>
      <c r="G36" s="204"/>
      <c r="H36" s="205">
        <v>19.600000000000001</v>
      </c>
      <c r="I36" s="206">
        <v>6</v>
      </c>
      <c r="J36" s="204">
        <v>0.42699999999999999</v>
      </c>
      <c r="K36" s="206">
        <v>38</v>
      </c>
      <c r="L36" s="204">
        <v>0.107</v>
      </c>
      <c r="M36" s="204">
        <v>0.14499999999999999</v>
      </c>
      <c r="N36" s="200"/>
      <c r="O36" s="106"/>
    </row>
    <row r="37" spans="1:15" ht="45" x14ac:dyDescent="0.2">
      <c r="A37" s="202" t="s">
        <v>6501</v>
      </c>
      <c r="B37" s="202" t="s">
        <v>3303</v>
      </c>
      <c r="C37" s="203" t="s">
        <v>6502</v>
      </c>
      <c r="D37" s="204">
        <v>2.1640000000000001</v>
      </c>
      <c r="E37" s="204">
        <v>2.0259999999999998</v>
      </c>
      <c r="F37" s="204"/>
      <c r="G37" s="204"/>
      <c r="H37" s="205">
        <v>10.5</v>
      </c>
      <c r="I37" s="206">
        <v>2</v>
      </c>
      <c r="J37" s="204">
        <v>0.39500000000000002</v>
      </c>
      <c r="K37" s="206">
        <v>22</v>
      </c>
      <c r="L37" s="204">
        <v>7.9000000000000001E-2</v>
      </c>
      <c r="M37" s="204">
        <v>0.10299999999999999</v>
      </c>
      <c r="N37" s="200"/>
      <c r="O37" s="106"/>
    </row>
    <row r="38" spans="1:15" ht="33.75" x14ac:dyDescent="0.2">
      <c r="A38" s="202" t="s">
        <v>6503</v>
      </c>
      <c r="B38" s="202" t="s">
        <v>3303</v>
      </c>
      <c r="C38" s="203" t="s">
        <v>6504</v>
      </c>
      <c r="D38" s="204">
        <v>1.6559999999999999</v>
      </c>
      <c r="E38" s="204">
        <v>1.5429999999999999</v>
      </c>
      <c r="F38" s="204"/>
      <c r="G38" s="204"/>
      <c r="H38" s="205">
        <v>7.2</v>
      </c>
      <c r="I38" s="206">
        <v>1</v>
      </c>
      <c r="J38" s="204">
        <v>0.42099999999999999</v>
      </c>
      <c r="K38" s="206">
        <v>15</v>
      </c>
      <c r="L38" s="204">
        <v>8.2000000000000003E-2</v>
      </c>
      <c r="M38" s="204">
        <v>0.10299999999999999</v>
      </c>
      <c r="N38" s="200"/>
      <c r="O38" s="106"/>
    </row>
    <row r="39" spans="1:15" ht="33.75" x14ac:dyDescent="0.2">
      <c r="A39" s="202" t="s">
        <v>6505</v>
      </c>
      <c r="B39" s="202" t="s">
        <v>3303</v>
      </c>
      <c r="C39" s="203" t="s">
        <v>6506</v>
      </c>
      <c r="D39" s="204">
        <v>1.345</v>
      </c>
      <c r="E39" s="204">
        <v>1.244</v>
      </c>
      <c r="F39" s="204"/>
      <c r="G39" s="204"/>
      <c r="H39" s="205">
        <v>6.1</v>
      </c>
      <c r="I39" s="206">
        <v>1</v>
      </c>
      <c r="J39" s="204">
        <v>0.35199999999999998</v>
      </c>
      <c r="K39" s="206">
        <v>13</v>
      </c>
      <c r="L39" s="204">
        <v>8.1000000000000003E-2</v>
      </c>
      <c r="M39" s="204">
        <v>9.9000000000000005E-2</v>
      </c>
      <c r="N39" s="200"/>
      <c r="O39" s="106"/>
    </row>
    <row r="40" spans="1:15" ht="45" x14ac:dyDescent="0.2">
      <c r="A40" s="202" t="s">
        <v>6507</v>
      </c>
      <c r="B40" s="202" t="s">
        <v>3303</v>
      </c>
      <c r="C40" s="203" t="s">
        <v>6508</v>
      </c>
      <c r="D40" s="204">
        <v>1.109</v>
      </c>
      <c r="E40" s="204">
        <v>1.04</v>
      </c>
      <c r="F40" s="204"/>
      <c r="G40" s="204"/>
      <c r="H40" s="205">
        <v>3.6</v>
      </c>
      <c r="I40" s="206">
        <v>1</v>
      </c>
      <c r="J40" s="204">
        <v>0.41799999999999998</v>
      </c>
      <c r="K40" s="206">
        <v>8</v>
      </c>
      <c r="L40" s="204">
        <v>7.0000000000000007E-2</v>
      </c>
      <c r="M40" s="204">
        <v>7.8E-2</v>
      </c>
      <c r="N40" s="200"/>
      <c r="O40" s="106"/>
    </row>
    <row r="41" spans="1:15" ht="56.25" x14ac:dyDescent="0.2">
      <c r="A41" s="202" t="s">
        <v>6509</v>
      </c>
      <c r="B41" s="202" t="s">
        <v>3303</v>
      </c>
      <c r="C41" s="203" t="s">
        <v>6510</v>
      </c>
      <c r="D41" s="204">
        <v>1.484</v>
      </c>
      <c r="E41" s="204">
        <v>1.42</v>
      </c>
      <c r="F41" s="204"/>
      <c r="G41" s="204"/>
      <c r="H41" s="205">
        <v>3.5</v>
      </c>
      <c r="I41" s="206">
        <v>1</v>
      </c>
      <c r="J41" s="204">
        <v>0.20499999999999999</v>
      </c>
      <c r="K41" s="206">
        <v>9</v>
      </c>
      <c r="L41" s="204">
        <v>6.5000000000000002E-2</v>
      </c>
      <c r="M41" s="204">
        <v>7.1999999999999995E-2</v>
      </c>
      <c r="N41" s="200"/>
      <c r="O41" s="106"/>
    </row>
    <row r="42" spans="1:15" ht="56.25" x14ac:dyDescent="0.2">
      <c r="A42" s="202" t="s">
        <v>6511</v>
      </c>
      <c r="B42" s="202" t="s">
        <v>3303</v>
      </c>
      <c r="C42" s="203" t="s">
        <v>6512</v>
      </c>
      <c r="D42" s="204">
        <v>0.76400000000000001</v>
      </c>
      <c r="E42" s="204">
        <v>0.69799999999999995</v>
      </c>
      <c r="F42" s="204"/>
      <c r="G42" s="204"/>
      <c r="H42" s="205">
        <v>3.4</v>
      </c>
      <c r="I42" s="206">
        <v>1</v>
      </c>
      <c r="J42" s="204">
        <v>0.28299999999999997</v>
      </c>
      <c r="K42" s="206">
        <v>8</v>
      </c>
      <c r="L42" s="204">
        <v>6.6000000000000003E-2</v>
      </c>
      <c r="M42" s="204">
        <v>7.2999999999999995E-2</v>
      </c>
      <c r="N42" s="200"/>
      <c r="O42" s="106"/>
    </row>
    <row r="43" spans="1:15" ht="56.25" x14ac:dyDescent="0.2">
      <c r="A43" s="202" t="s">
        <v>1803</v>
      </c>
      <c r="B43" s="202" t="s">
        <v>3303</v>
      </c>
      <c r="C43" s="203" t="s">
        <v>7106</v>
      </c>
      <c r="D43" s="204">
        <v>2.8719999999999999</v>
      </c>
      <c r="E43" s="204">
        <v>2.71</v>
      </c>
      <c r="F43" s="204"/>
      <c r="G43" s="204"/>
      <c r="H43" s="205">
        <v>11.7</v>
      </c>
      <c r="I43" s="206">
        <v>3</v>
      </c>
      <c r="J43" s="204">
        <v>0.44600000000000001</v>
      </c>
      <c r="K43" s="206">
        <v>22</v>
      </c>
      <c r="L43" s="204">
        <v>0.20200000000000001</v>
      </c>
      <c r="M43" s="111"/>
      <c r="N43" s="201" t="s">
        <v>310</v>
      </c>
      <c r="O43" s="110"/>
    </row>
    <row r="44" spans="1:15" ht="45" x14ac:dyDescent="0.2">
      <c r="A44" s="202" t="s">
        <v>2906</v>
      </c>
      <c r="B44" s="202" t="s">
        <v>3303</v>
      </c>
      <c r="C44" s="203" t="s">
        <v>6514</v>
      </c>
      <c r="D44" s="204">
        <v>2.0139999999999998</v>
      </c>
      <c r="E44" s="204">
        <v>1.923</v>
      </c>
      <c r="F44" s="204"/>
      <c r="G44" s="204"/>
      <c r="H44" s="205">
        <v>5.7</v>
      </c>
      <c r="I44" s="206">
        <v>1</v>
      </c>
      <c r="J44" s="204">
        <v>0.73799999999999999</v>
      </c>
      <c r="K44" s="206">
        <v>12</v>
      </c>
      <c r="L44" s="204">
        <v>0.25900000000000001</v>
      </c>
      <c r="M44" s="204"/>
      <c r="N44" s="200" t="s">
        <v>310</v>
      </c>
      <c r="O44" s="106"/>
    </row>
    <row r="45" spans="1:15" ht="45" x14ac:dyDescent="0.2">
      <c r="A45" s="202" t="s">
        <v>2907</v>
      </c>
      <c r="B45" s="202" t="s">
        <v>3303</v>
      </c>
      <c r="C45" s="203" t="s">
        <v>6515</v>
      </c>
      <c r="D45" s="204">
        <v>2.1709999999999998</v>
      </c>
      <c r="E45" s="204">
        <v>2.0619999999999998</v>
      </c>
      <c r="F45" s="204"/>
      <c r="G45" s="204"/>
      <c r="H45" s="205">
        <v>9.5</v>
      </c>
      <c r="I45" s="206">
        <v>2</v>
      </c>
      <c r="J45" s="204">
        <v>0.46100000000000002</v>
      </c>
      <c r="K45" s="206">
        <v>19</v>
      </c>
      <c r="L45" s="204">
        <v>0.17100000000000001</v>
      </c>
      <c r="M45" s="204"/>
      <c r="N45" s="200" t="s">
        <v>310</v>
      </c>
      <c r="O45" s="106"/>
    </row>
    <row r="46" spans="1:15" ht="33.75" x14ac:dyDescent="0.2">
      <c r="A46" s="202" t="s">
        <v>2908</v>
      </c>
      <c r="B46" s="202" t="s">
        <v>3303</v>
      </c>
      <c r="C46" s="203" t="s">
        <v>2208</v>
      </c>
      <c r="D46" s="204">
        <v>1.6259999999999999</v>
      </c>
      <c r="E46" s="204">
        <v>1.55</v>
      </c>
      <c r="F46" s="204"/>
      <c r="G46" s="204"/>
      <c r="H46" s="205">
        <v>8.1</v>
      </c>
      <c r="I46" s="206">
        <v>2</v>
      </c>
      <c r="J46" s="204">
        <v>0.38400000000000001</v>
      </c>
      <c r="K46" s="206">
        <v>17</v>
      </c>
      <c r="L46" s="204">
        <v>0.14899999999999999</v>
      </c>
      <c r="M46" s="204"/>
      <c r="N46" s="200" t="s">
        <v>310</v>
      </c>
      <c r="O46" s="106"/>
    </row>
    <row r="47" spans="1:15" x14ac:dyDescent="0.2">
      <c r="A47" s="202" t="s">
        <v>3665</v>
      </c>
      <c r="B47" s="202" t="s">
        <v>3305</v>
      </c>
      <c r="C47" s="203" t="s">
        <v>3666</v>
      </c>
      <c r="D47" s="204">
        <v>0.75600000000000001</v>
      </c>
      <c r="E47" s="204">
        <v>0.75600000000000001</v>
      </c>
      <c r="F47" s="204"/>
      <c r="G47" s="204"/>
      <c r="H47" s="205">
        <v>7.5</v>
      </c>
      <c r="I47" s="206">
        <v>2</v>
      </c>
      <c r="J47" s="204">
        <v>0.249</v>
      </c>
      <c r="K47" s="206">
        <v>16</v>
      </c>
      <c r="L47" s="204">
        <v>7.0000000000000007E-2</v>
      </c>
      <c r="M47" s="204">
        <v>8.7999999999999995E-2</v>
      </c>
      <c r="N47" s="200"/>
      <c r="O47" s="106"/>
    </row>
    <row r="48" spans="1:15" x14ac:dyDescent="0.2">
      <c r="A48" s="202" t="s">
        <v>1514</v>
      </c>
      <c r="B48" s="202" t="s">
        <v>3305</v>
      </c>
      <c r="C48" s="203" t="s">
        <v>2398</v>
      </c>
      <c r="D48" s="204">
        <v>0.749</v>
      </c>
      <c r="E48" s="204">
        <v>0.749</v>
      </c>
      <c r="F48" s="204"/>
      <c r="G48" s="204"/>
      <c r="H48" s="205">
        <v>6.4</v>
      </c>
      <c r="I48" s="206">
        <v>1</v>
      </c>
      <c r="J48" s="204">
        <v>0.51200000000000001</v>
      </c>
      <c r="K48" s="206">
        <v>15</v>
      </c>
      <c r="L48" s="204">
        <v>8.1000000000000003E-2</v>
      </c>
      <c r="M48" s="204">
        <v>0.1</v>
      </c>
      <c r="N48" s="200"/>
      <c r="O48" s="106"/>
    </row>
    <row r="49" spans="1:15" ht="22.5" x14ac:dyDescent="0.2">
      <c r="A49" s="202" t="s">
        <v>3780</v>
      </c>
      <c r="B49" s="202" t="s">
        <v>3305</v>
      </c>
      <c r="C49" s="203" t="s">
        <v>512</v>
      </c>
      <c r="D49" s="204">
        <v>0.72099999999999997</v>
      </c>
      <c r="E49" s="204">
        <v>0.72</v>
      </c>
      <c r="F49" s="204"/>
      <c r="G49" s="204"/>
      <c r="H49" s="205">
        <v>5.7</v>
      </c>
      <c r="I49" s="206">
        <v>1</v>
      </c>
      <c r="J49" s="204">
        <v>0.45200000000000001</v>
      </c>
      <c r="K49" s="206">
        <v>14</v>
      </c>
      <c r="L49" s="204">
        <v>8.5999999999999993E-2</v>
      </c>
      <c r="M49" s="204">
        <v>0.105</v>
      </c>
      <c r="N49" s="200"/>
      <c r="O49" s="106" t="s">
        <v>310</v>
      </c>
    </row>
    <row r="50" spans="1:15" ht="22.5" x14ac:dyDescent="0.2">
      <c r="A50" s="202" t="s">
        <v>3772</v>
      </c>
      <c r="B50" s="202" t="s">
        <v>3305</v>
      </c>
      <c r="C50" s="203" t="s">
        <v>325</v>
      </c>
      <c r="D50" s="204">
        <v>1.355</v>
      </c>
      <c r="E50" s="204">
        <v>1.355</v>
      </c>
      <c r="F50" s="204"/>
      <c r="G50" s="204"/>
      <c r="H50" s="205">
        <v>13.2</v>
      </c>
      <c r="I50" s="206">
        <v>3</v>
      </c>
      <c r="J50" s="204">
        <v>0.33500000000000002</v>
      </c>
      <c r="K50" s="206">
        <v>25</v>
      </c>
      <c r="L50" s="204">
        <v>7.0999999999999994E-2</v>
      </c>
      <c r="M50" s="204">
        <v>9.4E-2</v>
      </c>
      <c r="N50" s="200"/>
      <c r="O50" s="106"/>
    </row>
    <row r="51" spans="1:15" ht="22.5" x14ac:dyDescent="0.2">
      <c r="A51" s="202" t="s">
        <v>3773</v>
      </c>
      <c r="B51" s="202" t="s">
        <v>3305</v>
      </c>
      <c r="C51" s="203" t="s">
        <v>326</v>
      </c>
      <c r="D51" s="204">
        <v>0.86799999999999999</v>
      </c>
      <c r="E51" s="204">
        <v>0.86799999999999999</v>
      </c>
      <c r="F51" s="204"/>
      <c r="G51" s="204"/>
      <c r="H51" s="205">
        <v>8.9</v>
      </c>
      <c r="I51" s="206">
        <v>2</v>
      </c>
      <c r="J51" s="204">
        <v>0.28599999999999998</v>
      </c>
      <c r="K51" s="206">
        <v>19</v>
      </c>
      <c r="L51" s="204">
        <v>6.7000000000000004E-2</v>
      </c>
      <c r="M51" s="204">
        <v>8.5999999999999993E-2</v>
      </c>
      <c r="N51" s="200"/>
      <c r="O51" s="106"/>
    </row>
    <row r="52" spans="1:15" ht="33.75" x14ac:dyDescent="0.2">
      <c r="A52" s="202" t="s">
        <v>3248</v>
      </c>
      <c r="B52" s="202" t="s">
        <v>3305</v>
      </c>
      <c r="C52" s="203" t="s">
        <v>7107</v>
      </c>
      <c r="D52" s="204">
        <v>0.77600000000000002</v>
      </c>
      <c r="E52" s="204">
        <v>0.77600000000000002</v>
      </c>
      <c r="F52" s="204"/>
      <c r="G52" s="204"/>
      <c r="H52" s="205">
        <v>6.1</v>
      </c>
      <c r="I52" s="206">
        <v>1</v>
      </c>
      <c r="J52" s="204">
        <v>0.51900000000000002</v>
      </c>
      <c r="K52" s="206">
        <v>13</v>
      </c>
      <c r="L52" s="204">
        <v>8.7999999999999995E-2</v>
      </c>
      <c r="M52" s="204">
        <v>0.108</v>
      </c>
      <c r="N52" s="200"/>
      <c r="O52" s="106"/>
    </row>
    <row r="53" spans="1:15" ht="33.75" x14ac:dyDescent="0.2">
      <c r="A53" s="202" t="s">
        <v>2945</v>
      </c>
      <c r="B53" s="202" t="s">
        <v>3305</v>
      </c>
      <c r="C53" s="203" t="s">
        <v>7108</v>
      </c>
      <c r="D53" s="204">
        <v>0.59899999999999998</v>
      </c>
      <c r="E53" s="204">
        <v>0.59899999999999998</v>
      </c>
      <c r="F53" s="204"/>
      <c r="G53" s="204"/>
      <c r="H53" s="205">
        <v>5.9</v>
      </c>
      <c r="I53" s="206">
        <v>1</v>
      </c>
      <c r="J53" s="204">
        <v>0.46</v>
      </c>
      <c r="K53" s="206">
        <v>14</v>
      </c>
      <c r="L53" s="204">
        <v>7.0999999999999994E-2</v>
      </c>
      <c r="M53" s="204">
        <v>8.5999999999999993E-2</v>
      </c>
      <c r="N53" s="200"/>
      <c r="O53" s="106"/>
    </row>
    <row r="54" spans="1:15" ht="56.25" x14ac:dyDescent="0.2">
      <c r="A54" s="202" t="s">
        <v>1183</v>
      </c>
      <c r="B54" s="202" t="s">
        <v>3305</v>
      </c>
      <c r="C54" s="203" t="s">
        <v>2047</v>
      </c>
      <c r="D54" s="204">
        <v>0.70399999999999996</v>
      </c>
      <c r="E54" s="204">
        <v>0.70399999999999996</v>
      </c>
      <c r="F54" s="204"/>
      <c r="G54" s="204"/>
      <c r="H54" s="205">
        <v>5.5</v>
      </c>
      <c r="I54" s="206">
        <v>1</v>
      </c>
      <c r="J54" s="204">
        <v>0.38100000000000001</v>
      </c>
      <c r="K54" s="206">
        <v>11</v>
      </c>
      <c r="L54" s="204">
        <v>8.7999999999999995E-2</v>
      </c>
      <c r="M54" s="204">
        <v>0.107</v>
      </c>
      <c r="N54" s="200"/>
      <c r="O54" s="106"/>
    </row>
    <row r="55" spans="1:15" ht="56.25" x14ac:dyDescent="0.2">
      <c r="A55" s="202" t="s">
        <v>2085</v>
      </c>
      <c r="B55" s="202" t="s">
        <v>3305</v>
      </c>
      <c r="C55" s="203" t="s">
        <v>2746</v>
      </c>
      <c r="D55" s="204">
        <v>1.427</v>
      </c>
      <c r="E55" s="204">
        <v>1.4259999999999999</v>
      </c>
      <c r="F55" s="204"/>
      <c r="G55" s="204"/>
      <c r="H55" s="205">
        <v>8.6</v>
      </c>
      <c r="I55" s="206">
        <v>2</v>
      </c>
      <c r="J55" s="204">
        <v>0.47099999999999997</v>
      </c>
      <c r="K55" s="206">
        <v>18</v>
      </c>
      <c r="L55" s="204">
        <v>0.115</v>
      </c>
      <c r="M55" s="204">
        <v>0.14699999999999999</v>
      </c>
      <c r="N55" s="200"/>
      <c r="O55" s="106"/>
    </row>
    <row r="56" spans="1:15" ht="56.25" x14ac:dyDescent="0.2">
      <c r="A56" s="202" t="s">
        <v>1893</v>
      </c>
      <c r="B56" s="202" t="s">
        <v>3305</v>
      </c>
      <c r="C56" s="203" t="s">
        <v>599</v>
      </c>
      <c r="D56" s="204">
        <v>0.97199999999999998</v>
      </c>
      <c r="E56" s="204">
        <v>0.97199999999999998</v>
      </c>
      <c r="F56" s="204"/>
      <c r="G56" s="204"/>
      <c r="H56" s="205">
        <v>8.1</v>
      </c>
      <c r="I56" s="206">
        <v>2</v>
      </c>
      <c r="J56" s="204">
        <v>0.32</v>
      </c>
      <c r="K56" s="206">
        <v>16</v>
      </c>
      <c r="L56" s="204">
        <v>8.3000000000000004E-2</v>
      </c>
      <c r="M56" s="204">
        <v>0.106</v>
      </c>
      <c r="N56" s="200"/>
      <c r="O56" s="106"/>
    </row>
    <row r="57" spans="1:15" ht="45" x14ac:dyDescent="0.2">
      <c r="A57" s="202" t="s">
        <v>1894</v>
      </c>
      <c r="B57" s="202" t="s">
        <v>3305</v>
      </c>
      <c r="C57" s="203" t="s">
        <v>7109</v>
      </c>
      <c r="D57" s="204">
        <v>0.97799999999999998</v>
      </c>
      <c r="E57" s="204">
        <v>0.97699999999999998</v>
      </c>
      <c r="F57" s="204"/>
      <c r="G57" s="204"/>
      <c r="H57" s="205">
        <v>2.5</v>
      </c>
      <c r="I57" s="206"/>
      <c r="J57" s="204"/>
      <c r="K57" s="206"/>
      <c r="L57" s="204"/>
      <c r="M57" s="111"/>
      <c r="N57" s="201" t="s">
        <v>310</v>
      </c>
      <c r="O57" s="110"/>
    </row>
    <row r="58" spans="1:15" ht="45" x14ac:dyDescent="0.2">
      <c r="A58" s="202" t="s">
        <v>1895</v>
      </c>
      <c r="B58" s="202" t="s">
        <v>3305</v>
      </c>
      <c r="C58" s="203" t="s">
        <v>7110</v>
      </c>
      <c r="D58" s="204">
        <v>0.78</v>
      </c>
      <c r="E58" s="204">
        <v>0.77800000000000002</v>
      </c>
      <c r="F58" s="204"/>
      <c r="G58" s="204"/>
      <c r="H58" s="205">
        <v>2.4</v>
      </c>
      <c r="I58" s="206"/>
      <c r="J58" s="204"/>
      <c r="K58" s="206"/>
      <c r="L58" s="204"/>
      <c r="M58" s="204"/>
      <c r="N58" s="200" t="s">
        <v>310</v>
      </c>
      <c r="O58" s="106"/>
    </row>
    <row r="59" spans="1:15" x14ac:dyDescent="0.2">
      <c r="A59" s="202" t="s">
        <v>1493</v>
      </c>
      <c r="B59" s="202" t="s">
        <v>3305</v>
      </c>
      <c r="C59" s="203" t="s">
        <v>3403</v>
      </c>
      <c r="D59" s="204">
        <v>0.31900000000000001</v>
      </c>
      <c r="E59" s="204">
        <v>0.318</v>
      </c>
      <c r="F59" s="204"/>
      <c r="G59" s="204"/>
      <c r="H59" s="205">
        <v>1</v>
      </c>
      <c r="I59" s="206"/>
      <c r="J59" s="204"/>
      <c r="K59" s="206"/>
      <c r="L59" s="204"/>
      <c r="M59" s="204"/>
      <c r="N59" s="200"/>
      <c r="O59" s="106"/>
    </row>
    <row r="60" spans="1:15" ht="56.25" x14ac:dyDescent="0.2">
      <c r="A60" s="202" t="s">
        <v>683</v>
      </c>
      <c r="B60" s="202" t="s">
        <v>3305</v>
      </c>
      <c r="C60" s="203" t="s">
        <v>7111</v>
      </c>
      <c r="D60" s="204">
        <v>1.024</v>
      </c>
      <c r="E60" s="204">
        <v>1.0229999999999999</v>
      </c>
      <c r="F60" s="204"/>
      <c r="G60" s="204"/>
      <c r="H60" s="205">
        <v>9.3000000000000007</v>
      </c>
      <c r="I60" s="206">
        <v>2</v>
      </c>
      <c r="J60" s="204">
        <v>0.33500000000000002</v>
      </c>
      <c r="K60" s="206">
        <v>19</v>
      </c>
      <c r="L60" s="204">
        <v>7.5999999999999998E-2</v>
      </c>
      <c r="M60" s="204">
        <v>9.7000000000000003E-2</v>
      </c>
      <c r="N60" s="200"/>
      <c r="O60" s="106"/>
    </row>
    <row r="61" spans="1:15" ht="33.75" x14ac:dyDescent="0.2">
      <c r="A61" s="202" t="s">
        <v>684</v>
      </c>
      <c r="B61" s="202" t="s">
        <v>3305</v>
      </c>
      <c r="C61" s="203" t="s">
        <v>7112</v>
      </c>
      <c r="D61" s="204">
        <v>0.57699999999999996</v>
      </c>
      <c r="E61" s="204">
        <v>0.57699999999999996</v>
      </c>
      <c r="F61" s="204"/>
      <c r="G61" s="204"/>
      <c r="H61" s="205">
        <v>5.2</v>
      </c>
      <c r="I61" s="206">
        <v>1</v>
      </c>
      <c r="J61" s="204">
        <v>0.316</v>
      </c>
      <c r="K61" s="206">
        <v>11</v>
      </c>
      <c r="L61" s="204">
        <v>7.6999999999999999E-2</v>
      </c>
      <c r="M61" s="204">
        <v>9.1999999999999998E-2</v>
      </c>
      <c r="N61" s="200"/>
      <c r="O61" s="106"/>
    </row>
    <row r="62" spans="1:15" x14ac:dyDescent="0.2">
      <c r="A62" s="202" t="s">
        <v>1263</v>
      </c>
      <c r="B62" s="202" t="s">
        <v>3305</v>
      </c>
      <c r="C62" s="203" t="s">
        <v>1264</v>
      </c>
      <c r="D62" s="204">
        <v>0.47499999999999998</v>
      </c>
      <c r="E62" s="204">
        <v>0.47399999999999998</v>
      </c>
      <c r="F62" s="204"/>
      <c r="G62" s="204"/>
      <c r="H62" s="205">
        <v>2.7</v>
      </c>
      <c r="I62" s="206">
        <v>1</v>
      </c>
      <c r="J62" s="204">
        <v>0.223</v>
      </c>
      <c r="K62" s="206">
        <v>6</v>
      </c>
      <c r="L62" s="204">
        <v>0.121</v>
      </c>
      <c r="M62" s="204">
        <v>0.127</v>
      </c>
      <c r="N62" s="200"/>
      <c r="O62" s="106"/>
    </row>
    <row r="63" spans="1:15" ht="56.25" x14ac:dyDescent="0.2">
      <c r="A63" s="202" t="s">
        <v>2572</v>
      </c>
      <c r="B63" s="202" t="s">
        <v>3305</v>
      </c>
      <c r="C63" s="203" t="s">
        <v>7113</v>
      </c>
      <c r="D63" s="204">
        <v>0.745</v>
      </c>
      <c r="E63" s="204">
        <v>0.74299999999999999</v>
      </c>
      <c r="F63" s="204"/>
      <c r="G63" s="204"/>
      <c r="H63" s="205">
        <v>5.0999999999999996</v>
      </c>
      <c r="I63" s="206">
        <v>1</v>
      </c>
      <c r="J63" s="204">
        <v>0.50700000000000001</v>
      </c>
      <c r="K63" s="206">
        <v>12</v>
      </c>
      <c r="L63" s="204">
        <v>0.10100000000000001</v>
      </c>
      <c r="M63" s="204">
        <v>0.12</v>
      </c>
      <c r="N63" s="200"/>
      <c r="O63" s="106"/>
    </row>
    <row r="64" spans="1:15" ht="45" x14ac:dyDescent="0.2">
      <c r="A64" s="202" t="s">
        <v>757</v>
      </c>
      <c r="B64" s="202" t="s">
        <v>3305</v>
      </c>
      <c r="C64" s="203" t="s">
        <v>1</v>
      </c>
      <c r="D64" s="204">
        <v>0.69299999999999995</v>
      </c>
      <c r="E64" s="204">
        <v>0.69099999999999995</v>
      </c>
      <c r="F64" s="204"/>
      <c r="G64" s="204"/>
      <c r="H64" s="205">
        <v>4.4000000000000004</v>
      </c>
      <c r="I64" s="206">
        <v>1</v>
      </c>
      <c r="J64" s="204">
        <v>0.41299999999999998</v>
      </c>
      <c r="K64" s="206">
        <v>10</v>
      </c>
      <c r="L64" s="204">
        <v>0.108</v>
      </c>
      <c r="M64" s="204">
        <v>0.126</v>
      </c>
      <c r="N64" s="200"/>
      <c r="O64" s="106"/>
    </row>
    <row r="65" spans="1:15" ht="45" x14ac:dyDescent="0.2">
      <c r="A65" s="202" t="s">
        <v>2</v>
      </c>
      <c r="B65" s="202" t="s">
        <v>3305</v>
      </c>
      <c r="C65" s="203" t="s">
        <v>270</v>
      </c>
      <c r="D65" s="204">
        <v>0.60899999999999999</v>
      </c>
      <c r="E65" s="204">
        <v>0.60799999999999998</v>
      </c>
      <c r="F65" s="204"/>
      <c r="G65" s="204"/>
      <c r="H65" s="205">
        <v>4.5999999999999996</v>
      </c>
      <c r="I65" s="206">
        <v>1</v>
      </c>
      <c r="J65" s="204">
        <v>0.34399999999999997</v>
      </c>
      <c r="K65" s="206">
        <v>9</v>
      </c>
      <c r="L65" s="204">
        <v>9.0999999999999998E-2</v>
      </c>
      <c r="M65" s="204">
        <v>0.107</v>
      </c>
      <c r="N65" s="200"/>
      <c r="O65" s="106"/>
    </row>
    <row r="66" spans="1:15" x14ac:dyDescent="0.2">
      <c r="A66" s="202" t="s">
        <v>2447</v>
      </c>
      <c r="B66" s="202" t="s">
        <v>3305</v>
      </c>
      <c r="C66" s="203" t="s">
        <v>3683</v>
      </c>
      <c r="D66" s="204">
        <v>0.46500000000000002</v>
      </c>
      <c r="E66" s="204">
        <v>0.46400000000000002</v>
      </c>
      <c r="F66" s="204"/>
      <c r="G66" s="204"/>
      <c r="H66" s="205">
        <v>3.2</v>
      </c>
      <c r="I66" s="206">
        <v>1</v>
      </c>
      <c r="J66" s="204">
        <v>0.22</v>
      </c>
      <c r="K66" s="206">
        <v>7</v>
      </c>
      <c r="L66" s="204">
        <v>0.10100000000000001</v>
      </c>
      <c r="M66" s="204">
        <v>0.11</v>
      </c>
      <c r="N66" s="200"/>
      <c r="O66" s="106"/>
    </row>
    <row r="67" spans="1:15" ht="22.5" x14ac:dyDescent="0.2">
      <c r="A67" s="202" t="s">
        <v>3470</v>
      </c>
      <c r="B67" s="202" t="s">
        <v>3305</v>
      </c>
      <c r="C67" s="203" t="s">
        <v>3435</v>
      </c>
      <c r="D67" s="204">
        <v>1.1439999999999999</v>
      </c>
      <c r="E67" s="204">
        <v>1.141</v>
      </c>
      <c r="F67" s="204"/>
      <c r="G67" s="204"/>
      <c r="H67" s="205">
        <v>6.7</v>
      </c>
      <c r="I67" s="206">
        <v>1</v>
      </c>
      <c r="J67" s="204">
        <v>0.77500000000000002</v>
      </c>
      <c r="K67" s="206">
        <v>15</v>
      </c>
      <c r="L67" s="204">
        <v>0.11799999999999999</v>
      </c>
      <c r="M67" s="204">
        <v>0.14599999999999999</v>
      </c>
      <c r="N67" s="200"/>
      <c r="O67" s="106"/>
    </row>
    <row r="68" spans="1:15" ht="22.5" x14ac:dyDescent="0.2">
      <c r="A68" s="202" t="s">
        <v>3471</v>
      </c>
      <c r="B68" s="202" t="s">
        <v>3305</v>
      </c>
      <c r="C68" s="203" t="s">
        <v>3436</v>
      </c>
      <c r="D68" s="204">
        <v>0.92</v>
      </c>
      <c r="E68" s="204">
        <v>0.91800000000000004</v>
      </c>
      <c r="F68" s="204"/>
      <c r="G68" s="204"/>
      <c r="H68" s="205">
        <v>5.9</v>
      </c>
      <c r="I68" s="206">
        <v>1</v>
      </c>
      <c r="J68" s="204">
        <v>0.60599999999999998</v>
      </c>
      <c r="K68" s="206">
        <v>14</v>
      </c>
      <c r="L68" s="204">
        <v>0.108</v>
      </c>
      <c r="M68" s="204">
        <v>0.13100000000000001</v>
      </c>
      <c r="N68" s="200"/>
      <c r="O68" s="106"/>
    </row>
    <row r="69" spans="1:15" x14ac:dyDescent="0.2">
      <c r="A69" s="202" t="s">
        <v>3720</v>
      </c>
      <c r="B69" s="202" t="s">
        <v>3305</v>
      </c>
      <c r="C69" s="203" t="s">
        <v>3209</v>
      </c>
      <c r="D69" s="204">
        <v>0.67100000000000004</v>
      </c>
      <c r="E69" s="204">
        <v>0.66900000000000004</v>
      </c>
      <c r="F69" s="204"/>
      <c r="G69" s="204"/>
      <c r="H69" s="205">
        <v>3.8</v>
      </c>
      <c r="I69" s="206">
        <v>1</v>
      </c>
      <c r="J69" s="204">
        <v>0.38400000000000001</v>
      </c>
      <c r="K69" s="206">
        <v>8</v>
      </c>
      <c r="L69" s="204">
        <v>0.12</v>
      </c>
      <c r="M69" s="204">
        <v>0.13600000000000001</v>
      </c>
      <c r="N69" s="200"/>
      <c r="O69" s="106"/>
    </row>
    <row r="70" spans="1:15" x14ac:dyDescent="0.2">
      <c r="A70" s="202" t="s">
        <v>3721</v>
      </c>
      <c r="B70" s="202" t="s">
        <v>3305</v>
      </c>
      <c r="C70" s="203" t="s">
        <v>3722</v>
      </c>
      <c r="D70" s="204">
        <v>0.312</v>
      </c>
      <c r="E70" s="204">
        <v>0.311</v>
      </c>
      <c r="F70" s="204"/>
      <c r="G70" s="204"/>
      <c r="H70" s="205">
        <v>2.2000000000000002</v>
      </c>
      <c r="I70" s="206">
        <v>1</v>
      </c>
      <c r="J70" s="204">
        <v>0.112</v>
      </c>
      <c r="K70" s="206">
        <v>4</v>
      </c>
      <c r="L70" s="204">
        <v>9.6000000000000002E-2</v>
      </c>
      <c r="M70" s="204">
        <v>9.5000000000000001E-2</v>
      </c>
      <c r="N70" s="200"/>
      <c r="O70" s="106"/>
    </row>
    <row r="71" spans="1:15" ht="33.75" x14ac:dyDescent="0.2">
      <c r="A71" s="202" t="s">
        <v>3724</v>
      </c>
      <c r="B71" s="202" t="s">
        <v>3305</v>
      </c>
      <c r="C71" s="203" t="s">
        <v>7114</v>
      </c>
      <c r="D71" s="204">
        <v>0.67100000000000004</v>
      </c>
      <c r="E71" s="204">
        <v>0.67</v>
      </c>
      <c r="F71" s="204"/>
      <c r="G71" s="204"/>
      <c r="H71" s="205">
        <v>5.7</v>
      </c>
      <c r="I71" s="206">
        <v>1</v>
      </c>
      <c r="J71" s="204">
        <v>0.40899999999999997</v>
      </c>
      <c r="K71" s="206">
        <v>13</v>
      </c>
      <c r="L71" s="204">
        <v>8.2000000000000003E-2</v>
      </c>
      <c r="M71" s="204">
        <v>9.9000000000000005E-2</v>
      </c>
      <c r="N71" s="200"/>
      <c r="O71" s="106"/>
    </row>
    <row r="72" spans="1:15" ht="33.75" x14ac:dyDescent="0.2">
      <c r="A72" s="202" t="s">
        <v>7115</v>
      </c>
      <c r="B72" s="202" t="s">
        <v>3305</v>
      </c>
      <c r="C72" s="203" t="s">
        <v>7116</v>
      </c>
      <c r="D72" s="204">
        <v>0.61199999999999999</v>
      </c>
      <c r="E72" s="204">
        <v>0.61199999999999999</v>
      </c>
      <c r="F72" s="204"/>
      <c r="G72" s="204"/>
      <c r="H72" s="205">
        <v>3.7</v>
      </c>
      <c r="I72" s="206">
        <v>1</v>
      </c>
      <c r="J72" s="204">
        <v>0.33200000000000002</v>
      </c>
      <c r="K72" s="206">
        <v>8</v>
      </c>
      <c r="L72" s="204">
        <v>0.115</v>
      </c>
      <c r="M72" s="204">
        <v>0.129</v>
      </c>
      <c r="N72" s="200"/>
      <c r="O72" s="106"/>
    </row>
    <row r="73" spans="1:15" x14ac:dyDescent="0.2">
      <c r="A73" s="202" t="s">
        <v>2804</v>
      </c>
      <c r="B73" s="202" t="s">
        <v>3305</v>
      </c>
      <c r="C73" s="203" t="s">
        <v>2805</v>
      </c>
      <c r="D73" s="204">
        <v>0.374</v>
      </c>
      <c r="E73" s="204">
        <v>0.374</v>
      </c>
      <c r="F73" s="204"/>
      <c r="G73" s="204"/>
      <c r="H73" s="205">
        <v>3.3</v>
      </c>
      <c r="I73" s="206">
        <v>1</v>
      </c>
      <c r="J73" s="204">
        <v>0.17499999999999999</v>
      </c>
      <c r="K73" s="206">
        <v>7</v>
      </c>
      <c r="L73" s="204">
        <v>7.6999999999999999E-2</v>
      </c>
      <c r="M73" s="204">
        <v>8.4000000000000005E-2</v>
      </c>
      <c r="N73" s="200"/>
      <c r="O73" s="106"/>
    </row>
    <row r="74" spans="1:15" ht="45" x14ac:dyDescent="0.2">
      <c r="A74" s="202" t="s">
        <v>3211</v>
      </c>
      <c r="B74" s="202" t="s">
        <v>3305</v>
      </c>
      <c r="C74" s="203" t="s">
        <v>274</v>
      </c>
      <c r="D74" s="204">
        <v>0.627</v>
      </c>
      <c r="E74" s="204">
        <v>0.627</v>
      </c>
      <c r="F74" s="204"/>
      <c r="G74" s="204"/>
      <c r="H74" s="205">
        <v>5</v>
      </c>
      <c r="I74" s="206">
        <v>1</v>
      </c>
      <c r="J74" s="204">
        <v>0.36699999999999999</v>
      </c>
      <c r="K74" s="206">
        <v>12</v>
      </c>
      <c r="L74" s="204">
        <v>8.5999999999999993E-2</v>
      </c>
      <c r="M74" s="204">
        <v>0.10299999999999999</v>
      </c>
      <c r="N74" s="200"/>
      <c r="O74" s="106"/>
    </row>
    <row r="75" spans="1:15" x14ac:dyDescent="0.2">
      <c r="A75" s="81" t="s">
        <v>600</v>
      </c>
      <c r="B75" s="207"/>
      <c r="C75" s="208"/>
      <c r="D75" s="209"/>
      <c r="E75" s="209"/>
      <c r="F75" s="209"/>
      <c r="G75" s="209"/>
      <c r="H75" s="210"/>
      <c r="I75" s="211"/>
      <c r="J75" s="209"/>
      <c r="K75" s="211"/>
      <c r="L75" s="209"/>
      <c r="M75" s="215"/>
      <c r="N75" s="212"/>
      <c r="O75" s="321"/>
    </row>
    <row r="76" spans="1:15" ht="22.5" x14ac:dyDescent="0.2">
      <c r="A76" s="202" t="s">
        <v>2103</v>
      </c>
      <c r="B76" s="202" t="s">
        <v>3303</v>
      </c>
      <c r="C76" s="203" t="s">
        <v>6516</v>
      </c>
      <c r="D76" s="204">
        <v>1.4339999999999999</v>
      </c>
      <c r="E76" s="204">
        <v>1.32</v>
      </c>
      <c r="F76" s="204"/>
      <c r="G76" s="204"/>
      <c r="H76" s="205">
        <v>7</v>
      </c>
      <c r="I76" s="206">
        <v>1</v>
      </c>
      <c r="J76" s="204">
        <v>0.34100000000000003</v>
      </c>
      <c r="K76" s="206">
        <v>15</v>
      </c>
      <c r="L76" s="204">
        <v>9.7000000000000003E-2</v>
      </c>
      <c r="M76" s="204">
        <v>8.5000000000000006E-2</v>
      </c>
      <c r="N76" s="200"/>
      <c r="O76" s="106"/>
    </row>
    <row r="77" spans="1:15" ht="33.75" x14ac:dyDescent="0.2">
      <c r="A77" s="202" t="s">
        <v>2104</v>
      </c>
      <c r="B77" s="202" t="s">
        <v>3303</v>
      </c>
      <c r="C77" s="203" t="s">
        <v>6517</v>
      </c>
      <c r="D77" s="204">
        <v>0.80400000000000005</v>
      </c>
      <c r="E77" s="204">
        <v>0.77300000000000002</v>
      </c>
      <c r="F77" s="204"/>
      <c r="G77" s="204"/>
      <c r="H77" s="205">
        <v>5.0999999999999996</v>
      </c>
      <c r="I77" s="206">
        <v>1</v>
      </c>
      <c r="J77" s="204">
        <v>0.41199999999999998</v>
      </c>
      <c r="K77" s="206">
        <v>13</v>
      </c>
      <c r="L77" s="204">
        <v>6.5000000000000002E-2</v>
      </c>
      <c r="M77" s="204">
        <v>7.8E-2</v>
      </c>
      <c r="N77" s="200"/>
      <c r="O77" s="106"/>
    </row>
    <row r="78" spans="1:15" ht="22.5" x14ac:dyDescent="0.2">
      <c r="A78" s="202" t="s">
        <v>997</v>
      </c>
      <c r="B78" s="202" t="s">
        <v>3303</v>
      </c>
      <c r="C78" s="203" t="s">
        <v>327</v>
      </c>
      <c r="D78" s="204">
        <v>1.002</v>
      </c>
      <c r="E78" s="204">
        <v>0.93</v>
      </c>
      <c r="F78" s="204"/>
      <c r="G78" s="204"/>
      <c r="H78" s="205">
        <v>4.7</v>
      </c>
      <c r="I78" s="206">
        <v>1</v>
      </c>
      <c r="J78" s="204">
        <v>0.252</v>
      </c>
      <c r="K78" s="206">
        <v>11</v>
      </c>
      <c r="L78" s="204">
        <v>7.4999999999999997E-2</v>
      </c>
      <c r="M78" s="204">
        <v>8.7999999999999995E-2</v>
      </c>
      <c r="N78" s="200"/>
      <c r="O78" s="106"/>
    </row>
    <row r="79" spans="1:15" ht="56.25" x14ac:dyDescent="0.2">
      <c r="A79" s="202" t="s">
        <v>2105</v>
      </c>
      <c r="B79" s="202" t="s">
        <v>3303</v>
      </c>
      <c r="C79" s="203" t="s">
        <v>7117</v>
      </c>
      <c r="D79" s="204">
        <v>0.97499999999999998</v>
      </c>
      <c r="E79" s="204">
        <v>0.90600000000000003</v>
      </c>
      <c r="F79" s="204"/>
      <c r="G79" s="204"/>
      <c r="H79" s="205">
        <v>4.4000000000000004</v>
      </c>
      <c r="I79" s="206">
        <v>1</v>
      </c>
      <c r="J79" s="204">
        <v>0.2</v>
      </c>
      <c r="K79" s="206">
        <v>10</v>
      </c>
      <c r="L79" s="204">
        <v>6.4000000000000001E-2</v>
      </c>
      <c r="M79" s="204">
        <v>7.3999999999999996E-2</v>
      </c>
      <c r="N79" s="200"/>
      <c r="O79" s="106"/>
    </row>
    <row r="80" spans="1:15" ht="45" x14ac:dyDescent="0.2">
      <c r="A80" s="202" t="s">
        <v>2106</v>
      </c>
      <c r="B80" s="202" t="s">
        <v>3303</v>
      </c>
      <c r="C80" s="203" t="s">
        <v>7118</v>
      </c>
      <c r="D80" s="204">
        <v>0.59099999999999997</v>
      </c>
      <c r="E80" s="204">
        <v>0.55100000000000005</v>
      </c>
      <c r="F80" s="204"/>
      <c r="G80" s="204"/>
      <c r="H80" s="205">
        <v>2.5</v>
      </c>
      <c r="I80" s="206">
        <v>1</v>
      </c>
      <c r="J80" s="204">
        <v>0.127</v>
      </c>
      <c r="K80" s="206">
        <v>5</v>
      </c>
      <c r="L80" s="204">
        <v>6.8000000000000005E-2</v>
      </c>
      <c r="M80" s="204">
        <v>7.0000000000000007E-2</v>
      </c>
      <c r="N80" s="200"/>
      <c r="O80" s="106"/>
    </row>
    <row r="81" spans="1:15" ht="45" x14ac:dyDescent="0.2">
      <c r="A81" s="202" t="s">
        <v>2107</v>
      </c>
      <c r="B81" s="202" t="s">
        <v>3303</v>
      </c>
      <c r="C81" s="203" t="s">
        <v>7119</v>
      </c>
      <c r="D81" s="204">
        <v>0.47399999999999998</v>
      </c>
      <c r="E81" s="204">
        <v>0.44400000000000001</v>
      </c>
      <c r="F81" s="204"/>
      <c r="G81" s="204"/>
      <c r="H81" s="205">
        <v>2.4</v>
      </c>
      <c r="I81" s="206">
        <v>1</v>
      </c>
      <c r="J81" s="204">
        <v>6.8000000000000005E-2</v>
      </c>
      <c r="K81" s="206">
        <v>5</v>
      </c>
      <c r="L81" s="204">
        <v>6.6000000000000003E-2</v>
      </c>
      <c r="M81" s="204">
        <v>6.6000000000000003E-2</v>
      </c>
      <c r="N81" s="200"/>
      <c r="O81" s="106"/>
    </row>
    <row r="82" spans="1:15" ht="33.75" x14ac:dyDescent="0.2">
      <c r="A82" s="202" t="s">
        <v>2806</v>
      </c>
      <c r="B82" s="202" t="s">
        <v>3303</v>
      </c>
      <c r="C82" s="203" t="s">
        <v>7120</v>
      </c>
      <c r="D82" s="204">
        <v>1.4730000000000001</v>
      </c>
      <c r="E82" s="204">
        <v>1.4279999999999999</v>
      </c>
      <c r="F82" s="204"/>
      <c r="G82" s="204"/>
      <c r="H82" s="205">
        <v>5.0999999999999996</v>
      </c>
      <c r="I82" s="206">
        <v>1</v>
      </c>
      <c r="J82" s="204">
        <v>0.23400000000000001</v>
      </c>
      <c r="K82" s="206">
        <v>11</v>
      </c>
      <c r="L82" s="204">
        <v>0.13100000000000001</v>
      </c>
      <c r="M82" s="204">
        <v>7.5999999999999998E-2</v>
      </c>
      <c r="N82" s="200"/>
      <c r="O82" s="106" t="s">
        <v>310</v>
      </c>
    </row>
    <row r="83" spans="1:15" ht="33.75" x14ac:dyDescent="0.2">
      <c r="A83" s="202" t="s">
        <v>3475</v>
      </c>
      <c r="B83" s="202" t="s">
        <v>3303</v>
      </c>
      <c r="C83" s="203" t="s">
        <v>7121</v>
      </c>
      <c r="D83" s="204">
        <v>1.2190000000000001</v>
      </c>
      <c r="E83" s="204">
        <v>1.1870000000000001</v>
      </c>
      <c r="F83" s="204"/>
      <c r="G83" s="204"/>
      <c r="H83" s="205">
        <v>4.7</v>
      </c>
      <c r="I83" s="206">
        <v>1</v>
      </c>
      <c r="J83" s="204">
        <v>0.19</v>
      </c>
      <c r="K83" s="206">
        <v>8</v>
      </c>
      <c r="L83" s="204">
        <v>0.19</v>
      </c>
      <c r="M83" s="204">
        <v>6.6000000000000003E-2</v>
      </c>
      <c r="N83" s="200"/>
      <c r="O83" s="106" t="s">
        <v>310</v>
      </c>
    </row>
    <row r="84" spans="1:15" x14ac:dyDescent="0.2">
      <c r="A84" s="202" t="s">
        <v>2717</v>
      </c>
      <c r="B84" s="202" t="s">
        <v>3303</v>
      </c>
      <c r="C84" s="203" t="s">
        <v>2718</v>
      </c>
      <c r="D84" s="204">
        <v>0.59699999999999998</v>
      </c>
      <c r="E84" s="204">
        <v>0.53500000000000003</v>
      </c>
      <c r="F84" s="204"/>
      <c r="G84" s="204"/>
      <c r="H84" s="205">
        <v>2.5</v>
      </c>
      <c r="I84" s="206">
        <v>1</v>
      </c>
      <c r="J84" s="204">
        <v>0.193</v>
      </c>
      <c r="K84" s="206">
        <v>6</v>
      </c>
      <c r="L84" s="204">
        <v>6.9000000000000006E-2</v>
      </c>
      <c r="M84" s="204">
        <v>7.0000000000000007E-2</v>
      </c>
      <c r="N84" s="200"/>
      <c r="O84" s="106"/>
    </row>
    <row r="85" spans="1:15" x14ac:dyDescent="0.2">
      <c r="A85" s="202" t="s">
        <v>2719</v>
      </c>
      <c r="B85" s="202" t="s">
        <v>3303</v>
      </c>
      <c r="C85" s="203" t="s">
        <v>2720</v>
      </c>
      <c r="D85" s="204">
        <v>0.53400000000000003</v>
      </c>
      <c r="E85" s="204">
        <v>0.50700000000000001</v>
      </c>
      <c r="F85" s="204"/>
      <c r="G85" s="204"/>
      <c r="H85" s="205">
        <v>3.8</v>
      </c>
      <c r="I85" s="206">
        <v>1</v>
      </c>
      <c r="J85" s="204">
        <v>0.152</v>
      </c>
      <c r="K85" s="206">
        <v>8</v>
      </c>
      <c r="L85" s="204">
        <v>5.7000000000000002E-2</v>
      </c>
      <c r="M85" s="204">
        <v>6.4000000000000001E-2</v>
      </c>
      <c r="N85" s="200"/>
      <c r="O85" s="106"/>
    </row>
    <row r="86" spans="1:15" ht="33.75" x14ac:dyDescent="0.2">
      <c r="A86" s="202" t="s">
        <v>2108</v>
      </c>
      <c r="B86" s="202" t="s">
        <v>3303</v>
      </c>
      <c r="C86" s="203" t="s">
        <v>7122</v>
      </c>
      <c r="D86" s="204">
        <v>0.51600000000000001</v>
      </c>
      <c r="E86" s="204">
        <v>0.501</v>
      </c>
      <c r="F86" s="204"/>
      <c r="G86" s="204"/>
      <c r="H86" s="205">
        <v>2.8</v>
      </c>
      <c r="I86" s="206">
        <v>1</v>
      </c>
      <c r="J86" s="204">
        <v>0.17100000000000001</v>
      </c>
      <c r="K86" s="206">
        <v>6</v>
      </c>
      <c r="L86" s="204">
        <v>6.0999999999999999E-2</v>
      </c>
      <c r="M86" s="204">
        <v>6.4000000000000001E-2</v>
      </c>
      <c r="N86" s="200"/>
      <c r="O86" s="106"/>
    </row>
    <row r="87" spans="1:15" ht="45" x14ac:dyDescent="0.2">
      <c r="A87" s="202" t="s">
        <v>2090</v>
      </c>
      <c r="B87" s="202" t="s">
        <v>3303</v>
      </c>
      <c r="C87" s="203" t="s">
        <v>7123</v>
      </c>
      <c r="D87" s="204">
        <v>0.32300000000000001</v>
      </c>
      <c r="E87" s="204">
        <v>0.312</v>
      </c>
      <c r="F87" s="204"/>
      <c r="G87" s="204"/>
      <c r="H87" s="205">
        <v>2.7</v>
      </c>
      <c r="I87" s="206">
        <v>1</v>
      </c>
      <c r="J87" s="204">
        <v>0.111</v>
      </c>
      <c r="K87" s="206">
        <v>5</v>
      </c>
      <c r="L87" s="204">
        <v>6.3E-2</v>
      </c>
      <c r="M87" s="204">
        <v>6.6000000000000003E-2</v>
      </c>
      <c r="N87" s="200"/>
      <c r="O87" s="106"/>
    </row>
    <row r="88" spans="1:15" ht="33.75" x14ac:dyDescent="0.2">
      <c r="A88" s="202" t="s">
        <v>3236</v>
      </c>
      <c r="B88" s="202" t="s">
        <v>3303</v>
      </c>
      <c r="C88" s="203" t="s">
        <v>2069</v>
      </c>
      <c r="D88" s="204">
        <v>0.54200000000000004</v>
      </c>
      <c r="E88" s="204">
        <v>0.51400000000000001</v>
      </c>
      <c r="F88" s="204"/>
      <c r="G88" s="204"/>
      <c r="H88" s="205">
        <v>2.8</v>
      </c>
      <c r="I88" s="206">
        <v>1</v>
      </c>
      <c r="J88" s="204">
        <v>0.11</v>
      </c>
      <c r="K88" s="206">
        <v>6</v>
      </c>
      <c r="L88" s="204">
        <v>6.5000000000000002E-2</v>
      </c>
      <c r="M88" s="204">
        <v>6.9000000000000006E-2</v>
      </c>
      <c r="N88" s="200"/>
      <c r="O88" s="106"/>
    </row>
    <row r="89" spans="1:15" ht="33.75" x14ac:dyDescent="0.2">
      <c r="A89" s="202" t="s">
        <v>890</v>
      </c>
      <c r="B89" s="202" t="s">
        <v>3303</v>
      </c>
      <c r="C89" s="203" t="s">
        <v>5579</v>
      </c>
      <c r="D89" s="204">
        <v>0.35599999999999998</v>
      </c>
      <c r="E89" s="204">
        <v>0.34100000000000003</v>
      </c>
      <c r="F89" s="204"/>
      <c r="G89" s="204"/>
      <c r="H89" s="205">
        <v>2.4</v>
      </c>
      <c r="I89" s="206">
        <v>1</v>
      </c>
      <c r="J89" s="204">
        <v>7.3999999999999996E-2</v>
      </c>
      <c r="K89" s="206">
        <v>4</v>
      </c>
      <c r="L89" s="204">
        <v>6.2E-2</v>
      </c>
      <c r="M89" s="204">
        <v>6.3E-2</v>
      </c>
      <c r="N89" s="200"/>
      <c r="O89" s="106"/>
    </row>
    <row r="90" spans="1:15" x14ac:dyDescent="0.2">
      <c r="A90" s="202" t="s">
        <v>1898</v>
      </c>
      <c r="B90" s="202" t="s">
        <v>3303</v>
      </c>
      <c r="C90" s="203" t="s">
        <v>1899</v>
      </c>
      <c r="D90" s="204">
        <v>0.74099999999999999</v>
      </c>
      <c r="E90" s="204">
        <v>0.67200000000000004</v>
      </c>
      <c r="F90" s="204"/>
      <c r="G90" s="204"/>
      <c r="H90" s="205">
        <v>2.7</v>
      </c>
      <c r="I90" s="206">
        <v>1</v>
      </c>
      <c r="J90" s="204">
        <v>0.28899999999999998</v>
      </c>
      <c r="K90" s="206">
        <v>5</v>
      </c>
      <c r="L90" s="204">
        <v>8.4000000000000005E-2</v>
      </c>
      <c r="M90" s="204">
        <v>8.7999999999999995E-2</v>
      </c>
      <c r="N90" s="200"/>
      <c r="O90" s="106"/>
    </row>
    <row r="91" spans="1:15" ht="22.5" x14ac:dyDescent="0.2">
      <c r="A91" s="202" t="s">
        <v>1900</v>
      </c>
      <c r="B91" s="202" t="s">
        <v>3303</v>
      </c>
      <c r="C91" s="203" t="s">
        <v>3437</v>
      </c>
      <c r="D91" s="204">
        <v>0.64100000000000001</v>
      </c>
      <c r="E91" s="204">
        <v>0.58199999999999996</v>
      </c>
      <c r="F91" s="204"/>
      <c r="G91" s="204"/>
      <c r="H91" s="205">
        <v>2.2999999999999998</v>
      </c>
      <c r="I91" s="206">
        <v>1</v>
      </c>
      <c r="J91" s="204">
        <v>0.188</v>
      </c>
      <c r="K91" s="206">
        <v>4</v>
      </c>
      <c r="L91" s="204">
        <v>0.13200000000000001</v>
      </c>
      <c r="M91" s="204">
        <v>9.1999999999999998E-2</v>
      </c>
      <c r="N91" s="200"/>
      <c r="O91" s="106"/>
    </row>
    <row r="92" spans="1:15" ht="22.5" x14ac:dyDescent="0.2">
      <c r="A92" s="202" t="s">
        <v>891</v>
      </c>
      <c r="B92" s="202" t="s">
        <v>3303</v>
      </c>
      <c r="C92" s="203" t="s">
        <v>3438</v>
      </c>
      <c r="D92" s="204">
        <v>0.63200000000000001</v>
      </c>
      <c r="E92" s="204">
        <v>0.57699999999999996</v>
      </c>
      <c r="F92" s="204"/>
      <c r="G92" s="204"/>
      <c r="H92" s="205">
        <v>2.6</v>
      </c>
      <c r="I92" s="206">
        <v>1</v>
      </c>
      <c r="J92" s="204">
        <v>0.187</v>
      </c>
      <c r="K92" s="206">
        <v>5</v>
      </c>
      <c r="L92" s="204">
        <v>8.4000000000000005E-2</v>
      </c>
      <c r="M92" s="204">
        <v>8.5999999999999993E-2</v>
      </c>
      <c r="N92" s="200"/>
      <c r="O92" s="106"/>
    </row>
    <row r="93" spans="1:15" x14ac:dyDescent="0.2">
      <c r="A93" s="202" t="s">
        <v>3717</v>
      </c>
      <c r="B93" s="202" t="s">
        <v>3303</v>
      </c>
      <c r="C93" s="203" t="s">
        <v>1901</v>
      </c>
      <c r="D93" s="204">
        <v>0.59</v>
      </c>
      <c r="E93" s="204">
        <v>0.56499999999999995</v>
      </c>
      <c r="F93" s="204"/>
      <c r="G93" s="204"/>
      <c r="H93" s="205">
        <v>3</v>
      </c>
      <c r="I93" s="206">
        <v>1</v>
      </c>
      <c r="J93" s="204">
        <v>0.27100000000000002</v>
      </c>
      <c r="K93" s="206">
        <v>7</v>
      </c>
      <c r="L93" s="204">
        <v>6.9000000000000006E-2</v>
      </c>
      <c r="M93" s="111">
        <v>7.3999999999999996E-2</v>
      </c>
      <c r="N93" s="201"/>
      <c r="O93" s="110"/>
    </row>
    <row r="94" spans="1:15" x14ac:dyDescent="0.2">
      <c r="A94" s="202" t="s">
        <v>3718</v>
      </c>
      <c r="B94" s="202" t="s">
        <v>3303</v>
      </c>
      <c r="C94" s="203" t="s">
        <v>2721</v>
      </c>
      <c r="D94" s="204">
        <v>0.48799999999999999</v>
      </c>
      <c r="E94" s="204">
        <v>0.45300000000000001</v>
      </c>
      <c r="F94" s="204"/>
      <c r="G94" s="204"/>
      <c r="H94" s="205">
        <v>2.5</v>
      </c>
      <c r="I94" s="206">
        <v>1</v>
      </c>
      <c r="J94" s="204">
        <v>0.185</v>
      </c>
      <c r="K94" s="206">
        <v>7</v>
      </c>
      <c r="L94" s="204">
        <v>7.2999999999999995E-2</v>
      </c>
      <c r="M94" s="204">
        <v>7.3999999999999996E-2</v>
      </c>
      <c r="N94" s="200"/>
      <c r="O94" s="106"/>
    </row>
    <row r="95" spans="1:15" x14ac:dyDescent="0.2">
      <c r="A95" s="202" t="s">
        <v>2722</v>
      </c>
      <c r="B95" s="202" t="s">
        <v>3303</v>
      </c>
      <c r="C95" s="203" t="s">
        <v>2723</v>
      </c>
      <c r="D95" s="204">
        <v>0.45100000000000001</v>
      </c>
      <c r="E95" s="204">
        <v>0.442</v>
      </c>
      <c r="F95" s="204"/>
      <c r="G95" s="204"/>
      <c r="H95" s="205">
        <v>3.3</v>
      </c>
      <c r="I95" s="206">
        <v>1</v>
      </c>
      <c r="J95" s="204">
        <v>0.218</v>
      </c>
      <c r="K95" s="206">
        <v>8</v>
      </c>
      <c r="L95" s="204">
        <v>6.9000000000000006E-2</v>
      </c>
      <c r="M95" s="204">
        <v>7.4999999999999997E-2</v>
      </c>
      <c r="N95" s="200"/>
      <c r="O95" s="106"/>
    </row>
    <row r="96" spans="1:15" x14ac:dyDescent="0.2">
      <c r="A96" s="202" t="s">
        <v>1247</v>
      </c>
      <c r="B96" s="202" t="s">
        <v>3303</v>
      </c>
      <c r="C96" s="203" t="s">
        <v>1248</v>
      </c>
      <c r="D96" s="204">
        <v>0.65200000000000002</v>
      </c>
      <c r="E96" s="204">
        <v>0.60599999999999998</v>
      </c>
      <c r="F96" s="204"/>
      <c r="G96" s="204"/>
      <c r="H96" s="205">
        <v>3.1</v>
      </c>
      <c r="I96" s="206">
        <v>1</v>
      </c>
      <c r="J96" s="204">
        <v>0.249</v>
      </c>
      <c r="K96" s="206">
        <v>7</v>
      </c>
      <c r="L96" s="204">
        <v>6.7000000000000004E-2</v>
      </c>
      <c r="M96" s="204">
        <v>7.2999999999999995E-2</v>
      </c>
      <c r="N96" s="200"/>
      <c r="O96" s="106"/>
    </row>
    <row r="97" spans="1:15" ht="45" x14ac:dyDescent="0.2">
      <c r="A97" s="202" t="s">
        <v>3504</v>
      </c>
      <c r="B97" s="202" t="s">
        <v>3303</v>
      </c>
      <c r="C97" s="203" t="s">
        <v>7124</v>
      </c>
      <c r="D97" s="204">
        <v>0.79</v>
      </c>
      <c r="E97" s="204">
        <v>0.73</v>
      </c>
      <c r="F97" s="204"/>
      <c r="G97" s="204"/>
      <c r="H97" s="205">
        <v>3.4</v>
      </c>
      <c r="I97" s="206">
        <v>1</v>
      </c>
      <c r="J97" s="204">
        <v>0.36599999999999999</v>
      </c>
      <c r="K97" s="206">
        <v>8</v>
      </c>
      <c r="L97" s="204">
        <v>0.121</v>
      </c>
      <c r="M97" s="204">
        <v>9.4E-2</v>
      </c>
      <c r="N97" s="200"/>
      <c r="O97" s="106"/>
    </row>
    <row r="98" spans="1:15" ht="45" x14ac:dyDescent="0.2">
      <c r="A98" s="202" t="s">
        <v>3505</v>
      </c>
      <c r="B98" s="202" t="s">
        <v>3303</v>
      </c>
      <c r="C98" s="203" t="s">
        <v>7125</v>
      </c>
      <c r="D98" s="204">
        <v>0.40799999999999997</v>
      </c>
      <c r="E98" s="204">
        <v>0.38100000000000001</v>
      </c>
      <c r="F98" s="204"/>
      <c r="G98" s="204"/>
      <c r="H98" s="205">
        <v>2.5</v>
      </c>
      <c r="I98" s="206">
        <v>1</v>
      </c>
      <c r="J98" s="204">
        <v>7.1999999999999995E-2</v>
      </c>
      <c r="K98" s="206">
        <v>5</v>
      </c>
      <c r="L98" s="204">
        <v>6.6000000000000003E-2</v>
      </c>
      <c r="M98" s="204">
        <v>6.7000000000000004E-2</v>
      </c>
      <c r="N98" s="200"/>
      <c r="O98" s="106"/>
    </row>
    <row r="99" spans="1:15" x14ac:dyDescent="0.2">
      <c r="A99" s="202" t="s">
        <v>1249</v>
      </c>
      <c r="B99" s="202" t="s">
        <v>3305</v>
      </c>
      <c r="C99" s="203" t="s">
        <v>1250</v>
      </c>
      <c r="D99" s="204">
        <v>0.54900000000000004</v>
      </c>
      <c r="E99" s="204">
        <v>0.54900000000000004</v>
      </c>
      <c r="F99" s="204"/>
      <c r="G99" s="204"/>
      <c r="H99" s="205">
        <v>5.8</v>
      </c>
      <c r="I99" s="206">
        <v>1</v>
      </c>
      <c r="J99" s="204">
        <v>0.40200000000000002</v>
      </c>
      <c r="K99" s="206">
        <v>12</v>
      </c>
      <c r="L99" s="204">
        <v>6.5000000000000002E-2</v>
      </c>
      <c r="M99" s="204">
        <v>7.9000000000000001E-2</v>
      </c>
      <c r="N99" s="200"/>
      <c r="O99" s="106"/>
    </row>
    <row r="100" spans="1:15" ht="22.5" x14ac:dyDescent="0.2">
      <c r="A100" s="202" t="s">
        <v>2724</v>
      </c>
      <c r="B100" s="202" t="s">
        <v>3305</v>
      </c>
      <c r="C100" s="203" t="s">
        <v>7126</v>
      </c>
      <c r="D100" s="204">
        <v>0.56399999999999995</v>
      </c>
      <c r="E100" s="204">
        <v>0.56399999999999995</v>
      </c>
      <c r="F100" s="204"/>
      <c r="G100" s="204"/>
      <c r="H100" s="205">
        <v>4.4000000000000004</v>
      </c>
      <c r="I100" s="206">
        <v>1</v>
      </c>
      <c r="J100" s="204">
        <v>0.34499999999999997</v>
      </c>
      <c r="K100" s="206">
        <v>9</v>
      </c>
      <c r="L100" s="204">
        <v>8.7999999999999995E-2</v>
      </c>
      <c r="M100" s="204">
        <v>0.10199999999999999</v>
      </c>
      <c r="N100" s="200"/>
      <c r="O100" s="106"/>
    </row>
    <row r="101" spans="1:15" x14ac:dyDescent="0.2">
      <c r="A101" s="202" t="s">
        <v>2725</v>
      </c>
      <c r="B101" s="202" t="s">
        <v>3305</v>
      </c>
      <c r="C101" s="203" t="s">
        <v>2899</v>
      </c>
      <c r="D101" s="204">
        <v>0.33400000000000002</v>
      </c>
      <c r="E101" s="204">
        <v>0.33300000000000002</v>
      </c>
      <c r="F101" s="204"/>
      <c r="G101" s="204"/>
      <c r="H101" s="205">
        <v>3.2</v>
      </c>
      <c r="I101" s="206">
        <v>1</v>
      </c>
      <c r="J101" s="204">
        <v>0.14499999999999999</v>
      </c>
      <c r="K101" s="206">
        <v>6</v>
      </c>
      <c r="L101" s="204">
        <v>7.1999999999999995E-2</v>
      </c>
      <c r="M101" s="204">
        <v>7.8E-2</v>
      </c>
      <c r="N101" s="200"/>
      <c r="O101" s="106"/>
    </row>
    <row r="102" spans="1:15" x14ac:dyDescent="0.2">
      <c r="A102" s="202" t="s">
        <v>1252</v>
      </c>
      <c r="B102" s="202" t="s">
        <v>3305</v>
      </c>
      <c r="C102" s="203" t="s">
        <v>1253</v>
      </c>
      <c r="D102" s="204">
        <v>0.45700000000000002</v>
      </c>
      <c r="E102" s="204">
        <v>0.45600000000000002</v>
      </c>
      <c r="F102" s="204"/>
      <c r="G102" s="204"/>
      <c r="H102" s="205">
        <v>3.7</v>
      </c>
      <c r="I102" s="206">
        <v>1</v>
      </c>
      <c r="J102" s="204">
        <v>0.252</v>
      </c>
      <c r="K102" s="206">
        <v>9</v>
      </c>
      <c r="L102" s="204">
        <v>8.3000000000000004E-2</v>
      </c>
      <c r="M102" s="204">
        <v>9.4E-2</v>
      </c>
      <c r="N102" s="200"/>
      <c r="O102" s="106"/>
    </row>
    <row r="103" spans="1:15" x14ac:dyDescent="0.2">
      <c r="A103" s="202" t="s">
        <v>1254</v>
      </c>
      <c r="B103" s="202" t="s">
        <v>3305</v>
      </c>
      <c r="C103" s="203" t="s">
        <v>2238</v>
      </c>
      <c r="D103" s="204">
        <v>0.20200000000000001</v>
      </c>
      <c r="E103" s="204">
        <v>0.20200000000000001</v>
      </c>
      <c r="F103" s="204"/>
      <c r="G103" s="204"/>
      <c r="H103" s="205">
        <v>2.2000000000000002</v>
      </c>
      <c r="I103" s="206">
        <v>1</v>
      </c>
      <c r="J103" s="204">
        <v>0.09</v>
      </c>
      <c r="K103" s="206">
        <v>4</v>
      </c>
      <c r="L103" s="204">
        <v>6.4000000000000001E-2</v>
      </c>
      <c r="M103" s="204">
        <v>6.2E-2</v>
      </c>
      <c r="N103" s="200"/>
      <c r="O103" s="106"/>
    </row>
    <row r="104" spans="1:15" x14ac:dyDescent="0.2">
      <c r="A104" s="202" t="s">
        <v>2239</v>
      </c>
      <c r="B104" s="202" t="s">
        <v>3305</v>
      </c>
      <c r="C104" s="203" t="s">
        <v>2309</v>
      </c>
      <c r="D104" s="204">
        <v>0.56699999999999995</v>
      </c>
      <c r="E104" s="204">
        <v>0.56299999999999994</v>
      </c>
      <c r="F104" s="204"/>
      <c r="G104" s="204"/>
      <c r="H104" s="205">
        <v>3.3</v>
      </c>
      <c r="I104" s="206">
        <v>1</v>
      </c>
      <c r="J104" s="204">
        <v>0.27700000000000002</v>
      </c>
      <c r="K104" s="206">
        <v>8</v>
      </c>
      <c r="L104" s="204">
        <v>0.115</v>
      </c>
      <c r="M104" s="204">
        <v>0.126</v>
      </c>
      <c r="N104" s="200"/>
      <c r="O104" s="106" t="s">
        <v>310</v>
      </c>
    </row>
    <row r="105" spans="1:15" x14ac:dyDescent="0.2">
      <c r="A105" s="202" t="s">
        <v>2310</v>
      </c>
      <c r="B105" s="202" t="s">
        <v>3305</v>
      </c>
      <c r="C105" s="203" t="s">
        <v>2311</v>
      </c>
      <c r="D105" s="204">
        <v>0.43099999999999999</v>
      </c>
      <c r="E105" s="204">
        <v>0.43099999999999999</v>
      </c>
      <c r="F105" s="204"/>
      <c r="G105" s="204"/>
      <c r="H105" s="205">
        <v>4.2</v>
      </c>
      <c r="I105" s="206">
        <v>1</v>
      </c>
      <c r="J105" s="204">
        <v>0.27800000000000002</v>
      </c>
      <c r="K105" s="206">
        <v>9</v>
      </c>
      <c r="L105" s="204">
        <v>7.0999999999999994E-2</v>
      </c>
      <c r="M105" s="204">
        <v>8.2000000000000003E-2</v>
      </c>
      <c r="N105" s="200"/>
      <c r="O105" s="106"/>
    </row>
    <row r="106" spans="1:15" x14ac:dyDescent="0.2">
      <c r="A106" s="81" t="s">
        <v>636</v>
      </c>
      <c r="B106" s="207"/>
      <c r="C106" s="208"/>
      <c r="D106" s="209"/>
      <c r="E106" s="209"/>
      <c r="F106" s="209"/>
      <c r="G106" s="209"/>
      <c r="H106" s="210"/>
      <c r="I106" s="211"/>
      <c r="J106" s="209"/>
      <c r="K106" s="211"/>
      <c r="L106" s="209"/>
      <c r="M106" s="215"/>
      <c r="N106" s="216"/>
      <c r="O106" s="213"/>
    </row>
    <row r="107" spans="1:15" x14ac:dyDescent="0.2">
      <c r="A107" s="202" t="s">
        <v>663</v>
      </c>
      <c r="B107" s="202" t="s">
        <v>3303</v>
      </c>
      <c r="C107" s="203" t="s">
        <v>595</v>
      </c>
      <c r="D107" s="204">
        <v>7.6959999999999997</v>
      </c>
      <c r="E107" s="204">
        <v>7.5810000000000004</v>
      </c>
      <c r="F107" s="204"/>
      <c r="G107" s="204"/>
      <c r="H107" s="205">
        <v>4.8</v>
      </c>
      <c r="I107" s="206">
        <v>1</v>
      </c>
      <c r="J107" s="204">
        <v>0.35299999999999998</v>
      </c>
      <c r="K107" s="206">
        <v>9</v>
      </c>
      <c r="L107" s="204">
        <v>0.14699999999999999</v>
      </c>
      <c r="M107" s="204">
        <v>0.122</v>
      </c>
      <c r="N107" s="200"/>
      <c r="O107" s="106"/>
    </row>
    <row r="108" spans="1:15" ht="33.75" x14ac:dyDescent="0.2">
      <c r="A108" s="202" t="s">
        <v>4032</v>
      </c>
      <c r="B108" s="202" t="s">
        <v>3303</v>
      </c>
      <c r="C108" s="203" t="s">
        <v>892</v>
      </c>
      <c r="D108" s="204">
        <v>5.9409999999999998</v>
      </c>
      <c r="E108" s="204">
        <v>5.5330000000000004</v>
      </c>
      <c r="F108" s="204"/>
      <c r="G108" s="204"/>
      <c r="H108" s="205">
        <v>20.3</v>
      </c>
      <c r="I108" s="206">
        <v>6</v>
      </c>
      <c r="J108" s="204">
        <v>0.46800000000000003</v>
      </c>
      <c r="K108" s="206">
        <v>36</v>
      </c>
      <c r="L108" s="204">
        <v>0.22600000000000001</v>
      </c>
      <c r="M108" s="204">
        <v>0.154</v>
      </c>
      <c r="N108" s="200"/>
      <c r="O108" s="106"/>
    </row>
    <row r="109" spans="1:15" ht="33.75" x14ac:dyDescent="0.2">
      <c r="A109" s="202" t="s">
        <v>4033</v>
      </c>
      <c r="B109" s="202" t="s">
        <v>3303</v>
      </c>
      <c r="C109" s="203" t="s">
        <v>893</v>
      </c>
      <c r="D109" s="204">
        <v>4.2889999999999997</v>
      </c>
      <c r="E109" s="204">
        <v>3.9769999999999999</v>
      </c>
      <c r="F109" s="204"/>
      <c r="G109" s="204"/>
      <c r="H109" s="205">
        <v>16.5</v>
      </c>
      <c r="I109" s="206">
        <v>4</v>
      </c>
      <c r="J109" s="204">
        <v>0.45500000000000002</v>
      </c>
      <c r="K109" s="206">
        <v>30</v>
      </c>
      <c r="L109" s="204">
        <v>0.217</v>
      </c>
      <c r="M109" s="204">
        <v>0.13</v>
      </c>
      <c r="N109" s="200"/>
      <c r="O109" s="106"/>
    </row>
    <row r="110" spans="1:15" ht="33.75" x14ac:dyDescent="0.2">
      <c r="A110" s="202" t="s">
        <v>1771</v>
      </c>
      <c r="B110" s="202" t="s">
        <v>3303</v>
      </c>
      <c r="C110" s="203" t="s">
        <v>7127</v>
      </c>
      <c r="D110" s="204">
        <v>1.5740000000000001</v>
      </c>
      <c r="E110" s="204">
        <v>1.4410000000000001</v>
      </c>
      <c r="F110" s="204"/>
      <c r="G110" s="204"/>
      <c r="H110" s="205">
        <v>5.8</v>
      </c>
      <c r="I110" s="206">
        <v>1</v>
      </c>
      <c r="J110" s="204">
        <v>0.38400000000000001</v>
      </c>
      <c r="K110" s="206">
        <v>10</v>
      </c>
      <c r="L110" s="204">
        <v>0.13200000000000001</v>
      </c>
      <c r="M110" s="204">
        <v>0.113</v>
      </c>
      <c r="N110" s="200"/>
      <c r="O110" s="106"/>
    </row>
    <row r="111" spans="1:15" ht="33.75" x14ac:dyDescent="0.2">
      <c r="A111" s="202" t="s">
        <v>1772</v>
      </c>
      <c r="B111" s="202" t="s">
        <v>3303</v>
      </c>
      <c r="C111" s="203" t="s">
        <v>7128</v>
      </c>
      <c r="D111" s="204">
        <v>1.2230000000000001</v>
      </c>
      <c r="E111" s="204">
        <v>1.099</v>
      </c>
      <c r="F111" s="204"/>
      <c r="G111" s="204"/>
      <c r="H111" s="205">
        <v>4.3</v>
      </c>
      <c r="I111" s="206">
        <v>1</v>
      </c>
      <c r="J111" s="204">
        <v>0.24099999999999999</v>
      </c>
      <c r="K111" s="206">
        <v>9</v>
      </c>
      <c r="L111" s="204">
        <v>7.8E-2</v>
      </c>
      <c r="M111" s="204">
        <v>0.09</v>
      </c>
      <c r="N111" s="200"/>
      <c r="O111" s="106"/>
    </row>
    <row r="112" spans="1:15" ht="45" x14ac:dyDescent="0.2">
      <c r="A112" s="202" t="s">
        <v>7129</v>
      </c>
      <c r="B112" s="202" t="s">
        <v>3303</v>
      </c>
      <c r="C112" s="203" t="s">
        <v>7130</v>
      </c>
      <c r="D112" s="204">
        <v>1.95</v>
      </c>
      <c r="E112" s="204">
        <v>1.764</v>
      </c>
      <c r="F112" s="204"/>
      <c r="G112" s="204"/>
      <c r="H112" s="205">
        <v>5</v>
      </c>
      <c r="I112" s="206">
        <v>1</v>
      </c>
      <c r="J112" s="204">
        <v>0.33200000000000002</v>
      </c>
      <c r="K112" s="206">
        <v>10</v>
      </c>
      <c r="L112" s="204">
        <v>0.188</v>
      </c>
      <c r="M112" s="204">
        <v>0.111</v>
      </c>
      <c r="N112" s="200"/>
      <c r="O112" s="106"/>
    </row>
    <row r="113" spans="1:15" ht="45" x14ac:dyDescent="0.2">
      <c r="A113" s="202" t="s">
        <v>7131</v>
      </c>
      <c r="B113" s="202" t="s">
        <v>3303</v>
      </c>
      <c r="C113" s="203" t="s">
        <v>7132</v>
      </c>
      <c r="D113" s="204">
        <v>1.542</v>
      </c>
      <c r="E113" s="204">
        <v>1.421</v>
      </c>
      <c r="F113" s="204"/>
      <c r="G113" s="204"/>
      <c r="H113" s="205">
        <v>6.2</v>
      </c>
      <c r="I113" s="206">
        <v>1</v>
      </c>
      <c r="J113" s="204">
        <v>0.37</v>
      </c>
      <c r="K113" s="206">
        <v>13</v>
      </c>
      <c r="L113" s="204">
        <v>0.153</v>
      </c>
      <c r="M113" s="204">
        <v>0.10299999999999999</v>
      </c>
      <c r="N113" s="200"/>
      <c r="O113" s="106"/>
    </row>
    <row r="114" spans="1:15" x14ac:dyDescent="0.2">
      <c r="A114" s="202" t="s">
        <v>596</v>
      </c>
      <c r="B114" s="202" t="s">
        <v>3303</v>
      </c>
      <c r="C114" s="203" t="s">
        <v>597</v>
      </c>
      <c r="D114" s="204">
        <v>1.452</v>
      </c>
      <c r="E114" s="204">
        <v>1.2929999999999999</v>
      </c>
      <c r="F114" s="204"/>
      <c r="G114" s="204"/>
      <c r="H114" s="205">
        <v>4.0999999999999996</v>
      </c>
      <c r="I114" s="206">
        <v>1</v>
      </c>
      <c r="J114" s="204">
        <v>0.245</v>
      </c>
      <c r="K114" s="206">
        <v>9</v>
      </c>
      <c r="L114" s="204">
        <v>8.4000000000000005E-2</v>
      </c>
      <c r="M114" s="204">
        <v>9.7000000000000003E-2</v>
      </c>
      <c r="N114" s="200"/>
      <c r="O114" s="106"/>
    </row>
    <row r="115" spans="1:15" ht="22.5" x14ac:dyDescent="0.2">
      <c r="A115" s="202" t="s">
        <v>1589</v>
      </c>
      <c r="B115" s="202" t="s">
        <v>3303</v>
      </c>
      <c r="C115" s="203" t="s">
        <v>998</v>
      </c>
      <c r="D115" s="204">
        <v>0.68200000000000005</v>
      </c>
      <c r="E115" s="204">
        <v>0.60899999999999999</v>
      </c>
      <c r="F115" s="204"/>
      <c r="G115" s="204"/>
      <c r="H115" s="205">
        <v>3.1</v>
      </c>
      <c r="I115" s="206">
        <v>1</v>
      </c>
      <c r="J115" s="204">
        <v>0.13100000000000001</v>
      </c>
      <c r="K115" s="206">
        <v>6</v>
      </c>
      <c r="L115" s="204">
        <v>5.8999999999999997E-2</v>
      </c>
      <c r="M115" s="111">
        <v>6.4000000000000001E-2</v>
      </c>
      <c r="N115" s="201"/>
      <c r="O115" s="110"/>
    </row>
    <row r="116" spans="1:15" ht="56.25" x14ac:dyDescent="0.2">
      <c r="A116" s="202" t="s">
        <v>999</v>
      </c>
      <c r="B116" s="202" t="s">
        <v>3303</v>
      </c>
      <c r="C116" s="203" t="s">
        <v>6518</v>
      </c>
      <c r="D116" s="204">
        <v>1.171</v>
      </c>
      <c r="E116" s="204">
        <v>1.0640000000000001</v>
      </c>
      <c r="F116" s="204"/>
      <c r="G116" s="204"/>
      <c r="H116" s="205">
        <v>4.0999999999999996</v>
      </c>
      <c r="I116" s="206">
        <v>1</v>
      </c>
      <c r="J116" s="204">
        <v>0.26900000000000002</v>
      </c>
      <c r="K116" s="206">
        <v>10</v>
      </c>
      <c r="L116" s="204">
        <v>9.0999999999999998E-2</v>
      </c>
      <c r="M116" s="204">
        <v>0.104</v>
      </c>
      <c r="N116" s="200"/>
      <c r="O116" s="106"/>
    </row>
    <row r="117" spans="1:15" ht="56.25" x14ac:dyDescent="0.2">
      <c r="A117" s="202" t="s">
        <v>1000</v>
      </c>
      <c r="B117" s="202" t="s">
        <v>3303</v>
      </c>
      <c r="C117" s="203" t="s">
        <v>6519</v>
      </c>
      <c r="D117" s="204">
        <v>0.58199999999999996</v>
      </c>
      <c r="E117" s="204">
        <v>0.52</v>
      </c>
      <c r="F117" s="204"/>
      <c r="G117" s="204"/>
      <c r="H117" s="205">
        <v>2.8</v>
      </c>
      <c r="I117" s="206">
        <v>1</v>
      </c>
      <c r="J117" s="204">
        <v>0.10299999999999999</v>
      </c>
      <c r="K117" s="206">
        <v>5</v>
      </c>
      <c r="L117" s="204">
        <v>0.06</v>
      </c>
      <c r="M117" s="204">
        <v>6.4000000000000001E-2</v>
      </c>
      <c r="N117" s="200"/>
      <c r="O117" s="106"/>
    </row>
    <row r="118" spans="1:15" ht="45" x14ac:dyDescent="0.2">
      <c r="A118" s="202" t="s">
        <v>3319</v>
      </c>
      <c r="B118" s="202" t="s">
        <v>3303</v>
      </c>
      <c r="C118" s="203" t="s">
        <v>7133</v>
      </c>
      <c r="D118" s="204">
        <v>0.51700000000000002</v>
      </c>
      <c r="E118" s="204">
        <v>0.47599999999999998</v>
      </c>
      <c r="F118" s="204"/>
      <c r="G118" s="204"/>
      <c r="H118" s="205">
        <v>3</v>
      </c>
      <c r="I118" s="206">
        <v>1</v>
      </c>
      <c r="J118" s="204">
        <v>0.155</v>
      </c>
      <c r="K118" s="206">
        <v>6</v>
      </c>
      <c r="L118" s="204">
        <v>5.6000000000000001E-2</v>
      </c>
      <c r="M118" s="204">
        <v>0.06</v>
      </c>
      <c r="N118" s="200"/>
      <c r="O118" s="106"/>
    </row>
    <row r="119" spans="1:15" ht="22.5" x14ac:dyDescent="0.2">
      <c r="A119" s="202" t="s">
        <v>2242</v>
      </c>
      <c r="B119" s="202" t="s">
        <v>3303</v>
      </c>
      <c r="C119" s="203" t="s">
        <v>3321</v>
      </c>
      <c r="D119" s="204">
        <v>0.72899999999999998</v>
      </c>
      <c r="E119" s="204">
        <v>0.68200000000000005</v>
      </c>
      <c r="F119" s="204"/>
      <c r="G119" s="204"/>
      <c r="H119" s="205">
        <v>3.4</v>
      </c>
      <c r="I119" s="206">
        <v>1</v>
      </c>
      <c r="J119" s="204">
        <v>0.33900000000000002</v>
      </c>
      <c r="K119" s="206">
        <v>9</v>
      </c>
      <c r="L119" s="204">
        <v>0.11799999999999999</v>
      </c>
      <c r="M119" s="204">
        <v>0.10100000000000001</v>
      </c>
      <c r="N119" s="200"/>
      <c r="O119" s="106"/>
    </row>
    <row r="120" spans="1:15" ht="33.75" x14ac:dyDescent="0.2">
      <c r="A120" s="202" t="s">
        <v>3668</v>
      </c>
      <c r="B120" s="202" t="s">
        <v>3303</v>
      </c>
      <c r="C120" s="203" t="s">
        <v>1001</v>
      </c>
      <c r="D120" s="204">
        <v>1.4470000000000001</v>
      </c>
      <c r="E120" s="204">
        <v>1.3620000000000001</v>
      </c>
      <c r="F120" s="204"/>
      <c r="G120" s="204"/>
      <c r="H120" s="205">
        <v>6.6</v>
      </c>
      <c r="I120" s="206">
        <v>1</v>
      </c>
      <c r="J120" s="204">
        <v>0.47899999999999998</v>
      </c>
      <c r="K120" s="206">
        <v>17</v>
      </c>
      <c r="L120" s="204">
        <v>0.13500000000000001</v>
      </c>
      <c r="M120" s="204">
        <v>0.126</v>
      </c>
      <c r="N120" s="200"/>
      <c r="O120" s="106"/>
    </row>
    <row r="121" spans="1:15" x14ac:dyDescent="0.2">
      <c r="A121" s="202" t="s">
        <v>1002</v>
      </c>
      <c r="B121" s="202" t="s">
        <v>3303</v>
      </c>
      <c r="C121" s="203" t="s">
        <v>281</v>
      </c>
      <c r="D121" s="204">
        <v>1.2150000000000001</v>
      </c>
      <c r="E121" s="204">
        <v>1.127</v>
      </c>
      <c r="F121" s="204"/>
      <c r="G121" s="204"/>
      <c r="H121" s="205">
        <v>4.5999999999999996</v>
      </c>
      <c r="I121" s="206">
        <v>1</v>
      </c>
      <c r="J121" s="204">
        <v>0.32</v>
      </c>
      <c r="K121" s="206">
        <v>13</v>
      </c>
      <c r="L121" s="204">
        <v>9.8000000000000004E-2</v>
      </c>
      <c r="M121" s="204">
        <v>0.115</v>
      </c>
      <c r="N121" s="200"/>
      <c r="O121" s="106"/>
    </row>
    <row r="122" spans="1:15" x14ac:dyDescent="0.2">
      <c r="A122" s="202" t="s">
        <v>1003</v>
      </c>
      <c r="B122" s="202" t="s">
        <v>3303</v>
      </c>
      <c r="C122" s="203" t="s">
        <v>669</v>
      </c>
      <c r="D122" s="204">
        <v>0.50600000000000001</v>
      </c>
      <c r="E122" s="204">
        <v>0.46800000000000003</v>
      </c>
      <c r="F122" s="204"/>
      <c r="G122" s="204"/>
      <c r="H122" s="205">
        <v>3.2</v>
      </c>
      <c r="I122" s="206">
        <v>1</v>
      </c>
      <c r="J122" s="204">
        <v>0.16500000000000001</v>
      </c>
      <c r="K122" s="206">
        <v>7</v>
      </c>
      <c r="L122" s="204">
        <v>5.3999999999999999E-2</v>
      </c>
      <c r="M122" s="204">
        <v>5.8000000000000003E-2</v>
      </c>
      <c r="N122" s="200"/>
      <c r="O122" s="106"/>
    </row>
    <row r="123" spans="1:15" ht="22.5" x14ac:dyDescent="0.2">
      <c r="A123" s="202" t="s">
        <v>2454</v>
      </c>
      <c r="B123" s="202" t="s">
        <v>3303</v>
      </c>
      <c r="C123" s="203" t="s">
        <v>5580</v>
      </c>
      <c r="D123" s="204">
        <v>0.98499999999999999</v>
      </c>
      <c r="E123" s="204">
        <v>0.92300000000000004</v>
      </c>
      <c r="F123" s="204"/>
      <c r="G123" s="204"/>
      <c r="H123" s="205">
        <v>5.6</v>
      </c>
      <c r="I123" s="206">
        <v>1</v>
      </c>
      <c r="J123" s="204">
        <v>0.48499999999999999</v>
      </c>
      <c r="K123" s="206">
        <v>14</v>
      </c>
      <c r="L123" s="204">
        <v>7.9000000000000001E-2</v>
      </c>
      <c r="M123" s="204">
        <v>9.5000000000000001E-2</v>
      </c>
      <c r="N123" s="200"/>
      <c r="O123" s="106"/>
    </row>
    <row r="124" spans="1:15" ht="22.5" x14ac:dyDescent="0.2">
      <c r="A124" s="202" t="s">
        <v>2455</v>
      </c>
      <c r="B124" s="202" t="s">
        <v>3303</v>
      </c>
      <c r="C124" s="203" t="s">
        <v>5581</v>
      </c>
      <c r="D124" s="204">
        <v>0.432</v>
      </c>
      <c r="E124" s="204">
        <v>0.40600000000000003</v>
      </c>
      <c r="F124" s="204"/>
      <c r="G124" s="204"/>
      <c r="H124" s="205">
        <v>2.5</v>
      </c>
      <c r="I124" s="206">
        <v>1</v>
      </c>
      <c r="J124" s="204">
        <v>0.13800000000000001</v>
      </c>
      <c r="K124" s="206">
        <v>5</v>
      </c>
      <c r="L124" s="204">
        <v>7.0000000000000007E-2</v>
      </c>
      <c r="M124" s="204">
        <v>7.1999999999999995E-2</v>
      </c>
      <c r="N124" s="200"/>
      <c r="O124" s="106"/>
    </row>
    <row r="125" spans="1:15" ht="22.5" x14ac:dyDescent="0.2">
      <c r="A125" s="202" t="s">
        <v>670</v>
      </c>
      <c r="B125" s="202" t="s">
        <v>3303</v>
      </c>
      <c r="C125" s="203" t="s">
        <v>2091</v>
      </c>
      <c r="D125" s="204">
        <v>3.6309999999999998</v>
      </c>
      <c r="E125" s="204">
        <v>3.5049999999999999</v>
      </c>
      <c r="F125" s="204"/>
      <c r="G125" s="204"/>
      <c r="H125" s="205">
        <v>18.2</v>
      </c>
      <c r="I125" s="206">
        <v>5</v>
      </c>
      <c r="J125" s="204">
        <v>0.46200000000000002</v>
      </c>
      <c r="K125" s="206">
        <v>34</v>
      </c>
      <c r="L125" s="204">
        <v>0.107</v>
      </c>
      <c r="M125" s="204"/>
      <c r="N125" s="200" t="s">
        <v>310</v>
      </c>
      <c r="O125" s="106"/>
    </row>
    <row r="126" spans="1:15" x14ac:dyDescent="0.2">
      <c r="A126" s="202" t="s">
        <v>671</v>
      </c>
      <c r="B126" s="202" t="s">
        <v>3303</v>
      </c>
      <c r="C126" s="203" t="s">
        <v>672</v>
      </c>
      <c r="D126" s="204">
        <v>2.218</v>
      </c>
      <c r="E126" s="204">
        <v>2.1059999999999999</v>
      </c>
      <c r="F126" s="204"/>
      <c r="G126" s="204"/>
      <c r="H126" s="205">
        <v>13.7</v>
      </c>
      <c r="I126" s="206">
        <v>4</v>
      </c>
      <c r="J126" s="204">
        <v>0.311</v>
      </c>
      <c r="K126" s="206">
        <v>26</v>
      </c>
      <c r="L126" s="204">
        <v>7.9000000000000001E-2</v>
      </c>
      <c r="M126" s="204"/>
      <c r="N126" s="200" t="s">
        <v>310</v>
      </c>
      <c r="O126" s="106"/>
    </row>
    <row r="127" spans="1:15" x14ac:dyDescent="0.2">
      <c r="A127" s="202" t="s">
        <v>673</v>
      </c>
      <c r="B127" s="202" t="s">
        <v>3303</v>
      </c>
      <c r="C127" s="203" t="s">
        <v>674</v>
      </c>
      <c r="D127" s="204">
        <v>0.66100000000000003</v>
      </c>
      <c r="E127" s="204">
        <v>0.58899999999999997</v>
      </c>
      <c r="F127" s="204"/>
      <c r="G127" s="204"/>
      <c r="H127" s="205">
        <v>2.6</v>
      </c>
      <c r="I127" s="206">
        <v>1</v>
      </c>
      <c r="J127" s="204">
        <v>0.17299999999999999</v>
      </c>
      <c r="K127" s="206">
        <v>5</v>
      </c>
      <c r="L127" s="204">
        <v>7.0999999999999994E-2</v>
      </c>
      <c r="M127" s="204">
        <v>7.2999999999999995E-2</v>
      </c>
      <c r="N127" s="200"/>
      <c r="O127" s="106"/>
    </row>
    <row r="128" spans="1:15" ht="33.75" x14ac:dyDescent="0.2">
      <c r="A128" s="202" t="s">
        <v>395</v>
      </c>
      <c r="B128" s="202" t="s">
        <v>3303</v>
      </c>
      <c r="C128" s="203" t="s">
        <v>5582</v>
      </c>
      <c r="D128" s="204">
        <v>2.9489999999999998</v>
      </c>
      <c r="E128" s="204">
        <v>2.9430000000000001</v>
      </c>
      <c r="F128" s="204"/>
      <c r="G128" s="204"/>
      <c r="H128" s="205">
        <v>20.5</v>
      </c>
      <c r="I128" s="206">
        <v>6</v>
      </c>
      <c r="J128" s="204">
        <v>0.40899999999999997</v>
      </c>
      <c r="K128" s="206">
        <v>38</v>
      </c>
      <c r="L128" s="204">
        <v>0.14000000000000001</v>
      </c>
      <c r="M128" s="204">
        <v>0.13300000000000001</v>
      </c>
      <c r="N128" s="200"/>
      <c r="O128" s="106" t="s">
        <v>310</v>
      </c>
    </row>
    <row r="129" spans="1:15" ht="33.75" x14ac:dyDescent="0.2">
      <c r="A129" s="202" t="s">
        <v>5583</v>
      </c>
      <c r="B129" s="202" t="s">
        <v>3303</v>
      </c>
      <c r="C129" s="203" t="s">
        <v>6520</v>
      </c>
      <c r="D129" s="204">
        <v>1.25</v>
      </c>
      <c r="E129" s="204">
        <v>1.2490000000000001</v>
      </c>
      <c r="F129" s="204"/>
      <c r="G129" s="204"/>
      <c r="H129" s="205">
        <v>7.3</v>
      </c>
      <c r="I129" s="206"/>
      <c r="J129" s="204"/>
      <c r="K129" s="206">
        <v>14</v>
      </c>
      <c r="L129" s="204">
        <v>0.16800000000000001</v>
      </c>
      <c r="M129" s="204">
        <v>0.14799999999999999</v>
      </c>
      <c r="N129" s="200"/>
      <c r="O129" s="106" t="s">
        <v>310</v>
      </c>
    </row>
    <row r="130" spans="1:15" ht="33.75" x14ac:dyDescent="0.2">
      <c r="A130" s="202" t="s">
        <v>5584</v>
      </c>
      <c r="B130" s="202" t="s">
        <v>3303</v>
      </c>
      <c r="C130" s="203" t="s">
        <v>6521</v>
      </c>
      <c r="D130" s="204">
        <v>0.66300000000000003</v>
      </c>
      <c r="E130" s="204">
        <v>0.66100000000000003</v>
      </c>
      <c r="F130" s="204"/>
      <c r="G130" s="204"/>
      <c r="H130" s="205">
        <v>3.5</v>
      </c>
      <c r="I130" s="206">
        <v>1</v>
      </c>
      <c r="J130" s="204">
        <v>0.31900000000000001</v>
      </c>
      <c r="K130" s="206">
        <v>9</v>
      </c>
      <c r="L130" s="204">
        <v>0.183</v>
      </c>
      <c r="M130" s="204">
        <v>0.14199999999999999</v>
      </c>
      <c r="N130" s="200"/>
      <c r="O130" s="106" t="s">
        <v>310</v>
      </c>
    </row>
    <row r="131" spans="1:15" ht="22.5" x14ac:dyDescent="0.2">
      <c r="A131" s="202" t="s">
        <v>1836</v>
      </c>
      <c r="B131" s="202" t="s">
        <v>3303</v>
      </c>
      <c r="C131" s="203" t="s">
        <v>5585</v>
      </c>
      <c r="D131" s="204">
        <v>0.77200000000000002</v>
      </c>
      <c r="E131" s="204">
        <v>0.69799999999999995</v>
      </c>
      <c r="F131" s="204"/>
      <c r="G131" s="204"/>
      <c r="H131" s="205">
        <v>3.6</v>
      </c>
      <c r="I131" s="206">
        <v>1</v>
      </c>
      <c r="J131" s="204">
        <v>0.17699999999999999</v>
      </c>
      <c r="K131" s="206">
        <v>9</v>
      </c>
      <c r="L131" s="204">
        <v>6.8000000000000005E-2</v>
      </c>
      <c r="M131" s="204">
        <v>7.6999999999999999E-2</v>
      </c>
      <c r="N131" s="200"/>
      <c r="O131" s="106"/>
    </row>
    <row r="132" spans="1:15" ht="22.5" x14ac:dyDescent="0.2">
      <c r="A132" s="202" t="s">
        <v>1004</v>
      </c>
      <c r="B132" s="202" t="s">
        <v>3303</v>
      </c>
      <c r="C132" s="203" t="s">
        <v>5586</v>
      </c>
      <c r="D132" s="204">
        <v>0.48899999999999999</v>
      </c>
      <c r="E132" s="204">
        <v>0.45200000000000001</v>
      </c>
      <c r="F132" s="204"/>
      <c r="G132" s="204"/>
      <c r="H132" s="205">
        <v>2.9</v>
      </c>
      <c r="I132" s="206">
        <v>1</v>
      </c>
      <c r="J132" s="204">
        <v>0.17499999999999999</v>
      </c>
      <c r="K132" s="206">
        <v>6</v>
      </c>
      <c r="L132" s="204">
        <v>6.4000000000000001E-2</v>
      </c>
      <c r="M132" s="204">
        <v>6.8000000000000005E-2</v>
      </c>
      <c r="N132" s="200"/>
      <c r="O132" s="106"/>
    </row>
    <row r="133" spans="1:15" ht="33.75" x14ac:dyDescent="0.2">
      <c r="A133" s="202" t="s">
        <v>1005</v>
      </c>
      <c r="B133" s="202" t="s">
        <v>3303</v>
      </c>
      <c r="C133" s="203" t="s">
        <v>3322</v>
      </c>
      <c r="D133" s="204">
        <v>4.6959999999999997</v>
      </c>
      <c r="E133" s="204">
        <v>4.4109999999999996</v>
      </c>
      <c r="F133" s="204"/>
      <c r="G133" s="204"/>
      <c r="H133" s="205">
        <v>19.7</v>
      </c>
      <c r="I133" s="206">
        <v>6</v>
      </c>
      <c r="J133" s="204">
        <v>0.41799999999999998</v>
      </c>
      <c r="K133" s="206">
        <v>37</v>
      </c>
      <c r="L133" s="204">
        <v>0.104</v>
      </c>
      <c r="M133" s="204">
        <v>0.14099999999999999</v>
      </c>
      <c r="N133" s="200"/>
      <c r="O133" s="106"/>
    </row>
    <row r="134" spans="1:15" ht="22.5" x14ac:dyDescent="0.2">
      <c r="A134" s="202" t="s">
        <v>1006</v>
      </c>
      <c r="B134" s="202" t="s">
        <v>3303</v>
      </c>
      <c r="C134" s="203" t="s">
        <v>3323</v>
      </c>
      <c r="D134" s="204">
        <v>2.254</v>
      </c>
      <c r="E134" s="204">
        <v>2.0619999999999998</v>
      </c>
      <c r="F134" s="204"/>
      <c r="G134" s="204"/>
      <c r="H134" s="205">
        <v>8.4</v>
      </c>
      <c r="I134" s="206">
        <v>2</v>
      </c>
      <c r="J134" s="204">
        <v>0.36699999999999999</v>
      </c>
      <c r="K134" s="206">
        <v>19</v>
      </c>
      <c r="L134" s="204">
        <v>9.1999999999999998E-2</v>
      </c>
      <c r="M134" s="111">
        <v>0.11799999999999999</v>
      </c>
      <c r="N134" s="201"/>
      <c r="O134" s="110"/>
    </row>
    <row r="135" spans="1:15" ht="33.75" x14ac:dyDescent="0.2">
      <c r="A135" s="202" t="s">
        <v>1007</v>
      </c>
      <c r="B135" s="202" t="s">
        <v>3303</v>
      </c>
      <c r="C135" s="203" t="s">
        <v>2456</v>
      </c>
      <c r="D135" s="204">
        <v>4.1740000000000004</v>
      </c>
      <c r="E135" s="204">
        <v>3.9820000000000002</v>
      </c>
      <c r="F135" s="204"/>
      <c r="G135" s="204"/>
      <c r="H135" s="205">
        <v>22.6</v>
      </c>
      <c r="I135" s="206">
        <v>7</v>
      </c>
      <c r="J135" s="204">
        <v>0.35699999999999998</v>
      </c>
      <c r="K135" s="206">
        <v>41</v>
      </c>
      <c r="L135" s="204">
        <v>0.158</v>
      </c>
      <c r="M135" s="204">
        <v>0.121</v>
      </c>
      <c r="N135" s="200"/>
      <c r="O135" s="106"/>
    </row>
    <row r="136" spans="1:15" ht="22.5" x14ac:dyDescent="0.2">
      <c r="A136" s="202" t="s">
        <v>1008</v>
      </c>
      <c r="B136" s="202" t="s">
        <v>3303</v>
      </c>
      <c r="C136" s="203" t="s">
        <v>2159</v>
      </c>
      <c r="D136" s="204">
        <v>1.669</v>
      </c>
      <c r="E136" s="204">
        <v>1.5369999999999999</v>
      </c>
      <c r="F136" s="204"/>
      <c r="G136" s="204"/>
      <c r="H136" s="205">
        <v>7.3</v>
      </c>
      <c r="I136" s="206">
        <v>1</v>
      </c>
      <c r="J136" s="204">
        <v>0.44</v>
      </c>
      <c r="K136" s="206">
        <v>16</v>
      </c>
      <c r="L136" s="204">
        <v>0.159</v>
      </c>
      <c r="M136" s="204">
        <v>0.106</v>
      </c>
      <c r="N136" s="200"/>
      <c r="O136" s="106"/>
    </row>
    <row r="137" spans="1:15" ht="22.5" x14ac:dyDescent="0.2">
      <c r="A137" s="202" t="s">
        <v>2160</v>
      </c>
      <c r="B137" s="202" t="s">
        <v>3303</v>
      </c>
      <c r="C137" s="203" t="s">
        <v>2161</v>
      </c>
      <c r="D137" s="204">
        <v>2.0190000000000001</v>
      </c>
      <c r="E137" s="204">
        <v>1.913</v>
      </c>
      <c r="F137" s="204"/>
      <c r="G137" s="204"/>
      <c r="H137" s="205">
        <v>11.8</v>
      </c>
      <c r="I137" s="206">
        <v>3</v>
      </c>
      <c r="J137" s="204">
        <v>0.34699999999999998</v>
      </c>
      <c r="K137" s="206">
        <v>25</v>
      </c>
      <c r="L137" s="204">
        <v>8.2000000000000003E-2</v>
      </c>
      <c r="M137" s="204">
        <v>0.108</v>
      </c>
      <c r="N137" s="200"/>
      <c r="O137" s="106"/>
    </row>
    <row r="138" spans="1:15" ht="22.5" x14ac:dyDescent="0.2">
      <c r="A138" s="202" t="s">
        <v>2162</v>
      </c>
      <c r="B138" s="202" t="s">
        <v>3303</v>
      </c>
      <c r="C138" s="203" t="s">
        <v>2484</v>
      </c>
      <c r="D138" s="204">
        <v>0.63700000000000001</v>
      </c>
      <c r="E138" s="204">
        <v>0.58599999999999997</v>
      </c>
      <c r="F138" s="204"/>
      <c r="G138" s="204"/>
      <c r="H138" s="205">
        <v>4.0999999999999996</v>
      </c>
      <c r="I138" s="206">
        <v>1</v>
      </c>
      <c r="J138" s="204">
        <v>0.16300000000000001</v>
      </c>
      <c r="K138" s="206">
        <v>9</v>
      </c>
      <c r="L138" s="204">
        <v>5.6000000000000001E-2</v>
      </c>
      <c r="M138" s="204">
        <v>6.4000000000000001E-2</v>
      </c>
      <c r="N138" s="200"/>
      <c r="O138" s="106"/>
    </row>
    <row r="139" spans="1:15" ht="45" x14ac:dyDescent="0.2">
      <c r="A139" s="202" t="s">
        <v>390</v>
      </c>
      <c r="B139" s="202" t="s">
        <v>3303</v>
      </c>
      <c r="C139" s="203" t="s">
        <v>524</v>
      </c>
      <c r="D139" s="204">
        <v>0.67200000000000004</v>
      </c>
      <c r="E139" s="204">
        <v>0.61599999999999999</v>
      </c>
      <c r="F139" s="204"/>
      <c r="G139" s="204"/>
      <c r="H139" s="205">
        <v>3.4</v>
      </c>
      <c r="I139" s="206">
        <v>1</v>
      </c>
      <c r="J139" s="204">
        <v>0.13700000000000001</v>
      </c>
      <c r="K139" s="206">
        <v>7</v>
      </c>
      <c r="L139" s="204">
        <v>0.1</v>
      </c>
      <c r="M139" s="204"/>
      <c r="N139" s="200" t="s">
        <v>310</v>
      </c>
      <c r="O139" s="106"/>
    </row>
    <row r="140" spans="1:15" ht="22.5" x14ac:dyDescent="0.2">
      <c r="A140" s="202" t="s">
        <v>448</v>
      </c>
      <c r="B140" s="202" t="s">
        <v>3303</v>
      </c>
      <c r="C140" s="203" t="s">
        <v>1009</v>
      </c>
      <c r="D140" s="204">
        <v>0.91100000000000003</v>
      </c>
      <c r="E140" s="204">
        <v>0.83299999999999996</v>
      </c>
      <c r="F140" s="204"/>
      <c r="G140" s="204"/>
      <c r="H140" s="205">
        <v>3.8</v>
      </c>
      <c r="I140" s="206">
        <v>1</v>
      </c>
      <c r="J140" s="204">
        <v>0.44800000000000001</v>
      </c>
      <c r="K140" s="206">
        <v>9</v>
      </c>
      <c r="L140" s="204">
        <v>0.08</v>
      </c>
      <c r="M140" s="204">
        <v>0.09</v>
      </c>
      <c r="N140" s="200"/>
      <c r="O140" s="106"/>
    </row>
    <row r="141" spans="1:15" ht="56.25" x14ac:dyDescent="0.2">
      <c r="A141" s="202" t="s">
        <v>1010</v>
      </c>
      <c r="B141" s="202" t="s">
        <v>3303</v>
      </c>
      <c r="C141" s="203" t="s">
        <v>1509</v>
      </c>
      <c r="D141" s="204">
        <v>0.53800000000000003</v>
      </c>
      <c r="E141" s="204">
        <v>0.48199999999999998</v>
      </c>
      <c r="F141" s="204"/>
      <c r="G141" s="204"/>
      <c r="H141" s="205">
        <v>2.7</v>
      </c>
      <c r="I141" s="206">
        <v>1</v>
      </c>
      <c r="J141" s="204">
        <v>7.1999999999999995E-2</v>
      </c>
      <c r="K141" s="206">
        <v>5</v>
      </c>
      <c r="L141" s="204">
        <v>0.06</v>
      </c>
      <c r="M141" s="204">
        <v>6.3E-2</v>
      </c>
      <c r="N141" s="200"/>
      <c r="O141" s="106"/>
    </row>
    <row r="142" spans="1:15" ht="45" x14ac:dyDescent="0.2">
      <c r="A142" s="202" t="s">
        <v>1011</v>
      </c>
      <c r="B142" s="202" t="s">
        <v>3303</v>
      </c>
      <c r="C142" s="203" t="s">
        <v>7134</v>
      </c>
      <c r="D142" s="204">
        <v>0.48899999999999999</v>
      </c>
      <c r="E142" s="204">
        <v>0.46200000000000002</v>
      </c>
      <c r="F142" s="204"/>
      <c r="G142" s="204"/>
      <c r="H142" s="205">
        <v>4.0999999999999996</v>
      </c>
      <c r="I142" s="206">
        <v>1</v>
      </c>
      <c r="J142" s="204">
        <v>0.20200000000000001</v>
      </c>
      <c r="K142" s="206">
        <v>8</v>
      </c>
      <c r="L142" s="204">
        <v>5.2999999999999999E-2</v>
      </c>
      <c r="M142" s="204">
        <v>6.0999999999999999E-2</v>
      </c>
      <c r="N142" s="200"/>
      <c r="O142" s="106"/>
    </row>
    <row r="143" spans="1:15" ht="22.5" x14ac:dyDescent="0.2">
      <c r="A143" s="202" t="s">
        <v>5587</v>
      </c>
      <c r="B143" s="202" t="s">
        <v>3303</v>
      </c>
      <c r="C143" s="203" t="s">
        <v>7135</v>
      </c>
      <c r="D143" s="204">
        <v>0.34499999999999997</v>
      </c>
      <c r="E143" s="204">
        <v>0.30299999999999999</v>
      </c>
      <c r="F143" s="204"/>
      <c r="G143" s="204"/>
      <c r="H143" s="205">
        <v>2.1</v>
      </c>
      <c r="I143" s="206">
        <v>1</v>
      </c>
      <c r="J143" s="204">
        <v>0.06</v>
      </c>
      <c r="K143" s="206">
        <v>4</v>
      </c>
      <c r="L143" s="204">
        <v>5.8999999999999997E-2</v>
      </c>
      <c r="M143" s="204">
        <v>5.6000000000000001E-2</v>
      </c>
      <c r="N143" s="200"/>
      <c r="O143" s="106"/>
    </row>
    <row r="144" spans="1:15" ht="22.5" x14ac:dyDescent="0.2">
      <c r="A144" s="202" t="s">
        <v>1838</v>
      </c>
      <c r="B144" s="202" t="s">
        <v>3303</v>
      </c>
      <c r="C144" s="203" t="s">
        <v>7136</v>
      </c>
      <c r="D144" s="204">
        <v>0.86199999999999999</v>
      </c>
      <c r="E144" s="204">
        <v>0.79300000000000004</v>
      </c>
      <c r="F144" s="204"/>
      <c r="G144" s="204"/>
      <c r="H144" s="205">
        <v>3.6</v>
      </c>
      <c r="I144" s="206">
        <v>1</v>
      </c>
      <c r="J144" s="204">
        <v>0.36399999999999999</v>
      </c>
      <c r="K144" s="206">
        <v>8</v>
      </c>
      <c r="L144" s="204">
        <v>0.14799999999999999</v>
      </c>
      <c r="M144" s="204">
        <v>0.104</v>
      </c>
      <c r="N144" s="200"/>
      <c r="O144" s="106"/>
    </row>
    <row r="145" spans="1:15" x14ac:dyDescent="0.2">
      <c r="A145" s="202" t="s">
        <v>1332</v>
      </c>
      <c r="B145" s="202" t="s">
        <v>3303</v>
      </c>
      <c r="C145" s="203" t="s">
        <v>1333</v>
      </c>
      <c r="D145" s="204">
        <v>0.77300000000000002</v>
      </c>
      <c r="E145" s="204">
        <v>0.69399999999999995</v>
      </c>
      <c r="F145" s="204"/>
      <c r="G145" s="204"/>
      <c r="H145" s="205">
        <v>2.8</v>
      </c>
      <c r="I145" s="206">
        <v>1</v>
      </c>
      <c r="J145" s="204">
        <v>0.23200000000000001</v>
      </c>
      <c r="K145" s="206">
        <v>7</v>
      </c>
      <c r="L145" s="204">
        <v>8.2000000000000003E-2</v>
      </c>
      <c r="M145" s="204">
        <v>8.6999999999999994E-2</v>
      </c>
      <c r="N145" s="200"/>
      <c r="O145" s="106"/>
    </row>
    <row r="146" spans="1:15" ht="33.75" x14ac:dyDescent="0.2">
      <c r="A146" s="202" t="s">
        <v>525</v>
      </c>
      <c r="B146" s="202" t="s">
        <v>3303</v>
      </c>
      <c r="C146" s="203" t="s">
        <v>5590</v>
      </c>
      <c r="D146" s="204">
        <v>1.3979999999999999</v>
      </c>
      <c r="E146" s="204">
        <v>1.228</v>
      </c>
      <c r="F146" s="204"/>
      <c r="G146" s="204"/>
      <c r="H146" s="205">
        <v>4.0999999999999996</v>
      </c>
      <c r="I146" s="206">
        <v>1</v>
      </c>
      <c r="J146" s="204">
        <v>0.214</v>
      </c>
      <c r="K146" s="206">
        <v>8</v>
      </c>
      <c r="L146" s="204">
        <v>7.1999999999999995E-2</v>
      </c>
      <c r="M146" s="204">
        <v>8.3000000000000004E-2</v>
      </c>
      <c r="N146" s="200"/>
      <c r="O146" s="106"/>
    </row>
    <row r="147" spans="1:15" ht="33.75" x14ac:dyDescent="0.2">
      <c r="A147" s="202" t="s">
        <v>526</v>
      </c>
      <c r="B147" s="202" t="s">
        <v>3303</v>
      </c>
      <c r="C147" s="203" t="s">
        <v>5591</v>
      </c>
      <c r="D147" s="204">
        <v>0.53300000000000003</v>
      </c>
      <c r="E147" s="204">
        <v>0.49299999999999999</v>
      </c>
      <c r="F147" s="204"/>
      <c r="G147" s="204"/>
      <c r="H147" s="205">
        <v>2.8</v>
      </c>
      <c r="I147" s="206">
        <v>1</v>
      </c>
      <c r="J147" s="204">
        <v>7.1999999999999995E-2</v>
      </c>
      <c r="K147" s="206">
        <v>5</v>
      </c>
      <c r="L147" s="204">
        <v>5.2999999999999999E-2</v>
      </c>
      <c r="M147" s="204">
        <v>5.6000000000000001E-2</v>
      </c>
      <c r="N147" s="200"/>
      <c r="O147" s="106"/>
    </row>
    <row r="148" spans="1:15" ht="22.5" x14ac:dyDescent="0.2">
      <c r="A148" s="202" t="s">
        <v>1334</v>
      </c>
      <c r="B148" s="202" t="s">
        <v>3303</v>
      </c>
      <c r="C148" s="203" t="s">
        <v>1510</v>
      </c>
      <c r="D148" s="204">
        <v>0.48199999999999998</v>
      </c>
      <c r="E148" s="204">
        <v>0.44500000000000001</v>
      </c>
      <c r="F148" s="204"/>
      <c r="G148" s="204"/>
      <c r="H148" s="205">
        <v>3</v>
      </c>
      <c r="I148" s="206">
        <v>1</v>
      </c>
      <c r="J148" s="204">
        <v>0.14599999999999999</v>
      </c>
      <c r="K148" s="206">
        <v>6</v>
      </c>
      <c r="L148" s="204">
        <v>5.6000000000000001E-2</v>
      </c>
      <c r="M148" s="204">
        <v>0.06</v>
      </c>
      <c r="N148" s="200"/>
      <c r="O148" s="106"/>
    </row>
    <row r="149" spans="1:15" x14ac:dyDescent="0.2">
      <c r="A149" s="202" t="s">
        <v>1335</v>
      </c>
      <c r="B149" s="202" t="s">
        <v>3303</v>
      </c>
      <c r="C149" s="203" t="s">
        <v>1336</v>
      </c>
      <c r="D149" s="204">
        <v>0.501</v>
      </c>
      <c r="E149" s="204">
        <v>0.45700000000000002</v>
      </c>
      <c r="F149" s="204"/>
      <c r="G149" s="204"/>
      <c r="H149" s="205">
        <v>2.6</v>
      </c>
      <c r="I149" s="206">
        <v>1</v>
      </c>
      <c r="J149" s="204">
        <v>0.17599999999999999</v>
      </c>
      <c r="K149" s="206">
        <v>5</v>
      </c>
      <c r="L149" s="204">
        <v>7.8E-2</v>
      </c>
      <c r="M149" s="204">
        <v>8.1000000000000003E-2</v>
      </c>
      <c r="N149" s="200"/>
      <c r="O149" s="106"/>
    </row>
    <row r="150" spans="1:15" x14ac:dyDescent="0.2">
      <c r="A150" s="202" t="s">
        <v>3122</v>
      </c>
      <c r="B150" s="202" t="s">
        <v>3304</v>
      </c>
      <c r="C150" s="203" t="s">
        <v>675</v>
      </c>
      <c r="D150" s="204">
        <v>0.45100000000000001</v>
      </c>
      <c r="E150" s="204">
        <v>0.41</v>
      </c>
      <c r="F150" s="204"/>
      <c r="G150" s="204"/>
      <c r="H150" s="205">
        <v>2.6</v>
      </c>
      <c r="I150" s="206">
        <v>1</v>
      </c>
      <c r="J150" s="204">
        <v>0.13</v>
      </c>
      <c r="K150" s="206">
        <v>5</v>
      </c>
      <c r="L150" s="204">
        <v>6.5000000000000002E-2</v>
      </c>
      <c r="M150" s="204">
        <v>6.7000000000000004E-2</v>
      </c>
      <c r="N150" s="200"/>
      <c r="O150" s="106"/>
    </row>
    <row r="151" spans="1:15" ht="33.75" x14ac:dyDescent="0.2">
      <c r="A151" s="202" t="s">
        <v>3124</v>
      </c>
      <c r="B151" s="202" t="s">
        <v>3305</v>
      </c>
      <c r="C151" s="203" t="s">
        <v>3380</v>
      </c>
      <c r="D151" s="204">
        <v>1.0669999999999999</v>
      </c>
      <c r="E151" s="204">
        <v>1.0620000000000001</v>
      </c>
      <c r="F151" s="204"/>
      <c r="G151" s="204"/>
      <c r="H151" s="205">
        <v>9.3000000000000007</v>
      </c>
      <c r="I151" s="206">
        <v>2</v>
      </c>
      <c r="J151" s="204">
        <v>0.33900000000000002</v>
      </c>
      <c r="K151" s="206">
        <v>21</v>
      </c>
      <c r="L151" s="204">
        <v>7.6999999999999999E-2</v>
      </c>
      <c r="M151" s="204">
        <v>9.9000000000000005E-2</v>
      </c>
      <c r="N151" s="200"/>
      <c r="O151" s="106" t="s">
        <v>310</v>
      </c>
    </row>
    <row r="152" spans="1:15" ht="33.75" x14ac:dyDescent="0.2">
      <c r="A152" s="202" t="s">
        <v>676</v>
      </c>
      <c r="B152" s="202" t="s">
        <v>3305</v>
      </c>
      <c r="C152" s="203" t="s">
        <v>1337</v>
      </c>
      <c r="D152" s="204">
        <v>0.58799999999999997</v>
      </c>
      <c r="E152" s="204">
        <v>0.56100000000000005</v>
      </c>
      <c r="F152" s="204"/>
      <c r="G152" s="204"/>
      <c r="H152" s="205">
        <v>3.6</v>
      </c>
      <c r="I152" s="206">
        <v>1</v>
      </c>
      <c r="J152" s="204">
        <v>0.26200000000000001</v>
      </c>
      <c r="K152" s="206">
        <v>8</v>
      </c>
      <c r="L152" s="204">
        <v>8.6999999999999994E-2</v>
      </c>
      <c r="M152" s="204">
        <v>9.7000000000000003E-2</v>
      </c>
      <c r="N152" s="200"/>
      <c r="O152" s="106" t="s">
        <v>310</v>
      </c>
    </row>
    <row r="153" spans="1:15" x14ac:dyDescent="0.2">
      <c r="A153" s="202" t="s">
        <v>6522</v>
      </c>
      <c r="B153" s="202" t="s">
        <v>3305</v>
      </c>
      <c r="C153" s="203" t="s">
        <v>6523</v>
      </c>
      <c r="D153" s="204">
        <v>0.30199999999999999</v>
      </c>
      <c r="E153" s="204">
        <v>0.30199999999999999</v>
      </c>
      <c r="F153" s="204"/>
      <c r="G153" s="204"/>
      <c r="H153" s="205">
        <v>4.3</v>
      </c>
      <c r="I153" s="206">
        <v>1</v>
      </c>
      <c r="J153" s="204">
        <v>0.14899999999999999</v>
      </c>
      <c r="K153" s="206">
        <v>7</v>
      </c>
      <c r="L153" s="204">
        <v>4.9000000000000002E-2</v>
      </c>
      <c r="M153" s="204">
        <v>5.7000000000000002E-2</v>
      </c>
      <c r="N153" s="200"/>
      <c r="O153" s="106"/>
    </row>
    <row r="154" spans="1:15" ht="22.5" x14ac:dyDescent="0.2">
      <c r="A154" s="202" t="s">
        <v>3125</v>
      </c>
      <c r="B154" s="202" t="s">
        <v>3305</v>
      </c>
      <c r="C154" s="203" t="s">
        <v>3381</v>
      </c>
      <c r="D154" s="204">
        <v>0.24</v>
      </c>
      <c r="E154" s="204">
        <v>0.24</v>
      </c>
      <c r="F154" s="204"/>
      <c r="G154" s="204"/>
      <c r="H154" s="205">
        <v>3.1</v>
      </c>
      <c r="I154" s="206">
        <v>1</v>
      </c>
      <c r="J154" s="204">
        <v>8.1000000000000003E-2</v>
      </c>
      <c r="K154" s="206">
        <v>6</v>
      </c>
      <c r="L154" s="204">
        <v>5.3999999999999999E-2</v>
      </c>
      <c r="M154" s="111">
        <v>5.8000000000000003E-2</v>
      </c>
      <c r="N154" s="201"/>
      <c r="O154" s="110"/>
    </row>
    <row r="155" spans="1:15" ht="33.75" x14ac:dyDescent="0.2">
      <c r="A155" s="202" t="s">
        <v>3472</v>
      </c>
      <c r="B155" s="202" t="s">
        <v>3305</v>
      </c>
      <c r="C155" s="203" t="s">
        <v>7137</v>
      </c>
      <c r="D155" s="204">
        <v>0.436</v>
      </c>
      <c r="E155" s="204">
        <v>0.436</v>
      </c>
      <c r="F155" s="204"/>
      <c r="G155" s="204"/>
      <c r="H155" s="205">
        <v>3.2</v>
      </c>
      <c r="I155" s="206">
        <v>1</v>
      </c>
      <c r="J155" s="204">
        <v>0.192</v>
      </c>
      <c r="K155" s="206">
        <v>6</v>
      </c>
      <c r="L155" s="204">
        <v>9.5000000000000001E-2</v>
      </c>
      <c r="M155" s="204">
        <v>0.10299999999999999</v>
      </c>
      <c r="N155" s="200"/>
      <c r="O155" s="106"/>
    </row>
    <row r="156" spans="1:15" x14ac:dyDescent="0.2">
      <c r="A156" s="202" t="s">
        <v>2462</v>
      </c>
      <c r="B156" s="202" t="s">
        <v>3305</v>
      </c>
      <c r="C156" s="203" t="s">
        <v>776</v>
      </c>
      <c r="D156" s="204">
        <v>0.318</v>
      </c>
      <c r="E156" s="204">
        <v>0.317</v>
      </c>
      <c r="F156" s="204"/>
      <c r="G156" s="204"/>
      <c r="H156" s="205">
        <v>2.2999999999999998</v>
      </c>
      <c r="I156" s="206">
        <v>1</v>
      </c>
      <c r="J156" s="204">
        <v>0.14399999999999999</v>
      </c>
      <c r="K156" s="206">
        <v>5</v>
      </c>
      <c r="L156" s="204">
        <v>9.5000000000000001E-2</v>
      </c>
      <c r="M156" s="204">
        <v>9.5000000000000001E-2</v>
      </c>
      <c r="N156" s="200"/>
      <c r="O156" s="106"/>
    </row>
    <row r="157" spans="1:15" ht="22.5" x14ac:dyDescent="0.2">
      <c r="A157" s="202" t="s">
        <v>3126</v>
      </c>
      <c r="B157" s="202" t="s">
        <v>3305</v>
      </c>
      <c r="C157" s="203" t="s">
        <v>6525</v>
      </c>
      <c r="D157" s="204">
        <v>0.45</v>
      </c>
      <c r="E157" s="204">
        <v>0.437</v>
      </c>
      <c r="F157" s="204"/>
      <c r="G157" s="204"/>
      <c r="H157" s="205">
        <v>3.6</v>
      </c>
      <c r="I157" s="206">
        <v>1</v>
      </c>
      <c r="J157" s="204">
        <v>0.16700000000000001</v>
      </c>
      <c r="K157" s="206">
        <v>8</v>
      </c>
      <c r="L157" s="204">
        <v>7.5999999999999998E-2</v>
      </c>
      <c r="M157" s="204">
        <v>8.4000000000000005E-2</v>
      </c>
      <c r="N157" s="200"/>
      <c r="O157" s="106"/>
    </row>
    <row r="158" spans="1:15" x14ac:dyDescent="0.2">
      <c r="A158" s="202" t="s">
        <v>2501</v>
      </c>
      <c r="B158" s="202" t="s">
        <v>3305</v>
      </c>
      <c r="C158" s="203" t="s">
        <v>603</v>
      </c>
      <c r="D158" s="204">
        <v>0.46899999999999997</v>
      </c>
      <c r="E158" s="204">
        <v>0.45700000000000002</v>
      </c>
      <c r="F158" s="204"/>
      <c r="G158" s="204"/>
      <c r="H158" s="205">
        <v>3.4</v>
      </c>
      <c r="I158" s="206">
        <v>1</v>
      </c>
      <c r="J158" s="204">
        <v>0.193</v>
      </c>
      <c r="K158" s="206">
        <v>8</v>
      </c>
      <c r="L158" s="204">
        <v>8.2000000000000003E-2</v>
      </c>
      <c r="M158" s="204">
        <v>0.09</v>
      </c>
      <c r="N158" s="200"/>
      <c r="O158" s="106"/>
    </row>
    <row r="159" spans="1:15" x14ac:dyDescent="0.2">
      <c r="A159" s="81" t="s">
        <v>637</v>
      </c>
      <c r="B159" s="207"/>
      <c r="C159" s="208"/>
      <c r="D159" s="209"/>
      <c r="E159" s="209"/>
      <c r="F159" s="209"/>
      <c r="G159" s="209"/>
      <c r="H159" s="210"/>
      <c r="I159" s="211"/>
      <c r="J159" s="209"/>
      <c r="K159" s="211"/>
      <c r="L159" s="209"/>
      <c r="M159" s="215"/>
      <c r="N159" s="216"/>
      <c r="O159" s="213"/>
    </row>
    <row r="160" spans="1:15" ht="56.25" x14ac:dyDescent="0.2">
      <c r="A160" s="202" t="s">
        <v>2039</v>
      </c>
      <c r="B160" s="202" t="s">
        <v>3303</v>
      </c>
      <c r="C160" s="203" t="s">
        <v>7138</v>
      </c>
      <c r="D160" s="204">
        <v>1.7350000000000001</v>
      </c>
      <c r="E160" s="204">
        <v>1.7010000000000001</v>
      </c>
      <c r="F160" s="204"/>
      <c r="G160" s="204"/>
      <c r="H160" s="205">
        <v>12.3</v>
      </c>
      <c r="I160" s="206">
        <v>3</v>
      </c>
      <c r="J160" s="204">
        <v>0.35</v>
      </c>
      <c r="K160" s="206">
        <v>25</v>
      </c>
      <c r="L160" s="204">
        <v>0.08</v>
      </c>
      <c r="M160" s="204">
        <v>0.105</v>
      </c>
      <c r="N160" s="200"/>
      <c r="O160" s="106"/>
    </row>
    <row r="161" spans="1:15" ht="56.25" x14ac:dyDescent="0.2">
      <c r="A161" s="202" t="s">
        <v>2199</v>
      </c>
      <c r="B161" s="202" t="s">
        <v>3303</v>
      </c>
      <c r="C161" s="203" t="s">
        <v>7139</v>
      </c>
      <c r="D161" s="204">
        <v>0.97</v>
      </c>
      <c r="E161" s="204">
        <v>0.92100000000000004</v>
      </c>
      <c r="F161" s="204"/>
      <c r="G161" s="204"/>
      <c r="H161" s="205">
        <v>5.0999999999999996</v>
      </c>
      <c r="I161" s="206">
        <v>1</v>
      </c>
      <c r="J161" s="204">
        <v>0.311</v>
      </c>
      <c r="K161" s="206">
        <v>14</v>
      </c>
      <c r="L161" s="204">
        <v>8.5000000000000006E-2</v>
      </c>
      <c r="M161" s="204">
        <v>0.10100000000000001</v>
      </c>
      <c r="N161" s="200"/>
      <c r="O161" s="106"/>
    </row>
    <row r="162" spans="1:15" ht="56.25" x14ac:dyDescent="0.2">
      <c r="A162" s="202" t="s">
        <v>1607</v>
      </c>
      <c r="B162" s="202" t="s">
        <v>3303</v>
      </c>
      <c r="C162" s="203" t="s">
        <v>7140</v>
      </c>
      <c r="D162" s="204">
        <v>0.78700000000000003</v>
      </c>
      <c r="E162" s="204">
        <v>0.77</v>
      </c>
      <c r="F162" s="204"/>
      <c r="G162" s="204"/>
      <c r="H162" s="205">
        <v>4.4000000000000004</v>
      </c>
      <c r="I162" s="206"/>
      <c r="J162" s="204"/>
      <c r="K162" s="206">
        <v>12</v>
      </c>
      <c r="L162" s="204">
        <v>9.2999999999999999E-2</v>
      </c>
      <c r="M162" s="204">
        <v>0.108</v>
      </c>
      <c r="N162" s="200"/>
      <c r="O162" s="106"/>
    </row>
    <row r="163" spans="1:15" ht="56.25" x14ac:dyDescent="0.2">
      <c r="A163" s="202" t="s">
        <v>7141</v>
      </c>
      <c r="B163" s="202" t="s">
        <v>3303</v>
      </c>
      <c r="C163" s="203" t="s">
        <v>7142</v>
      </c>
      <c r="D163" s="204">
        <v>0.52</v>
      </c>
      <c r="E163" s="204">
        <v>0.495</v>
      </c>
      <c r="F163" s="204"/>
      <c r="G163" s="204"/>
      <c r="H163" s="205">
        <v>1</v>
      </c>
      <c r="I163" s="206"/>
      <c r="J163" s="204"/>
      <c r="K163" s="206"/>
      <c r="L163" s="204"/>
      <c r="M163" s="204"/>
      <c r="N163" s="200"/>
      <c r="O163" s="106"/>
    </row>
    <row r="164" spans="1:15" x14ac:dyDescent="0.2">
      <c r="A164" s="202" t="s">
        <v>3246</v>
      </c>
      <c r="B164" s="202" t="s">
        <v>3303</v>
      </c>
      <c r="C164" s="203" t="s">
        <v>5594</v>
      </c>
      <c r="D164" s="204">
        <v>0.80700000000000005</v>
      </c>
      <c r="E164" s="204">
        <v>0.74099999999999999</v>
      </c>
      <c r="F164" s="204"/>
      <c r="G164" s="204"/>
      <c r="H164" s="205">
        <v>4.3</v>
      </c>
      <c r="I164" s="206">
        <v>1</v>
      </c>
      <c r="J164" s="204">
        <v>0.222</v>
      </c>
      <c r="K164" s="206">
        <v>9</v>
      </c>
      <c r="L164" s="204">
        <v>7.1999999999999995E-2</v>
      </c>
      <c r="M164" s="204">
        <v>8.3000000000000004E-2</v>
      </c>
      <c r="N164" s="200"/>
      <c r="O164" s="106"/>
    </row>
    <row r="165" spans="1:15" ht="45" x14ac:dyDescent="0.2">
      <c r="A165" s="202" t="s">
        <v>2340</v>
      </c>
      <c r="B165" s="202" t="s">
        <v>3303</v>
      </c>
      <c r="C165" s="203" t="s">
        <v>7143</v>
      </c>
      <c r="D165" s="204">
        <v>3.5670000000000002</v>
      </c>
      <c r="E165" s="204">
        <v>3.56</v>
      </c>
      <c r="F165" s="204"/>
      <c r="G165" s="204"/>
      <c r="H165" s="205">
        <v>25.4</v>
      </c>
      <c r="I165" s="206">
        <v>7</v>
      </c>
      <c r="J165" s="204">
        <v>0.434</v>
      </c>
      <c r="K165" s="206">
        <v>43</v>
      </c>
      <c r="L165" s="204">
        <v>0.13600000000000001</v>
      </c>
      <c r="M165" s="204"/>
      <c r="N165" s="200" t="s">
        <v>310</v>
      </c>
      <c r="O165" s="106" t="s">
        <v>310</v>
      </c>
    </row>
    <row r="166" spans="1:15" ht="56.25" x14ac:dyDescent="0.2">
      <c r="A166" s="202" t="s">
        <v>1608</v>
      </c>
      <c r="B166" s="202" t="s">
        <v>3303</v>
      </c>
      <c r="C166" s="203" t="s">
        <v>7144</v>
      </c>
      <c r="D166" s="204">
        <v>1.613</v>
      </c>
      <c r="E166" s="204">
        <v>1.61</v>
      </c>
      <c r="F166" s="204"/>
      <c r="G166" s="204"/>
      <c r="H166" s="205">
        <v>11.9</v>
      </c>
      <c r="I166" s="206">
        <v>3</v>
      </c>
      <c r="J166" s="204">
        <v>0.39400000000000002</v>
      </c>
      <c r="K166" s="206">
        <v>25</v>
      </c>
      <c r="L166" s="204">
        <v>0.13300000000000001</v>
      </c>
      <c r="M166" s="204">
        <v>0.122</v>
      </c>
      <c r="N166" s="200"/>
      <c r="O166" s="106" t="s">
        <v>310</v>
      </c>
    </row>
    <row r="167" spans="1:15" ht="56.25" x14ac:dyDescent="0.2">
      <c r="A167" s="202" t="s">
        <v>5597</v>
      </c>
      <c r="B167" s="202" t="s">
        <v>3303</v>
      </c>
      <c r="C167" s="203" t="s">
        <v>7145</v>
      </c>
      <c r="D167" s="204">
        <v>1.097</v>
      </c>
      <c r="E167" s="204">
        <v>1.093</v>
      </c>
      <c r="F167" s="204"/>
      <c r="G167" s="204"/>
      <c r="H167" s="205">
        <v>7.5</v>
      </c>
      <c r="I167" s="206">
        <v>1</v>
      </c>
      <c r="J167" s="204">
        <v>0.52300000000000002</v>
      </c>
      <c r="K167" s="206">
        <v>18</v>
      </c>
      <c r="L167" s="204">
        <v>0.14000000000000001</v>
      </c>
      <c r="M167" s="204"/>
      <c r="N167" s="200" t="s">
        <v>310</v>
      </c>
      <c r="O167" s="106" t="s">
        <v>310</v>
      </c>
    </row>
    <row r="168" spans="1:15" ht="45" x14ac:dyDescent="0.2">
      <c r="A168" s="202" t="s">
        <v>886</v>
      </c>
      <c r="B168" s="202" t="s">
        <v>3304</v>
      </c>
      <c r="C168" s="203" t="s">
        <v>7146</v>
      </c>
      <c r="D168" s="204">
        <v>3.2490000000000001</v>
      </c>
      <c r="E168" s="204">
        <v>3.2370000000000001</v>
      </c>
      <c r="F168" s="204"/>
      <c r="G168" s="204"/>
      <c r="H168" s="205">
        <v>13.1</v>
      </c>
      <c r="I168" s="206">
        <v>3</v>
      </c>
      <c r="J168" s="204">
        <v>0.77400000000000002</v>
      </c>
      <c r="K168" s="206">
        <v>28</v>
      </c>
      <c r="L168" s="204">
        <v>0.16600000000000001</v>
      </c>
      <c r="M168" s="111">
        <v>0.22</v>
      </c>
      <c r="N168" s="201"/>
      <c r="O168" s="110" t="s">
        <v>310</v>
      </c>
    </row>
    <row r="169" spans="1:15" ht="45" x14ac:dyDescent="0.2">
      <c r="A169" s="202" t="s">
        <v>463</v>
      </c>
      <c r="B169" s="202" t="s">
        <v>3304</v>
      </c>
      <c r="C169" s="203" t="s">
        <v>3385</v>
      </c>
      <c r="D169" s="204">
        <v>2.355</v>
      </c>
      <c r="E169" s="204">
        <v>2.351</v>
      </c>
      <c r="F169" s="204"/>
      <c r="G169" s="204"/>
      <c r="H169" s="205">
        <v>11.7</v>
      </c>
      <c r="I169" s="206">
        <v>3</v>
      </c>
      <c r="J169" s="204">
        <v>0.57599999999999996</v>
      </c>
      <c r="K169" s="206">
        <v>23</v>
      </c>
      <c r="L169" s="204">
        <v>0.13800000000000001</v>
      </c>
      <c r="M169" s="204">
        <v>0.182</v>
      </c>
      <c r="N169" s="200"/>
      <c r="O169" s="106" t="s">
        <v>310</v>
      </c>
    </row>
    <row r="170" spans="1:15" ht="22.5" x14ac:dyDescent="0.2">
      <c r="A170" s="202" t="s">
        <v>4034</v>
      </c>
      <c r="B170" s="202" t="s">
        <v>3304</v>
      </c>
      <c r="C170" s="203" t="s">
        <v>464</v>
      </c>
      <c r="D170" s="204">
        <v>1.827</v>
      </c>
      <c r="E170" s="204">
        <v>1.827</v>
      </c>
      <c r="F170" s="204"/>
      <c r="G170" s="204"/>
      <c r="H170" s="205">
        <v>20.9</v>
      </c>
      <c r="I170" s="206"/>
      <c r="J170" s="204"/>
      <c r="K170" s="206">
        <v>32</v>
      </c>
      <c r="L170" s="204">
        <v>0.06</v>
      </c>
      <c r="M170" s="204">
        <v>8.2000000000000003E-2</v>
      </c>
      <c r="N170" s="200"/>
      <c r="O170" s="106"/>
    </row>
    <row r="171" spans="1:15" ht="45" x14ac:dyDescent="0.2">
      <c r="A171" s="202" t="s">
        <v>610</v>
      </c>
      <c r="B171" s="202" t="s">
        <v>3305</v>
      </c>
      <c r="C171" s="203" t="s">
        <v>7147</v>
      </c>
      <c r="D171" s="204">
        <v>0.23899999999999999</v>
      </c>
      <c r="E171" s="204">
        <v>0.23799999999999999</v>
      </c>
      <c r="F171" s="204"/>
      <c r="G171" s="204"/>
      <c r="H171" s="205">
        <v>2.1</v>
      </c>
      <c r="I171" s="206">
        <v>1</v>
      </c>
      <c r="J171" s="204">
        <v>0.08</v>
      </c>
      <c r="K171" s="206">
        <v>4</v>
      </c>
      <c r="L171" s="204">
        <v>7.8E-2</v>
      </c>
      <c r="M171" s="204">
        <v>7.5999999999999998E-2</v>
      </c>
      <c r="N171" s="200"/>
      <c r="O171" s="106"/>
    </row>
    <row r="172" spans="1:15" ht="22.5" x14ac:dyDescent="0.2">
      <c r="A172" s="202" t="s">
        <v>887</v>
      </c>
      <c r="B172" s="202" t="s">
        <v>3305</v>
      </c>
      <c r="C172" s="203" t="s">
        <v>3388</v>
      </c>
      <c r="D172" s="204">
        <v>0.85299999999999998</v>
      </c>
      <c r="E172" s="204">
        <v>0.85299999999999998</v>
      </c>
      <c r="F172" s="204"/>
      <c r="G172" s="204"/>
      <c r="H172" s="205">
        <v>6.6</v>
      </c>
      <c r="I172" s="206">
        <v>1</v>
      </c>
      <c r="J172" s="204">
        <v>0.59199999999999997</v>
      </c>
      <c r="K172" s="206">
        <v>15</v>
      </c>
      <c r="L172" s="204">
        <v>8.6999999999999994E-2</v>
      </c>
      <c r="M172" s="204">
        <v>0.108</v>
      </c>
      <c r="N172" s="200"/>
      <c r="O172" s="106"/>
    </row>
    <row r="173" spans="1:15" ht="22.5" x14ac:dyDescent="0.2">
      <c r="A173" s="202" t="s">
        <v>888</v>
      </c>
      <c r="B173" s="202" t="s">
        <v>3305</v>
      </c>
      <c r="C173" s="203" t="s">
        <v>7148</v>
      </c>
      <c r="D173" s="204">
        <v>0.83</v>
      </c>
      <c r="E173" s="204">
        <v>0.83</v>
      </c>
      <c r="F173" s="204"/>
      <c r="G173" s="204"/>
      <c r="H173" s="205">
        <v>4.2</v>
      </c>
      <c r="I173" s="206"/>
      <c r="J173" s="204"/>
      <c r="K173" s="206">
        <v>11</v>
      </c>
      <c r="L173" s="204">
        <v>0.19600000000000001</v>
      </c>
      <c r="M173" s="204">
        <v>0.158</v>
      </c>
      <c r="N173" s="200"/>
      <c r="O173" s="106"/>
    </row>
    <row r="174" spans="1:15" ht="22.5" x14ac:dyDescent="0.2">
      <c r="A174" s="202" t="s">
        <v>889</v>
      </c>
      <c r="B174" s="202" t="s">
        <v>3305</v>
      </c>
      <c r="C174" s="203" t="s">
        <v>7149</v>
      </c>
      <c r="D174" s="204">
        <v>0.72899999999999998</v>
      </c>
      <c r="E174" s="204">
        <v>0.72899999999999998</v>
      </c>
      <c r="F174" s="204"/>
      <c r="G174" s="204"/>
      <c r="H174" s="205">
        <v>6.8</v>
      </c>
      <c r="I174" s="206"/>
      <c r="J174" s="204"/>
      <c r="K174" s="206">
        <v>15</v>
      </c>
      <c r="L174" s="204">
        <v>7.2999999999999995E-2</v>
      </c>
      <c r="M174" s="204">
        <v>9.0999999999999998E-2</v>
      </c>
      <c r="N174" s="200"/>
      <c r="O174" s="106"/>
    </row>
    <row r="175" spans="1:15" x14ac:dyDescent="0.2">
      <c r="A175" s="202" t="s">
        <v>2343</v>
      </c>
      <c r="B175" s="202" t="s">
        <v>3305</v>
      </c>
      <c r="C175" s="203" t="s">
        <v>3391</v>
      </c>
      <c r="D175" s="204">
        <v>0.214</v>
      </c>
      <c r="E175" s="204">
        <v>0.214</v>
      </c>
      <c r="F175" s="204"/>
      <c r="G175" s="204"/>
      <c r="H175" s="205">
        <v>1</v>
      </c>
      <c r="I175" s="206"/>
      <c r="J175" s="204"/>
      <c r="K175" s="206"/>
      <c r="L175" s="204"/>
      <c r="M175" s="204"/>
      <c r="N175" s="200"/>
      <c r="O175" s="106"/>
    </row>
    <row r="176" spans="1:15" ht="56.25" x14ac:dyDescent="0.2">
      <c r="A176" s="202" t="s">
        <v>3719</v>
      </c>
      <c r="B176" s="202" t="s">
        <v>3305</v>
      </c>
      <c r="C176" s="203" t="s">
        <v>5601</v>
      </c>
      <c r="D176" s="204">
        <v>1.581</v>
      </c>
      <c r="E176" s="204">
        <v>1.58</v>
      </c>
      <c r="F176" s="204"/>
      <c r="G176" s="204"/>
      <c r="H176" s="205">
        <v>14.9</v>
      </c>
      <c r="I176" s="206">
        <v>4</v>
      </c>
      <c r="J176" s="204">
        <v>0.30499999999999999</v>
      </c>
      <c r="K176" s="206">
        <v>28</v>
      </c>
      <c r="L176" s="204">
        <v>7.1999999999999995E-2</v>
      </c>
      <c r="M176" s="204">
        <v>9.6000000000000002E-2</v>
      </c>
      <c r="N176" s="200"/>
      <c r="O176" s="106"/>
    </row>
    <row r="177" spans="1:15" ht="56.25" x14ac:dyDescent="0.2">
      <c r="A177" s="202" t="s">
        <v>2471</v>
      </c>
      <c r="B177" s="202" t="s">
        <v>3305</v>
      </c>
      <c r="C177" s="203" t="s">
        <v>7150</v>
      </c>
      <c r="D177" s="204">
        <v>0.80700000000000005</v>
      </c>
      <c r="E177" s="204">
        <v>0.80600000000000005</v>
      </c>
      <c r="F177" s="204"/>
      <c r="G177" s="204"/>
      <c r="H177" s="205">
        <v>8.4</v>
      </c>
      <c r="I177" s="206">
        <v>2</v>
      </c>
      <c r="J177" s="204">
        <v>0.25900000000000001</v>
      </c>
      <c r="K177" s="206">
        <v>17</v>
      </c>
      <c r="L177" s="204">
        <v>6.5000000000000002E-2</v>
      </c>
      <c r="M177" s="204">
        <v>8.3000000000000004E-2</v>
      </c>
      <c r="N177" s="200"/>
      <c r="O177" s="106"/>
    </row>
    <row r="178" spans="1:15" ht="45" x14ac:dyDescent="0.2">
      <c r="A178" s="202" t="s">
        <v>1961</v>
      </c>
      <c r="B178" s="202" t="s">
        <v>3305</v>
      </c>
      <c r="C178" s="203" t="s">
        <v>7151</v>
      </c>
      <c r="D178" s="204">
        <v>0.623</v>
      </c>
      <c r="E178" s="204">
        <v>0.622</v>
      </c>
      <c r="F178" s="204"/>
      <c r="G178" s="204"/>
      <c r="H178" s="205">
        <v>6.6</v>
      </c>
      <c r="I178" s="206">
        <v>1</v>
      </c>
      <c r="J178" s="204">
        <v>0.378</v>
      </c>
      <c r="K178" s="206">
        <v>14</v>
      </c>
      <c r="L178" s="204">
        <v>6.4000000000000001E-2</v>
      </c>
      <c r="M178" s="204">
        <v>7.9000000000000001E-2</v>
      </c>
      <c r="N178" s="200"/>
      <c r="O178" s="106"/>
    </row>
    <row r="179" spans="1:15" x14ac:dyDescent="0.2">
      <c r="A179" s="202" t="s">
        <v>3725</v>
      </c>
      <c r="B179" s="202" t="s">
        <v>3305</v>
      </c>
      <c r="C179" s="203" t="s">
        <v>2888</v>
      </c>
      <c r="D179" s="204">
        <v>0.68899999999999995</v>
      </c>
      <c r="E179" s="204">
        <v>0.68700000000000006</v>
      </c>
      <c r="F179" s="204"/>
      <c r="G179" s="204"/>
      <c r="H179" s="205">
        <v>5.7</v>
      </c>
      <c r="I179" s="206">
        <v>1</v>
      </c>
      <c r="J179" s="204">
        <v>0.40400000000000003</v>
      </c>
      <c r="K179" s="206">
        <v>13</v>
      </c>
      <c r="L179" s="204">
        <v>8.3000000000000004E-2</v>
      </c>
      <c r="M179" s="204">
        <v>0.10100000000000001</v>
      </c>
      <c r="N179" s="200"/>
      <c r="O179" s="106"/>
    </row>
    <row r="180" spans="1:15" x14ac:dyDescent="0.2">
      <c r="A180" s="202" t="s">
        <v>3726</v>
      </c>
      <c r="B180" s="202" t="s">
        <v>3305</v>
      </c>
      <c r="C180" s="203" t="s">
        <v>1811</v>
      </c>
      <c r="D180" s="204">
        <v>0.44500000000000001</v>
      </c>
      <c r="E180" s="204">
        <v>0.44500000000000001</v>
      </c>
      <c r="F180" s="204"/>
      <c r="G180" s="204"/>
      <c r="H180" s="205">
        <v>4</v>
      </c>
      <c r="I180" s="206">
        <v>1</v>
      </c>
      <c r="J180" s="204">
        <v>0.22600000000000001</v>
      </c>
      <c r="K180" s="206">
        <v>9</v>
      </c>
      <c r="L180" s="204">
        <v>7.6999999999999999E-2</v>
      </c>
      <c r="M180" s="204">
        <v>8.7999999999999995E-2</v>
      </c>
      <c r="N180" s="200"/>
      <c r="O180" s="106"/>
    </row>
    <row r="181" spans="1:15" ht="56.25" x14ac:dyDescent="0.2">
      <c r="A181" s="202" t="s">
        <v>3728</v>
      </c>
      <c r="B181" s="202" t="s">
        <v>3305</v>
      </c>
      <c r="C181" s="203" t="s">
        <v>7152</v>
      </c>
      <c r="D181" s="204">
        <v>0.60099999999999998</v>
      </c>
      <c r="E181" s="204">
        <v>0.6</v>
      </c>
      <c r="F181" s="204"/>
      <c r="G181" s="204"/>
      <c r="H181" s="205">
        <v>6.4</v>
      </c>
      <c r="I181" s="206">
        <v>1</v>
      </c>
      <c r="J181" s="204">
        <v>0.35199999999999998</v>
      </c>
      <c r="K181" s="206">
        <v>13</v>
      </c>
      <c r="L181" s="204">
        <v>6.4000000000000001E-2</v>
      </c>
      <c r="M181" s="204">
        <v>7.9000000000000001E-2</v>
      </c>
      <c r="N181" s="200"/>
      <c r="O181" s="106"/>
    </row>
    <row r="182" spans="1:15" ht="56.25" x14ac:dyDescent="0.2">
      <c r="A182" s="202" t="s">
        <v>3729</v>
      </c>
      <c r="B182" s="202" t="s">
        <v>3305</v>
      </c>
      <c r="C182" s="203" t="s">
        <v>7153</v>
      </c>
      <c r="D182" s="204">
        <v>0.48199999999999998</v>
      </c>
      <c r="E182" s="204">
        <v>0.48099999999999998</v>
      </c>
      <c r="F182" s="204"/>
      <c r="G182" s="204"/>
      <c r="H182" s="205">
        <v>3.7</v>
      </c>
      <c r="I182" s="206">
        <v>1</v>
      </c>
      <c r="J182" s="204">
        <v>0.222</v>
      </c>
      <c r="K182" s="206">
        <v>8</v>
      </c>
      <c r="L182" s="204">
        <v>0.09</v>
      </c>
      <c r="M182" s="204">
        <v>0.10100000000000001</v>
      </c>
      <c r="N182" s="200"/>
      <c r="O182" s="106"/>
    </row>
    <row r="183" spans="1:15" ht="56.25" x14ac:dyDescent="0.2">
      <c r="A183" s="202" t="s">
        <v>1962</v>
      </c>
      <c r="B183" s="202" t="s">
        <v>3305</v>
      </c>
      <c r="C183" s="203" t="s">
        <v>290</v>
      </c>
      <c r="D183" s="204">
        <v>0.44600000000000001</v>
      </c>
      <c r="E183" s="204">
        <v>0.44600000000000001</v>
      </c>
      <c r="F183" s="204"/>
      <c r="G183" s="204"/>
      <c r="H183" s="205">
        <v>3.4</v>
      </c>
      <c r="I183" s="206">
        <v>1</v>
      </c>
      <c r="J183" s="204">
        <v>0.19900000000000001</v>
      </c>
      <c r="K183" s="206">
        <v>7</v>
      </c>
      <c r="L183" s="204">
        <v>9.0999999999999998E-2</v>
      </c>
      <c r="M183" s="111">
        <v>0.1</v>
      </c>
      <c r="N183" s="201"/>
      <c r="O183" s="110"/>
    </row>
    <row r="184" spans="1:15" ht="56.25" x14ac:dyDescent="0.2">
      <c r="A184" s="202" t="s">
        <v>1963</v>
      </c>
      <c r="B184" s="202" t="s">
        <v>3305</v>
      </c>
      <c r="C184" s="203" t="s">
        <v>3424</v>
      </c>
      <c r="D184" s="204">
        <v>0.39900000000000002</v>
      </c>
      <c r="E184" s="204">
        <v>0.39800000000000002</v>
      </c>
      <c r="F184" s="204"/>
      <c r="G184" s="204"/>
      <c r="H184" s="205">
        <v>3.4</v>
      </c>
      <c r="I184" s="206">
        <v>1</v>
      </c>
      <c r="J184" s="204">
        <v>0.20499999999999999</v>
      </c>
      <c r="K184" s="206">
        <v>7</v>
      </c>
      <c r="L184" s="204">
        <v>7.6999999999999999E-2</v>
      </c>
      <c r="M184" s="204">
        <v>8.5000000000000006E-2</v>
      </c>
      <c r="N184" s="200"/>
      <c r="O184" s="106"/>
    </row>
    <row r="185" spans="1:15" x14ac:dyDescent="0.2">
      <c r="A185" s="202" t="s">
        <v>1964</v>
      </c>
      <c r="B185" s="202" t="s">
        <v>3305</v>
      </c>
      <c r="C185" s="203" t="s">
        <v>3425</v>
      </c>
      <c r="D185" s="204">
        <v>0.55300000000000005</v>
      </c>
      <c r="E185" s="204">
        <v>0.55300000000000005</v>
      </c>
      <c r="F185" s="204"/>
      <c r="G185" s="204"/>
      <c r="H185" s="205">
        <v>4</v>
      </c>
      <c r="I185" s="206">
        <v>1</v>
      </c>
      <c r="J185" s="204">
        <v>0.34599999999999997</v>
      </c>
      <c r="K185" s="206">
        <v>9</v>
      </c>
      <c r="L185" s="204">
        <v>9.6000000000000002E-2</v>
      </c>
      <c r="M185" s="204">
        <v>0.11</v>
      </c>
      <c r="N185" s="200"/>
      <c r="O185" s="106"/>
    </row>
    <row r="186" spans="1:15" x14ac:dyDescent="0.2">
      <c r="A186" s="202" t="s">
        <v>1965</v>
      </c>
      <c r="B186" s="202" t="s">
        <v>3305</v>
      </c>
      <c r="C186" s="203" t="s">
        <v>3426</v>
      </c>
      <c r="D186" s="204">
        <v>0.68600000000000005</v>
      </c>
      <c r="E186" s="204">
        <v>0.68400000000000005</v>
      </c>
      <c r="F186" s="204"/>
      <c r="G186" s="204"/>
      <c r="H186" s="205">
        <v>6.2</v>
      </c>
      <c r="I186" s="206">
        <v>1</v>
      </c>
      <c r="J186" s="204">
        <v>0.32800000000000001</v>
      </c>
      <c r="K186" s="206">
        <v>14</v>
      </c>
      <c r="L186" s="204">
        <v>7.3999999999999996E-2</v>
      </c>
      <c r="M186" s="204">
        <v>9.0999999999999998E-2</v>
      </c>
      <c r="N186" s="200"/>
      <c r="O186" s="106"/>
    </row>
    <row r="187" spans="1:15" ht="22.5" x14ac:dyDescent="0.2">
      <c r="A187" s="202" t="s">
        <v>3730</v>
      </c>
      <c r="B187" s="202" t="s">
        <v>3305</v>
      </c>
      <c r="C187" s="203" t="s">
        <v>5606</v>
      </c>
      <c r="D187" s="204">
        <v>1.6259999999999999</v>
      </c>
      <c r="E187" s="204">
        <v>1.623</v>
      </c>
      <c r="F187" s="204"/>
      <c r="G187" s="204"/>
      <c r="H187" s="205">
        <v>14.6</v>
      </c>
      <c r="I187" s="206">
        <v>4</v>
      </c>
      <c r="J187" s="204">
        <v>0.312</v>
      </c>
      <c r="K187" s="206">
        <v>28</v>
      </c>
      <c r="L187" s="204">
        <v>7.4999999999999997E-2</v>
      </c>
      <c r="M187" s="204">
        <v>0.1</v>
      </c>
      <c r="N187" s="200"/>
      <c r="O187" s="106" t="s">
        <v>310</v>
      </c>
    </row>
    <row r="188" spans="1:15" ht="45" x14ac:dyDescent="0.2">
      <c r="A188" s="202" t="s">
        <v>3731</v>
      </c>
      <c r="B188" s="202" t="s">
        <v>3305</v>
      </c>
      <c r="C188" s="203" t="s">
        <v>5607</v>
      </c>
      <c r="D188" s="204">
        <v>0.93100000000000005</v>
      </c>
      <c r="E188" s="204">
        <v>0.92500000000000004</v>
      </c>
      <c r="F188" s="204"/>
      <c r="G188" s="204"/>
      <c r="H188" s="205">
        <v>7.3</v>
      </c>
      <c r="I188" s="206">
        <v>1</v>
      </c>
      <c r="J188" s="204">
        <v>0.53800000000000003</v>
      </c>
      <c r="K188" s="206">
        <v>17</v>
      </c>
      <c r="L188" s="204">
        <v>0.08</v>
      </c>
      <c r="M188" s="204">
        <v>0.1</v>
      </c>
      <c r="N188" s="200"/>
      <c r="O188" s="106" t="s">
        <v>310</v>
      </c>
    </row>
    <row r="189" spans="1:15" ht="45" x14ac:dyDescent="0.2">
      <c r="A189" s="202" t="s">
        <v>3427</v>
      </c>
      <c r="B189" s="202" t="s">
        <v>3305</v>
      </c>
      <c r="C189" s="203" t="s">
        <v>5608</v>
      </c>
      <c r="D189" s="204">
        <v>0.74299999999999999</v>
      </c>
      <c r="E189" s="204">
        <v>0.74199999999999999</v>
      </c>
      <c r="F189" s="204"/>
      <c r="G189" s="204"/>
      <c r="H189" s="205">
        <v>5.8</v>
      </c>
      <c r="I189" s="206">
        <v>1</v>
      </c>
      <c r="J189" s="204">
        <v>0.33300000000000002</v>
      </c>
      <c r="K189" s="206">
        <v>14</v>
      </c>
      <c r="L189" s="204">
        <v>0.08</v>
      </c>
      <c r="M189" s="204">
        <v>9.7000000000000003E-2</v>
      </c>
      <c r="N189" s="200"/>
      <c r="O189" s="106" t="s">
        <v>310</v>
      </c>
    </row>
    <row r="190" spans="1:15" ht="45" x14ac:dyDescent="0.2">
      <c r="A190" s="202" t="s">
        <v>5609</v>
      </c>
      <c r="B190" s="202" t="s">
        <v>3305</v>
      </c>
      <c r="C190" s="203" t="s">
        <v>5610</v>
      </c>
      <c r="D190" s="204">
        <v>0.58499999999999996</v>
      </c>
      <c r="E190" s="204">
        <v>0.58399999999999996</v>
      </c>
      <c r="F190" s="204"/>
      <c r="G190" s="204"/>
      <c r="H190" s="205">
        <v>5.2</v>
      </c>
      <c r="I190" s="206">
        <v>1</v>
      </c>
      <c r="J190" s="204">
        <v>0.312</v>
      </c>
      <c r="K190" s="206">
        <v>12</v>
      </c>
      <c r="L190" s="204">
        <v>7.4999999999999997E-2</v>
      </c>
      <c r="M190" s="204">
        <v>0.09</v>
      </c>
      <c r="N190" s="200"/>
      <c r="O190" s="106" t="s">
        <v>310</v>
      </c>
    </row>
    <row r="191" spans="1:15" x14ac:dyDescent="0.2">
      <c r="A191" s="202" t="s">
        <v>3733</v>
      </c>
      <c r="B191" s="202" t="s">
        <v>3305</v>
      </c>
      <c r="C191" s="203" t="s">
        <v>1886</v>
      </c>
      <c r="D191" s="204">
        <v>0.61899999999999999</v>
      </c>
      <c r="E191" s="204">
        <v>0.61699999999999999</v>
      </c>
      <c r="F191" s="204"/>
      <c r="G191" s="204"/>
      <c r="H191" s="205">
        <v>5.4</v>
      </c>
      <c r="I191" s="206">
        <v>1</v>
      </c>
      <c r="J191" s="204">
        <v>0.41499999999999998</v>
      </c>
      <c r="K191" s="206">
        <v>13</v>
      </c>
      <c r="L191" s="204">
        <v>7.5999999999999998E-2</v>
      </c>
      <c r="M191" s="204">
        <v>9.0999999999999998E-2</v>
      </c>
      <c r="N191" s="200"/>
      <c r="O191" s="106"/>
    </row>
    <row r="192" spans="1:15" x14ac:dyDescent="0.2">
      <c r="A192" s="202" t="s">
        <v>454</v>
      </c>
      <c r="B192" s="202" t="s">
        <v>3305</v>
      </c>
      <c r="C192" s="203" t="s">
        <v>455</v>
      </c>
      <c r="D192" s="204">
        <v>0.72599999999999998</v>
      </c>
      <c r="E192" s="204">
        <v>0.72499999999999998</v>
      </c>
      <c r="F192" s="204"/>
      <c r="G192" s="204"/>
      <c r="H192" s="205">
        <v>6.9</v>
      </c>
      <c r="I192" s="206">
        <v>1</v>
      </c>
      <c r="J192" s="204">
        <v>0.436</v>
      </c>
      <c r="K192" s="206">
        <v>16</v>
      </c>
      <c r="L192" s="204">
        <v>6.9000000000000006E-2</v>
      </c>
      <c r="M192" s="204">
        <v>8.5999999999999993E-2</v>
      </c>
      <c r="N192" s="200"/>
      <c r="O192" s="106"/>
    </row>
    <row r="193" spans="1:15" ht="22.5" x14ac:dyDescent="0.2">
      <c r="A193" s="202" t="s">
        <v>2880</v>
      </c>
      <c r="B193" s="202" t="s">
        <v>3305</v>
      </c>
      <c r="C193" s="203" t="s">
        <v>6530</v>
      </c>
      <c r="D193" s="204">
        <v>1.17</v>
      </c>
      <c r="E193" s="204">
        <v>1.169</v>
      </c>
      <c r="F193" s="204"/>
      <c r="G193" s="204"/>
      <c r="H193" s="205">
        <v>9.9</v>
      </c>
      <c r="I193" s="206">
        <v>2</v>
      </c>
      <c r="J193" s="204">
        <v>0.377</v>
      </c>
      <c r="K193" s="206">
        <v>21</v>
      </c>
      <c r="L193" s="204">
        <v>0.08</v>
      </c>
      <c r="M193" s="204">
        <v>0.104</v>
      </c>
      <c r="N193" s="200"/>
      <c r="O193" s="106"/>
    </row>
    <row r="194" spans="1:15" ht="33.75" x14ac:dyDescent="0.2">
      <c r="A194" s="202" t="s">
        <v>2436</v>
      </c>
      <c r="B194" s="202" t="s">
        <v>3305</v>
      </c>
      <c r="C194" s="203" t="s">
        <v>2359</v>
      </c>
      <c r="D194" s="204">
        <v>0.56000000000000005</v>
      </c>
      <c r="E194" s="204">
        <v>0.55700000000000005</v>
      </c>
      <c r="F194" s="204"/>
      <c r="G194" s="204"/>
      <c r="H194" s="205">
        <v>5.0999999999999996</v>
      </c>
      <c r="I194" s="206">
        <v>1</v>
      </c>
      <c r="J194" s="204">
        <v>0.29799999999999999</v>
      </c>
      <c r="K194" s="206">
        <v>11</v>
      </c>
      <c r="L194" s="204">
        <v>7.1999999999999995E-2</v>
      </c>
      <c r="M194" s="204">
        <v>8.5999999999999993E-2</v>
      </c>
      <c r="N194" s="200"/>
      <c r="O194" s="106"/>
    </row>
    <row r="195" spans="1:15" ht="33.75" x14ac:dyDescent="0.2">
      <c r="A195" s="202" t="s">
        <v>1500</v>
      </c>
      <c r="B195" s="202" t="s">
        <v>3305</v>
      </c>
      <c r="C195" s="203" t="s">
        <v>7154</v>
      </c>
      <c r="D195" s="204">
        <v>0.79900000000000004</v>
      </c>
      <c r="E195" s="204">
        <v>0.79600000000000004</v>
      </c>
      <c r="F195" s="204"/>
      <c r="G195" s="204"/>
      <c r="H195" s="205">
        <v>6</v>
      </c>
      <c r="I195" s="206">
        <v>1</v>
      </c>
      <c r="J195" s="204">
        <v>0.57099999999999995</v>
      </c>
      <c r="K195" s="206">
        <v>13</v>
      </c>
      <c r="L195" s="204">
        <v>0.09</v>
      </c>
      <c r="M195" s="204">
        <v>0.11</v>
      </c>
      <c r="N195" s="200"/>
      <c r="O195" s="106"/>
    </row>
    <row r="196" spans="1:15" ht="22.5" x14ac:dyDescent="0.2">
      <c r="A196" s="202" t="s">
        <v>396</v>
      </c>
      <c r="B196" s="202" t="s">
        <v>3305</v>
      </c>
      <c r="C196" s="203" t="s">
        <v>6531</v>
      </c>
      <c r="D196" s="204">
        <v>1.746</v>
      </c>
      <c r="E196" s="204">
        <v>1.746</v>
      </c>
      <c r="F196" s="204"/>
      <c r="G196" s="204"/>
      <c r="H196" s="205">
        <v>13.8</v>
      </c>
      <c r="I196" s="206">
        <v>4</v>
      </c>
      <c r="J196" s="204">
        <v>0.34</v>
      </c>
      <c r="K196" s="206">
        <v>26</v>
      </c>
      <c r="L196" s="204">
        <v>8.5999999999999993E-2</v>
      </c>
      <c r="M196" s="204">
        <v>0.115</v>
      </c>
      <c r="N196" s="200"/>
      <c r="O196" s="106"/>
    </row>
    <row r="197" spans="1:15" ht="22.5" x14ac:dyDescent="0.2">
      <c r="A197" s="202" t="s">
        <v>1546</v>
      </c>
      <c r="B197" s="202" t="s">
        <v>3305</v>
      </c>
      <c r="C197" s="203" t="s">
        <v>2800</v>
      </c>
      <c r="D197" s="204">
        <v>0.26</v>
      </c>
      <c r="E197" s="204">
        <v>0.26</v>
      </c>
      <c r="F197" s="204"/>
      <c r="G197" s="204"/>
      <c r="H197" s="205">
        <v>2</v>
      </c>
      <c r="I197" s="206">
        <v>1</v>
      </c>
      <c r="J197" s="204">
        <v>6.3E-2</v>
      </c>
      <c r="K197" s="206"/>
      <c r="L197" s="204"/>
      <c r="M197" s="204">
        <v>8.5000000000000006E-2</v>
      </c>
      <c r="N197" s="200"/>
      <c r="O197" s="106"/>
    </row>
    <row r="198" spans="1:15" ht="45" x14ac:dyDescent="0.2">
      <c r="A198" s="202" t="s">
        <v>5614</v>
      </c>
      <c r="B198" s="202" t="s">
        <v>3305</v>
      </c>
      <c r="C198" s="203" t="s">
        <v>6532</v>
      </c>
      <c r="D198" s="204">
        <v>1.2430000000000001</v>
      </c>
      <c r="E198" s="204">
        <v>1.2430000000000001</v>
      </c>
      <c r="F198" s="204"/>
      <c r="G198" s="204"/>
      <c r="H198" s="205">
        <v>11.3</v>
      </c>
      <c r="I198" s="206">
        <v>3</v>
      </c>
      <c r="J198" s="204">
        <v>0.30199999999999999</v>
      </c>
      <c r="K198" s="206">
        <v>22</v>
      </c>
      <c r="L198" s="204">
        <v>7.4999999999999997E-2</v>
      </c>
      <c r="M198" s="204">
        <v>9.8000000000000004E-2</v>
      </c>
      <c r="N198" s="200"/>
      <c r="O198" s="106"/>
    </row>
    <row r="199" spans="1:15" ht="56.25" x14ac:dyDescent="0.2">
      <c r="A199" s="202" t="s">
        <v>5615</v>
      </c>
      <c r="B199" s="202" t="s">
        <v>3305</v>
      </c>
      <c r="C199" s="203" t="s">
        <v>7155</v>
      </c>
      <c r="D199" s="204">
        <v>1.0209999999999999</v>
      </c>
      <c r="E199" s="204">
        <v>1.0209999999999999</v>
      </c>
      <c r="F199" s="204"/>
      <c r="G199" s="204"/>
      <c r="H199" s="205">
        <v>9.6999999999999993</v>
      </c>
      <c r="I199" s="206">
        <v>2</v>
      </c>
      <c r="J199" s="204">
        <v>0.33400000000000002</v>
      </c>
      <c r="K199" s="206">
        <v>19</v>
      </c>
      <c r="L199" s="204">
        <v>7.1999999999999995E-2</v>
      </c>
      <c r="M199" s="111">
        <v>9.2999999999999999E-2</v>
      </c>
      <c r="N199" s="201"/>
      <c r="O199" s="110"/>
    </row>
    <row r="200" spans="1:15" ht="56.25" x14ac:dyDescent="0.2">
      <c r="A200" s="202" t="s">
        <v>5616</v>
      </c>
      <c r="B200" s="202" t="s">
        <v>3305</v>
      </c>
      <c r="C200" s="203" t="s">
        <v>7156</v>
      </c>
      <c r="D200" s="204">
        <v>0.66300000000000003</v>
      </c>
      <c r="E200" s="204">
        <v>0.66200000000000003</v>
      </c>
      <c r="F200" s="204"/>
      <c r="G200" s="204"/>
      <c r="H200" s="205">
        <v>5</v>
      </c>
      <c r="I200" s="206">
        <v>1</v>
      </c>
      <c r="J200" s="204">
        <v>0.41099999999999998</v>
      </c>
      <c r="K200" s="206">
        <v>10</v>
      </c>
      <c r="L200" s="204">
        <v>9.1999999999999998E-2</v>
      </c>
      <c r="M200" s="204">
        <v>0.109</v>
      </c>
      <c r="N200" s="200"/>
      <c r="O200" s="106"/>
    </row>
    <row r="201" spans="1:15" ht="56.25" x14ac:dyDescent="0.2">
      <c r="A201" s="202" t="s">
        <v>5617</v>
      </c>
      <c r="B201" s="202" t="s">
        <v>3305</v>
      </c>
      <c r="C201" s="203" t="s">
        <v>7157</v>
      </c>
      <c r="D201" s="204">
        <v>0.68200000000000005</v>
      </c>
      <c r="E201" s="204">
        <v>0.68200000000000005</v>
      </c>
      <c r="F201" s="204"/>
      <c r="G201" s="204"/>
      <c r="H201" s="205">
        <v>7.1</v>
      </c>
      <c r="I201" s="206">
        <v>1</v>
      </c>
      <c r="J201" s="204">
        <v>0.432</v>
      </c>
      <c r="K201" s="206">
        <v>14</v>
      </c>
      <c r="L201" s="204">
        <v>6.6000000000000003E-2</v>
      </c>
      <c r="M201" s="204">
        <v>8.3000000000000004E-2</v>
      </c>
      <c r="N201" s="200"/>
      <c r="O201" s="106"/>
    </row>
    <row r="202" spans="1:15" x14ac:dyDescent="0.2">
      <c r="A202" s="81" t="s">
        <v>1812</v>
      </c>
      <c r="B202" s="207"/>
      <c r="C202" s="208"/>
      <c r="D202" s="209"/>
      <c r="E202" s="209"/>
      <c r="F202" s="209"/>
      <c r="G202" s="209"/>
      <c r="H202" s="210"/>
      <c r="I202" s="211"/>
      <c r="J202" s="209"/>
      <c r="K202" s="211"/>
      <c r="L202" s="209"/>
      <c r="M202" s="215"/>
      <c r="N202" s="216"/>
      <c r="O202" s="213"/>
    </row>
    <row r="203" spans="1:15" ht="45" x14ac:dyDescent="0.2">
      <c r="A203" s="202" t="s">
        <v>3682</v>
      </c>
      <c r="B203" s="202" t="s">
        <v>3303</v>
      </c>
      <c r="C203" s="203" t="s">
        <v>7158</v>
      </c>
      <c r="D203" s="204">
        <v>3.6779999999999999</v>
      </c>
      <c r="E203" s="204">
        <v>3.6520000000000001</v>
      </c>
      <c r="F203" s="204"/>
      <c r="G203" s="204"/>
      <c r="H203" s="205">
        <v>5.2</v>
      </c>
      <c r="I203" s="206">
        <v>1</v>
      </c>
      <c r="J203" s="204">
        <v>0.95199999999999996</v>
      </c>
      <c r="K203" s="206">
        <v>15</v>
      </c>
      <c r="L203" s="204">
        <v>7.4999999999999997E-2</v>
      </c>
      <c r="M203" s="204">
        <v>0.09</v>
      </c>
      <c r="N203" s="200"/>
      <c r="O203" s="106"/>
    </row>
    <row r="204" spans="1:15" ht="56.25" x14ac:dyDescent="0.2">
      <c r="A204" s="202" t="s">
        <v>3661</v>
      </c>
      <c r="B204" s="202" t="s">
        <v>3303</v>
      </c>
      <c r="C204" s="203" t="s">
        <v>7159</v>
      </c>
      <c r="D204" s="204">
        <v>4.375</v>
      </c>
      <c r="E204" s="204">
        <v>4.3499999999999996</v>
      </c>
      <c r="F204" s="204"/>
      <c r="G204" s="204"/>
      <c r="H204" s="205">
        <v>14.5</v>
      </c>
      <c r="I204" s="206">
        <v>4</v>
      </c>
      <c r="J204" s="204">
        <v>0.41299999999999998</v>
      </c>
      <c r="K204" s="206">
        <v>29</v>
      </c>
      <c r="L204" s="204">
        <v>0.1</v>
      </c>
      <c r="M204" s="204">
        <v>0.13300000000000001</v>
      </c>
      <c r="N204" s="200"/>
      <c r="O204" s="106"/>
    </row>
    <row r="205" spans="1:15" ht="45" x14ac:dyDescent="0.2">
      <c r="A205" s="202" t="s">
        <v>880</v>
      </c>
      <c r="B205" s="202" t="s">
        <v>3303</v>
      </c>
      <c r="C205" s="203" t="s">
        <v>7160</v>
      </c>
      <c r="D205" s="204">
        <v>2.8650000000000002</v>
      </c>
      <c r="E205" s="204">
        <v>2.8450000000000002</v>
      </c>
      <c r="F205" s="204"/>
      <c r="G205" s="204"/>
      <c r="H205" s="205">
        <v>5.7</v>
      </c>
      <c r="I205" s="206">
        <v>1</v>
      </c>
      <c r="J205" s="204">
        <v>0.58899999999999997</v>
      </c>
      <c r="K205" s="206">
        <v>14</v>
      </c>
      <c r="L205" s="204">
        <v>0.08</v>
      </c>
      <c r="M205" s="204">
        <v>9.7000000000000003E-2</v>
      </c>
      <c r="N205" s="200"/>
      <c r="O205" s="106"/>
    </row>
    <row r="206" spans="1:15" ht="56.25" x14ac:dyDescent="0.2">
      <c r="A206" s="202" t="s">
        <v>881</v>
      </c>
      <c r="B206" s="202" t="s">
        <v>3303</v>
      </c>
      <c r="C206" s="203" t="s">
        <v>7161</v>
      </c>
      <c r="D206" s="204">
        <v>2.3319999999999999</v>
      </c>
      <c r="E206" s="204">
        <v>2.3130000000000002</v>
      </c>
      <c r="F206" s="204"/>
      <c r="G206" s="204"/>
      <c r="H206" s="205">
        <v>3.9</v>
      </c>
      <c r="I206" s="206">
        <v>1</v>
      </c>
      <c r="J206" s="204">
        <v>0.41899999999999998</v>
      </c>
      <c r="K206" s="206">
        <v>12</v>
      </c>
      <c r="L206" s="204">
        <v>8.2000000000000003E-2</v>
      </c>
      <c r="M206" s="204">
        <v>9.2999999999999999E-2</v>
      </c>
      <c r="N206" s="200"/>
      <c r="O206" s="106"/>
    </row>
    <row r="207" spans="1:15" ht="22.5" x14ac:dyDescent="0.2">
      <c r="A207" s="202" t="s">
        <v>2917</v>
      </c>
      <c r="B207" s="202" t="s">
        <v>3303</v>
      </c>
      <c r="C207" s="203" t="s">
        <v>541</v>
      </c>
      <c r="D207" s="204">
        <v>2.238</v>
      </c>
      <c r="E207" s="204">
        <v>2.222</v>
      </c>
      <c r="F207" s="204"/>
      <c r="G207" s="204"/>
      <c r="H207" s="205">
        <v>2.6</v>
      </c>
      <c r="I207" s="206">
        <v>1</v>
      </c>
      <c r="J207" s="204">
        <v>0.27500000000000002</v>
      </c>
      <c r="K207" s="206">
        <v>7</v>
      </c>
      <c r="L207" s="204">
        <v>7.8E-2</v>
      </c>
      <c r="M207" s="204">
        <v>8.1000000000000003E-2</v>
      </c>
      <c r="N207" s="200"/>
      <c r="O207" s="106"/>
    </row>
    <row r="208" spans="1:15" ht="22.5" x14ac:dyDescent="0.2">
      <c r="A208" s="202" t="s">
        <v>1155</v>
      </c>
      <c r="B208" s="202" t="s">
        <v>3303</v>
      </c>
      <c r="C208" s="203" t="s">
        <v>539</v>
      </c>
      <c r="D208" s="204">
        <v>1.954</v>
      </c>
      <c r="E208" s="204">
        <v>1.9339999999999999</v>
      </c>
      <c r="F208" s="204"/>
      <c r="G208" s="204"/>
      <c r="H208" s="205">
        <v>3.3</v>
      </c>
      <c r="I208" s="206">
        <v>1</v>
      </c>
      <c r="J208" s="204">
        <v>0.25</v>
      </c>
      <c r="K208" s="206">
        <v>8</v>
      </c>
      <c r="L208" s="204">
        <v>7.0999999999999994E-2</v>
      </c>
      <c r="M208" s="204">
        <v>7.8E-2</v>
      </c>
      <c r="N208" s="200"/>
      <c r="O208" s="106"/>
    </row>
    <row r="209" spans="1:15" ht="56.25" x14ac:dyDescent="0.2">
      <c r="A209" s="202" t="s">
        <v>3116</v>
      </c>
      <c r="B209" s="202" t="s">
        <v>3303</v>
      </c>
      <c r="C209" s="203" t="s">
        <v>7162</v>
      </c>
      <c r="D209" s="204">
        <v>4.8419999999999996</v>
      </c>
      <c r="E209" s="204">
        <v>4.5819999999999999</v>
      </c>
      <c r="F209" s="204"/>
      <c r="G209" s="204"/>
      <c r="H209" s="205">
        <v>22.9</v>
      </c>
      <c r="I209" s="206">
        <v>7</v>
      </c>
      <c r="J209" s="204">
        <v>0.35799999999999998</v>
      </c>
      <c r="K209" s="206">
        <v>41</v>
      </c>
      <c r="L209" s="204">
        <v>8.7999999999999995E-2</v>
      </c>
      <c r="M209" s="204">
        <v>0.12</v>
      </c>
      <c r="N209" s="200"/>
      <c r="O209" s="106"/>
    </row>
    <row r="210" spans="1:15" ht="56.25" x14ac:dyDescent="0.2">
      <c r="A210" s="202" t="s">
        <v>2246</v>
      </c>
      <c r="B210" s="202" t="s">
        <v>3303</v>
      </c>
      <c r="C210" s="203" t="s">
        <v>6540</v>
      </c>
      <c r="D210" s="204">
        <v>4.2089999999999996</v>
      </c>
      <c r="E210" s="204">
        <v>4.0110000000000001</v>
      </c>
      <c r="F210" s="204"/>
      <c r="G210" s="204"/>
      <c r="H210" s="205">
        <v>20.6</v>
      </c>
      <c r="I210" s="206">
        <v>6</v>
      </c>
      <c r="J210" s="204">
        <v>0.34899999999999998</v>
      </c>
      <c r="K210" s="206">
        <v>39</v>
      </c>
      <c r="L210" s="204">
        <v>8.3000000000000004E-2</v>
      </c>
      <c r="M210" s="111">
        <v>0.113</v>
      </c>
      <c r="N210" s="201"/>
      <c r="O210" s="110"/>
    </row>
    <row r="211" spans="1:15" ht="56.25" x14ac:dyDescent="0.2">
      <c r="A211" s="202" t="s">
        <v>2247</v>
      </c>
      <c r="B211" s="202" t="s">
        <v>3303</v>
      </c>
      <c r="C211" s="203" t="s">
        <v>7163</v>
      </c>
      <c r="D211" s="204">
        <v>2.7770000000000001</v>
      </c>
      <c r="E211" s="204">
        <v>2.59</v>
      </c>
      <c r="F211" s="204"/>
      <c r="G211" s="204"/>
      <c r="H211" s="205">
        <v>12.7</v>
      </c>
      <c r="I211" s="206">
        <v>3</v>
      </c>
      <c r="J211" s="204">
        <v>0.35899999999999999</v>
      </c>
      <c r="K211" s="206">
        <v>25</v>
      </c>
      <c r="L211" s="204">
        <v>7.9000000000000001E-2</v>
      </c>
      <c r="M211" s="204">
        <v>0.105</v>
      </c>
      <c r="N211" s="200"/>
      <c r="O211" s="106"/>
    </row>
    <row r="212" spans="1:15" ht="56.25" x14ac:dyDescent="0.2">
      <c r="A212" s="202" t="s">
        <v>2248</v>
      </c>
      <c r="B212" s="202" t="s">
        <v>3303</v>
      </c>
      <c r="C212" s="203" t="s">
        <v>7164</v>
      </c>
      <c r="D212" s="204">
        <v>2.2810000000000001</v>
      </c>
      <c r="E212" s="204">
        <v>2.137</v>
      </c>
      <c r="F212" s="204"/>
      <c r="G212" s="204"/>
      <c r="H212" s="205">
        <v>10.9</v>
      </c>
      <c r="I212" s="206">
        <v>3</v>
      </c>
      <c r="J212" s="204">
        <v>0.27500000000000002</v>
      </c>
      <c r="K212" s="206">
        <v>22</v>
      </c>
      <c r="L212" s="204">
        <v>7.0999999999999994E-2</v>
      </c>
      <c r="M212" s="204">
        <v>9.1999999999999998E-2</v>
      </c>
      <c r="N212" s="200"/>
      <c r="O212" s="106"/>
    </row>
    <row r="213" spans="1:15" ht="56.25" x14ac:dyDescent="0.2">
      <c r="A213" s="202" t="s">
        <v>2249</v>
      </c>
      <c r="B213" s="202" t="s">
        <v>3303</v>
      </c>
      <c r="C213" s="203" t="s">
        <v>7165</v>
      </c>
      <c r="D213" s="204">
        <v>1.909</v>
      </c>
      <c r="E213" s="204">
        <v>1.774</v>
      </c>
      <c r="F213" s="204"/>
      <c r="G213" s="204"/>
      <c r="H213" s="205">
        <v>10.8</v>
      </c>
      <c r="I213" s="206">
        <v>3</v>
      </c>
      <c r="J213" s="204">
        <v>0.23899999999999999</v>
      </c>
      <c r="K213" s="206">
        <v>20</v>
      </c>
      <c r="L213" s="204">
        <v>6.2E-2</v>
      </c>
      <c r="M213" s="204">
        <v>8.1000000000000003E-2</v>
      </c>
      <c r="N213" s="200"/>
      <c r="O213" s="106"/>
    </row>
    <row r="214" spans="1:15" ht="56.25" x14ac:dyDescent="0.2">
      <c r="A214" s="202" t="s">
        <v>7166</v>
      </c>
      <c r="B214" s="202" t="s">
        <v>3303</v>
      </c>
      <c r="C214" s="203" t="s">
        <v>7167</v>
      </c>
      <c r="D214" s="204">
        <v>1.716</v>
      </c>
      <c r="E214" s="204">
        <v>1.5940000000000001</v>
      </c>
      <c r="F214" s="204"/>
      <c r="G214" s="204"/>
      <c r="H214" s="205">
        <v>9.1999999999999993</v>
      </c>
      <c r="I214" s="206">
        <v>2</v>
      </c>
      <c r="J214" s="204">
        <v>0.28100000000000003</v>
      </c>
      <c r="K214" s="206">
        <v>17</v>
      </c>
      <c r="L214" s="204">
        <v>6.4000000000000001E-2</v>
      </c>
      <c r="M214" s="204">
        <v>8.3000000000000004E-2</v>
      </c>
      <c r="N214" s="200"/>
      <c r="O214" s="106"/>
    </row>
    <row r="215" spans="1:15" ht="56.25" x14ac:dyDescent="0.2">
      <c r="A215" s="202" t="s">
        <v>3232</v>
      </c>
      <c r="B215" s="202" t="s">
        <v>3303</v>
      </c>
      <c r="C215" s="203" t="s">
        <v>5625</v>
      </c>
      <c r="D215" s="204">
        <v>2.36</v>
      </c>
      <c r="E215" s="204">
        <v>2.3450000000000002</v>
      </c>
      <c r="F215" s="204"/>
      <c r="G215" s="204"/>
      <c r="H215" s="205">
        <v>5.9</v>
      </c>
      <c r="I215" s="206">
        <v>1</v>
      </c>
      <c r="J215" s="204">
        <v>0.50600000000000001</v>
      </c>
      <c r="K215" s="206">
        <v>14</v>
      </c>
      <c r="L215" s="204">
        <v>7.1999999999999995E-2</v>
      </c>
      <c r="M215" s="204">
        <v>8.7999999999999995E-2</v>
      </c>
      <c r="N215" s="200"/>
      <c r="O215" s="106"/>
    </row>
    <row r="216" spans="1:15" x14ac:dyDescent="0.2">
      <c r="A216" s="202" t="s">
        <v>2393</v>
      </c>
      <c r="B216" s="202" t="s">
        <v>3303</v>
      </c>
      <c r="C216" s="203" t="s">
        <v>5626</v>
      </c>
      <c r="D216" s="204">
        <v>2.4809999999999999</v>
      </c>
      <c r="E216" s="204">
        <v>2.379</v>
      </c>
      <c r="F216" s="204"/>
      <c r="G216" s="204"/>
      <c r="H216" s="205">
        <v>5.5</v>
      </c>
      <c r="I216" s="206">
        <v>1</v>
      </c>
      <c r="J216" s="204">
        <v>0.622</v>
      </c>
      <c r="K216" s="206">
        <v>11</v>
      </c>
      <c r="L216" s="204">
        <v>0.22600000000000001</v>
      </c>
      <c r="M216" s="204">
        <v>0.191</v>
      </c>
      <c r="N216" s="200"/>
      <c r="O216" s="106"/>
    </row>
    <row r="217" spans="1:15" ht="22.5" x14ac:dyDescent="0.2">
      <c r="A217" s="202" t="s">
        <v>2394</v>
      </c>
      <c r="B217" s="202" t="s">
        <v>3303</v>
      </c>
      <c r="C217" s="203" t="s">
        <v>3859</v>
      </c>
      <c r="D217" s="204">
        <v>2.5819999999999999</v>
      </c>
      <c r="E217" s="204">
        <v>2.5640000000000001</v>
      </c>
      <c r="F217" s="204"/>
      <c r="G217" s="204"/>
      <c r="H217" s="205">
        <v>9.3000000000000007</v>
      </c>
      <c r="I217" s="206">
        <v>2</v>
      </c>
      <c r="J217" s="204">
        <v>0.39800000000000002</v>
      </c>
      <c r="K217" s="206">
        <v>19</v>
      </c>
      <c r="L217" s="204">
        <v>0.09</v>
      </c>
      <c r="M217" s="204">
        <v>0.11600000000000001</v>
      </c>
      <c r="N217" s="200"/>
      <c r="O217" s="106"/>
    </row>
    <row r="218" spans="1:15" ht="56.25" x14ac:dyDescent="0.2">
      <c r="A218" s="202" t="s">
        <v>2810</v>
      </c>
      <c r="B218" s="202" t="s">
        <v>3303</v>
      </c>
      <c r="C218" s="203" t="s">
        <v>7168</v>
      </c>
      <c r="D218" s="204">
        <v>2.3769999999999998</v>
      </c>
      <c r="E218" s="204">
        <v>2.3460000000000001</v>
      </c>
      <c r="F218" s="204"/>
      <c r="G218" s="204"/>
      <c r="H218" s="205">
        <v>12</v>
      </c>
      <c r="I218" s="206">
        <v>3</v>
      </c>
      <c r="J218" s="204">
        <v>0.39</v>
      </c>
      <c r="K218" s="206">
        <v>25</v>
      </c>
      <c r="L218" s="204">
        <v>9.0999999999999998E-2</v>
      </c>
      <c r="M218" s="204">
        <v>0.12</v>
      </c>
      <c r="N218" s="200"/>
      <c r="O218" s="106"/>
    </row>
    <row r="219" spans="1:15" ht="33.75" x14ac:dyDescent="0.2">
      <c r="A219" s="202" t="s">
        <v>1751</v>
      </c>
      <c r="B219" s="202" t="s">
        <v>3303</v>
      </c>
      <c r="C219" s="203" t="s">
        <v>5627</v>
      </c>
      <c r="D219" s="204">
        <v>1.825</v>
      </c>
      <c r="E219" s="204">
        <v>1.8160000000000001</v>
      </c>
      <c r="F219" s="204"/>
      <c r="G219" s="204"/>
      <c r="H219" s="205">
        <v>8.1</v>
      </c>
      <c r="I219" s="206">
        <v>2</v>
      </c>
      <c r="J219" s="204">
        <v>0.27</v>
      </c>
      <c r="K219" s="206">
        <v>17</v>
      </c>
      <c r="L219" s="204">
        <v>7.0000000000000007E-2</v>
      </c>
      <c r="M219" s="204">
        <v>8.8999999999999996E-2</v>
      </c>
      <c r="N219" s="200"/>
      <c r="O219" s="106"/>
    </row>
    <row r="220" spans="1:15" ht="56.25" x14ac:dyDescent="0.2">
      <c r="A220" s="202" t="s">
        <v>870</v>
      </c>
      <c r="B220" s="202" t="s">
        <v>3303</v>
      </c>
      <c r="C220" s="203" t="s">
        <v>7169</v>
      </c>
      <c r="D220" s="204">
        <v>1.26</v>
      </c>
      <c r="E220" s="204">
        <v>1.2390000000000001</v>
      </c>
      <c r="F220" s="204"/>
      <c r="G220" s="204"/>
      <c r="H220" s="205">
        <v>4.5</v>
      </c>
      <c r="I220" s="206">
        <v>1</v>
      </c>
      <c r="J220" s="204">
        <v>0.499</v>
      </c>
      <c r="K220" s="206">
        <v>12</v>
      </c>
      <c r="L220" s="204">
        <v>9.0999999999999998E-2</v>
      </c>
      <c r="M220" s="204">
        <v>0.106</v>
      </c>
      <c r="N220" s="200"/>
      <c r="O220" s="106"/>
    </row>
    <row r="221" spans="1:15" ht="45" x14ac:dyDescent="0.2">
      <c r="A221" s="202" t="s">
        <v>871</v>
      </c>
      <c r="B221" s="202" t="s">
        <v>3303</v>
      </c>
      <c r="C221" s="203" t="s">
        <v>3968</v>
      </c>
      <c r="D221" s="204">
        <v>1.3089999999999999</v>
      </c>
      <c r="E221" s="204">
        <v>1.304</v>
      </c>
      <c r="F221" s="204"/>
      <c r="G221" s="204"/>
      <c r="H221" s="205">
        <v>5.3</v>
      </c>
      <c r="I221" s="206">
        <v>1</v>
      </c>
      <c r="J221" s="204">
        <v>0.314</v>
      </c>
      <c r="K221" s="206">
        <v>12</v>
      </c>
      <c r="L221" s="204">
        <v>6.7000000000000004E-2</v>
      </c>
      <c r="M221" s="111">
        <v>8.1000000000000003E-2</v>
      </c>
      <c r="N221" s="201"/>
      <c r="O221" s="110"/>
    </row>
    <row r="222" spans="1:15" ht="45" x14ac:dyDescent="0.2">
      <c r="A222" s="202" t="s">
        <v>2665</v>
      </c>
      <c r="B222" s="202" t="s">
        <v>3303</v>
      </c>
      <c r="C222" s="203" t="s">
        <v>3969</v>
      </c>
      <c r="D222" s="204">
        <v>1.2250000000000001</v>
      </c>
      <c r="E222" s="204">
        <v>1.204</v>
      </c>
      <c r="F222" s="204"/>
      <c r="G222" s="204"/>
      <c r="H222" s="205">
        <v>5.6</v>
      </c>
      <c r="I222" s="206">
        <v>1</v>
      </c>
      <c r="J222" s="204">
        <v>0.63500000000000001</v>
      </c>
      <c r="K222" s="206">
        <v>16</v>
      </c>
      <c r="L222" s="204">
        <v>8.7999999999999995E-2</v>
      </c>
      <c r="M222" s="204">
        <v>0.107</v>
      </c>
      <c r="N222" s="200"/>
      <c r="O222" s="106"/>
    </row>
    <row r="223" spans="1:15" ht="33.75" x14ac:dyDescent="0.2">
      <c r="A223" s="202" t="s">
        <v>3267</v>
      </c>
      <c r="B223" s="202" t="s">
        <v>3303</v>
      </c>
      <c r="C223" s="203" t="s">
        <v>1280</v>
      </c>
      <c r="D223" s="204">
        <v>4.4379999999999997</v>
      </c>
      <c r="E223" s="204">
        <v>4.258</v>
      </c>
      <c r="F223" s="204"/>
      <c r="G223" s="204"/>
      <c r="H223" s="205">
        <v>37</v>
      </c>
      <c r="I223" s="206">
        <v>11</v>
      </c>
      <c r="J223" s="204">
        <v>0.28299999999999997</v>
      </c>
      <c r="K223" s="206">
        <v>55</v>
      </c>
      <c r="L223" s="204">
        <v>6.4000000000000001E-2</v>
      </c>
      <c r="M223" s="204">
        <v>8.8999999999999996E-2</v>
      </c>
      <c r="N223" s="200"/>
      <c r="O223" s="106"/>
    </row>
    <row r="224" spans="1:15" ht="33.75" x14ac:dyDescent="0.2">
      <c r="A224" s="202" t="s">
        <v>2437</v>
      </c>
      <c r="B224" s="202" t="s">
        <v>3303</v>
      </c>
      <c r="C224" s="203" t="s">
        <v>1591</v>
      </c>
      <c r="D224" s="204">
        <v>1.8560000000000001</v>
      </c>
      <c r="E224" s="204">
        <v>1.8029999999999999</v>
      </c>
      <c r="F224" s="204"/>
      <c r="G224" s="204"/>
      <c r="H224" s="205">
        <v>17.2</v>
      </c>
      <c r="I224" s="206">
        <v>5</v>
      </c>
      <c r="J224" s="204">
        <v>0.26</v>
      </c>
      <c r="K224" s="206">
        <v>33</v>
      </c>
      <c r="L224" s="204">
        <v>6.3E-2</v>
      </c>
      <c r="M224" s="204">
        <v>8.5999999999999993E-2</v>
      </c>
      <c r="N224" s="200"/>
      <c r="O224" s="106"/>
    </row>
    <row r="225" spans="1:15" ht="22.5" x14ac:dyDescent="0.2">
      <c r="A225" s="202" t="s">
        <v>1592</v>
      </c>
      <c r="B225" s="202" t="s">
        <v>3303</v>
      </c>
      <c r="C225" s="203" t="s">
        <v>4009</v>
      </c>
      <c r="D225" s="204">
        <v>1.3520000000000001</v>
      </c>
      <c r="E225" s="204">
        <v>1.302</v>
      </c>
      <c r="F225" s="204"/>
      <c r="G225" s="204"/>
      <c r="H225" s="205">
        <v>11.7</v>
      </c>
      <c r="I225" s="206">
        <v>3</v>
      </c>
      <c r="J225" s="204">
        <v>0.26400000000000001</v>
      </c>
      <c r="K225" s="206">
        <v>25</v>
      </c>
      <c r="L225" s="204">
        <v>6.3E-2</v>
      </c>
      <c r="M225" s="204">
        <v>8.3000000000000004E-2</v>
      </c>
      <c r="N225" s="200"/>
      <c r="O225" s="106"/>
    </row>
    <row r="226" spans="1:15" ht="22.5" x14ac:dyDescent="0.2">
      <c r="A226" s="202" t="s">
        <v>3117</v>
      </c>
      <c r="B226" s="202" t="s">
        <v>3303</v>
      </c>
      <c r="C226" s="203" t="s">
        <v>305</v>
      </c>
      <c r="D226" s="204">
        <v>3.4620000000000002</v>
      </c>
      <c r="E226" s="204">
        <v>3.3109999999999999</v>
      </c>
      <c r="F226" s="204"/>
      <c r="G226" s="204"/>
      <c r="H226" s="205">
        <v>19.3</v>
      </c>
      <c r="I226" s="206">
        <v>5</v>
      </c>
      <c r="J226" s="204">
        <v>0.38300000000000001</v>
      </c>
      <c r="K226" s="206">
        <v>36</v>
      </c>
      <c r="L226" s="204">
        <v>8.3000000000000004E-2</v>
      </c>
      <c r="M226" s="204">
        <v>0.113</v>
      </c>
      <c r="N226" s="200"/>
      <c r="O226" s="106"/>
    </row>
    <row r="227" spans="1:15" ht="22.5" x14ac:dyDescent="0.2">
      <c r="A227" s="202" t="s">
        <v>3118</v>
      </c>
      <c r="B227" s="202" t="s">
        <v>3303</v>
      </c>
      <c r="C227" s="203" t="s">
        <v>306</v>
      </c>
      <c r="D227" s="204">
        <v>2.028</v>
      </c>
      <c r="E227" s="204">
        <v>1.9039999999999999</v>
      </c>
      <c r="F227" s="204"/>
      <c r="G227" s="204"/>
      <c r="H227" s="205">
        <v>10.3</v>
      </c>
      <c r="I227" s="206">
        <v>2</v>
      </c>
      <c r="J227" s="204">
        <v>0.36799999999999999</v>
      </c>
      <c r="K227" s="206">
        <v>22</v>
      </c>
      <c r="L227" s="204">
        <v>7.4999999999999997E-2</v>
      </c>
      <c r="M227" s="204">
        <v>9.8000000000000004E-2</v>
      </c>
      <c r="N227" s="200"/>
      <c r="O227" s="106"/>
    </row>
    <row r="228" spans="1:15" ht="22.5" x14ac:dyDescent="0.2">
      <c r="A228" s="202" t="s">
        <v>868</v>
      </c>
      <c r="B228" s="202" t="s">
        <v>3303</v>
      </c>
      <c r="C228" s="203" t="s">
        <v>7170</v>
      </c>
      <c r="D228" s="204">
        <v>1.4770000000000001</v>
      </c>
      <c r="E228" s="204">
        <v>1.446</v>
      </c>
      <c r="F228" s="204"/>
      <c r="G228" s="204"/>
      <c r="H228" s="205">
        <v>2.9</v>
      </c>
      <c r="I228" s="206">
        <v>1</v>
      </c>
      <c r="J228" s="204">
        <v>0.19900000000000001</v>
      </c>
      <c r="K228" s="206">
        <v>7</v>
      </c>
      <c r="L228" s="204">
        <v>9.6000000000000002E-2</v>
      </c>
      <c r="M228" s="204">
        <v>0.10199999999999999</v>
      </c>
      <c r="N228" s="200"/>
      <c r="O228" s="106"/>
    </row>
    <row r="229" spans="1:15" ht="22.5" x14ac:dyDescent="0.2">
      <c r="A229" s="202" t="s">
        <v>869</v>
      </c>
      <c r="B229" s="202" t="s">
        <v>3303</v>
      </c>
      <c r="C229" s="203" t="s">
        <v>7171</v>
      </c>
      <c r="D229" s="204">
        <v>0.72199999999999998</v>
      </c>
      <c r="E229" s="204">
        <v>0.70599999999999996</v>
      </c>
      <c r="F229" s="204"/>
      <c r="G229" s="204"/>
      <c r="H229" s="205">
        <v>2.4</v>
      </c>
      <c r="I229" s="206">
        <v>1</v>
      </c>
      <c r="J229" s="204">
        <v>0.123</v>
      </c>
      <c r="K229" s="206">
        <v>6</v>
      </c>
      <c r="L229" s="204">
        <v>7.9000000000000001E-2</v>
      </c>
      <c r="M229" s="204">
        <v>7.9000000000000001E-2</v>
      </c>
      <c r="N229" s="200"/>
      <c r="O229" s="106"/>
    </row>
    <row r="230" spans="1:15" ht="22.5" x14ac:dyDescent="0.2">
      <c r="A230" s="202" t="s">
        <v>7172</v>
      </c>
      <c r="B230" s="202" t="s">
        <v>3303</v>
      </c>
      <c r="C230" s="203" t="s">
        <v>7173</v>
      </c>
      <c r="D230" s="204">
        <v>0.65100000000000002</v>
      </c>
      <c r="E230" s="204">
        <v>0.63200000000000001</v>
      </c>
      <c r="F230" s="204"/>
      <c r="G230" s="204"/>
      <c r="H230" s="205">
        <v>2.5</v>
      </c>
      <c r="I230" s="206">
        <v>1</v>
      </c>
      <c r="J230" s="204">
        <v>9.7000000000000003E-2</v>
      </c>
      <c r="K230" s="206">
        <v>7</v>
      </c>
      <c r="L230" s="204">
        <v>7.3999999999999996E-2</v>
      </c>
      <c r="M230" s="204">
        <v>7.4999999999999997E-2</v>
      </c>
      <c r="N230" s="200"/>
      <c r="O230" s="106"/>
    </row>
    <row r="231" spans="1:15" ht="56.25" x14ac:dyDescent="0.2">
      <c r="A231" s="202" t="s">
        <v>2741</v>
      </c>
      <c r="B231" s="202" t="s">
        <v>3303</v>
      </c>
      <c r="C231" s="203" t="s">
        <v>5631</v>
      </c>
      <c r="D231" s="204">
        <v>1.115</v>
      </c>
      <c r="E231" s="204">
        <v>1.085</v>
      </c>
      <c r="F231" s="204"/>
      <c r="G231" s="204"/>
      <c r="H231" s="205">
        <v>4.5</v>
      </c>
      <c r="I231" s="206">
        <v>1</v>
      </c>
      <c r="J231" s="204">
        <v>0.41199999999999998</v>
      </c>
      <c r="K231" s="206">
        <v>11</v>
      </c>
      <c r="L231" s="204">
        <v>7.9000000000000001E-2</v>
      </c>
      <c r="M231" s="204">
        <v>9.2999999999999999E-2</v>
      </c>
      <c r="N231" s="200"/>
      <c r="O231" s="106"/>
    </row>
    <row r="232" spans="1:15" ht="45" x14ac:dyDescent="0.2">
      <c r="A232" s="202" t="s">
        <v>2742</v>
      </c>
      <c r="B232" s="202" t="s">
        <v>3303</v>
      </c>
      <c r="C232" s="203" t="s">
        <v>5632</v>
      </c>
      <c r="D232" s="204">
        <v>0.61099999999999999</v>
      </c>
      <c r="E232" s="204">
        <v>0.59499999999999997</v>
      </c>
      <c r="F232" s="204"/>
      <c r="G232" s="204"/>
      <c r="H232" s="205">
        <v>3.3</v>
      </c>
      <c r="I232" s="206">
        <v>1</v>
      </c>
      <c r="J232" s="204">
        <v>0.34100000000000003</v>
      </c>
      <c r="K232" s="206">
        <v>8</v>
      </c>
      <c r="L232" s="204">
        <v>7.9000000000000001E-2</v>
      </c>
      <c r="M232" s="204">
        <v>8.5999999999999993E-2</v>
      </c>
      <c r="N232" s="200"/>
      <c r="O232" s="106"/>
    </row>
    <row r="233" spans="1:15" ht="33.75" x14ac:dyDescent="0.2">
      <c r="A233" s="202" t="s">
        <v>1593</v>
      </c>
      <c r="B233" s="202" t="s">
        <v>3303</v>
      </c>
      <c r="C233" s="203" t="s">
        <v>7174</v>
      </c>
      <c r="D233" s="204">
        <v>1.665</v>
      </c>
      <c r="E233" s="204">
        <v>1.659</v>
      </c>
      <c r="F233" s="204"/>
      <c r="G233" s="204"/>
      <c r="H233" s="205">
        <v>3.9</v>
      </c>
      <c r="I233" s="206">
        <v>1</v>
      </c>
      <c r="J233" s="204">
        <v>0.51800000000000002</v>
      </c>
      <c r="K233" s="206">
        <v>10</v>
      </c>
      <c r="L233" s="204">
        <v>0.105</v>
      </c>
      <c r="M233" s="204">
        <v>0.12</v>
      </c>
      <c r="N233" s="200"/>
      <c r="O233" s="106"/>
    </row>
    <row r="234" spans="1:15" ht="33.75" x14ac:dyDescent="0.2">
      <c r="A234" s="202" t="s">
        <v>1915</v>
      </c>
      <c r="B234" s="202" t="s">
        <v>3303</v>
      </c>
      <c r="C234" s="203" t="s">
        <v>30</v>
      </c>
      <c r="D234" s="204">
        <v>1.2330000000000001</v>
      </c>
      <c r="E234" s="204">
        <v>1.1200000000000001</v>
      </c>
      <c r="F234" s="204"/>
      <c r="G234" s="204"/>
      <c r="H234" s="205">
        <v>7.1</v>
      </c>
      <c r="I234" s="206">
        <v>1</v>
      </c>
      <c r="J234" s="204">
        <v>0.316</v>
      </c>
      <c r="K234" s="206">
        <v>19</v>
      </c>
      <c r="L234" s="204">
        <v>6.2E-2</v>
      </c>
      <c r="M234" s="204">
        <v>7.8E-2</v>
      </c>
      <c r="N234" s="200"/>
      <c r="O234" s="106"/>
    </row>
    <row r="235" spans="1:15" ht="22.5" x14ac:dyDescent="0.2">
      <c r="A235" s="202" t="s">
        <v>2495</v>
      </c>
      <c r="B235" s="202" t="s">
        <v>3303</v>
      </c>
      <c r="C235" s="203" t="s">
        <v>6546</v>
      </c>
      <c r="D235" s="204">
        <v>5.0129999999999999</v>
      </c>
      <c r="E235" s="204">
        <v>4.7759999999999998</v>
      </c>
      <c r="F235" s="204"/>
      <c r="G235" s="204"/>
      <c r="H235" s="205">
        <v>30.6</v>
      </c>
      <c r="I235" s="206">
        <v>9</v>
      </c>
      <c r="J235" s="204">
        <v>0.32700000000000001</v>
      </c>
      <c r="K235" s="206">
        <v>49</v>
      </c>
      <c r="L235" s="204">
        <v>7.4999999999999997E-2</v>
      </c>
      <c r="M235" s="204">
        <v>0.104</v>
      </c>
      <c r="N235" s="200"/>
      <c r="O235" s="106"/>
    </row>
    <row r="236" spans="1:15" ht="33.75" x14ac:dyDescent="0.2">
      <c r="A236" s="202" t="s">
        <v>2496</v>
      </c>
      <c r="B236" s="202" t="s">
        <v>3303</v>
      </c>
      <c r="C236" s="203" t="s">
        <v>6547</v>
      </c>
      <c r="D236" s="204">
        <v>3.302</v>
      </c>
      <c r="E236" s="204">
        <v>3.1659999999999999</v>
      </c>
      <c r="F236" s="204"/>
      <c r="G236" s="204"/>
      <c r="H236" s="205">
        <v>19.899999999999999</v>
      </c>
      <c r="I236" s="206">
        <v>6</v>
      </c>
      <c r="J236" s="204">
        <v>0.33900000000000002</v>
      </c>
      <c r="K236" s="206">
        <v>38</v>
      </c>
      <c r="L236" s="204">
        <v>8.3000000000000004E-2</v>
      </c>
      <c r="M236" s="204">
        <v>0.114</v>
      </c>
      <c r="N236" s="200"/>
      <c r="O236" s="106"/>
    </row>
    <row r="237" spans="1:15" ht="45" x14ac:dyDescent="0.2">
      <c r="A237" s="202" t="s">
        <v>2468</v>
      </c>
      <c r="B237" s="202" t="s">
        <v>3303</v>
      </c>
      <c r="C237" s="203" t="s">
        <v>6548</v>
      </c>
      <c r="D237" s="204">
        <v>1.913</v>
      </c>
      <c r="E237" s="204">
        <v>1.843</v>
      </c>
      <c r="F237" s="204"/>
      <c r="G237" s="204"/>
      <c r="H237" s="205">
        <v>16.8</v>
      </c>
      <c r="I237" s="206">
        <v>5</v>
      </c>
      <c r="J237" s="204">
        <v>0.24299999999999999</v>
      </c>
      <c r="K237" s="206">
        <v>33</v>
      </c>
      <c r="L237" s="204">
        <v>6.0999999999999999E-2</v>
      </c>
      <c r="M237" s="111">
        <v>8.2000000000000003E-2</v>
      </c>
      <c r="N237" s="201"/>
      <c r="O237" s="110"/>
    </row>
    <row r="238" spans="1:15" ht="45" x14ac:dyDescent="0.2">
      <c r="A238" s="202" t="s">
        <v>85</v>
      </c>
      <c r="B238" s="202" t="s">
        <v>3303</v>
      </c>
      <c r="C238" s="203" t="s">
        <v>6549</v>
      </c>
      <c r="D238" s="204">
        <v>1.246</v>
      </c>
      <c r="E238" s="204">
        <v>1.2170000000000001</v>
      </c>
      <c r="F238" s="204"/>
      <c r="G238" s="204"/>
      <c r="H238" s="205">
        <v>12.2</v>
      </c>
      <c r="I238" s="206">
        <v>3</v>
      </c>
      <c r="J238" s="204">
        <v>0.26500000000000001</v>
      </c>
      <c r="K238" s="206">
        <v>25</v>
      </c>
      <c r="L238" s="204">
        <v>6.0999999999999999E-2</v>
      </c>
      <c r="M238" s="204">
        <v>0.08</v>
      </c>
      <c r="N238" s="200"/>
      <c r="O238" s="106"/>
    </row>
    <row r="239" spans="1:15" ht="45" x14ac:dyDescent="0.2">
      <c r="A239" s="202" t="s">
        <v>5637</v>
      </c>
      <c r="B239" s="202" t="s">
        <v>3303</v>
      </c>
      <c r="C239" s="203" t="s">
        <v>6550</v>
      </c>
      <c r="D239" s="204">
        <v>0.97</v>
      </c>
      <c r="E239" s="204">
        <v>0.95599999999999996</v>
      </c>
      <c r="F239" s="204"/>
      <c r="G239" s="204"/>
      <c r="H239" s="205">
        <v>9.9</v>
      </c>
      <c r="I239" s="206">
        <v>2</v>
      </c>
      <c r="J239" s="204">
        <v>0.28699999999999998</v>
      </c>
      <c r="K239" s="206">
        <v>19</v>
      </c>
      <c r="L239" s="204">
        <v>6.0999999999999999E-2</v>
      </c>
      <c r="M239" s="204">
        <v>7.9000000000000001E-2</v>
      </c>
      <c r="N239" s="200"/>
      <c r="O239" s="106"/>
    </row>
    <row r="240" spans="1:15" ht="45" x14ac:dyDescent="0.2">
      <c r="A240" s="202" t="s">
        <v>562</v>
      </c>
      <c r="B240" s="202" t="s">
        <v>3303</v>
      </c>
      <c r="C240" s="203" t="s">
        <v>7175</v>
      </c>
      <c r="D240" s="204">
        <v>3.0009999999999999</v>
      </c>
      <c r="E240" s="204">
        <v>2.9969999999999999</v>
      </c>
      <c r="F240" s="204"/>
      <c r="G240" s="204"/>
      <c r="H240" s="205">
        <v>14.2</v>
      </c>
      <c r="I240" s="206">
        <v>4</v>
      </c>
      <c r="J240" s="204">
        <v>0.434</v>
      </c>
      <c r="K240" s="206">
        <v>27</v>
      </c>
      <c r="L240" s="204">
        <v>0.107</v>
      </c>
      <c r="M240" s="204">
        <v>0.14299999999999999</v>
      </c>
      <c r="N240" s="200"/>
      <c r="O240" s="106"/>
    </row>
    <row r="241" spans="1:15" ht="45" x14ac:dyDescent="0.2">
      <c r="A241" s="202" t="s">
        <v>563</v>
      </c>
      <c r="B241" s="202" t="s">
        <v>3303</v>
      </c>
      <c r="C241" s="203" t="s">
        <v>7176</v>
      </c>
      <c r="D241" s="204">
        <v>1.494</v>
      </c>
      <c r="E241" s="204">
        <v>1.4930000000000001</v>
      </c>
      <c r="F241" s="204"/>
      <c r="G241" s="204"/>
      <c r="H241" s="205">
        <v>4.9000000000000004</v>
      </c>
      <c r="I241" s="206">
        <v>1</v>
      </c>
      <c r="J241" s="204">
        <v>0.69099999999999995</v>
      </c>
      <c r="K241" s="206">
        <v>11</v>
      </c>
      <c r="L241" s="204">
        <v>0.111</v>
      </c>
      <c r="M241" s="204">
        <v>0.13200000000000001</v>
      </c>
      <c r="N241" s="200"/>
      <c r="O241" s="106"/>
    </row>
    <row r="242" spans="1:15" ht="33.75" x14ac:dyDescent="0.2">
      <c r="A242" s="202" t="s">
        <v>1466</v>
      </c>
      <c r="B242" s="202" t="s">
        <v>3303</v>
      </c>
      <c r="C242" s="203" t="s">
        <v>7177</v>
      </c>
      <c r="D242" s="204">
        <v>2.528</v>
      </c>
      <c r="E242" s="204">
        <v>2.4169999999999998</v>
      </c>
      <c r="F242" s="204"/>
      <c r="G242" s="204"/>
      <c r="H242" s="205">
        <v>20.2</v>
      </c>
      <c r="I242" s="206">
        <v>6</v>
      </c>
      <c r="J242" s="204">
        <v>0.26700000000000002</v>
      </c>
      <c r="K242" s="206">
        <v>38</v>
      </c>
      <c r="L242" s="204">
        <v>6.5000000000000002E-2</v>
      </c>
      <c r="M242" s="204">
        <v>8.7999999999999995E-2</v>
      </c>
      <c r="N242" s="200"/>
      <c r="O242" s="106"/>
    </row>
    <row r="243" spans="1:15" ht="56.25" x14ac:dyDescent="0.2">
      <c r="A243" s="202" t="s">
        <v>828</v>
      </c>
      <c r="B243" s="202" t="s">
        <v>3303</v>
      </c>
      <c r="C243" s="203" t="s">
        <v>7178</v>
      </c>
      <c r="D243" s="204">
        <v>2.234</v>
      </c>
      <c r="E243" s="204">
        <v>2.165</v>
      </c>
      <c r="F243" s="204"/>
      <c r="G243" s="204"/>
      <c r="H243" s="205">
        <v>20.5</v>
      </c>
      <c r="I243" s="206">
        <v>6</v>
      </c>
      <c r="J243" s="204">
        <v>0.25600000000000001</v>
      </c>
      <c r="K243" s="206">
        <v>38</v>
      </c>
      <c r="L243" s="204">
        <v>6.0999999999999999E-2</v>
      </c>
      <c r="M243" s="204">
        <v>8.3000000000000004E-2</v>
      </c>
      <c r="N243" s="200"/>
      <c r="O243" s="106"/>
    </row>
    <row r="244" spans="1:15" ht="56.25" x14ac:dyDescent="0.2">
      <c r="A244" s="202" t="s">
        <v>1477</v>
      </c>
      <c r="B244" s="202" t="s">
        <v>3303</v>
      </c>
      <c r="C244" s="203" t="s">
        <v>7179</v>
      </c>
      <c r="D244" s="204">
        <v>1.389</v>
      </c>
      <c r="E244" s="204">
        <v>1.3440000000000001</v>
      </c>
      <c r="F244" s="204"/>
      <c r="G244" s="204"/>
      <c r="H244" s="205">
        <v>13.6</v>
      </c>
      <c r="I244" s="206">
        <v>4</v>
      </c>
      <c r="J244" s="204">
        <v>0.22500000000000001</v>
      </c>
      <c r="K244" s="206">
        <v>28</v>
      </c>
      <c r="L244" s="204">
        <v>5.8000000000000003E-2</v>
      </c>
      <c r="M244" s="204">
        <v>7.6999999999999999E-2</v>
      </c>
      <c r="N244" s="200"/>
      <c r="O244" s="106"/>
    </row>
    <row r="245" spans="1:15" ht="56.25" x14ac:dyDescent="0.2">
      <c r="A245" s="202" t="s">
        <v>5640</v>
      </c>
      <c r="B245" s="202" t="s">
        <v>3303</v>
      </c>
      <c r="C245" s="203" t="s">
        <v>7180</v>
      </c>
      <c r="D245" s="204">
        <v>1.2230000000000001</v>
      </c>
      <c r="E245" s="204">
        <v>1.2010000000000001</v>
      </c>
      <c r="F245" s="204"/>
      <c r="G245" s="204"/>
      <c r="H245" s="205">
        <v>11.6</v>
      </c>
      <c r="I245" s="206">
        <v>3</v>
      </c>
      <c r="J245" s="204">
        <v>0.26700000000000002</v>
      </c>
      <c r="K245" s="206">
        <v>24</v>
      </c>
      <c r="L245" s="204">
        <v>6.5000000000000002E-2</v>
      </c>
      <c r="M245" s="204">
        <v>8.5000000000000006E-2</v>
      </c>
      <c r="N245" s="200"/>
      <c r="O245" s="106"/>
    </row>
    <row r="246" spans="1:15" ht="33.75" x14ac:dyDescent="0.2">
      <c r="A246" s="202" t="s">
        <v>3324</v>
      </c>
      <c r="B246" s="202" t="s">
        <v>3303</v>
      </c>
      <c r="C246" s="203" t="s">
        <v>7181</v>
      </c>
      <c r="D246" s="204">
        <v>3.9889999999999999</v>
      </c>
      <c r="E246" s="204">
        <v>3.8119999999999998</v>
      </c>
      <c r="F246" s="204"/>
      <c r="G246" s="204"/>
      <c r="H246" s="205">
        <v>26.3</v>
      </c>
      <c r="I246" s="206">
        <v>8</v>
      </c>
      <c r="J246" s="204">
        <v>0.314</v>
      </c>
      <c r="K246" s="206">
        <v>44</v>
      </c>
      <c r="L246" s="204">
        <v>7.4999999999999997E-2</v>
      </c>
      <c r="M246" s="204">
        <v>0.104</v>
      </c>
      <c r="N246" s="200"/>
      <c r="O246" s="106"/>
    </row>
    <row r="247" spans="1:15" ht="45" x14ac:dyDescent="0.2">
      <c r="A247" s="202" t="s">
        <v>2554</v>
      </c>
      <c r="B247" s="202" t="s">
        <v>3303</v>
      </c>
      <c r="C247" s="203" t="s">
        <v>7182</v>
      </c>
      <c r="D247" s="204">
        <v>2.3519999999999999</v>
      </c>
      <c r="E247" s="204">
        <v>2.274</v>
      </c>
      <c r="F247" s="204"/>
      <c r="G247" s="204"/>
      <c r="H247" s="205">
        <v>19.8</v>
      </c>
      <c r="I247" s="206">
        <v>6</v>
      </c>
      <c r="J247" s="204">
        <v>0.27200000000000002</v>
      </c>
      <c r="K247" s="206">
        <v>38</v>
      </c>
      <c r="L247" s="204">
        <v>6.7000000000000004E-2</v>
      </c>
      <c r="M247" s="204">
        <v>9.0999999999999998E-2</v>
      </c>
      <c r="N247" s="200"/>
      <c r="O247" s="106"/>
    </row>
    <row r="248" spans="1:15" ht="33.75" x14ac:dyDescent="0.2">
      <c r="A248" s="202" t="s">
        <v>543</v>
      </c>
      <c r="B248" s="202" t="s">
        <v>3303</v>
      </c>
      <c r="C248" s="203" t="s">
        <v>661</v>
      </c>
      <c r="D248" s="204">
        <v>1.728</v>
      </c>
      <c r="E248" s="204">
        <v>1.663</v>
      </c>
      <c r="F248" s="204"/>
      <c r="G248" s="204"/>
      <c r="H248" s="205">
        <v>16.2</v>
      </c>
      <c r="I248" s="206">
        <v>4</v>
      </c>
      <c r="J248" s="204">
        <v>0.27300000000000002</v>
      </c>
      <c r="K248" s="206">
        <v>31</v>
      </c>
      <c r="L248" s="204">
        <v>5.8999999999999997E-2</v>
      </c>
      <c r="M248" s="204">
        <v>7.9000000000000001E-2</v>
      </c>
      <c r="N248" s="200"/>
      <c r="O248" s="106"/>
    </row>
    <row r="249" spans="1:15" ht="33.75" x14ac:dyDescent="0.2">
      <c r="A249" s="202" t="s">
        <v>895</v>
      </c>
      <c r="B249" s="202" t="s">
        <v>3303</v>
      </c>
      <c r="C249" s="203" t="s">
        <v>376</v>
      </c>
      <c r="D249" s="204">
        <v>0.52200000000000002</v>
      </c>
      <c r="E249" s="204">
        <v>0.46300000000000002</v>
      </c>
      <c r="F249" s="204"/>
      <c r="G249" s="204"/>
      <c r="H249" s="205">
        <v>2.9</v>
      </c>
      <c r="I249" s="206">
        <v>1</v>
      </c>
      <c r="J249" s="204">
        <v>2.5000000000000001E-2</v>
      </c>
      <c r="K249" s="206">
        <v>10</v>
      </c>
      <c r="L249" s="204">
        <v>5.6000000000000001E-2</v>
      </c>
      <c r="M249" s="111">
        <v>0.06</v>
      </c>
      <c r="N249" s="201"/>
      <c r="O249" s="110"/>
    </row>
    <row r="250" spans="1:15" ht="33.75" x14ac:dyDescent="0.2">
      <c r="A250" s="202" t="s">
        <v>896</v>
      </c>
      <c r="B250" s="202" t="s">
        <v>3303</v>
      </c>
      <c r="C250" s="203" t="s">
        <v>377</v>
      </c>
      <c r="D250" s="204">
        <v>0.48899999999999999</v>
      </c>
      <c r="E250" s="204">
        <v>0.434</v>
      </c>
      <c r="F250" s="204"/>
      <c r="G250" s="204"/>
      <c r="H250" s="205">
        <v>2.2000000000000002</v>
      </c>
      <c r="I250" s="206">
        <v>1</v>
      </c>
      <c r="J250" s="204">
        <v>1.0999999999999999E-2</v>
      </c>
      <c r="K250" s="206">
        <v>4</v>
      </c>
      <c r="L250" s="204">
        <v>6.7000000000000004E-2</v>
      </c>
      <c r="M250" s="204">
        <v>6.6000000000000003E-2</v>
      </c>
      <c r="N250" s="200"/>
      <c r="O250" s="106"/>
    </row>
    <row r="251" spans="1:15" ht="22.5" x14ac:dyDescent="0.2">
      <c r="A251" s="202" t="s">
        <v>2498</v>
      </c>
      <c r="B251" s="202" t="s">
        <v>3304</v>
      </c>
      <c r="C251" s="203" t="s">
        <v>3677</v>
      </c>
      <c r="D251" s="204">
        <v>0.86099999999999999</v>
      </c>
      <c r="E251" s="204">
        <v>0.86099999999999999</v>
      </c>
      <c r="F251" s="204"/>
      <c r="G251" s="204"/>
      <c r="H251" s="205">
        <v>4.5999999999999996</v>
      </c>
      <c r="I251" s="206">
        <v>1</v>
      </c>
      <c r="J251" s="204">
        <v>0.45700000000000002</v>
      </c>
      <c r="K251" s="206">
        <v>11</v>
      </c>
      <c r="L251" s="204">
        <v>9.8000000000000004E-2</v>
      </c>
      <c r="M251" s="204">
        <v>0.115</v>
      </c>
      <c r="N251" s="200"/>
      <c r="O251" s="106"/>
    </row>
    <row r="252" spans="1:15" ht="56.25" x14ac:dyDescent="0.2">
      <c r="A252" s="202" t="s">
        <v>1577</v>
      </c>
      <c r="B252" s="202" t="s">
        <v>3304</v>
      </c>
      <c r="C252" s="203" t="s">
        <v>5642</v>
      </c>
      <c r="D252" s="204">
        <v>2.839</v>
      </c>
      <c r="E252" s="204">
        <v>2.8370000000000002</v>
      </c>
      <c r="F252" s="204"/>
      <c r="G252" s="204"/>
      <c r="H252" s="205">
        <v>10.9</v>
      </c>
      <c r="I252" s="206">
        <v>3</v>
      </c>
      <c r="J252" s="204">
        <v>0.67200000000000004</v>
      </c>
      <c r="K252" s="206">
        <v>24</v>
      </c>
      <c r="L252" s="204">
        <v>0.17299999999999999</v>
      </c>
      <c r="M252" s="204">
        <v>0.22600000000000001</v>
      </c>
      <c r="N252" s="200"/>
      <c r="O252" s="106" t="s">
        <v>310</v>
      </c>
    </row>
    <row r="253" spans="1:15" ht="22.5" x14ac:dyDescent="0.2">
      <c r="A253" s="202" t="s">
        <v>2164</v>
      </c>
      <c r="B253" s="202" t="s">
        <v>3304</v>
      </c>
      <c r="C253" s="203" t="s">
        <v>3678</v>
      </c>
      <c r="D253" s="204">
        <v>1.7609999999999999</v>
      </c>
      <c r="E253" s="204">
        <v>1.7609999999999999</v>
      </c>
      <c r="F253" s="204"/>
      <c r="G253" s="204"/>
      <c r="H253" s="205">
        <v>20.6</v>
      </c>
      <c r="I253" s="206"/>
      <c r="J253" s="204"/>
      <c r="K253" s="206">
        <v>31</v>
      </c>
      <c r="L253" s="204">
        <v>5.8999999999999997E-2</v>
      </c>
      <c r="M253" s="204">
        <v>0.08</v>
      </c>
      <c r="N253" s="200"/>
      <c r="O253" s="106"/>
    </row>
    <row r="254" spans="1:15" ht="45" x14ac:dyDescent="0.2">
      <c r="A254" s="202" t="s">
        <v>309</v>
      </c>
      <c r="B254" s="202" t="s">
        <v>3304</v>
      </c>
      <c r="C254" s="203" t="s">
        <v>7183</v>
      </c>
      <c r="D254" s="204">
        <v>2.8149999999999999</v>
      </c>
      <c r="E254" s="204">
        <v>2.8149999999999999</v>
      </c>
      <c r="F254" s="204"/>
      <c r="G254" s="204"/>
      <c r="H254" s="205">
        <v>16.399999999999999</v>
      </c>
      <c r="I254" s="206">
        <v>4</v>
      </c>
      <c r="J254" s="204">
        <v>0.51300000000000001</v>
      </c>
      <c r="K254" s="206">
        <v>31</v>
      </c>
      <c r="L254" s="204">
        <v>0.109</v>
      </c>
      <c r="M254" s="204">
        <v>0.14699999999999999</v>
      </c>
      <c r="N254" s="200"/>
      <c r="O254" s="106"/>
    </row>
    <row r="255" spans="1:15" ht="33.75" x14ac:dyDescent="0.2">
      <c r="A255" s="202" t="s">
        <v>1579</v>
      </c>
      <c r="B255" s="202" t="s">
        <v>3304</v>
      </c>
      <c r="C255" s="203" t="s">
        <v>7184</v>
      </c>
      <c r="D255" s="204">
        <v>1.0389999999999999</v>
      </c>
      <c r="E255" s="204">
        <v>1.0049999999999999</v>
      </c>
      <c r="F255" s="204"/>
      <c r="G255" s="204"/>
      <c r="H255" s="205">
        <v>2.6</v>
      </c>
      <c r="I255" s="206">
        <v>1</v>
      </c>
      <c r="J255" s="204">
        <v>0.16200000000000001</v>
      </c>
      <c r="K255" s="206">
        <v>6</v>
      </c>
      <c r="L255" s="204">
        <v>0.17399999999999999</v>
      </c>
      <c r="M255" s="204">
        <v>0.126</v>
      </c>
      <c r="N255" s="200"/>
      <c r="O255" s="106"/>
    </row>
    <row r="256" spans="1:15" ht="45" x14ac:dyDescent="0.2">
      <c r="A256" s="202" t="s">
        <v>3679</v>
      </c>
      <c r="B256" s="202" t="s">
        <v>3304</v>
      </c>
      <c r="C256" s="203" t="s">
        <v>7185</v>
      </c>
      <c r="D256" s="204">
        <v>1.54</v>
      </c>
      <c r="E256" s="204">
        <v>1.54</v>
      </c>
      <c r="F256" s="204"/>
      <c r="G256" s="204"/>
      <c r="H256" s="205">
        <v>11.1</v>
      </c>
      <c r="I256" s="206">
        <v>3</v>
      </c>
      <c r="J256" s="204">
        <v>0.32300000000000001</v>
      </c>
      <c r="K256" s="206">
        <v>24</v>
      </c>
      <c r="L256" s="204">
        <v>8.1000000000000003E-2</v>
      </c>
      <c r="M256" s="204">
        <v>0.106</v>
      </c>
      <c r="N256" s="200"/>
      <c r="O256" s="106"/>
    </row>
    <row r="257" spans="1:15" ht="56.25" x14ac:dyDescent="0.2">
      <c r="A257" s="202" t="s">
        <v>3680</v>
      </c>
      <c r="B257" s="202" t="s">
        <v>3304</v>
      </c>
      <c r="C257" s="203" t="s">
        <v>7186</v>
      </c>
      <c r="D257" s="204">
        <v>1.05</v>
      </c>
      <c r="E257" s="204">
        <v>1.0489999999999999</v>
      </c>
      <c r="F257" s="204"/>
      <c r="G257" s="204"/>
      <c r="H257" s="205">
        <v>4.5</v>
      </c>
      <c r="I257" s="206">
        <v>1</v>
      </c>
      <c r="J257" s="204">
        <v>0.46300000000000002</v>
      </c>
      <c r="K257" s="206">
        <v>11</v>
      </c>
      <c r="L257" s="204">
        <v>9.5000000000000001E-2</v>
      </c>
      <c r="M257" s="204">
        <v>0.111</v>
      </c>
      <c r="N257" s="200"/>
      <c r="O257" s="106"/>
    </row>
    <row r="258" spans="1:15" ht="56.25" x14ac:dyDescent="0.2">
      <c r="A258" s="202" t="s">
        <v>391</v>
      </c>
      <c r="B258" s="202" t="s">
        <v>3304</v>
      </c>
      <c r="C258" s="203" t="s">
        <v>7187</v>
      </c>
      <c r="D258" s="204">
        <v>0.80200000000000005</v>
      </c>
      <c r="E258" s="204">
        <v>0.80200000000000005</v>
      </c>
      <c r="F258" s="204"/>
      <c r="G258" s="204"/>
      <c r="H258" s="205">
        <v>4.9000000000000004</v>
      </c>
      <c r="I258" s="206">
        <v>1</v>
      </c>
      <c r="J258" s="204">
        <v>0.33700000000000002</v>
      </c>
      <c r="K258" s="206">
        <v>13</v>
      </c>
      <c r="L258" s="204">
        <v>7.5999999999999998E-2</v>
      </c>
      <c r="M258" s="204">
        <v>0.09</v>
      </c>
      <c r="N258" s="200"/>
      <c r="O258" s="106"/>
    </row>
    <row r="259" spans="1:15" ht="56.25" x14ac:dyDescent="0.2">
      <c r="A259" s="202" t="s">
        <v>789</v>
      </c>
      <c r="B259" s="202" t="s">
        <v>3304</v>
      </c>
      <c r="C259" s="203" t="s">
        <v>7188</v>
      </c>
      <c r="D259" s="204">
        <v>0.51500000000000001</v>
      </c>
      <c r="E259" s="204">
        <v>0.51500000000000001</v>
      </c>
      <c r="F259" s="204"/>
      <c r="G259" s="204"/>
      <c r="H259" s="205">
        <v>3</v>
      </c>
      <c r="I259" s="206">
        <v>1</v>
      </c>
      <c r="J259" s="204">
        <v>0.22600000000000001</v>
      </c>
      <c r="K259" s="206">
        <v>8</v>
      </c>
      <c r="L259" s="204">
        <v>7.9000000000000001E-2</v>
      </c>
      <c r="M259" s="204">
        <v>8.5000000000000006E-2</v>
      </c>
      <c r="N259" s="200"/>
      <c r="O259" s="106"/>
    </row>
    <row r="260" spans="1:15" ht="45" x14ac:dyDescent="0.2">
      <c r="A260" s="202" t="s">
        <v>589</v>
      </c>
      <c r="B260" s="202" t="s">
        <v>3303</v>
      </c>
      <c r="C260" s="203" t="s">
        <v>7189</v>
      </c>
      <c r="D260" s="204">
        <v>2.1040000000000001</v>
      </c>
      <c r="E260" s="204">
        <v>2.089</v>
      </c>
      <c r="F260" s="204"/>
      <c r="G260" s="204"/>
      <c r="H260" s="205">
        <v>3</v>
      </c>
      <c r="I260" s="206">
        <v>1</v>
      </c>
      <c r="J260" s="204">
        <v>0.41799999999999998</v>
      </c>
      <c r="K260" s="206">
        <v>8</v>
      </c>
      <c r="L260" s="204">
        <v>9.4E-2</v>
      </c>
      <c r="M260" s="204">
        <v>0.10100000000000001</v>
      </c>
      <c r="N260" s="200"/>
      <c r="O260" s="106"/>
    </row>
    <row r="261" spans="1:15" ht="45" x14ac:dyDescent="0.2">
      <c r="A261" s="202" t="s">
        <v>590</v>
      </c>
      <c r="B261" s="202" t="s">
        <v>3303</v>
      </c>
      <c r="C261" s="203" t="s">
        <v>7190</v>
      </c>
      <c r="D261" s="204">
        <v>1.599</v>
      </c>
      <c r="E261" s="204">
        <v>1.597</v>
      </c>
      <c r="F261" s="204"/>
      <c r="G261" s="204"/>
      <c r="H261" s="205">
        <v>3.9</v>
      </c>
      <c r="I261" s="206">
        <v>1</v>
      </c>
      <c r="J261" s="204">
        <v>0.33100000000000002</v>
      </c>
      <c r="K261" s="206">
        <v>10</v>
      </c>
      <c r="L261" s="204">
        <v>0.08</v>
      </c>
      <c r="M261" s="111">
        <v>9.0999999999999998E-2</v>
      </c>
      <c r="N261" s="201"/>
      <c r="O261" s="110"/>
    </row>
    <row r="262" spans="1:15" ht="45" x14ac:dyDescent="0.2">
      <c r="A262" s="202" t="s">
        <v>2714</v>
      </c>
      <c r="B262" s="202" t="s">
        <v>3303</v>
      </c>
      <c r="C262" s="203" t="s">
        <v>7191</v>
      </c>
      <c r="D262" s="204">
        <v>1.0720000000000001</v>
      </c>
      <c r="E262" s="204">
        <v>1.071</v>
      </c>
      <c r="F262" s="204"/>
      <c r="G262" s="204"/>
      <c r="H262" s="205">
        <v>2.6</v>
      </c>
      <c r="I262" s="206">
        <v>1</v>
      </c>
      <c r="J262" s="204">
        <v>0.26300000000000001</v>
      </c>
      <c r="K262" s="206">
        <v>7</v>
      </c>
      <c r="L262" s="204">
        <v>8.4000000000000005E-2</v>
      </c>
      <c r="M262" s="204">
        <v>8.6999999999999994E-2</v>
      </c>
      <c r="N262" s="200"/>
      <c r="O262" s="106"/>
    </row>
    <row r="263" spans="1:15" ht="33.75" x14ac:dyDescent="0.2">
      <c r="A263" s="202" t="s">
        <v>592</v>
      </c>
      <c r="B263" s="202" t="s">
        <v>3303</v>
      </c>
      <c r="C263" s="203" t="s">
        <v>3422</v>
      </c>
      <c r="D263" s="204">
        <v>3.9420000000000002</v>
      </c>
      <c r="E263" s="204">
        <v>3.8170000000000002</v>
      </c>
      <c r="F263" s="204"/>
      <c r="G263" s="204"/>
      <c r="H263" s="205">
        <v>7.2</v>
      </c>
      <c r="I263" s="206">
        <v>1</v>
      </c>
      <c r="J263" s="204">
        <v>0.503</v>
      </c>
      <c r="K263" s="206">
        <v>14</v>
      </c>
      <c r="L263" s="204">
        <v>9.8000000000000004E-2</v>
      </c>
      <c r="M263" s="204">
        <v>0.123</v>
      </c>
      <c r="N263" s="200"/>
      <c r="O263" s="106"/>
    </row>
    <row r="264" spans="1:15" ht="22.5" x14ac:dyDescent="0.2">
      <c r="A264" s="202" t="s">
        <v>392</v>
      </c>
      <c r="B264" s="202" t="s">
        <v>3303</v>
      </c>
      <c r="C264" s="203" t="s">
        <v>393</v>
      </c>
      <c r="D264" s="204">
        <v>2.3969999999999998</v>
      </c>
      <c r="E264" s="204">
        <v>2.395</v>
      </c>
      <c r="F264" s="204"/>
      <c r="G264" s="204"/>
      <c r="H264" s="205">
        <v>12.3</v>
      </c>
      <c r="I264" s="206">
        <v>3</v>
      </c>
      <c r="J264" s="204">
        <v>0.46700000000000003</v>
      </c>
      <c r="K264" s="206">
        <v>26</v>
      </c>
      <c r="L264" s="204">
        <v>0.107</v>
      </c>
      <c r="M264" s="204">
        <v>0.14099999999999999</v>
      </c>
      <c r="N264" s="200"/>
      <c r="O264" s="106"/>
    </row>
    <row r="265" spans="1:15" ht="33.75" x14ac:dyDescent="0.2">
      <c r="A265" s="202" t="s">
        <v>394</v>
      </c>
      <c r="B265" s="202" t="s">
        <v>3303</v>
      </c>
      <c r="C265" s="203" t="s">
        <v>335</v>
      </c>
      <c r="D265" s="204">
        <v>1.129</v>
      </c>
      <c r="E265" s="204">
        <v>1.129</v>
      </c>
      <c r="F265" s="204"/>
      <c r="G265" s="204"/>
      <c r="H265" s="205">
        <v>4.4000000000000004</v>
      </c>
      <c r="I265" s="206">
        <v>1</v>
      </c>
      <c r="J265" s="204">
        <v>0.47699999999999998</v>
      </c>
      <c r="K265" s="206">
        <v>10</v>
      </c>
      <c r="L265" s="204">
        <v>0.109</v>
      </c>
      <c r="M265" s="204">
        <v>0.127</v>
      </c>
      <c r="N265" s="200"/>
      <c r="O265" s="106"/>
    </row>
    <row r="266" spans="1:15" ht="22.5" x14ac:dyDescent="0.2">
      <c r="A266" s="202" t="s">
        <v>2796</v>
      </c>
      <c r="B266" s="202" t="s">
        <v>3303</v>
      </c>
      <c r="C266" s="203" t="s">
        <v>3552</v>
      </c>
      <c r="D266" s="204">
        <v>2.12</v>
      </c>
      <c r="E266" s="204">
        <v>2.117</v>
      </c>
      <c r="F266" s="204"/>
      <c r="G266" s="204"/>
      <c r="H266" s="205">
        <v>9.6999999999999993</v>
      </c>
      <c r="I266" s="206">
        <v>2</v>
      </c>
      <c r="J266" s="204">
        <v>0.44400000000000001</v>
      </c>
      <c r="K266" s="206">
        <v>20</v>
      </c>
      <c r="L266" s="204">
        <v>9.6000000000000002E-2</v>
      </c>
      <c r="M266" s="204">
        <v>0.124</v>
      </c>
      <c r="N266" s="200"/>
      <c r="O266" s="106"/>
    </row>
    <row r="267" spans="1:15" ht="33.75" x14ac:dyDescent="0.2">
      <c r="A267" s="202" t="s">
        <v>2797</v>
      </c>
      <c r="B267" s="202" t="s">
        <v>3303</v>
      </c>
      <c r="C267" s="203" t="s">
        <v>6556</v>
      </c>
      <c r="D267" s="204">
        <v>0.99</v>
      </c>
      <c r="E267" s="204">
        <v>0.99</v>
      </c>
      <c r="F267" s="204"/>
      <c r="G267" s="204"/>
      <c r="H267" s="205">
        <v>3</v>
      </c>
      <c r="I267" s="206">
        <v>1</v>
      </c>
      <c r="J267" s="204">
        <v>0.33200000000000002</v>
      </c>
      <c r="K267" s="206">
        <v>8</v>
      </c>
      <c r="L267" s="204">
        <v>8.3000000000000004E-2</v>
      </c>
      <c r="M267" s="204">
        <v>0.09</v>
      </c>
      <c r="N267" s="200"/>
      <c r="O267" s="106"/>
    </row>
    <row r="268" spans="1:15" x14ac:dyDescent="0.2">
      <c r="A268" s="202" t="s">
        <v>585</v>
      </c>
      <c r="B268" s="202" t="s">
        <v>3303</v>
      </c>
      <c r="C268" s="203" t="s">
        <v>2798</v>
      </c>
      <c r="D268" s="204">
        <v>1.7050000000000001</v>
      </c>
      <c r="E268" s="204">
        <v>1.704</v>
      </c>
      <c r="F268" s="204"/>
      <c r="G268" s="204"/>
      <c r="H268" s="205">
        <v>8.4</v>
      </c>
      <c r="I268" s="206">
        <v>2</v>
      </c>
      <c r="J268" s="204">
        <v>0.39400000000000002</v>
      </c>
      <c r="K268" s="206">
        <v>19</v>
      </c>
      <c r="L268" s="204">
        <v>9.9000000000000005E-2</v>
      </c>
      <c r="M268" s="204">
        <v>0.126</v>
      </c>
      <c r="N268" s="200"/>
      <c r="O268" s="106"/>
    </row>
    <row r="269" spans="1:15" x14ac:dyDescent="0.2">
      <c r="A269" s="202" t="s">
        <v>586</v>
      </c>
      <c r="B269" s="202" t="s">
        <v>3303</v>
      </c>
      <c r="C269" s="203" t="s">
        <v>2315</v>
      </c>
      <c r="D269" s="204">
        <v>0.74</v>
      </c>
      <c r="E269" s="204">
        <v>0.74</v>
      </c>
      <c r="F269" s="204"/>
      <c r="G269" s="204"/>
      <c r="H269" s="205">
        <v>2.8</v>
      </c>
      <c r="I269" s="206">
        <v>1</v>
      </c>
      <c r="J269" s="204">
        <v>0.251</v>
      </c>
      <c r="K269" s="206">
        <v>7</v>
      </c>
      <c r="L269" s="204">
        <v>8.2000000000000003E-2</v>
      </c>
      <c r="M269" s="204">
        <v>8.5999999999999993E-2</v>
      </c>
      <c r="N269" s="200"/>
      <c r="O269" s="106"/>
    </row>
    <row r="270" spans="1:15" ht="22.5" x14ac:dyDescent="0.2">
      <c r="A270" s="202" t="s">
        <v>442</v>
      </c>
      <c r="B270" s="202" t="s">
        <v>3303</v>
      </c>
      <c r="C270" s="203" t="s">
        <v>336</v>
      </c>
      <c r="D270" s="204">
        <v>2.5840000000000001</v>
      </c>
      <c r="E270" s="204">
        <v>2.532</v>
      </c>
      <c r="F270" s="204"/>
      <c r="G270" s="204"/>
      <c r="H270" s="205">
        <v>12.6</v>
      </c>
      <c r="I270" s="206">
        <v>3</v>
      </c>
      <c r="J270" s="204">
        <v>0.5</v>
      </c>
      <c r="K270" s="206">
        <v>28</v>
      </c>
      <c r="L270" s="204">
        <v>0.111</v>
      </c>
      <c r="M270" s="204">
        <v>0.14699999999999999</v>
      </c>
      <c r="N270" s="200"/>
      <c r="O270" s="106"/>
    </row>
    <row r="271" spans="1:15" ht="33.75" x14ac:dyDescent="0.2">
      <c r="A271" s="202" t="s">
        <v>443</v>
      </c>
      <c r="B271" s="202" t="s">
        <v>3303</v>
      </c>
      <c r="C271" s="203" t="s">
        <v>7192</v>
      </c>
      <c r="D271" s="204">
        <v>1.62</v>
      </c>
      <c r="E271" s="204">
        <v>1.548</v>
      </c>
      <c r="F271" s="204"/>
      <c r="G271" s="204"/>
      <c r="H271" s="205">
        <v>6.8</v>
      </c>
      <c r="I271" s="206">
        <v>1</v>
      </c>
      <c r="J271" s="204">
        <v>0.48899999999999999</v>
      </c>
      <c r="K271" s="206">
        <v>15</v>
      </c>
      <c r="L271" s="204">
        <v>0.10100000000000001</v>
      </c>
      <c r="M271" s="204">
        <v>0.125</v>
      </c>
      <c r="N271" s="200"/>
      <c r="O271" s="106"/>
    </row>
    <row r="272" spans="1:15" ht="45" x14ac:dyDescent="0.2">
      <c r="A272" s="202" t="s">
        <v>378</v>
      </c>
      <c r="B272" s="202" t="s">
        <v>3303</v>
      </c>
      <c r="C272" s="203" t="s">
        <v>7193</v>
      </c>
      <c r="D272" s="204">
        <v>1.073</v>
      </c>
      <c r="E272" s="204">
        <v>1.036</v>
      </c>
      <c r="F272" s="204"/>
      <c r="G272" s="204"/>
      <c r="H272" s="205">
        <v>4.0999999999999996</v>
      </c>
      <c r="I272" s="206">
        <v>1</v>
      </c>
      <c r="J272" s="204">
        <v>0.183</v>
      </c>
      <c r="K272" s="206">
        <v>12</v>
      </c>
      <c r="L272" s="204">
        <v>0.11700000000000001</v>
      </c>
      <c r="M272" s="204">
        <v>0.13400000000000001</v>
      </c>
      <c r="N272" s="200"/>
      <c r="O272" s="106"/>
    </row>
    <row r="273" spans="1:15" ht="45" x14ac:dyDescent="0.2">
      <c r="A273" s="202" t="s">
        <v>2372</v>
      </c>
      <c r="B273" s="202" t="s">
        <v>3303</v>
      </c>
      <c r="C273" s="203" t="s">
        <v>7194</v>
      </c>
      <c r="D273" s="204">
        <v>0.86799999999999999</v>
      </c>
      <c r="E273" s="204">
        <v>0.84299999999999997</v>
      </c>
      <c r="F273" s="204"/>
      <c r="G273" s="204"/>
      <c r="H273" s="205">
        <v>3.7</v>
      </c>
      <c r="I273" s="206">
        <v>1</v>
      </c>
      <c r="J273" s="204">
        <v>0.20599999999999999</v>
      </c>
      <c r="K273" s="206">
        <v>11</v>
      </c>
      <c r="L273" s="204">
        <v>0.11600000000000001</v>
      </c>
      <c r="M273" s="204">
        <v>0.13</v>
      </c>
      <c r="N273" s="200"/>
      <c r="O273" s="106"/>
    </row>
    <row r="274" spans="1:15" ht="33.75" x14ac:dyDescent="0.2">
      <c r="A274" s="202" t="s">
        <v>7195</v>
      </c>
      <c r="B274" s="202" t="s">
        <v>3303</v>
      </c>
      <c r="C274" s="203" t="s">
        <v>7196</v>
      </c>
      <c r="D274" s="204">
        <v>0.68899999999999995</v>
      </c>
      <c r="E274" s="204">
        <v>0.68200000000000005</v>
      </c>
      <c r="F274" s="204"/>
      <c r="G274" s="204"/>
      <c r="H274" s="205">
        <v>2.6</v>
      </c>
      <c r="I274" s="206">
        <v>1</v>
      </c>
      <c r="J274" s="204">
        <v>0.14399999999999999</v>
      </c>
      <c r="K274" s="206">
        <v>7</v>
      </c>
      <c r="L274" s="204">
        <v>0.14599999999999999</v>
      </c>
      <c r="M274" s="204">
        <v>0.15</v>
      </c>
      <c r="N274" s="200"/>
      <c r="O274" s="106"/>
    </row>
    <row r="275" spans="1:15" ht="22.5" x14ac:dyDescent="0.2">
      <c r="A275" s="202" t="s">
        <v>2499</v>
      </c>
      <c r="B275" s="202" t="s">
        <v>3305</v>
      </c>
      <c r="C275" s="203" t="s">
        <v>444</v>
      </c>
      <c r="D275" s="204">
        <v>1.4590000000000001</v>
      </c>
      <c r="E275" s="204">
        <v>1.4590000000000001</v>
      </c>
      <c r="F275" s="204"/>
      <c r="G275" s="204"/>
      <c r="H275" s="205">
        <v>11.7</v>
      </c>
      <c r="I275" s="206">
        <v>3</v>
      </c>
      <c r="J275" s="204">
        <v>0.35499999999999998</v>
      </c>
      <c r="K275" s="206">
        <v>23</v>
      </c>
      <c r="L275" s="204">
        <v>8.5000000000000006E-2</v>
      </c>
      <c r="M275" s="204">
        <v>0.112</v>
      </c>
      <c r="N275" s="200"/>
      <c r="O275" s="106"/>
    </row>
    <row r="276" spans="1:15" ht="22.5" x14ac:dyDescent="0.2">
      <c r="A276" s="202" t="s">
        <v>849</v>
      </c>
      <c r="B276" s="202" t="s">
        <v>3305</v>
      </c>
      <c r="C276" s="203" t="s">
        <v>445</v>
      </c>
      <c r="D276" s="204">
        <v>0.66500000000000004</v>
      </c>
      <c r="E276" s="204">
        <v>0.66500000000000004</v>
      </c>
      <c r="F276" s="204"/>
      <c r="G276" s="204"/>
      <c r="H276" s="205">
        <v>6</v>
      </c>
      <c r="I276" s="206">
        <v>1</v>
      </c>
      <c r="J276" s="204">
        <v>0.47099999999999997</v>
      </c>
      <c r="K276" s="206">
        <v>13</v>
      </c>
      <c r="L276" s="204">
        <v>7.5999999999999998E-2</v>
      </c>
      <c r="M276" s="204">
        <v>9.2999999999999999E-2</v>
      </c>
      <c r="N276" s="200"/>
      <c r="O276" s="106"/>
    </row>
    <row r="277" spans="1:15" ht="22.5" x14ac:dyDescent="0.2">
      <c r="A277" s="202" t="s">
        <v>447</v>
      </c>
      <c r="B277" s="202" t="s">
        <v>3305</v>
      </c>
      <c r="C277" s="203" t="s">
        <v>2300</v>
      </c>
      <c r="D277" s="204">
        <v>2.528</v>
      </c>
      <c r="E277" s="204">
        <v>2.5249999999999999</v>
      </c>
      <c r="F277" s="204"/>
      <c r="G277" s="204"/>
      <c r="H277" s="205">
        <v>26.7</v>
      </c>
      <c r="I277" s="206">
        <v>8</v>
      </c>
      <c r="J277" s="204">
        <v>0.27</v>
      </c>
      <c r="K277" s="206">
        <v>45</v>
      </c>
      <c r="L277" s="204">
        <v>6.4000000000000001E-2</v>
      </c>
      <c r="M277" s="204">
        <v>8.7999999999999995E-2</v>
      </c>
      <c r="N277" s="200"/>
      <c r="O277" s="106"/>
    </row>
    <row r="278" spans="1:15" ht="56.25" x14ac:dyDescent="0.2">
      <c r="A278" s="202" t="s">
        <v>3349</v>
      </c>
      <c r="B278" s="202" t="s">
        <v>3305</v>
      </c>
      <c r="C278" s="203" t="s">
        <v>7197</v>
      </c>
      <c r="D278" s="204">
        <v>2.016</v>
      </c>
      <c r="E278" s="204">
        <v>2.0150000000000001</v>
      </c>
      <c r="F278" s="204"/>
      <c r="G278" s="204"/>
      <c r="H278" s="205">
        <v>18</v>
      </c>
      <c r="I278" s="206">
        <v>5</v>
      </c>
      <c r="J278" s="204">
        <v>0.32700000000000001</v>
      </c>
      <c r="K278" s="206">
        <v>34</v>
      </c>
      <c r="L278" s="204">
        <v>7.5999999999999998E-2</v>
      </c>
      <c r="M278" s="111">
        <v>0.10299999999999999</v>
      </c>
      <c r="N278" s="201"/>
      <c r="O278" s="110"/>
    </row>
    <row r="279" spans="1:15" ht="56.25" x14ac:dyDescent="0.2">
      <c r="A279" s="202" t="s">
        <v>337</v>
      </c>
      <c r="B279" s="202" t="s">
        <v>3305</v>
      </c>
      <c r="C279" s="203" t="s">
        <v>5653</v>
      </c>
      <c r="D279" s="204">
        <v>0.70699999999999996</v>
      </c>
      <c r="E279" s="204">
        <v>0.70699999999999996</v>
      </c>
      <c r="F279" s="204"/>
      <c r="G279" s="204"/>
      <c r="H279" s="205">
        <v>7.9</v>
      </c>
      <c r="I279" s="206">
        <v>2</v>
      </c>
      <c r="J279" s="204">
        <v>0.23</v>
      </c>
      <c r="K279" s="206">
        <v>16</v>
      </c>
      <c r="L279" s="204">
        <v>6.0999999999999999E-2</v>
      </c>
      <c r="M279" s="204">
        <v>7.8E-2</v>
      </c>
      <c r="N279" s="200"/>
      <c r="O279" s="106"/>
    </row>
    <row r="280" spans="1:15" ht="45" x14ac:dyDescent="0.2">
      <c r="A280" s="202" t="s">
        <v>5652</v>
      </c>
      <c r="B280" s="202" t="s">
        <v>3305</v>
      </c>
      <c r="C280" s="203" t="s">
        <v>5654</v>
      </c>
      <c r="D280" s="204">
        <v>0.217</v>
      </c>
      <c r="E280" s="204">
        <v>0.216</v>
      </c>
      <c r="F280" s="204"/>
      <c r="G280" s="204"/>
      <c r="H280" s="205">
        <v>1</v>
      </c>
      <c r="I280" s="206"/>
      <c r="J280" s="204"/>
      <c r="K280" s="206"/>
      <c r="L280" s="204"/>
      <c r="M280" s="204"/>
      <c r="N280" s="200"/>
      <c r="O280" s="106"/>
    </row>
    <row r="281" spans="1:15" x14ac:dyDescent="0.2">
      <c r="A281" s="202" t="s">
        <v>3282</v>
      </c>
      <c r="B281" s="202" t="s">
        <v>3305</v>
      </c>
      <c r="C281" s="203" t="s">
        <v>380</v>
      </c>
      <c r="D281" s="204">
        <v>0.496</v>
      </c>
      <c r="E281" s="204">
        <v>0.496</v>
      </c>
      <c r="F281" s="204"/>
      <c r="G281" s="204"/>
      <c r="H281" s="205">
        <v>5.0999999999999996</v>
      </c>
      <c r="I281" s="206">
        <v>1</v>
      </c>
      <c r="J281" s="204">
        <v>0.26700000000000002</v>
      </c>
      <c r="K281" s="206">
        <v>11</v>
      </c>
      <c r="L281" s="204">
        <v>6.5000000000000002E-2</v>
      </c>
      <c r="M281" s="204">
        <v>7.8E-2</v>
      </c>
      <c r="N281" s="200"/>
      <c r="O281" s="106"/>
    </row>
    <row r="282" spans="1:15" x14ac:dyDescent="0.2">
      <c r="A282" s="202" t="s">
        <v>3283</v>
      </c>
      <c r="B282" s="202" t="s">
        <v>3305</v>
      </c>
      <c r="C282" s="203" t="s">
        <v>1574</v>
      </c>
      <c r="D282" s="204">
        <v>0.78600000000000003</v>
      </c>
      <c r="E282" s="204">
        <v>0.78600000000000003</v>
      </c>
      <c r="F282" s="204"/>
      <c r="G282" s="204"/>
      <c r="H282" s="205">
        <v>8.9</v>
      </c>
      <c r="I282" s="206">
        <v>2</v>
      </c>
      <c r="J282" s="204">
        <v>0.25900000000000001</v>
      </c>
      <c r="K282" s="206">
        <v>17</v>
      </c>
      <c r="L282" s="204">
        <v>6.0999999999999999E-2</v>
      </c>
      <c r="M282" s="204">
        <v>7.8E-2</v>
      </c>
      <c r="N282" s="200"/>
      <c r="O282" s="106"/>
    </row>
    <row r="283" spans="1:15" ht="33.75" x14ac:dyDescent="0.2">
      <c r="A283" s="202" t="s">
        <v>3284</v>
      </c>
      <c r="B283" s="202" t="s">
        <v>3305</v>
      </c>
      <c r="C283" s="203" t="s">
        <v>338</v>
      </c>
      <c r="D283" s="204">
        <v>1.7</v>
      </c>
      <c r="E283" s="204">
        <v>1.698</v>
      </c>
      <c r="F283" s="204"/>
      <c r="G283" s="204"/>
      <c r="H283" s="205">
        <v>13.5</v>
      </c>
      <c r="I283" s="206">
        <v>3</v>
      </c>
      <c r="J283" s="204">
        <v>0.41299999999999998</v>
      </c>
      <c r="K283" s="206">
        <v>27</v>
      </c>
      <c r="L283" s="204">
        <v>8.5999999999999993E-2</v>
      </c>
      <c r="M283" s="204">
        <v>0.114</v>
      </c>
      <c r="N283" s="200"/>
      <c r="O283" s="106"/>
    </row>
    <row r="284" spans="1:15" ht="33.75" x14ac:dyDescent="0.2">
      <c r="A284" s="202" t="s">
        <v>3285</v>
      </c>
      <c r="B284" s="202" t="s">
        <v>3305</v>
      </c>
      <c r="C284" s="203" t="s">
        <v>339</v>
      </c>
      <c r="D284" s="204">
        <v>0.66100000000000003</v>
      </c>
      <c r="E284" s="204">
        <v>0.65900000000000003</v>
      </c>
      <c r="F284" s="204"/>
      <c r="G284" s="204"/>
      <c r="H284" s="205">
        <v>6.7</v>
      </c>
      <c r="I284" s="206">
        <v>1</v>
      </c>
      <c r="J284" s="204">
        <v>0.34300000000000003</v>
      </c>
      <c r="K284" s="206">
        <v>14</v>
      </c>
      <c r="L284" s="204">
        <v>6.6000000000000003E-2</v>
      </c>
      <c r="M284" s="204">
        <v>8.3000000000000004E-2</v>
      </c>
      <c r="N284" s="200"/>
      <c r="O284" s="106"/>
    </row>
    <row r="285" spans="1:15" x14ac:dyDescent="0.2">
      <c r="A285" s="202" t="s">
        <v>3287</v>
      </c>
      <c r="B285" s="202" t="s">
        <v>3305</v>
      </c>
      <c r="C285" s="203" t="s">
        <v>1472</v>
      </c>
      <c r="D285" s="204">
        <v>0.39200000000000002</v>
      </c>
      <c r="E285" s="204">
        <v>0.39200000000000002</v>
      </c>
      <c r="F285" s="204"/>
      <c r="G285" s="204"/>
      <c r="H285" s="205">
        <v>3.6</v>
      </c>
      <c r="I285" s="206">
        <v>1</v>
      </c>
      <c r="J285" s="204">
        <v>0.23799999999999999</v>
      </c>
      <c r="K285" s="206">
        <v>9</v>
      </c>
      <c r="L285" s="204">
        <v>7.4999999999999997E-2</v>
      </c>
      <c r="M285" s="204">
        <v>8.4000000000000005E-2</v>
      </c>
      <c r="N285" s="200"/>
      <c r="O285" s="106"/>
    </row>
    <row r="286" spans="1:15" ht="33.75" x14ac:dyDescent="0.2">
      <c r="A286" s="202" t="s">
        <v>3289</v>
      </c>
      <c r="B286" s="202" t="s">
        <v>3305</v>
      </c>
      <c r="C286" s="203" t="s">
        <v>5656</v>
      </c>
      <c r="D286" s="204">
        <v>0.77600000000000002</v>
      </c>
      <c r="E286" s="204">
        <v>0.77600000000000002</v>
      </c>
      <c r="F286" s="204"/>
      <c r="G286" s="204"/>
      <c r="H286" s="205">
        <v>7.7</v>
      </c>
      <c r="I286" s="206">
        <v>2</v>
      </c>
      <c r="J286" s="204">
        <v>0.251</v>
      </c>
      <c r="K286" s="206">
        <v>16</v>
      </c>
      <c r="L286" s="204">
        <v>6.9000000000000006E-2</v>
      </c>
      <c r="M286" s="204">
        <v>8.6999999999999994E-2</v>
      </c>
      <c r="N286" s="200"/>
      <c r="O286" s="106"/>
    </row>
    <row r="287" spans="1:15" ht="33.75" x14ac:dyDescent="0.2">
      <c r="A287" s="202" t="s">
        <v>1473</v>
      </c>
      <c r="B287" s="202" t="s">
        <v>3305</v>
      </c>
      <c r="C287" s="203" t="s">
        <v>5657</v>
      </c>
      <c r="D287" s="204">
        <v>0.41599999999999998</v>
      </c>
      <c r="E287" s="204">
        <v>0.41599999999999998</v>
      </c>
      <c r="F287" s="204"/>
      <c r="G287" s="204"/>
      <c r="H287" s="205">
        <v>3.1</v>
      </c>
      <c r="I287" s="206">
        <v>1</v>
      </c>
      <c r="J287" s="204">
        <v>0.19900000000000001</v>
      </c>
      <c r="K287" s="206">
        <v>7</v>
      </c>
      <c r="L287" s="204">
        <v>9.2999999999999999E-2</v>
      </c>
      <c r="M287" s="204">
        <v>0.10100000000000001</v>
      </c>
      <c r="N287" s="200"/>
      <c r="O287" s="106"/>
    </row>
    <row r="288" spans="1:15" ht="33.75" x14ac:dyDescent="0.2">
      <c r="A288" s="202" t="s">
        <v>587</v>
      </c>
      <c r="B288" s="202" t="s">
        <v>3305</v>
      </c>
      <c r="C288" s="203" t="s">
        <v>5658</v>
      </c>
      <c r="D288" s="204">
        <v>0.39500000000000002</v>
      </c>
      <c r="E288" s="204">
        <v>0.39500000000000002</v>
      </c>
      <c r="F288" s="204"/>
      <c r="G288" s="204"/>
      <c r="H288" s="205">
        <v>3.9</v>
      </c>
      <c r="I288" s="206">
        <v>1</v>
      </c>
      <c r="J288" s="204">
        <v>0.221</v>
      </c>
      <c r="K288" s="206">
        <v>9</v>
      </c>
      <c r="L288" s="204">
        <v>6.9000000000000006E-2</v>
      </c>
      <c r="M288" s="204">
        <v>7.9000000000000001E-2</v>
      </c>
      <c r="N288" s="200"/>
      <c r="O288" s="106"/>
    </row>
    <row r="289" spans="1:15" ht="33.75" x14ac:dyDescent="0.2">
      <c r="A289" s="202" t="s">
        <v>1919</v>
      </c>
      <c r="B289" s="202" t="s">
        <v>3305</v>
      </c>
      <c r="C289" s="203" t="s">
        <v>5660</v>
      </c>
      <c r="D289" s="204">
        <v>0.55600000000000005</v>
      </c>
      <c r="E289" s="204">
        <v>0.55300000000000005</v>
      </c>
      <c r="F289" s="204"/>
      <c r="G289" s="204"/>
      <c r="H289" s="205">
        <v>3.6</v>
      </c>
      <c r="I289" s="206">
        <v>1</v>
      </c>
      <c r="J289" s="204">
        <v>0.28999999999999998</v>
      </c>
      <c r="K289" s="206">
        <v>9</v>
      </c>
      <c r="L289" s="204">
        <v>0.10100000000000001</v>
      </c>
      <c r="M289" s="204">
        <v>0.113</v>
      </c>
      <c r="N289" s="200"/>
      <c r="O289" s="106"/>
    </row>
    <row r="290" spans="1:15" ht="22.5" x14ac:dyDescent="0.2">
      <c r="A290" s="202" t="s">
        <v>3290</v>
      </c>
      <c r="B290" s="202" t="s">
        <v>3305</v>
      </c>
      <c r="C290" s="203" t="s">
        <v>1583</v>
      </c>
      <c r="D290" s="204">
        <v>1.2290000000000001</v>
      </c>
      <c r="E290" s="204">
        <v>1.2290000000000001</v>
      </c>
      <c r="F290" s="204"/>
      <c r="G290" s="204"/>
      <c r="H290" s="205">
        <v>11.8</v>
      </c>
      <c r="I290" s="206">
        <v>3</v>
      </c>
      <c r="J290" s="204">
        <v>0.28899999999999998</v>
      </c>
      <c r="K290" s="206">
        <v>23</v>
      </c>
      <c r="L290" s="204">
        <v>6.9000000000000006E-2</v>
      </c>
      <c r="M290" s="204">
        <v>0.09</v>
      </c>
      <c r="N290" s="200"/>
      <c r="O290" s="106"/>
    </row>
    <row r="291" spans="1:15" ht="22.5" x14ac:dyDescent="0.2">
      <c r="A291" s="202" t="s">
        <v>3291</v>
      </c>
      <c r="B291" s="202" t="s">
        <v>3305</v>
      </c>
      <c r="C291" s="203" t="s">
        <v>1266</v>
      </c>
      <c r="D291" s="204">
        <v>0.5</v>
      </c>
      <c r="E291" s="204">
        <v>0.5</v>
      </c>
      <c r="F291" s="204"/>
      <c r="G291" s="204"/>
      <c r="H291" s="205">
        <v>4.8</v>
      </c>
      <c r="I291" s="206">
        <v>1</v>
      </c>
      <c r="J291" s="204">
        <v>0.29099999999999998</v>
      </c>
      <c r="K291" s="206">
        <v>11</v>
      </c>
      <c r="L291" s="204">
        <v>7.0999999999999994E-2</v>
      </c>
      <c r="M291" s="204">
        <v>8.4000000000000005E-2</v>
      </c>
      <c r="N291" s="200"/>
      <c r="O291" s="106"/>
    </row>
    <row r="292" spans="1:15" ht="22.5" x14ac:dyDescent="0.2">
      <c r="A292" s="202" t="s">
        <v>3293</v>
      </c>
      <c r="B292" s="202" t="s">
        <v>3305</v>
      </c>
      <c r="C292" s="203" t="s">
        <v>2102</v>
      </c>
      <c r="D292" s="204">
        <v>0.61</v>
      </c>
      <c r="E292" s="204">
        <v>0.60899999999999999</v>
      </c>
      <c r="F292" s="204"/>
      <c r="G292" s="204"/>
      <c r="H292" s="205">
        <v>4.7</v>
      </c>
      <c r="I292" s="206">
        <v>1</v>
      </c>
      <c r="J292" s="204">
        <v>0.42799999999999999</v>
      </c>
      <c r="K292" s="206">
        <v>11</v>
      </c>
      <c r="L292" s="204">
        <v>8.8999999999999996E-2</v>
      </c>
      <c r="M292" s="204">
        <v>0.105</v>
      </c>
      <c r="N292" s="200"/>
      <c r="O292" s="106"/>
    </row>
    <row r="293" spans="1:15" ht="56.25" x14ac:dyDescent="0.2">
      <c r="A293" s="202" t="s">
        <v>3294</v>
      </c>
      <c r="B293" s="202" t="s">
        <v>3305</v>
      </c>
      <c r="C293" s="203" t="s">
        <v>5661</v>
      </c>
      <c r="D293" s="204">
        <v>1.3839999999999999</v>
      </c>
      <c r="E293" s="204">
        <v>1.383</v>
      </c>
      <c r="F293" s="204"/>
      <c r="G293" s="204"/>
      <c r="H293" s="205">
        <v>12.2</v>
      </c>
      <c r="I293" s="206">
        <v>3</v>
      </c>
      <c r="J293" s="204">
        <v>0.33600000000000002</v>
      </c>
      <c r="K293" s="206">
        <v>24</v>
      </c>
      <c r="L293" s="204">
        <v>7.6999999999999999E-2</v>
      </c>
      <c r="M293" s="204">
        <v>0.10199999999999999</v>
      </c>
      <c r="N293" s="200"/>
      <c r="O293" s="106"/>
    </row>
    <row r="294" spans="1:15" ht="56.25" x14ac:dyDescent="0.2">
      <c r="A294" s="202" t="s">
        <v>3295</v>
      </c>
      <c r="B294" s="202" t="s">
        <v>3305</v>
      </c>
      <c r="C294" s="203" t="s">
        <v>5662</v>
      </c>
      <c r="D294" s="204">
        <v>0.38300000000000001</v>
      </c>
      <c r="E294" s="204">
        <v>0.38300000000000001</v>
      </c>
      <c r="F294" s="204"/>
      <c r="G294" s="204"/>
      <c r="H294" s="205">
        <v>3.4</v>
      </c>
      <c r="I294" s="206">
        <v>1</v>
      </c>
      <c r="J294" s="204">
        <v>0.216</v>
      </c>
      <c r="K294" s="206">
        <v>8</v>
      </c>
      <c r="L294" s="204">
        <v>7.4999999999999997E-2</v>
      </c>
      <c r="M294" s="204">
        <v>8.4000000000000005E-2</v>
      </c>
      <c r="N294" s="200"/>
      <c r="O294" s="106"/>
    </row>
    <row r="295" spans="1:15" x14ac:dyDescent="0.2">
      <c r="A295" s="202" t="s">
        <v>3502</v>
      </c>
      <c r="B295" s="202" t="s">
        <v>3305</v>
      </c>
      <c r="C295" s="203" t="s">
        <v>4586</v>
      </c>
      <c r="D295" s="204">
        <v>0.38</v>
      </c>
      <c r="E295" s="204">
        <v>0.38</v>
      </c>
      <c r="F295" s="204"/>
      <c r="G295" s="204"/>
      <c r="H295" s="205">
        <v>3.4</v>
      </c>
      <c r="I295" s="206">
        <v>1</v>
      </c>
      <c r="J295" s="204">
        <v>0.20899999999999999</v>
      </c>
      <c r="K295" s="206">
        <v>8</v>
      </c>
      <c r="L295" s="204">
        <v>7.5999999999999998E-2</v>
      </c>
      <c r="M295" s="204">
        <v>8.4000000000000005E-2</v>
      </c>
      <c r="N295" s="200"/>
      <c r="O295" s="106"/>
    </row>
    <row r="296" spans="1:15" x14ac:dyDescent="0.2">
      <c r="A296" s="202" t="s">
        <v>5663</v>
      </c>
      <c r="B296" s="202" t="s">
        <v>3305</v>
      </c>
      <c r="C296" s="203" t="s">
        <v>5664</v>
      </c>
      <c r="D296" s="204">
        <v>0.223</v>
      </c>
      <c r="E296" s="204">
        <v>0.223</v>
      </c>
      <c r="F296" s="204"/>
      <c r="G296" s="204"/>
      <c r="H296" s="205">
        <v>1</v>
      </c>
      <c r="I296" s="206"/>
      <c r="J296" s="204"/>
      <c r="K296" s="206"/>
      <c r="L296" s="204"/>
      <c r="M296" s="111"/>
      <c r="N296" s="201"/>
      <c r="O296" s="110"/>
    </row>
    <row r="297" spans="1:15" ht="22.5" x14ac:dyDescent="0.2">
      <c r="A297" s="202" t="s">
        <v>5665</v>
      </c>
      <c r="B297" s="202" t="s">
        <v>3305</v>
      </c>
      <c r="C297" s="203" t="s">
        <v>5666</v>
      </c>
      <c r="D297" s="204">
        <v>0.432</v>
      </c>
      <c r="E297" s="204">
        <v>0.432</v>
      </c>
      <c r="F297" s="204"/>
      <c r="G297" s="204"/>
      <c r="H297" s="205">
        <v>3.7</v>
      </c>
      <c r="I297" s="206">
        <v>1</v>
      </c>
      <c r="J297" s="204">
        <v>0.26</v>
      </c>
      <c r="K297" s="206">
        <v>9</v>
      </c>
      <c r="L297" s="204">
        <v>0.08</v>
      </c>
      <c r="M297" s="204">
        <v>0.09</v>
      </c>
      <c r="N297" s="200"/>
      <c r="O297" s="106"/>
    </row>
    <row r="298" spans="1:15" ht="22.5" x14ac:dyDescent="0.2">
      <c r="A298" s="202" t="s">
        <v>1516</v>
      </c>
      <c r="B298" s="202" t="s">
        <v>3305</v>
      </c>
      <c r="C298" s="203" t="s">
        <v>4587</v>
      </c>
      <c r="D298" s="204">
        <v>0.33200000000000002</v>
      </c>
      <c r="E298" s="204">
        <v>0.33200000000000002</v>
      </c>
      <c r="F298" s="204"/>
      <c r="G298" s="204"/>
      <c r="H298" s="205">
        <v>2.5</v>
      </c>
      <c r="I298" s="206">
        <v>1</v>
      </c>
      <c r="J298" s="204">
        <v>0.16900000000000001</v>
      </c>
      <c r="K298" s="206">
        <v>6</v>
      </c>
      <c r="L298" s="204">
        <v>0.09</v>
      </c>
      <c r="M298" s="204">
        <v>9.1999999999999998E-2</v>
      </c>
      <c r="N298" s="200"/>
      <c r="O298" s="106"/>
    </row>
    <row r="299" spans="1:15" ht="22.5" x14ac:dyDescent="0.2">
      <c r="A299" s="202" t="s">
        <v>2040</v>
      </c>
      <c r="B299" s="202" t="s">
        <v>3305</v>
      </c>
      <c r="C299" s="203" t="s">
        <v>6558</v>
      </c>
      <c r="D299" s="204">
        <v>1.879</v>
      </c>
      <c r="E299" s="204">
        <v>1.871</v>
      </c>
      <c r="F299" s="204"/>
      <c r="G299" s="204"/>
      <c r="H299" s="205">
        <v>14</v>
      </c>
      <c r="I299" s="206">
        <v>4</v>
      </c>
      <c r="J299" s="204">
        <v>0.34799999999999998</v>
      </c>
      <c r="K299" s="206">
        <v>28</v>
      </c>
      <c r="L299" s="204">
        <v>8.6999999999999994E-2</v>
      </c>
      <c r="M299" s="204">
        <v>0.11600000000000001</v>
      </c>
      <c r="N299" s="200"/>
      <c r="O299" s="106"/>
    </row>
    <row r="300" spans="1:15" ht="22.5" x14ac:dyDescent="0.2">
      <c r="A300" s="202" t="s">
        <v>5314</v>
      </c>
      <c r="B300" s="202" t="s">
        <v>3305</v>
      </c>
      <c r="C300" s="203" t="s">
        <v>6559</v>
      </c>
      <c r="D300" s="204">
        <v>0.98799999999999999</v>
      </c>
      <c r="E300" s="204">
        <v>0.96399999999999997</v>
      </c>
      <c r="F300" s="204"/>
      <c r="G300" s="204"/>
      <c r="H300" s="205">
        <v>4.8</v>
      </c>
      <c r="I300" s="206">
        <v>1</v>
      </c>
      <c r="J300" s="204">
        <v>0.64500000000000002</v>
      </c>
      <c r="K300" s="206">
        <v>11</v>
      </c>
      <c r="L300" s="204">
        <v>0.18</v>
      </c>
      <c r="M300" s="204">
        <v>0.14899999999999999</v>
      </c>
      <c r="N300" s="200"/>
      <c r="O300" s="106"/>
    </row>
    <row r="301" spans="1:15" ht="33.75" x14ac:dyDescent="0.2">
      <c r="A301" s="202" t="s">
        <v>2082</v>
      </c>
      <c r="B301" s="202" t="s">
        <v>3305</v>
      </c>
      <c r="C301" s="203" t="s">
        <v>6560</v>
      </c>
      <c r="D301" s="204">
        <v>0.86099999999999999</v>
      </c>
      <c r="E301" s="204">
        <v>0.85699999999999998</v>
      </c>
      <c r="F301" s="204"/>
      <c r="G301" s="204"/>
      <c r="H301" s="205">
        <v>5.4</v>
      </c>
      <c r="I301" s="206">
        <v>1</v>
      </c>
      <c r="J301" s="204">
        <v>0.54700000000000004</v>
      </c>
      <c r="K301" s="206">
        <v>12</v>
      </c>
      <c r="L301" s="204">
        <v>0.153</v>
      </c>
      <c r="M301" s="204">
        <v>0.129</v>
      </c>
      <c r="N301" s="200"/>
      <c r="O301" s="106"/>
    </row>
    <row r="302" spans="1:15" ht="22.5" x14ac:dyDescent="0.2">
      <c r="A302" s="202" t="s">
        <v>384</v>
      </c>
      <c r="B302" s="202" t="s">
        <v>3305</v>
      </c>
      <c r="C302" s="203" t="s">
        <v>6561</v>
      </c>
      <c r="D302" s="204">
        <v>0.67100000000000004</v>
      </c>
      <c r="E302" s="204">
        <v>0.66600000000000004</v>
      </c>
      <c r="F302" s="204"/>
      <c r="G302" s="204"/>
      <c r="H302" s="205">
        <v>5.0999999999999996</v>
      </c>
      <c r="I302" s="206">
        <v>1</v>
      </c>
      <c r="J302" s="204">
        <v>0.41599999999999998</v>
      </c>
      <c r="K302" s="206">
        <v>13</v>
      </c>
      <c r="L302" s="204">
        <v>7.9000000000000001E-2</v>
      </c>
      <c r="M302" s="204">
        <v>9.5000000000000001E-2</v>
      </c>
      <c r="N302" s="200"/>
      <c r="O302" s="106"/>
    </row>
    <row r="303" spans="1:15" ht="22.5" x14ac:dyDescent="0.2">
      <c r="A303" s="202" t="s">
        <v>2362</v>
      </c>
      <c r="B303" s="202" t="s">
        <v>3303</v>
      </c>
      <c r="C303" s="203" t="s">
        <v>7198</v>
      </c>
      <c r="D303" s="204">
        <v>2.2589999999999999</v>
      </c>
      <c r="E303" s="204">
        <v>2.2410000000000001</v>
      </c>
      <c r="F303" s="204"/>
      <c r="G303" s="204"/>
      <c r="H303" s="205">
        <v>3.6</v>
      </c>
      <c r="I303" s="206">
        <v>1</v>
      </c>
      <c r="J303" s="204">
        <v>0.29699999999999999</v>
      </c>
      <c r="K303" s="206">
        <v>11</v>
      </c>
      <c r="L303" s="204">
        <v>8.5000000000000006E-2</v>
      </c>
      <c r="M303" s="204">
        <v>9.5000000000000001E-2</v>
      </c>
      <c r="N303" s="200"/>
      <c r="O303" s="106"/>
    </row>
    <row r="304" spans="1:15" x14ac:dyDescent="0.2">
      <c r="A304" s="202" t="s">
        <v>2363</v>
      </c>
      <c r="B304" s="202" t="s">
        <v>3303</v>
      </c>
      <c r="C304" s="203" t="s">
        <v>7199</v>
      </c>
      <c r="D304" s="204">
        <v>1.8380000000000001</v>
      </c>
      <c r="E304" s="204">
        <v>1.833</v>
      </c>
      <c r="F304" s="204"/>
      <c r="G304" s="204"/>
      <c r="H304" s="205">
        <v>2.8</v>
      </c>
      <c r="I304" s="206">
        <v>1</v>
      </c>
      <c r="J304" s="204">
        <v>0.23300000000000001</v>
      </c>
      <c r="K304" s="206">
        <v>6</v>
      </c>
      <c r="L304" s="204">
        <v>8.5000000000000006E-2</v>
      </c>
      <c r="M304" s="204">
        <v>0.09</v>
      </c>
      <c r="N304" s="200"/>
      <c r="O304" s="106"/>
    </row>
    <row r="305" spans="1:15" x14ac:dyDescent="0.2">
      <c r="A305" s="81" t="s">
        <v>2284</v>
      </c>
      <c r="B305" s="207"/>
      <c r="C305" s="208"/>
      <c r="D305" s="209"/>
      <c r="E305" s="209"/>
      <c r="F305" s="209"/>
      <c r="G305" s="209"/>
      <c r="H305" s="210"/>
      <c r="I305" s="211"/>
      <c r="J305" s="209"/>
      <c r="K305" s="211"/>
      <c r="L305" s="209"/>
      <c r="M305" s="215"/>
      <c r="N305" s="216"/>
      <c r="O305" s="213"/>
    </row>
    <row r="306" spans="1:15" ht="56.25" x14ac:dyDescent="0.2">
      <c r="A306" s="202" t="s">
        <v>3423</v>
      </c>
      <c r="B306" s="202" t="s">
        <v>3303</v>
      </c>
      <c r="C306" s="203" t="s">
        <v>7200</v>
      </c>
      <c r="D306" s="204">
        <v>4.1669999999999998</v>
      </c>
      <c r="E306" s="204">
        <v>3.9620000000000002</v>
      </c>
      <c r="F306" s="204"/>
      <c r="G306" s="204"/>
      <c r="H306" s="205">
        <v>19</v>
      </c>
      <c r="I306" s="206">
        <v>5</v>
      </c>
      <c r="J306" s="204">
        <v>0.47399999999999998</v>
      </c>
      <c r="K306" s="206">
        <v>37</v>
      </c>
      <c r="L306" s="204">
        <v>0.105</v>
      </c>
      <c r="M306" s="204">
        <v>0.14199999999999999</v>
      </c>
      <c r="N306" s="200"/>
      <c r="O306" s="106"/>
    </row>
    <row r="307" spans="1:15" ht="56.25" x14ac:dyDescent="0.2">
      <c r="A307" s="202" t="s">
        <v>3497</v>
      </c>
      <c r="B307" s="202" t="s">
        <v>3303</v>
      </c>
      <c r="C307" s="203" t="s">
        <v>7201</v>
      </c>
      <c r="D307" s="204">
        <v>2.8959999999999999</v>
      </c>
      <c r="E307" s="204">
        <v>2.734</v>
      </c>
      <c r="F307" s="204"/>
      <c r="G307" s="204"/>
      <c r="H307" s="205">
        <v>14.7</v>
      </c>
      <c r="I307" s="206">
        <v>4</v>
      </c>
      <c r="J307" s="204">
        <v>0.36399999999999999</v>
      </c>
      <c r="K307" s="206">
        <v>28</v>
      </c>
      <c r="L307" s="204">
        <v>8.6999999999999994E-2</v>
      </c>
      <c r="M307" s="204">
        <v>0.11600000000000001</v>
      </c>
      <c r="N307" s="200"/>
      <c r="O307" s="106"/>
    </row>
    <row r="308" spans="1:15" ht="45" x14ac:dyDescent="0.2">
      <c r="A308" s="202" t="s">
        <v>7202</v>
      </c>
      <c r="B308" s="202" t="s">
        <v>3303</v>
      </c>
      <c r="C308" s="203" t="s">
        <v>7203</v>
      </c>
      <c r="D308" s="204">
        <v>2.2469999999999999</v>
      </c>
      <c r="E308" s="204">
        <v>2.1040000000000001</v>
      </c>
      <c r="F308" s="204"/>
      <c r="G308" s="204"/>
      <c r="H308" s="205">
        <v>11.6</v>
      </c>
      <c r="I308" s="206">
        <v>3</v>
      </c>
      <c r="J308" s="204">
        <v>0.33300000000000002</v>
      </c>
      <c r="K308" s="206">
        <v>21</v>
      </c>
      <c r="L308" s="204">
        <v>0.08</v>
      </c>
      <c r="M308" s="204">
        <v>0.106</v>
      </c>
      <c r="N308" s="200"/>
      <c r="O308" s="106"/>
    </row>
    <row r="309" spans="1:15" ht="45" x14ac:dyDescent="0.2">
      <c r="A309" s="202" t="s">
        <v>5317</v>
      </c>
      <c r="B309" s="202" t="s">
        <v>3303</v>
      </c>
      <c r="C309" s="203" t="s">
        <v>6562</v>
      </c>
      <c r="D309" s="204">
        <v>3.8889999999999998</v>
      </c>
      <c r="E309" s="204">
        <v>3.677</v>
      </c>
      <c r="F309" s="204"/>
      <c r="G309" s="204"/>
      <c r="H309" s="205">
        <v>16.7</v>
      </c>
      <c r="I309" s="206">
        <v>5</v>
      </c>
      <c r="J309" s="204">
        <v>0.39300000000000002</v>
      </c>
      <c r="K309" s="206">
        <v>30</v>
      </c>
      <c r="L309" s="204">
        <v>9.9000000000000005E-2</v>
      </c>
      <c r="M309" s="204">
        <v>0.13300000000000001</v>
      </c>
      <c r="N309" s="200"/>
      <c r="O309" s="106"/>
    </row>
    <row r="310" spans="1:15" ht="56.25" x14ac:dyDescent="0.2">
      <c r="A310" s="202" t="s">
        <v>5669</v>
      </c>
      <c r="B310" s="202" t="s">
        <v>3303</v>
      </c>
      <c r="C310" s="203" t="s">
        <v>6563</v>
      </c>
      <c r="D310" s="204">
        <v>3.4510000000000001</v>
      </c>
      <c r="E310" s="204">
        <v>3.2909999999999999</v>
      </c>
      <c r="F310" s="204"/>
      <c r="G310" s="204"/>
      <c r="H310" s="205">
        <v>18.399999999999999</v>
      </c>
      <c r="I310" s="206">
        <v>5</v>
      </c>
      <c r="J310" s="204">
        <v>0.40100000000000002</v>
      </c>
      <c r="K310" s="206">
        <v>34</v>
      </c>
      <c r="L310" s="204">
        <v>9.0999999999999998E-2</v>
      </c>
      <c r="M310" s="204">
        <v>0.124</v>
      </c>
      <c r="N310" s="200"/>
      <c r="O310" s="106"/>
    </row>
    <row r="311" spans="1:15" ht="56.25" x14ac:dyDescent="0.2">
      <c r="A311" s="202" t="s">
        <v>3142</v>
      </c>
      <c r="B311" s="202" t="s">
        <v>3303</v>
      </c>
      <c r="C311" s="203" t="s">
        <v>6812</v>
      </c>
      <c r="D311" s="204">
        <v>1.9259999999999999</v>
      </c>
      <c r="E311" s="204">
        <v>1.83</v>
      </c>
      <c r="F311" s="204"/>
      <c r="G311" s="204"/>
      <c r="H311" s="205">
        <v>8.3000000000000007</v>
      </c>
      <c r="I311" s="206">
        <v>2</v>
      </c>
      <c r="J311" s="204">
        <v>0.45600000000000002</v>
      </c>
      <c r="K311" s="206">
        <v>17</v>
      </c>
      <c r="L311" s="204">
        <v>0.115</v>
      </c>
      <c r="M311" s="111">
        <v>0.14699999999999999</v>
      </c>
      <c r="N311" s="201"/>
      <c r="O311" s="110"/>
    </row>
    <row r="312" spans="1:15" ht="56.25" x14ac:dyDescent="0.2">
      <c r="A312" s="202" t="s">
        <v>3143</v>
      </c>
      <c r="B312" s="202" t="s">
        <v>3303</v>
      </c>
      <c r="C312" s="203" t="s">
        <v>7204</v>
      </c>
      <c r="D312" s="204">
        <v>1.504</v>
      </c>
      <c r="E312" s="204">
        <v>1.397</v>
      </c>
      <c r="F312" s="204"/>
      <c r="G312" s="204"/>
      <c r="H312" s="205">
        <v>6.9</v>
      </c>
      <c r="I312" s="206">
        <v>1</v>
      </c>
      <c r="J312" s="204">
        <v>0.40200000000000002</v>
      </c>
      <c r="K312" s="206">
        <v>16</v>
      </c>
      <c r="L312" s="204">
        <v>8.2000000000000003E-2</v>
      </c>
      <c r="M312" s="204">
        <v>0.10199999999999999</v>
      </c>
      <c r="N312" s="200"/>
      <c r="O312" s="106"/>
    </row>
    <row r="313" spans="1:15" ht="56.25" x14ac:dyDescent="0.2">
      <c r="A313" s="202" t="s">
        <v>3154</v>
      </c>
      <c r="B313" s="202" t="s">
        <v>3303</v>
      </c>
      <c r="C313" s="203" t="s">
        <v>7205</v>
      </c>
      <c r="D313" s="204">
        <v>1.2390000000000001</v>
      </c>
      <c r="E313" s="204">
        <v>1.163</v>
      </c>
      <c r="F313" s="204"/>
      <c r="G313" s="204"/>
      <c r="H313" s="205">
        <v>8.1</v>
      </c>
      <c r="I313" s="206">
        <v>2</v>
      </c>
      <c r="J313" s="204">
        <v>0.251</v>
      </c>
      <c r="K313" s="206">
        <v>16</v>
      </c>
      <c r="L313" s="204">
        <v>6.5000000000000002E-2</v>
      </c>
      <c r="M313" s="204">
        <v>8.3000000000000004E-2</v>
      </c>
      <c r="N313" s="200"/>
      <c r="O313" s="106"/>
    </row>
    <row r="314" spans="1:15" ht="22.5" x14ac:dyDescent="0.2">
      <c r="A314" s="202" t="s">
        <v>3156</v>
      </c>
      <c r="B314" s="202" t="s">
        <v>3303</v>
      </c>
      <c r="C314" s="203" t="s">
        <v>4046</v>
      </c>
      <c r="D314" s="204">
        <v>0.98599999999999999</v>
      </c>
      <c r="E314" s="204">
        <v>0.90200000000000002</v>
      </c>
      <c r="F314" s="204"/>
      <c r="G314" s="204"/>
      <c r="H314" s="205">
        <v>4.0999999999999996</v>
      </c>
      <c r="I314" s="206">
        <v>1</v>
      </c>
      <c r="J314" s="204">
        <v>0.48699999999999999</v>
      </c>
      <c r="K314" s="206">
        <v>10</v>
      </c>
      <c r="L314" s="204">
        <v>6.4000000000000001E-2</v>
      </c>
      <c r="M314" s="204">
        <v>7.2999999999999995E-2</v>
      </c>
      <c r="N314" s="200"/>
      <c r="O314" s="106"/>
    </row>
    <row r="315" spans="1:15" ht="33.75" x14ac:dyDescent="0.2">
      <c r="A315" s="202" t="s">
        <v>2083</v>
      </c>
      <c r="B315" s="202" t="s">
        <v>3303</v>
      </c>
      <c r="C315" s="203" t="s">
        <v>7206</v>
      </c>
      <c r="D315" s="204">
        <v>0.8</v>
      </c>
      <c r="E315" s="204">
        <v>0.71799999999999997</v>
      </c>
      <c r="F315" s="204"/>
      <c r="G315" s="204"/>
      <c r="H315" s="205">
        <v>2.5</v>
      </c>
      <c r="I315" s="206">
        <v>1</v>
      </c>
      <c r="J315" s="204">
        <v>0.154</v>
      </c>
      <c r="K315" s="206">
        <v>6</v>
      </c>
      <c r="L315" s="204">
        <v>7.1999999999999995E-2</v>
      </c>
      <c r="M315" s="204">
        <v>7.2999999999999995E-2</v>
      </c>
      <c r="N315" s="200"/>
      <c r="O315" s="106"/>
    </row>
    <row r="316" spans="1:15" ht="22.5" x14ac:dyDescent="0.2">
      <c r="A316" s="202" t="s">
        <v>3144</v>
      </c>
      <c r="B316" s="202" t="s">
        <v>3303</v>
      </c>
      <c r="C316" s="203" t="s">
        <v>742</v>
      </c>
      <c r="D316" s="204">
        <v>2.7080000000000002</v>
      </c>
      <c r="E316" s="204">
        <v>2.5489999999999999</v>
      </c>
      <c r="F316" s="204"/>
      <c r="G316" s="204"/>
      <c r="H316" s="205">
        <v>13.6</v>
      </c>
      <c r="I316" s="206">
        <v>4</v>
      </c>
      <c r="J316" s="204">
        <v>0.32900000000000001</v>
      </c>
      <c r="K316" s="206">
        <v>26</v>
      </c>
      <c r="L316" s="204">
        <v>8.5000000000000006E-2</v>
      </c>
      <c r="M316" s="204">
        <v>0.113</v>
      </c>
      <c r="N316" s="200"/>
      <c r="O316" s="106"/>
    </row>
    <row r="317" spans="1:15" ht="22.5" x14ac:dyDescent="0.2">
      <c r="A317" s="202" t="s">
        <v>2130</v>
      </c>
      <c r="B317" s="202" t="s">
        <v>3303</v>
      </c>
      <c r="C317" s="203" t="s">
        <v>6566</v>
      </c>
      <c r="D317" s="204">
        <v>0.61899999999999999</v>
      </c>
      <c r="E317" s="204">
        <v>0.56899999999999995</v>
      </c>
      <c r="F317" s="204"/>
      <c r="G317" s="204"/>
      <c r="H317" s="205">
        <v>4</v>
      </c>
      <c r="I317" s="206">
        <v>1</v>
      </c>
      <c r="J317" s="204">
        <v>0.23</v>
      </c>
      <c r="K317" s="206">
        <v>9</v>
      </c>
      <c r="L317" s="204">
        <v>5.8999999999999997E-2</v>
      </c>
      <c r="M317" s="204">
        <v>6.8000000000000005E-2</v>
      </c>
      <c r="N317" s="200"/>
      <c r="O317" s="106"/>
    </row>
    <row r="318" spans="1:15" ht="22.5" x14ac:dyDescent="0.2">
      <c r="A318" s="202" t="s">
        <v>2041</v>
      </c>
      <c r="B318" s="202" t="s">
        <v>3303</v>
      </c>
      <c r="C318" s="203" t="s">
        <v>341</v>
      </c>
      <c r="D318" s="204">
        <v>1.784</v>
      </c>
      <c r="E318" s="204">
        <v>1.7110000000000001</v>
      </c>
      <c r="F318" s="204"/>
      <c r="G318" s="204"/>
      <c r="H318" s="205">
        <v>12.3</v>
      </c>
      <c r="I318" s="206">
        <v>3</v>
      </c>
      <c r="J318" s="204">
        <v>0.33200000000000002</v>
      </c>
      <c r="K318" s="206">
        <v>27</v>
      </c>
      <c r="L318" s="204">
        <v>7.5999999999999998E-2</v>
      </c>
      <c r="M318" s="204">
        <v>0.1</v>
      </c>
      <c r="N318" s="200"/>
      <c r="O318" s="106"/>
    </row>
    <row r="319" spans="1:15" ht="22.5" x14ac:dyDescent="0.2">
      <c r="A319" s="202" t="s">
        <v>3132</v>
      </c>
      <c r="B319" s="202" t="s">
        <v>3303</v>
      </c>
      <c r="C319" s="203" t="s">
        <v>6567</v>
      </c>
      <c r="D319" s="204">
        <v>1.3979999999999999</v>
      </c>
      <c r="E319" s="204">
        <v>1.3280000000000001</v>
      </c>
      <c r="F319" s="204"/>
      <c r="G319" s="204"/>
      <c r="H319" s="205">
        <v>6</v>
      </c>
      <c r="I319" s="206">
        <v>1</v>
      </c>
      <c r="J319" s="204">
        <v>0.315</v>
      </c>
      <c r="K319" s="206">
        <v>15</v>
      </c>
      <c r="L319" s="204">
        <v>7.3999999999999996E-2</v>
      </c>
      <c r="M319" s="204">
        <v>0.09</v>
      </c>
      <c r="N319" s="200"/>
      <c r="O319" s="106"/>
    </row>
    <row r="320" spans="1:15" ht="45" x14ac:dyDescent="0.2">
      <c r="A320" s="202" t="s">
        <v>6568</v>
      </c>
      <c r="B320" s="202" t="s">
        <v>3303</v>
      </c>
      <c r="C320" s="203" t="s">
        <v>7207</v>
      </c>
      <c r="D320" s="204">
        <v>1.1220000000000001</v>
      </c>
      <c r="E320" s="204">
        <v>1.0900000000000001</v>
      </c>
      <c r="F320" s="204"/>
      <c r="G320" s="204"/>
      <c r="H320" s="205">
        <v>7.5</v>
      </c>
      <c r="I320" s="206">
        <v>1</v>
      </c>
      <c r="J320" s="204">
        <v>0.43</v>
      </c>
      <c r="K320" s="206">
        <v>18</v>
      </c>
      <c r="L320" s="204">
        <v>8.1000000000000003E-2</v>
      </c>
      <c r="M320" s="204">
        <v>0.10199999999999999</v>
      </c>
      <c r="N320" s="200"/>
      <c r="O320" s="106"/>
    </row>
    <row r="321" spans="1:15" ht="45" x14ac:dyDescent="0.2">
      <c r="A321" s="202" t="s">
        <v>7208</v>
      </c>
      <c r="B321" s="202" t="s">
        <v>3303</v>
      </c>
      <c r="C321" s="203" t="s">
        <v>7209</v>
      </c>
      <c r="D321" s="204">
        <v>0.89</v>
      </c>
      <c r="E321" s="204">
        <v>0.83299999999999996</v>
      </c>
      <c r="F321" s="204"/>
      <c r="G321" s="204"/>
      <c r="H321" s="205">
        <v>4.7</v>
      </c>
      <c r="I321" s="206">
        <v>1</v>
      </c>
      <c r="J321" s="204">
        <v>0.38100000000000001</v>
      </c>
      <c r="K321" s="206">
        <v>12</v>
      </c>
      <c r="L321" s="204">
        <v>7.3999999999999996E-2</v>
      </c>
      <c r="M321" s="204">
        <v>8.6999999999999994E-2</v>
      </c>
      <c r="N321" s="200"/>
      <c r="O321" s="106"/>
    </row>
    <row r="322" spans="1:15" ht="45" x14ac:dyDescent="0.2">
      <c r="A322" s="202" t="s">
        <v>6569</v>
      </c>
      <c r="B322" s="202" t="s">
        <v>3303</v>
      </c>
      <c r="C322" s="203" t="s">
        <v>6570</v>
      </c>
      <c r="D322" s="204">
        <v>0.92500000000000004</v>
      </c>
      <c r="E322" s="204">
        <v>0.874</v>
      </c>
      <c r="F322" s="204"/>
      <c r="G322" s="204"/>
      <c r="H322" s="205">
        <v>2.7</v>
      </c>
      <c r="I322" s="206">
        <v>1</v>
      </c>
      <c r="J322" s="204">
        <v>0.13400000000000001</v>
      </c>
      <c r="K322" s="206">
        <v>5</v>
      </c>
      <c r="L322" s="204">
        <v>6.9000000000000006E-2</v>
      </c>
      <c r="M322" s="204">
        <v>7.1999999999999995E-2</v>
      </c>
      <c r="N322" s="200"/>
      <c r="O322" s="106"/>
    </row>
    <row r="323" spans="1:15" ht="45" x14ac:dyDescent="0.2">
      <c r="A323" s="202" t="s">
        <v>6571</v>
      </c>
      <c r="B323" s="202" t="s">
        <v>3303</v>
      </c>
      <c r="C323" s="203" t="s">
        <v>6572</v>
      </c>
      <c r="D323" s="204">
        <v>1.284</v>
      </c>
      <c r="E323" s="204">
        <v>1.2250000000000001</v>
      </c>
      <c r="F323" s="204"/>
      <c r="G323" s="204"/>
      <c r="H323" s="205">
        <v>3.3</v>
      </c>
      <c r="I323" s="206">
        <v>1</v>
      </c>
      <c r="J323" s="204">
        <v>0.14499999999999999</v>
      </c>
      <c r="K323" s="206">
        <v>7</v>
      </c>
      <c r="L323" s="204">
        <v>6.0999999999999999E-2</v>
      </c>
      <c r="M323" s="204">
        <v>6.7000000000000004E-2</v>
      </c>
      <c r="N323" s="200"/>
      <c r="O323" s="106"/>
    </row>
    <row r="324" spans="1:15" ht="56.25" x14ac:dyDescent="0.2">
      <c r="A324" s="202" t="s">
        <v>2024</v>
      </c>
      <c r="B324" s="202" t="s">
        <v>3303</v>
      </c>
      <c r="C324" s="203" t="s">
        <v>6573</v>
      </c>
      <c r="D324" s="204">
        <v>3.802</v>
      </c>
      <c r="E324" s="204">
        <v>3.5720000000000001</v>
      </c>
      <c r="F324" s="204"/>
      <c r="G324" s="204"/>
      <c r="H324" s="205">
        <v>17.7</v>
      </c>
      <c r="I324" s="206">
        <v>5</v>
      </c>
      <c r="J324" s="204">
        <v>0.36699999999999999</v>
      </c>
      <c r="K324" s="206">
        <v>34</v>
      </c>
      <c r="L324" s="204">
        <v>8.6999999999999994E-2</v>
      </c>
      <c r="M324" s="204">
        <v>0.11799999999999999</v>
      </c>
      <c r="N324" s="200"/>
      <c r="O324" s="106"/>
    </row>
    <row r="325" spans="1:15" ht="33.75" x14ac:dyDescent="0.2">
      <c r="A325" s="202" t="s">
        <v>740</v>
      </c>
      <c r="B325" s="202" t="s">
        <v>3303</v>
      </c>
      <c r="C325" s="203" t="s">
        <v>4047</v>
      </c>
      <c r="D325" s="204">
        <v>2.9929999999999999</v>
      </c>
      <c r="E325" s="204">
        <v>2.8029999999999999</v>
      </c>
      <c r="F325" s="204"/>
      <c r="G325" s="204"/>
      <c r="H325" s="205">
        <v>12.6</v>
      </c>
      <c r="I325" s="206">
        <v>3</v>
      </c>
      <c r="J325" s="204">
        <v>0.38600000000000001</v>
      </c>
      <c r="K325" s="206">
        <v>24</v>
      </c>
      <c r="L325" s="204">
        <v>8.5999999999999993E-2</v>
      </c>
      <c r="M325" s="111">
        <v>0.114</v>
      </c>
      <c r="N325" s="201"/>
      <c r="O325" s="110"/>
    </row>
    <row r="326" spans="1:15" ht="33.75" x14ac:dyDescent="0.2">
      <c r="A326" s="202" t="s">
        <v>741</v>
      </c>
      <c r="B326" s="202" t="s">
        <v>3303</v>
      </c>
      <c r="C326" s="203" t="s">
        <v>4048</v>
      </c>
      <c r="D326" s="204">
        <v>2.4169999999999998</v>
      </c>
      <c r="E326" s="204">
        <v>2.2559999999999998</v>
      </c>
      <c r="F326" s="204"/>
      <c r="G326" s="204"/>
      <c r="H326" s="205">
        <v>10.3</v>
      </c>
      <c r="I326" s="206">
        <v>2</v>
      </c>
      <c r="J326" s="204">
        <v>0.39600000000000002</v>
      </c>
      <c r="K326" s="206">
        <v>21</v>
      </c>
      <c r="L326" s="204">
        <v>8.1000000000000003E-2</v>
      </c>
      <c r="M326" s="204">
        <v>0.105</v>
      </c>
      <c r="N326" s="200"/>
      <c r="O326" s="106"/>
    </row>
    <row r="327" spans="1:15" ht="56.25" x14ac:dyDescent="0.2">
      <c r="A327" s="202" t="s">
        <v>4006</v>
      </c>
      <c r="B327" s="202" t="s">
        <v>3303</v>
      </c>
      <c r="C327" s="203" t="s">
        <v>5670</v>
      </c>
      <c r="D327" s="204">
        <v>3.44</v>
      </c>
      <c r="E327" s="204">
        <v>3.2530000000000001</v>
      </c>
      <c r="F327" s="204"/>
      <c r="G327" s="204"/>
      <c r="H327" s="205">
        <v>16.100000000000001</v>
      </c>
      <c r="I327" s="206">
        <v>4</v>
      </c>
      <c r="J327" s="204">
        <v>0.439</v>
      </c>
      <c r="K327" s="206">
        <v>31</v>
      </c>
      <c r="L327" s="204">
        <v>9.5000000000000001E-2</v>
      </c>
      <c r="M327" s="204">
        <v>0.128</v>
      </c>
      <c r="N327" s="200"/>
      <c r="O327" s="106"/>
    </row>
    <row r="328" spans="1:15" ht="56.25" x14ac:dyDescent="0.2">
      <c r="A328" s="202" t="s">
        <v>1737</v>
      </c>
      <c r="B328" s="202" t="s">
        <v>3303</v>
      </c>
      <c r="C328" s="203" t="s">
        <v>7210</v>
      </c>
      <c r="D328" s="204">
        <v>2.375</v>
      </c>
      <c r="E328" s="204">
        <v>2.2320000000000002</v>
      </c>
      <c r="F328" s="204"/>
      <c r="G328" s="204"/>
      <c r="H328" s="205">
        <v>12.1</v>
      </c>
      <c r="I328" s="206">
        <v>3</v>
      </c>
      <c r="J328" s="204">
        <v>0.34</v>
      </c>
      <c r="K328" s="206">
        <v>24</v>
      </c>
      <c r="L328" s="204">
        <v>7.9000000000000001E-2</v>
      </c>
      <c r="M328" s="204">
        <v>0.104</v>
      </c>
      <c r="N328" s="200"/>
      <c r="O328" s="106"/>
    </row>
    <row r="329" spans="1:15" ht="45" x14ac:dyDescent="0.2">
      <c r="A329" s="202" t="s">
        <v>572</v>
      </c>
      <c r="B329" s="202" t="s">
        <v>3303</v>
      </c>
      <c r="C329" s="203" t="s">
        <v>5672</v>
      </c>
      <c r="D329" s="204">
        <v>1.8620000000000001</v>
      </c>
      <c r="E329" s="204">
        <v>1.7430000000000001</v>
      </c>
      <c r="F329" s="204"/>
      <c r="G329" s="204"/>
      <c r="H329" s="205">
        <v>9.9</v>
      </c>
      <c r="I329" s="206">
        <v>2</v>
      </c>
      <c r="J329" s="204">
        <v>0.35399999999999998</v>
      </c>
      <c r="K329" s="206">
        <v>21</v>
      </c>
      <c r="L329" s="204">
        <v>7.4999999999999997E-2</v>
      </c>
      <c r="M329" s="204">
        <v>9.7000000000000003E-2</v>
      </c>
      <c r="N329" s="200"/>
      <c r="O329" s="106"/>
    </row>
    <row r="330" spans="1:15" ht="22.5" x14ac:dyDescent="0.2">
      <c r="A330" s="202" t="s">
        <v>3365</v>
      </c>
      <c r="B330" s="202" t="s">
        <v>3303</v>
      </c>
      <c r="C330" s="203" t="s">
        <v>4591</v>
      </c>
      <c r="D330" s="204">
        <v>1.0209999999999999</v>
      </c>
      <c r="E330" s="204">
        <v>0.94799999999999995</v>
      </c>
      <c r="F330" s="204"/>
      <c r="G330" s="204"/>
      <c r="H330" s="205">
        <v>5.0999999999999996</v>
      </c>
      <c r="I330" s="206">
        <v>1</v>
      </c>
      <c r="J330" s="204">
        <v>0.59699999999999998</v>
      </c>
      <c r="K330" s="206">
        <v>12</v>
      </c>
      <c r="L330" s="204">
        <v>6.9000000000000006E-2</v>
      </c>
      <c r="M330" s="204">
        <v>8.2000000000000003E-2</v>
      </c>
      <c r="N330" s="200"/>
      <c r="O330" s="106"/>
    </row>
    <row r="331" spans="1:15" ht="56.25" x14ac:dyDescent="0.2">
      <c r="A331" s="202" t="s">
        <v>687</v>
      </c>
      <c r="B331" s="202" t="s">
        <v>3303</v>
      </c>
      <c r="C331" s="203" t="s">
        <v>343</v>
      </c>
      <c r="D331" s="204">
        <v>2.4630000000000001</v>
      </c>
      <c r="E331" s="204">
        <v>2.34</v>
      </c>
      <c r="F331" s="204"/>
      <c r="G331" s="204"/>
      <c r="H331" s="205">
        <v>12.1</v>
      </c>
      <c r="I331" s="206">
        <v>3</v>
      </c>
      <c r="J331" s="204">
        <v>0.39</v>
      </c>
      <c r="K331" s="206">
        <v>26</v>
      </c>
      <c r="L331" s="204">
        <v>0.09</v>
      </c>
      <c r="M331" s="204">
        <v>0.11899999999999999</v>
      </c>
      <c r="N331" s="200"/>
      <c r="O331" s="106"/>
    </row>
    <row r="332" spans="1:15" ht="56.25" x14ac:dyDescent="0.2">
      <c r="A332" s="202" t="s">
        <v>688</v>
      </c>
      <c r="B332" s="202" t="s">
        <v>3303</v>
      </c>
      <c r="C332" s="203" t="s">
        <v>344</v>
      </c>
      <c r="D332" s="204">
        <v>2.0539999999999998</v>
      </c>
      <c r="E332" s="204">
        <v>1.946</v>
      </c>
      <c r="F332" s="204"/>
      <c r="G332" s="204"/>
      <c r="H332" s="205">
        <v>10.5</v>
      </c>
      <c r="I332" s="206">
        <v>3</v>
      </c>
      <c r="J332" s="204">
        <v>0.31900000000000001</v>
      </c>
      <c r="K332" s="206">
        <v>22</v>
      </c>
      <c r="L332" s="204">
        <v>8.5000000000000006E-2</v>
      </c>
      <c r="M332" s="204">
        <v>0.111</v>
      </c>
      <c r="N332" s="200"/>
      <c r="O332" s="106"/>
    </row>
    <row r="333" spans="1:15" ht="56.25" x14ac:dyDescent="0.2">
      <c r="A333" s="202" t="s">
        <v>2297</v>
      </c>
      <c r="B333" s="202" t="s">
        <v>3303</v>
      </c>
      <c r="C333" s="203" t="s">
        <v>345</v>
      </c>
      <c r="D333" s="204">
        <v>1.1479999999999999</v>
      </c>
      <c r="E333" s="204">
        <v>1.0529999999999999</v>
      </c>
      <c r="F333" s="204"/>
      <c r="G333" s="204"/>
      <c r="H333" s="205">
        <v>5.2</v>
      </c>
      <c r="I333" s="206">
        <v>1</v>
      </c>
      <c r="J333" s="204">
        <v>0.873</v>
      </c>
      <c r="K333" s="206">
        <v>11</v>
      </c>
      <c r="L333" s="204">
        <v>6.6000000000000003E-2</v>
      </c>
      <c r="M333" s="204">
        <v>7.9000000000000001E-2</v>
      </c>
      <c r="N333" s="200"/>
      <c r="O333" s="106"/>
    </row>
    <row r="334" spans="1:15" ht="33.75" x14ac:dyDescent="0.2">
      <c r="A334" s="202" t="s">
        <v>2021</v>
      </c>
      <c r="B334" s="202" t="s">
        <v>3303</v>
      </c>
      <c r="C334" s="203" t="s">
        <v>6815</v>
      </c>
      <c r="D334" s="204">
        <v>1.27</v>
      </c>
      <c r="E334" s="204">
        <v>1.1830000000000001</v>
      </c>
      <c r="F334" s="204"/>
      <c r="G334" s="204"/>
      <c r="H334" s="205">
        <v>5.9</v>
      </c>
      <c r="I334" s="206">
        <v>1</v>
      </c>
      <c r="J334" s="204">
        <v>0.378</v>
      </c>
      <c r="K334" s="206">
        <v>13</v>
      </c>
      <c r="L334" s="204">
        <v>0.128</v>
      </c>
      <c r="M334" s="204">
        <v>0.11</v>
      </c>
      <c r="N334" s="200"/>
      <c r="O334" s="106"/>
    </row>
    <row r="335" spans="1:15" ht="45" x14ac:dyDescent="0.2">
      <c r="A335" s="202" t="s">
        <v>2022</v>
      </c>
      <c r="B335" s="202" t="s">
        <v>3303</v>
      </c>
      <c r="C335" s="203" t="s">
        <v>6574</v>
      </c>
      <c r="D335" s="204">
        <v>1.3420000000000001</v>
      </c>
      <c r="E335" s="204">
        <v>1.242</v>
      </c>
      <c r="F335" s="204"/>
      <c r="G335" s="204"/>
      <c r="H335" s="205">
        <v>6.8</v>
      </c>
      <c r="I335" s="206">
        <v>1</v>
      </c>
      <c r="J335" s="204">
        <v>0.36199999999999999</v>
      </c>
      <c r="K335" s="206">
        <v>15</v>
      </c>
      <c r="L335" s="204">
        <v>7.4999999999999997E-2</v>
      </c>
      <c r="M335" s="204">
        <v>9.2999999999999999E-2</v>
      </c>
      <c r="N335" s="200"/>
      <c r="O335" s="106"/>
    </row>
    <row r="336" spans="1:15" ht="22.5" x14ac:dyDescent="0.2">
      <c r="A336" s="202" t="s">
        <v>2743</v>
      </c>
      <c r="B336" s="202" t="s">
        <v>3303</v>
      </c>
      <c r="C336" s="203" t="s">
        <v>6575</v>
      </c>
      <c r="D336" s="204">
        <v>0.74399999999999999</v>
      </c>
      <c r="E336" s="204">
        <v>0.68600000000000005</v>
      </c>
      <c r="F336" s="204"/>
      <c r="G336" s="204"/>
      <c r="H336" s="205">
        <v>3.9</v>
      </c>
      <c r="I336" s="206">
        <v>1</v>
      </c>
      <c r="J336" s="204">
        <v>0.42599999999999999</v>
      </c>
      <c r="K336" s="206">
        <v>10</v>
      </c>
      <c r="L336" s="204">
        <v>6.8000000000000005E-2</v>
      </c>
      <c r="M336" s="204">
        <v>7.8E-2</v>
      </c>
      <c r="N336" s="200"/>
      <c r="O336" s="106"/>
    </row>
    <row r="337" spans="1:15" ht="33.75" x14ac:dyDescent="0.2">
      <c r="A337" s="202" t="s">
        <v>689</v>
      </c>
      <c r="B337" s="202" t="s">
        <v>3303</v>
      </c>
      <c r="C337" s="203" t="s">
        <v>4592</v>
      </c>
      <c r="D337" s="204">
        <v>1.4350000000000001</v>
      </c>
      <c r="E337" s="204">
        <v>1.35</v>
      </c>
      <c r="F337" s="204"/>
      <c r="G337" s="204"/>
      <c r="H337" s="205">
        <v>7.5</v>
      </c>
      <c r="I337" s="206">
        <v>2</v>
      </c>
      <c r="J337" s="204">
        <v>0.29799999999999999</v>
      </c>
      <c r="K337" s="206">
        <v>15</v>
      </c>
      <c r="L337" s="204">
        <v>8.3000000000000004E-2</v>
      </c>
      <c r="M337" s="111">
        <v>0.105</v>
      </c>
      <c r="N337" s="201"/>
      <c r="O337" s="110"/>
    </row>
    <row r="338" spans="1:15" ht="45" x14ac:dyDescent="0.2">
      <c r="A338" s="202" t="s">
        <v>690</v>
      </c>
      <c r="B338" s="202" t="s">
        <v>3303</v>
      </c>
      <c r="C338" s="203" t="s">
        <v>7211</v>
      </c>
      <c r="D338" s="204">
        <v>1.159</v>
      </c>
      <c r="E338" s="204">
        <v>1.0780000000000001</v>
      </c>
      <c r="F338" s="204"/>
      <c r="G338" s="204"/>
      <c r="H338" s="205">
        <v>5.6</v>
      </c>
      <c r="I338" s="206">
        <v>1</v>
      </c>
      <c r="J338" s="204">
        <v>0.308</v>
      </c>
      <c r="K338" s="206">
        <v>13</v>
      </c>
      <c r="L338" s="204">
        <v>7.6999999999999999E-2</v>
      </c>
      <c r="M338" s="204">
        <v>9.2999999999999999E-2</v>
      </c>
      <c r="N338" s="200"/>
      <c r="O338" s="106"/>
    </row>
    <row r="339" spans="1:15" ht="33.75" x14ac:dyDescent="0.2">
      <c r="A339" s="202" t="s">
        <v>2503</v>
      </c>
      <c r="B339" s="202" t="s">
        <v>3303</v>
      </c>
      <c r="C339" s="203" t="s">
        <v>4593</v>
      </c>
      <c r="D339" s="204">
        <v>0.97199999999999998</v>
      </c>
      <c r="E339" s="204">
        <v>0.90500000000000003</v>
      </c>
      <c r="F339" s="204"/>
      <c r="G339" s="204"/>
      <c r="H339" s="205">
        <v>5.3</v>
      </c>
      <c r="I339" s="206">
        <v>1</v>
      </c>
      <c r="J339" s="204">
        <v>0.254</v>
      </c>
      <c r="K339" s="206">
        <v>10</v>
      </c>
      <c r="L339" s="204">
        <v>6.8000000000000005E-2</v>
      </c>
      <c r="M339" s="204">
        <v>8.1000000000000003E-2</v>
      </c>
      <c r="N339" s="200"/>
      <c r="O339" s="106"/>
    </row>
    <row r="340" spans="1:15" ht="33.75" x14ac:dyDescent="0.2">
      <c r="A340" s="202" t="s">
        <v>691</v>
      </c>
      <c r="B340" s="202" t="s">
        <v>3303</v>
      </c>
      <c r="C340" s="203" t="s">
        <v>4537</v>
      </c>
      <c r="D340" s="204">
        <v>0.90700000000000003</v>
      </c>
      <c r="E340" s="204">
        <v>0.84199999999999997</v>
      </c>
      <c r="F340" s="204"/>
      <c r="G340" s="204"/>
      <c r="H340" s="205">
        <v>4.3</v>
      </c>
      <c r="I340" s="206">
        <v>1</v>
      </c>
      <c r="J340" s="204">
        <v>0.24299999999999999</v>
      </c>
      <c r="K340" s="206">
        <v>8</v>
      </c>
      <c r="L340" s="204">
        <v>7.9000000000000001E-2</v>
      </c>
      <c r="M340" s="204">
        <v>9.1999999999999998E-2</v>
      </c>
      <c r="N340" s="200"/>
      <c r="O340" s="106"/>
    </row>
    <row r="341" spans="1:15" ht="33.75" x14ac:dyDescent="0.2">
      <c r="A341" s="202" t="s">
        <v>1423</v>
      </c>
      <c r="B341" s="202" t="s">
        <v>3303</v>
      </c>
      <c r="C341" s="203" t="s">
        <v>7212</v>
      </c>
      <c r="D341" s="204">
        <v>0.755</v>
      </c>
      <c r="E341" s="204">
        <v>0.69499999999999995</v>
      </c>
      <c r="F341" s="204"/>
      <c r="G341" s="204"/>
      <c r="H341" s="205">
        <v>3.3</v>
      </c>
      <c r="I341" s="206">
        <v>1</v>
      </c>
      <c r="J341" s="204">
        <v>0.216</v>
      </c>
      <c r="K341" s="206">
        <v>7</v>
      </c>
      <c r="L341" s="204">
        <v>7.3999999999999996E-2</v>
      </c>
      <c r="M341" s="204">
        <v>8.1000000000000003E-2</v>
      </c>
      <c r="N341" s="200"/>
      <c r="O341" s="106"/>
    </row>
    <row r="342" spans="1:15" ht="22.5" x14ac:dyDescent="0.2">
      <c r="A342" s="202" t="s">
        <v>2052</v>
      </c>
      <c r="B342" s="202" t="s">
        <v>3303</v>
      </c>
      <c r="C342" s="203" t="s">
        <v>6576</v>
      </c>
      <c r="D342" s="204">
        <v>0.98</v>
      </c>
      <c r="E342" s="204">
        <v>0.88400000000000001</v>
      </c>
      <c r="F342" s="204"/>
      <c r="G342" s="204"/>
      <c r="H342" s="205">
        <v>4.3</v>
      </c>
      <c r="I342" s="206">
        <v>1</v>
      </c>
      <c r="J342" s="204">
        <v>0.191</v>
      </c>
      <c r="K342" s="206">
        <v>11</v>
      </c>
      <c r="L342" s="204">
        <v>6.2E-2</v>
      </c>
      <c r="M342" s="204">
        <v>7.1999999999999995E-2</v>
      </c>
      <c r="N342" s="200"/>
      <c r="O342" s="106"/>
    </row>
    <row r="343" spans="1:15" ht="33.75" x14ac:dyDescent="0.2">
      <c r="A343" s="202" t="s">
        <v>2053</v>
      </c>
      <c r="B343" s="202" t="s">
        <v>3303</v>
      </c>
      <c r="C343" s="203" t="s">
        <v>7213</v>
      </c>
      <c r="D343" s="204">
        <v>0.74199999999999999</v>
      </c>
      <c r="E343" s="204">
        <v>0.66600000000000004</v>
      </c>
      <c r="F343" s="204"/>
      <c r="G343" s="204"/>
      <c r="H343" s="205">
        <v>2.2000000000000002</v>
      </c>
      <c r="I343" s="206">
        <v>1</v>
      </c>
      <c r="J343" s="204">
        <v>0.108</v>
      </c>
      <c r="K343" s="206">
        <v>4</v>
      </c>
      <c r="L343" s="204">
        <v>8.1000000000000003E-2</v>
      </c>
      <c r="M343" s="204">
        <v>7.9000000000000001E-2</v>
      </c>
      <c r="N343" s="200"/>
      <c r="O343" s="106"/>
    </row>
    <row r="344" spans="1:15" ht="45" x14ac:dyDescent="0.2">
      <c r="A344" s="202" t="s">
        <v>6578</v>
      </c>
      <c r="B344" s="202" t="s">
        <v>3303</v>
      </c>
      <c r="C344" s="203" t="s">
        <v>7214</v>
      </c>
      <c r="D344" s="204">
        <v>0.53</v>
      </c>
      <c r="E344" s="204">
        <v>0.49299999999999999</v>
      </c>
      <c r="F344" s="204"/>
      <c r="G344" s="204"/>
      <c r="H344" s="205">
        <v>2.5</v>
      </c>
      <c r="I344" s="206">
        <v>1</v>
      </c>
      <c r="J344" s="204">
        <v>0.161</v>
      </c>
      <c r="K344" s="206">
        <v>5</v>
      </c>
      <c r="L344" s="204">
        <v>7.0000000000000007E-2</v>
      </c>
      <c r="M344" s="204">
        <v>7.1999999999999995E-2</v>
      </c>
      <c r="N344" s="200"/>
      <c r="O344" s="106"/>
    </row>
    <row r="345" spans="1:15" ht="33.75" x14ac:dyDescent="0.2">
      <c r="A345" s="202" t="s">
        <v>348</v>
      </c>
      <c r="B345" s="202" t="s">
        <v>3303</v>
      </c>
      <c r="C345" s="203" t="s">
        <v>6580</v>
      </c>
      <c r="D345" s="204">
        <v>0.66200000000000003</v>
      </c>
      <c r="E345" s="204">
        <v>0.61699999999999999</v>
      </c>
      <c r="F345" s="204"/>
      <c r="G345" s="204"/>
      <c r="H345" s="205">
        <v>3.7</v>
      </c>
      <c r="I345" s="206">
        <v>1</v>
      </c>
      <c r="J345" s="204">
        <v>0.28699999999999998</v>
      </c>
      <c r="K345" s="206">
        <v>10</v>
      </c>
      <c r="L345" s="204">
        <v>7.2999999999999995E-2</v>
      </c>
      <c r="M345" s="204">
        <v>8.2000000000000003E-2</v>
      </c>
      <c r="N345" s="200"/>
      <c r="O345" s="106"/>
    </row>
    <row r="346" spans="1:15" ht="33.75" x14ac:dyDescent="0.2">
      <c r="A346" s="202" t="s">
        <v>349</v>
      </c>
      <c r="B346" s="202" t="s">
        <v>3303</v>
      </c>
      <c r="C346" s="203" t="s">
        <v>6581</v>
      </c>
      <c r="D346" s="204">
        <v>0.38200000000000001</v>
      </c>
      <c r="E346" s="204">
        <v>0.36699999999999999</v>
      </c>
      <c r="F346" s="204"/>
      <c r="G346" s="204"/>
      <c r="H346" s="205">
        <v>2.8</v>
      </c>
      <c r="I346" s="206">
        <v>1</v>
      </c>
      <c r="J346" s="204">
        <v>0.10199999999999999</v>
      </c>
      <c r="K346" s="206">
        <v>6</v>
      </c>
      <c r="L346" s="204">
        <v>6.2E-2</v>
      </c>
      <c r="M346" s="204">
        <v>6.5000000000000002E-2</v>
      </c>
      <c r="N346" s="200"/>
      <c r="O346" s="106"/>
    </row>
    <row r="347" spans="1:15" ht="33.75" x14ac:dyDescent="0.2">
      <c r="A347" s="202" t="s">
        <v>1424</v>
      </c>
      <c r="B347" s="202" t="s">
        <v>3303</v>
      </c>
      <c r="C347" s="203" t="s">
        <v>5673</v>
      </c>
      <c r="D347" s="204">
        <v>4.7480000000000002</v>
      </c>
      <c r="E347" s="204">
        <v>4.7389999999999999</v>
      </c>
      <c r="F347" s="204"/>
      <c r="G347" s="204"/>
      <c r="H347" s="205">
        <v>31.8</v>
      </c>
      <c r="I347" s="206">
        <v>10</v>
      </c>
      <c r="J347" s="204">
        <v>0.42</v>
      </c>
      <c r="K347" s="206">
        <v>50</v>
      </c>
      <c r="L347" s="204">
        <v>0.14499999999999999</v>
      </c>
      <c r="M347" s="204">
        <v>0.14099999999999999</v>
      </c>
      <c r="N347" s="200"/>
      <c r="O347" s="106" t="s">
        <v>310</v>
      </c>
    </row>
    <row r="348" spans="1:15" ht="33.75" x14ac:dyDescent="0.2">
      <c r="A348" s="202" t="s">
        <v>2020</v>
      </c>
      <c r="B348" s="202" t="s">
        <v>3303</v>
      </c>
      <c r="C348" s="203" t="s">
        <v>6582</v>
      </c>
      <c r="D348" s="204">
        <v>2.4929999999999999</v>
      </c>
      <c r="E348" s="204">
        <v>2.4889999999999999</v>
      </c>
      <c r="F348" s="204"/>
      <c r="G348" s="204"/>
      <c r="H348" s="205">
        <v>18.2</v>
      </c>
      <c r="I348" s="206">
        <v>5</v>
      </c>
      <c r="J348" s="204">
        <v>0.40600000000000003</v>
      </c>
      <c r="K348" s="206">
        <v>35</v>
      </c>
      <c r="L348" s="204">
        <v>0.13400000000000001</v>
      </c>
      <c r="M348" s="204">
        <v>0.127</v>
      </c>
      <c r="N348" s="200"/>
      <c r="O348" s="106" t="s">
        <v>310</v>
      </c>
    </row>
    <row r="349" spans="1:15" ht="33.75" x14ac:dyDescent="0.2">
      <c r="A349" s="202" t="s">
        <v>5674</v>
      </c>
      <c r="B349" s="202" t="s">
        <v>3303</v>
      </c>
      <c r="C349" s="203" t="s">
        <v>7215</v>
      </c>
      <c r="D349" s="204">
        <v>1.127</v>
      </c>
      <c r="E349" s="204">
        <v>1.1259999999999999</v>
      </c>
      <c r="F349" s="204"/>
      <c r="G349" s="204"/>
      <c r="H349" s="205">
        <v>7</v>
      </c>
      <c r="I349" s="206"/>
      <c r="J349" s="204"/>
      <c r="K349" s="206">
        <v>15</v>
      </c>
      <c r="L349" s="204">
        <v>0.16</v>
      </c>
      <c r="M349" s="204">
        <v>0.14000000000000001</v>
      </c>
      <c r="N349" s="200"/>
      <c r="O349" s="106" t="s">
        <v>310</v>
      </c>
    </row>
    <row r="350" spans="1:15" ht="33.75" x14ac:dyDescent="0.2">
      <c r="A350" s="202" t="s">
        <v>5676</v>
      </c>
      <c r="B350" s="202" t="s">
        <v>3303</v>
      </c>
      <c r="C350" s="203" t="s">
        <v>7216</v>
      </c>
      <c r="D350" s="204">
        <v>0.71399999999999997</v>
      </c>
      <c r="E350" s="204">
        <v>0.71099999999999997</v>
      </c>
      <c r="F350" s="204"/>
      <c r="G350" s="204"/>
      <c r="H350" s="205">
        <v>4.0999999999999996</v>
      </c>
      <c r="I350" s="206">
        <v>1</v>
      </c>
      <c r="J350" s="204">
        <v>0.34</v>
      </c>
      <c r="K350" s="206">
        <v>12</v>
      </c>
      <c r="L350" s="204">
        <v>0.16700000000000001</v>
      </c>
      <c r="M350" s="204">
        <v>0.13400000000000001</v>
      </c>
      <c r="N350" s="200"/>
      <c r="O350" s="106" t="s">
        <v>310</v>
      </c>
    </row>
    <row r="351" spans="1:15" ht="56.25" x14ac:dyDescent="0.2">
      <c r="A351" s="202" t="s">
        <v>1742</v>
      </c>
      <c r="B351" s="202" t="s">
        <v>3304</v>
      </c>
      <c r="C351" s="203" t="s">
        <v>6584</v>
      </c>
      <c r="D351" s="204">
        <v>1.677</v>
      </c>
      <c r="E351" s="204">
        <v>1.6719999999999999</v>
      </c>
      <c r="F351" s="204"/>
      <c r="G351" s="204"/>
      <c r="H351" s="205">
        <v>12.5</v>
      </c>
      <c r="I351" s="206">
        <v>3</v>
      </c>
      <c r="J351" s="204">
        <v>0.36299999999999999</v>
      </c>
      <c r="K351" s="206">
        <v>26</v>
      </c>
      <c r="L351" s="204">
        <v>8.1000000000000003E-2</v>
      </c>
      <c r="M351" s="111">
        <v>0.107</v>
      </c>
      <c r="N351" s="201"/>
      <c r="O351" s="110"/>
    </row>
    <row r="352" spans="1:15" ht="56.25" x14ac:dyDescent="0.2">
      <c r="A352" s="202" t="s">
        <v>542</v>
      </c>
      <c r="B352" s="202" t="s">
        <v>3304</v>
      </c>
      <c r="C352" s="203" t="s">
        <v>5678</v>
      </c>
      <c r="D352" s="204">
        <v>0.86199999999999999</v>
      </c>
      <c r="E352" s="204">
        <v>0.86</v>
      </c>
      <c r="F352" s="204"/>
      <c r="G352" s="204"/>
      <c r="H352" s="205">
        <v>5.6</v>
      </c>
      <c r="I352" s="206">
        <v>1</v>
      </c>
      <c r="J352" s="204">
        <v>0.48899999999999999</v>
      </c>
      <c r="K352" s="206">
        <v>14</v>
      </c>
      <c r="L352" s="204">
        <v>7.4999999999999997E-2</v>
      </c>
      <c r="M352" s="204">
        <v>9.0999999999999998E-2</v>
      </c>
      <c r="N352" s="200"/>
      <c r="O352" s="106"/>
    </row>
    <row r="353" spans="1:15" ht="22.5" x14ac:dyDescent="0.2">
      <c r="A353" s="202" t="s">
        <v>7217</v>
      </c>
      <c r="B353" s="202" t="s">
        <v>3304</v>
      </c>
      <c r="C353" s="203" t="s">
        <v>7218</v>
      </c>
      <c r="D353" s="204">
        <v>0.73099999999999998</v>
      </c>
      <c r="E353" s="204">
        <v>0.72799999999999998</v>
      </c>
      <c r="F353" s="204"/>
      <c r="G353" s="204"/>
      <c r="H353" s="205">
        <v>5.5</v>
      </c>
      <c r="I353" s="206">
        <v>1</v>
      </c>
      <c r="J353" s="204">
        <v>0.39500000000000002</v>
      </c>
      <c r="K353" s="206">
        <v>13</v>
      </c>
      <c r="L353" s="204">
        <v>7.2999999999999995E-2</v>
      </c>
      <c r="M353" s="204">
        <v>8.7999999999999995E-2</v>
      </c>
      <c r="N353" s="200"/>
      <c r="O353" s="106"/>
    </row>
    <row r="354" spans="1:15" ht="45" x14ac:dyDescent="0.2">
      <c r="A354" s="202" t="s">
        <v>3496</v>
      </c>
      <c r="B354" s="202" t="s">
        <v>3304</v>
      </c>
      <c r="C354" s="203" t="s">
        <v>355</v>
      </c>
      <c r="D354" s="204">
        <v>1.4550000000000001</v>
      </c>
      <c r="E354" s="204">
        <v>1.452</v>
      </c>
      <c r="F354" s="204"/>
      <c r="G354" s="204"/>
      <c r="H354" s="205">
        <v>12.6</v>
      </c>
      <c r="I354" s="206">
        <v>3</v>
      </c>
      <c r="J354" s="204">
        <v>0.32900000000000001</v>
      </c>
      <c r="K354" s="206">
        <v>27</v>
      </c>
      <c r="L354" s="204">
        <v>7.2999999999999995E-2</v>
      </c>
      <c r="M354" s="204">
        <v>9.7000000000000003E-2</v>
      </c>
      <c r="N354" s="200"/>
      <c r="O354" s="106"/>
    </row>
    <row r="355" spans="1:15" ht="56.25" x14ac:dyDescent="0.2">
      <c r="A355" s="202" t="s">
        <v>3119</v>
      </c>
      <c r="B355" s="202" t="s">
        <v>3304</v>
      </c>
      <c r="C355" s="203" t="s">
        <v>356</v>
      </c>
      <c r="D355" s="204">
        <v>1.206</v>
      </c>
      <c r="E355" s="204">
        <v>1.2010000000000001</v>
      </c>
      <c r="F355" s="204"/>
      <c r="G355" s="204"/>
      <c r="H355" s="205">
        <v>8.9</v>
      </c>
      <c r="I355" s="206">
        <v>2</v>
      </c>
      <c r="J355" s="204">
        <v>0.32300000000000001</v>
      </c>
      <c r="K355" s="206">
        <v>19</v>
      </c>
      <c r="L355" s="204">
        <v>7.5999999999999998E-2</v>
      </c>
      <c r="M355" s="204">
        <v>9.8000000000000004E-2</v>
      </c>
      <c r="N355" s="200"/>
      <c r="O355" s="106"/>
    </row>
    <row r="356" spans="1:15" ht="45" x14ac:dyDescent="0.2">
      <c r="A356" s="202" t="s">
        <v>1518</v>
      </c>
      <c r="B356" s="202" t="s">
        <v>3304</v>
      </c>
      <c r="C356" s="203" t="s">
        <v>357</v>
      </c>
      <c r="D356" s="204">
        <v>1.393</v>
      </c>
      <c r="E356" s="204">
        <v>1.3859999999999999</v>
      </c>
      <c r="F356" s="204"/>
      <c r="G356" s="204"/>
      <c r="H356" s="205">
        <v>11.3</v>
      </c>
      <c r="I356" s="206">
        <v>3</v>
      </c>
      <c r="J356" s="204">
        <v>0.28799999999999998</v>
      </c>
      <c r="K356" s="206">
        <v>24</v>
      </c>
      <c r="L356" s="204">
        <v>7.0999999999999994E-2</v>
      </c>
      <c r="M356" s="204">
        <v>9.4E-2</v>
      </c>
      <c r="N356" s="200"/>
      <c r="O356" s="106"/>
    </row>
    <row r="357" spans="1:15" ht="33.75" x14ac:dyDescent="0.2">
      <c r="A357" s="202" t="s">
        <v>3191</v>
      </c>
      <c r="B357" s="202" t="s">
        <v>3305</v>
      </c>
      <c r="C357" s="203" t="s">
        <v>5680</v>
      </c>
      <c r="D357" s="204">
        <v>1.4430000000000001</v>
      </c>
      <c r="E357" s="204">
        <v>1.4390000000000001</v>
      </c>
      <c r="F357" s="204"/>
      <c r="G357" s="204"/>
      <c r="H357" s="205">
        <v>13.6</v>
      </c>
      <c r="I357" s="206">
        <v>4</v>
      </c>
      <c r="J357" s="204">
        <v>0.27600000000000002</v>
      </c>
      <c r="K357" s="206">
        <v>27</v>
      </c>
      <c r="L357" s="204">
        <v>7.0999999999999994E-2</v>
      </c>
      <c r="M357" s="204">
        <v>9.5000000000000001E-2</v>
      </c>
      <c r="N357" s="200"/>
      <c r="O357" s="106" t="s">
        <v>310</v>
      </c>
    </row>
    <row r="358" spans="1:15" ht="33.75" x14ac:dyDescent="0.2">
      <c r="A358" s="202" t="s">
        <v>3192</v>
      </c>
      <c r="B358" s="202" t="s">
        <v>3305</v>
      </c>
      <c r="C358" s="203" t="s">
        <v>5681</v>
      </c>
      <c r="D358" s="204">
        <v>0.44600000000000001</v>
      </c>
      <c r="E358" s="204">
        <v>0.44500000000000001</v>
      </c>
      <c r="F358" s="204"/>
      <c r="G358" s="204"/>
      <c r="H358" s="205">
        <v>3.9</v>
      </c>
      <c r="I358" s="206">
        <v>1</v>
      </c>
      <c r="J358" s="204">
        <v>0.17299999999999999</v>
      </c>
      <c r="K358" s="206">
        <v>9</v>
      </c>
      <c r="L358" s="204">
        <v>7.4999999999999997E-2</v>
      </c>
      <c r="M358" s="204">
        <v>8.5000000000000006E-2</v>
      </c>
      <c r="N358" s="200"/>
      <c r="O358" s="106" t="s">
        <v>310</v>
      </c>
    </row>
    <row r="359" spans="1:15" ht="33.75" x14ac:dyDescent="0.2">
      <c r="A359" s="202" t="s">
        <v>3266</v>
      </c>
      <c r="B359" s="202" t="s">
        <v>3305</v>
      </c>
      <c r="C359" s="203" t="s">
        <v>432</v>
      </c>
      <c r="D359" s="204">
        <v>0.56699999999999995</v>
      </c>
      <c r="E359" s="204">
        <v>0.56599999999999995</v>
      </c>
      <c r="F359" s="204"/>
      <c r="G359" s="204"/>
      <c r="H359" s="205">
        <v>5.2</v>
      </c>
      <c r="I359" s="206">
        <v>1</v>
      </c>
      <c r="J359" s="204">
        <v>0.34200000000000003</v>
      </c>
      <c r="K359" s="206">
        <v>12</v>
      </c>
      <c r="L359" s="204">
        <v>6.9000000000000006E-2</v>
      </c>
      <c r="M359" s="204">
        <v>8.2000000000000003E-2</v>
      </c>
      <c r="N359" s="200"/>
      <c r="O359" s="106"/>
    </row>
    <row r="360" spans="1:15" x14ac:dyDescent="0.2">
      <c r="A360" s="202" t="s">
        <v>2695</v>
      </c>
      <c r="B360" s="202" t="s">
        <v>3305</v>
      </c>
      <c r="C360" s="203" t="s">
        <v>2696</v>
      </c>
      <c r="D360" s="204">
        <v>0.51100000000000001</v>
      </c>
      <c r="E360" s="204">
        <v>0.51100000000000001</v>
      </c>
      <c r="F360" s="204"/>
      <c r="G360" s="204"/>
      <c r="H360" s="205">
        <v>4.7</v>
      </c>
      <c r="I360" s="206">
        <v>1</v>
      </c>
      <c r="J360" s="204">
        <v>0.27700000000000002</v>
      </c>
      <c r="K360" s="206">
        <v>10</v>
      </c>
      <c r="L360" s="204">
        <v>7.0999999999999994E-2</v>
      </c>
      <c r="M360" s="204">
        <v>8.4000000000000005E-2</v>
      </c>
      <c r="N360" s="200"/>
      <c r="O360" s="106"/>
    </row>
    <row r="361" spans="1:15" ht="22.5" x14ac:dyDescent="0.2">
      <c r="A361" s="202" t="s">
        <v>1032</v>
      </c>
      <c r="B361" s="202" t="s">
        <v>3305</v>
      </c>
      <c r="C361" s="203" t="s">
        <v>7219</v>
      </c>
      <c r="D361" s="204">
        <v>0.51</v>
      </c>
      <c r="E361" s="204">
        <v>0.50900000000000001</v>
      </c>
      <c r="F361" s="204"/>
      <c r="G361" s="204"/>
      <c r="H361" s="205">
        <v>4.4000000000000004</v>
      </c>
      <c r="I361" s="206">
        <v>1</v>
      </c>
      <c r="J361" s="204">
        <v>0.32300000000000001</v>
      </c>
      <c r="K361" s="206">
        <v>11</v>
      </c>
      <c r="L361" s="204">
        <v>7.3999999999999996E-2</v>
      </c>
      <c r="M361" s="204">
        <v>8.5999999999999993E-2</v>
      </c>
      <c r="N361" s="200"/>
      <c r="O361" s="106"/>
    </row>
    <row r="362" spans="1:15" ht="45" x14ac:dyDescent="0.2">
      <c r="A362" s="202" t="s">
        <v>3329</v>
      </c>
      <c r="B362" s="202" t="s">
        <v>3305</v>
      </c>
      <c r="C362" s="203" t="s">
        <v>359</v>
      </c>
      <c r="D362" s="204">
        <v>0.67500000000000004</v>
      </c>
      <c r="E362" s="204">
        <v>0.67400000000000004</v>
      </c>
      <c r="F362" s="204"/>
      <c r="G362" s="204"/>
      <c r="H362" s="205">
        <v>6.3</v>
      </c>
      <c r="I362" s="206">
        <v>1</v>
      </c>
      <c r="J362" s="204">
        <v>0.40799999999999997</v>
      </c>
      <c r="K362" s="206">
        <v>14</v>
      </c>
      <c r="L362" s="204">
        <v>6.9000000000000006E-2</v>
      </c>
      <c r="M362" s="204">
        <v>8.5000000000000006E-2</v>
      </c>
      <c r="N362" s="200"/>
      <c r="O362" s="106"/>
    </row>
    <row r="363" spans="1:15" ht="45" x14ac:dyDescent="0.2">
      <c r="A363" s="202" t="s">
        <v>3330</v>
      </c>
      <c r="B363" s="202" t="s">
        <v>3305</v>
      </c>
      <c r="C363" s="203" t="s">
        <v>360</v>
      </c>
      <c r="D363" s="204">
        <v>0.46300000000000002</v>
      </c>
      <c r="E363" s="204">
        <v>0.46300000000000002</v>
      </c>
      <c r="F363" s="204"/>
      <c r="G363" s="204"/>
      <c r="H363" s="205">
        <v>4</v>
      </c>
      <c r="I363" s="206">
        <v>1</v>
      </c>
      <c r="J363" s="204">
        <v>0.246</v>
      </c>
      <c r="K363" s="206">
        <v>9</v>
      </c>
      <c r="L363" s="204">
        <v>7.2999999999999995E-2</v>
      </c>
      <c r="M363" s="204">
        <v>8.3000000000000004E-2</v>
      </c>
      <c r="N363" s="200"/>
      <c r="O363" s="106"/>
    </row>
    <row r="364" spans="1:15" ht="45" x14ac:dyDescent="0.2">
      <c r="A364" s="202" t="s">
        <v>2878</v>
      </c>
      <c r="B364" s="202" t="s">
        <v>3305</v>
      </c>
      <c r="C364" s="203" t="s">
        <v>138</v>
      </c>
      <c r="D364" s="204">
        <v>0.38200000000000001</v>
      </c>
      <c r="E364" s="204">
        <v>0.38100000000000001</v>
      </c>
      <c r="F364" s="204"/>
      <c r="G364" s="204"/>
      <c r="H364" s="205">
        <v>3.2</v>
      </c>
      <c r="I364" s="206">
        <v>1</v>
      </c>
      <c r="J364" s="204">
        <v>0.20499999999999999</v>
      </c>
      <c r="K364" s="206">
        <v>8</v>
      </c>
      <c r="L364" s="204">
        <v>7.2999999999999995E-2</v>
      </c>
      <c r="M364" s="204">
        <v>0.08</v>
      </c>
      <c r="N364" s="200"/>
      <c r="O364" s="106"/>
    </row>
    <row r="365" spans="1:15" ht="22.5" x14ac:dyDescent="0.2">
      <c r="A365" s="202" t="s">
        <v>3500</v>
      </c>
      <c r="B365" s="202" t="s">
        <v>3305</v>
      </c>
      <c r="C365" s="203" t="s">
        <v>3103</v>
      </c>
      <c r="D365" s="204">
        <v>0.61599999999999999</v>
      </c>
      <c r="E365" s="204">
        <v>0.61499999999999999</v>
      </c>
      <c r="F365" s="204"/>
      <c r="G365" s="204"/>
      <c r="H365" s="205">
        <v>5</v>
      </c>
      <c r="I365" s="206">
        <v>1</v>
      </c>
      <c r="J365" s="204">
        <v>0.40300000000000002</v>
      </c>
      <c r="K365" s="206">
        <v>13</v>
      </c>
      <c r="L365" s="204">
        <v>7.5999999999999998E-2</v>
      </c>
      <c r="M365" s="204">
        <v>0.09</v>
      </c>
      <c r="N365" s="200"/>
      <c r="O365" s="106"/>
    </row>
    <row r="366" spans="1:15" ht="22.5" x14ac:dyDescent="0.2">
      <c r="A366" s="202" t="s">
        <v>3532</v>
      </c>
      <c r="B366" s="202" t="s">
        <v>3305</v>
      </c>
      <c r="C366" s="203" t="s">
        <v>1481</v>
      </c>
      <c r="D366" s="204">
        <v>0.41799999999999998</v>
      </c>
      <c r="E366" s="204">
        <v>0.41499999999999998</v>
      </c>
      <c r="F366" s="204"/>
      <c r="G366" s="204"/>
      <c r="H366" s="205">
        <v>2.8</v>
      </c>
      <c r="I366" s="206">
        <v>1</v>
      </c>
      <c r="J366" s="204">
        <v>0.18099999999999999</v>
      </c>
      <c r="K366" s="206">
        <v>7</v>
      </c>
      <c r="L366" s="204">
        <v>7.5999999999999998E-2</v>
      </c>
      <c r="M366" s="111">
        <v>0.08</v>
      </c>
      <c r="N366" s="201"/>
      <c r="O366" s="110"/>
    </row>
    <row r="367" spans="1:15" ht="56.25" x14ac:dyDescent="0.2">
      <c r="A367" s="202" t="s">
        <v>588</v>
      </c>
      <c r="B367" s="202" t="s">
        <v>3305</v>
      </c>
      <c r="C367" s="203" t="s">
        <v>7220</v>
      </c>
      <c r="D367" s="204">
        <v>0.33</v>
      </c>
      <c r="E367" s="204">
        <v>0.32900000000000001</v>
      </c>
      <c r="F367" s="204"/>
      <c r="G367" s="204"/>
      <c r="H367" s="205">
        <v>2.7</v>
      </c>
      <c r="I367" s="206">
        <v>1</v>
      </c>
      <c r="J367" s="204">
        <v>0.13700000000000001</v>
      </c>
      <c r="K367" s="206">
        <v>5</v>
      </c>
      <c r="L367" s="204">
        <v>7.9000000000000001E-2</v>
      </c>
      <c r="M367" s="204">
        <v>8.2000000000000003E-2</v>
      </c>
      <c r="N367" s="200"/>
      <c r="O367" s="106"/>
    </row>
    <row r="368" spans="1:15" ht="22.5" x14ac:dyDescent="0.2">
      <c r="A368" s="202" t="s">
        <v>1153</v>
      </c>
      <c r="B368" s="202" t="s">
        <v>3305</v>
      </c>
      <c r="C368" s="203" t="s">
        <v>3105</v>
      </c>
      <c r="D368" s="204">
        <v>0.69599999999999995</v>
      </c>
      <c r="E368" s="204">
        <v>0.69599999999999995</v>
      </c>
      <c r="F368" s="204"/>
      <c r="G368" s="204"/>
      <c r="H368" s="205">
        <v>5.6</v>
      </c>
      <c r="I368" s="206"/>
      <c r="J368" s="204"/>
      <c r="K368" s="206">
        <v>13</v>
      </c>
      <c r="L368" s="204">
        <v>7.4999999999999997E-2</v>
      </c>
      <c r="M368" s="204">
        <v>9.0999999999999998E-2</v>
      </c>
      <c r="N368" s="200"/>
      <c r="O368" s="106"/>
    </row>
    <row r="369" spans="1:15" x14ac:dyDescent="0.2">
      <c r="A369" s="202" t="s">
        <v>433</v>
      </c>
      <c r="B369" s="202" t="s">
        <v>3305</v>
      </c>
      <c r="C369" s="203" t="s">
        <v>434</v>
      </c>
      <c r="D369" s="204">
        <v>0.379</v>
      </c>
      <c r="E369" s="204">
        <v>0.378</v>
      </c>
      <c r="F369" s="204"/>
      <c r="G369" s="204"/>
      <c r="H369" s="205">
        <v>2.9</v>
      </c>
      <c r="I369" s="206">
        <v>1</v>
      </c>
      <c r="J369" s="204">
        <v>0.17</v>
      </c>
      <c r="K369" s="206">
        <v>7</v>
      </c>
      <c r="L369" s="204">
        <v>7.0999999999999994E-2</v>
      </c>
      <c r="M369" s="204">
        <v>7.4999999999999997E-2</v>
      </c>
      <c r="N369" s="200"/>
      <c r="O369" s="106"/>
    </row>
    <row r="370" spans="1:15" ht="33.75" x14ac:dyDescent="0.2">
      <c r="A370" s="202" t="s">
        <v>6585</v>
      </c>
      <c r="B370" s="202" t="s">
        <v>3305</v>
      </c>
      <c r="C370" s="203" t="s">
        <v>6586</v>
      </c>
      <c r="D370" s="204">
        <v>1.19</v>
      </c>
      <c r="E370" s="204">
        <v>1.1890000000000001</v>
      </c>
      <c r="F370" s="204"/>
      <c r="G370" s="204"/>
      <c r="H370" s="205">
        <v>11.5</v>
      </c>
      <c r="I370" s="206"/>
      <c r="J370" s="204"/>
      <c r="K370" s="206">
        <v>19</v>
      </c>
      <c r="L370" s="204">
        <v>7.0000000000000007E-2</v>
      </c>
      <c r="M370" s="204">
        <v>9.1999999999999998E-2</v>
      </c>
      <c r="N370" s="200"/>
      <c r="O370" s="106"/>
    </row>
    <row r="371" spans="1:15" x14ac:dyDescent="0.2">
      <c r="A371" s="81" t="s">
        <v>2802</v>
      </c>
      <c r="B371" s="207"/>
      <c r="C371" s="208"/>
      <c r="D371" s="209"/>
      <c r="E371" s="209"/>
      <c r="F371" s="209"/>
      <c r="G371" s="209"/>
      <c r="H371" s="210"/>
      <c r="I371" s="211"/>
      <c r="J371" s="209"/>
      <c r="K371" s="211"/>
      <c r="L371" s="209"/>
      <c r="M371" s="215"/>
      <c r="N371" s="216"/>
      <c r="O371" s="213"/>
    </row>
    <row r="372" spans="1:15" ht="22.5" x14ac:dyDescent="0.2">
      <c r="A372" s="202" t="s">
        <v>879</v>
      </c>
      <c r="B372" s="202" t="s">
        <v>3303</v>
      </c>
      <c r="C372" s="203" t="s">
        <v>2178</v>
      </c>
      <c r="D372" s="204">
        <v>2.3039999999999998</v>
      </c>
      <c r="E372" s="204">
        <v>2.1709999999999998</v>
      </c>
      <c r="F372" s="204"/>
      <c r="G372" s="204"/>
      <c r="H372" s="205">
        <v>12.7</v>
      </c>
      <c r="I372" s="206">
        <v>3</v>
      </c>
      <c r="J372" s="204">
        <v>0.35699999999999998</v>
      </c>
      <c r="K372" s="206">
        <v>26</v>
      </c>
      <c r="L372" s="204">
        <v>7.9000000000000001E-2</v>
      </c>
      <c r="M372" s="204">
        <v>0.104</v>
      </c>
      <c r="N372" s="200"/>
      <c r="O372" s="106"/>
    </row>
    <row r="373" spans="1:15" ht="45" x14ac:dyDescent="0.2">
      <c r="A373" s="202" t="s">
        <v>1507</v>
      </c>
      <c r="B373" s="202" t="s">
        <v>3303</v>
      </c>
      <c r="C373" s="203" t="s">
        <v>6587</v>
      </c>
      <c r="D373" s="204">
        <v>1.022</v>
      </c>
      <c r="E373" s="204">
        <v>1.0129999999999999</v>
      </c>
      <c r="F373" s="204"/>
      <c r="G373" s="204"/>
      <c r="H373" s="205">
        <v>5.6</v>
      </c>
      <c r="I373" s="206">
        <v>1</v>
      </c>
      <c r="J373" s="204">
        <v>0.44</v>
      </c>
      <c r="K373" s="206">
        <v>15</v>
      </c>
      <c r="L373" s="204">
        <v>0.11799999999999999</v>
      </c>
      <c r="M373" s="204">
        <v>0.14299999999999999</v>
      </c>
      <c r="N373" s="200"/>
      <c r="O373" s="106"/>
    </row>
    <row r="374" spans="1:15" ht="33.75" x14ac:dyDescent="0.2">
      <c r="A374" s="202" t="s">
        <v>2337</v>
      </c>
      <c r="B374" s="202" t="s">
        <v>3303</v>
      </c>
      <c r="C374" s="203" t="s">
        <v>7221</v>
      </c>
      <c r="D374" s="204">
        <v>1.46</v>
      </c>
      <c r="E374" s="204">
        <v>1.3660000000000001</v>
      </c>
      <c r="F374" s="204"/>
      <c r="G374" s="204"/>
      <c r="H374" s="205">
        <v>7.4</v>
      </c>
      <c r="I374" s="206">
        <v>1</v>
      </c>
      <c r="J374" s="204">
        <v>0.42</v>
      </c>
      <c r="K374" s="206">
        <v>18</v>
      </c>
      <c r="L374" s="204">
        <v>7.9000000000000001E-2</v>
      </c>
      <c r="M374" s="204">
        <v>0.1</v>
      </c>
      <c r="N374" s="200"/>
      <c r="O374" s="106"/>
    </row>
    <row r="375" spans="1:15" ht="22.5" x14ac:dyDescent="0.2">
      <c r="A375" s="202" t="s">
        <v>2338</v>
      </c>
      <c r="B375" s="202" t="s">
        <v>3303</v>
      </c>
      <c r="C375" s="203" t="s">
        <v>142</v>
      </c>
      <c r="D375" s="204">
        <v>1.5669999999999999</v>
      </c>
      <c r="E375" s="204">
        <v>1.4850000000000001</v>
      </c>
      <c r="F375" s="204"/>
      <c r="G375" s="204"/>
      <c r="H375" s="205">
        <v>9.4</v>
      </c>
      <c r="I375" s="206">
        <v>2</v>
      </c>
      <c r="J375" s="204">
        <v>0.309</v>
      </c>
      <c r="K375" s="206">
        <v>19</v>
      </c>
      <c r="L375" s="204">
        <v>6.9000000000000006E-2</v>
      </c>
      <c r="M375" s="204">
        <v>8.8999999999999996E-2</v>
      </c>
      <c r="N375" s="200"/>
      <c r="O375" s="106"/>
    </row>
    <row r="376" spans="1:15" ht="22.5" x14ac:dyDescent="0.2">
      <c r="A376" s="202" t="s">
        <v>3467</v>
      </c>
      <c r="B376" s="202" t="s">
        <v>3303</v>
      </c>
      <c r="C376" s="203" t="s">
        <v>143</v>
      </c>
      <c r="D376" s="204">
        <v>0.73</v>
      </c>
      <c r="E376" s="204">
        <v>0.66200000000000003</v>
      </c>
      <c r="F376" s="204"/>
      <c r="G376" s="204"/>
      <c r="H376" s="205">
        <v>3.1</v>
      </c>
      <c r="I376" s="206">
        <v>1</v>
      </c>
      <c r="J376" s="204">
        <v>0.23300000000000001</v>
      </c>
      <c r="K376" s="206">
        <v>8</v>
      </c>
      <c r="L376" s="204">
        <v>7.0000000000000007E-2</v>
      </c>
      <c r="M376" s="204">
        <v>7.5999999999999998E-2</v>
      </c>
      <c r="N376" s="200"/>
      <c r="O376" s="106"/>
    </row>
    <row r="377" spans="1:15" ht="33.75" x14ac:dyDescent="0.2">
      <c r="A377" s="202" t="s">
        <v>6822</v>
      </c>
      <c r="B377" s="202" t="s">
        <v>3303</v>
      </c>
      <c r="C377" s="203" t="s">
        <v>6823</v>
      </c>
      <c r="D377" s="204">
        <v>1.409</v>
      </c>
      <c r="E377" s="204">
        <v>1.3580000000000001</v>
      </c>
      <c r="F377" s="204"/>
      <c r="G377" s="204"/>
      <c r="H377" s="205">
        <v>9.8000000000000007</v>
      </c>
      <c r="I377" s="206">
        <v>2</v>
      </c>
      <c r="J377" s="204">
        <v>0.33</v>
      </c>
      <c r="K377" s="206">
        <v>22</v>
      </c>
      <c r="L377" s="204">
        <v>7.0999999999999994E-2</v>
      </c>
      <c r="M377" s="204">
        <v>9.1999999999999998E-2</v>
      </c>
      <c r="N377" s="200"/>
      <c r="O377" s="106"/>
    </row>
    <row r="378" spans="1:15" ht="22.5" x14ac:dyDescent="0.2">
      <c r="A378" s="202" t="s">
        <v>3110</v>
      </c>
      <c r="B378" s="202" t="s">
        <v>3304</v>
      </c>
      <c r="C378" s="203" t="s">
        <v>147</v>
      </c>
      <c r="D378" s="204">
        <v>1.044</v>
      </c>
      <c r="E378" s="204">
        <v>1.042</v>
      </c>
      <c r="F378" s="204"/>
      <c r="G378" s="204"/>
      <c r="H378" s="205">
        <v>7</v>
      </c>
      <c r="I378" s="206">
        <v>1</v>
      </c>
      <c r="J378" s="204">
        <v>0.66</v>
      </c>
      <c r="K378" s="206">
        <v>15</v>
      </c>
      <c r="L378" s="204">
        <v>8.8999999999999996E-2</v>
      </c>
      <c r="M378" s="204">
        <v>0.112</v>
      </c>
      <c r="N378" s="200"/>
      <c r="O378" s="106"/>
    </row>
    <row r="379" spans="1:15" ht="56.25" x14ac:dyDescent="0.2">
      <c r="A379" s="202" t="s">
        <v>322</v>
      </c>
      <c r="B379" s="202" t="s">
        <v>3304</v>
      </c>
      <c r="C379" s="203" t="s">
        <v>31</v>
      </c>
      <c r="D379" s="204">
        <v>1.51</v>
      </c>
      <c r="E379" s="204">
        <v>1.504</v>
      </c>
      <c r="F379" s="204"/>
      <c r="G379" s="204"/>
      <c r="H379" s="205">
        <v>10.7</v>
      </c>
      <c r="I379" s="206">
        <v>3</v>
      </c>
      <c r="J379" s="204">
        <v>0.27500000000000002</v>
      </c>
      <c r="K379" s="206">
        <v>23</v>
      </c>
      <c r="L379" s="204">
        <v>7.1999999999999995E-2</v>
      </c>
      <c r="M379" s="204">
        <v>9.4E-2</v>
      </c>
      <c r="N379" s="200"/>
      <c r="O379" s="106"/>
    </row>
    <row r="380" spans="1:15" ht="56.25" x14ac:dyDescent="0.2">
      <c r="A380" s="202" t="s">
        <v>32</v>
      </c>
      <c r="B380" s="202" t="s">
        <v>3304</v>
      </c>
      <c r="C380" s="203" t="s">
        <v>7222</v>
      </c>
      <c r="D380" s="204">
        <v>0.76800000000000002</v>
      </c>
      <c r="E380" s="204">
        <v>0.76600000000000001</v>
      </c>
      <c r="F380" s="204"/>
      <c r="G380" s="204"/>
      <c r="H380" s="205">
        <v>5.0999999999999996</v>
      </c>
      <c r="I380" s="206">
        <v>1</v>
      </c>
      <c r="J380" s="204">
        <v>0.42399999999999999</v>
      </c>
      <c r="K380" s="206">
        <v>13</v>
      </c>
      <c r="L380" s="204">
        <v>6.6000000000000003E-2</v>
      </c>
      <c r="M380" s="204">
        <v>7.9000000000000001E-2</v>
      </c>
      <c r="N380" s="200"/>
      <c r="O380" s="106"/>
    </row>
    <row r="381" spans="1:15" ht="45" x14ac:dyDescent="0.2">
      <c r="A381" s="202" t="s">
        <v>7223</v>
      </c>
      <c r="B381" s="202" t="s">
        <v>3304</v>
      </c>
      <c r="C381" s="203" t="s">
        <v>33</v>
      </c>
      <c r="D381" s="204">
        <v>0.54800000000000004</v>
      </c>
      <c r="E381" s="204">
        <v>0.54700000000000004</v>
      </c>
      <c r="F381" s="204"/>
      <c r="G381" s="204"/>
      <c r="H381" s="205">
        <v>4</v>
      </c>
      <c r="I381" s="206">
        <v>1</v>
      </c>
      <c r="J381" s="204">
        <v>0.28000000000000003</v>
      </c>
      <c r="K381" s="206">
        <v>10</v>
      </c>
      <c r="L381" s="204">
        <v>7.1999999999999995E-2</v>
      </c>
      <c r="M381" s="204">
        <v>8.2000000000000003E-2</v>
      </c>
      <c r="N381" s="200"/>
      <c r="O381" s="106"/>
    </row>
    <row r="382" spans="1:15" ht="22.5" x14ac:dyDescent="0.2">
      <c r="A382" s="202" t="s">
        <v>1590</v>
      </c>
      <c r="B382" s="202" t="s">
        <v>3305</v>
      </c>
      <c r="C382" s="203" t="s">
        <v>2196</v>
      </c>
      <c r="D382" s="204">
        <v>1.6879999999999999</v>
      </c>
      <c r="E382" s="204">
        <v>1.6859999999999999</v>
      </c>
      <c r="F382" s="204"/>
      <c r="G382" s="204"/>
      <c r="H382" s="205">
        <v>14.2</v>
      </c>
      <c r="I382" s="206">
        <v>4</v>
      </c>
      <c r="J382" s="204">
        <v>0.32200000000000001</v>
      </c>
      <c r="K382" s="206">
        <v>28</v>
      </c>
      <c r="L382" s="204">
        <v>7.9000000000000001E-2</v>
      </c>
      <c r="M382" s="111">
        <v>0.106</v>
      </c>
      <c r="N382" s="201"/>
      <c r="O382" s="110"/>
    </row>
    <row r="383" spans="1:15" ht="45" x14ac:dyDescent="0.2">
      <c r="A383" s="202" t="s">
        <v>2033</v>
      </c>
      <c r="B383" s="202" t="s">
        <v>3305</v>
      </c>
      <c r="C383" s="203" t="s">
        <v>3111</v>
      </c>
      <c r="D383" s="204">
        <v>1.2689999999999999</v>
      </c>
      <c r="E383" s="204">
        <v>1.2669999999999999</v>
      </c>
      <c r="F383" s="204"/>
      <c r="G383" s="204"/>
      <c r="H383" s="205">
        <v>11.3</v>
      </c>
      <c r="I383" s="206">
        <v>3</v>
      </c>
      <c r="J383" s="204">
        <v>0.29899999999999999</v>
      </c>
      <c r="K383" s="206">
        <v>24</v>
      </c>
      <c r="L383" s="204">
        <v>7.3999999999999996E-2</v>
      </c>
      <c r="M383" s="204">
        <v>9.7000000000000003E-2</v>
      </c>
      <c r="N383" s="200"/>
      <c r="O383" s="106" t="s">
        <v>310</v>
      </c>
    </row>
    <row r="384" spans="1:15" ht="45" x14ac:dyDescent="0.2">
      <c r="A384" s="202" t="s">
        <v>2034</v>
      </c>
      <c r="B384" s="202" t="s">
        <v>3305</v>
      </c>
      <c r="C384" s="203" t="s">
        <v>34</v>
      </c>
      <c r="D384" s="204">
        <v>0.98</v>
      </c>
      <c r="E384" s="204">
        <v>0.97</v>
      </c>
      <c r="F384" s="204"/>
      <c r="G384" s="204"/>
      <c r="H384" s="205">
        <v>4</v>
      </c>
      <c r="I384" s="206">
        <v>1</v>
      </c>
      <c r="J384" s="204">
        <v>0.47299999999999998</v>
      </c>
      <c r="K384" s="206">
        <v>9</v>
      </c>
      <c r="L384" s="204">
        <v>0.23599999999999999</v>
      </c>
      <c r="M384" s="204">
        <v>0.189</v>
      </c>
      <c r="N384" s="200"/>
      <c r="O384" s="106" t="s">
        <v>310</v>
      </c>
    </row>
    <row r="385" spans="1:15" ht="45" x14ac:dyDescent="0.2">
      <c r="A385" s="202" t="s">
        <v>35</v>
      </c>
      <c r="B385" s="202" t="s">
        <v>3305</v>
      </c>
      <c r="C385" s="203" t="s">
        <v>36</v>
      </c>
      <c r="D385" s="204">
        <v>0.59799999999999998</v>
      </c>
      <c r="E385" s="204">
        <v>0.59599999999999997</v>
      </c>
      <c r="F385" s="204"/>
      <c r="G385" s="204"/>
      <c r="H385" s="205">
        <v>5.4</v>
      </c>
      <c r="I385" s="206">
        <v>1</v>
      </c>
      <c r="J385" s="204">
        <v>0.32</v>
      </c>
      <c r="K385" s="206">
        <v>13</v>
      </c>
      <c r="L385" s="204">
        <v>7.2999999999999995E-2</v>
      </c>
      <c r="M385" s="204">
        <v>8.8999999999999996E-2</v>
      </c>
      <c r="N385" s="200"/>
      <c r="O385" s="106" t="s">
        <v>310</v>
      </c>
    </row>
    <row r="386" spans="1:15" ht="33.75" x14ac:dyDescent="0.2">
      <c r="A386" s="202" t="s">
        <v>2036</v>
      </c>
      <c r="B386" s="202" t="s">
        <v>3305</v>
      </c>
      <c r="C386" s="203" t="s">
        <v>38</v>
      </c>
      <c r="D386" s="204">
        <v>0.68200000000000005</v>
      </c>
      <c r="E386" s="204">
        <v>0.68200000000000005</v>
      </c>
      <c r="F386" s="204"/>
      <c r="G386" s="204"/>
      <c r="H386" s="205">
        <v>7.1</v>
      </c>
      <c r="I386" s="206">
        <v>1</v>
      </c>
      <c r="J386" s="204">
        <v>0.41599999999999998</v>
      </c>
      <c r="K386" s="206">
        <v>16</v>
      </c>
      <c r="L386" s="204">
        <v>6.3E-2</v>
      </c>
      <c r="M386" s="204">
        <v>7.9000000000000001E-2</v>
      </c>
      <c r="N386" s="200"/>
      <c r="O386" s="106"/>
    </row>
    <row r="387" spans="1:15" ht="33.75" x14ac:dyDescent="0.2">
      <c r="A387" s="202" t="s">
        <v>996</v>
      </c>
      <c r="B387" s="202" t="s">
        <v>3305</v>
      </c>
      <c r="C387" s="203" t="s">
        <v>39</v>
      </c>
      <c r="D387" s="204">
        <v>0.504</v>
      </c>
      <c r="E387" s="204">
        <v>0.503</v>
      </c>
      <c r="F387" s="204"/>
      <c r="G387" s="204"/>
      <c r="H387" s="205">
        <v>4.7</v>
      </c>
      <c r="I387" s="206">
        <v>1</v>
      </c>
      <c r="J387" s="204">
        <v>0.26600000000000001</v>
      </c>
      <c r="K387" s="206">
        <v>11</v>
      </c>
      <c r="L387" s="204">
        <v>6.9000000000000006E-2</v>
      </c>
      <c r="M387" s="204">
        <v>8.1000000000000003E-2</v>
      </c>
      <c r="N387" s="200"/>
      <c r="O387" s="106"/>
    </row>
    <row r="388" spans="1:15" ht="56.25" x14ac:dyDescent="0.2">
      <c r="A388" s="202" t="s">
        <v>2037</v>
      </c>
      <c r="B388" s="202" t="s">
        <v>3305</v>
      </c>
      <c r="C388" s="203" t="s">
        <v>3112</v>
      </c>
      <c r="D388" s="204">
        <v>1.444</v>
      </c>
      <c r="E388" s="204">
        <v>1.4430000000000001</v>
      </c>
      <c r="F388" s="204"/>
      <c r="G388" s="204"/>
      <c r="H388" s="205">
        <v>11.2</v>
      </c>
      <c r="I388" s="206">
        <v>3</v>
      </c>
      <c r="J388" s="204">
        <v>0.34799999999999998</v>
      </c>
      <c r="K388" s="206">
        <v>24</v>
      </c>
      <c r="L388" s="204">
        <v>8.6999999999999994E-2</v>
      </c>
      <c r="M388" s="204">
        <v>0.114</v>
      </c>
      <c r="N388" s="200"/>
      <c r="O388" s="106"/>
    </row>
    <row r="389" spans="1:15" ht="45" x14ac:dyDescent="0.2">
      <c r="A389" s="202" t="s">
        <v>2038</v>
      </c>
      <c r="B389" s="202" t="s">
        <v>3305</v>
      </c>
      <c r="C389" s="203" t="s">
        <v>3113</v>
      </c>
      <c r="D389" s="204">
        <v>0.92900000000000005</v>
      </c>
      <c r="E389" s="204">
        <v>0.92800000000000005</v>
      </c>
      <c r="F389" s="204"/>
      <c r="G389" s="204"/>
      <c r="H389" s="205">
        <v>8.3000000000000007</v>
      </c>
      <c r="I389" s="206">
        <v>2</v>
      </c>
      <c r="J389" s="204">
        <v>0.28999999999999998</v>
      </c>
      <c r="K389" s="206">
        <v>18</v>
      </c>
      <c r="L389" s="204">
        <v>7.2999999999999995E-2</v>
      </c>
      <c r="M389" s="204">
        <v>9.4E-2</v>
      </c>
      <c r="N389" s="200"/>
      <c r="O389" s="106"/>
    </row>
    <row r="390" spans="1:15" ht="45" x14ac:dyDescent="0.2">
      <c r="A390" s="202" t="s">
        <v>1732</v>
      </c>
      <c r="B390" s="202" t="s">
        <v>3305</v>
      </c>
      <c r="C390" s="203" t="s">
        <v>2786</v>
      </c>
      <c r="D390" s="204">
        <v>0.56999999999999995</v>
      </c>
      <c r="E390" s="204">
        <v>0.56899999999999995</v>
      </c>
      <c r="F390" s="204"/>
      <c r="G390" s="204"/>
      <c r="H390" s="205">
        <v>5.2</v>
      </c>
      <c r="I390" s="206">
        <v>1</v>
      </c>
      <c r="J390" s="204">
        <v>0.29799999999999999</v>
      </c>
      <c r="K390" s="206">
        <v>11</v>
      </c>
      <c r="L390" s="204">
        <v>7.1999999999999995E-2</v>
      </c>
      <c r="M390" s="204">
        <v>8.5999999999999993E-2</v>
      </c>
      <c r="N390" s="200"/>
      <c r="O390" s="106"/>
    </row>
    <row r="391" spans="1:15" x14ac:dyDescent="0.2">
      <c r="A391" s="202" t="s">
        <v>2787</v>
      </c>
      <c r="B391" s="202" t="s">
        <v>3305</v>
      </c>
      <c r="C391" s="203" t="s">
        <v>2788</v>
      </c>
      <c r="D391" s="204">
        <v>0.503</v>
      </c>
      <c r="E391" s="204">
        <v>0.503</v>
      </c>
      <c r="F391" s="204"/>
      <c r="G391" s="204"/>
      <c r="H391" s="205">
        <v>5</v>
      </c>
      <c r="I391" s="206">
        <v>1</v>
      </c>
      <c r="J391" s="204">
        <v>0.29599999999999999</v>
      </c>
      <c r="K391" s="206">
        <v>11</v>
      </c>
      <c r="L391" s="204">
        <v>6.7000000000000004E-2</v>
      </c>
      <c r="M391" s="204">
        <v>7.9000000000000001E-2</v>
      </c>
      <c r="N391" s="200"/>
      <c r="O391" s="106"/>
    </row>
    <row r="392" spans="1:15" x14ac:dyDescent="0.2">
      <c r="A392" s="81" t="s">
        <v>2776</v>
      </c>
      <c r="B392" s="207"/>
      <c r="C392" s="208"/>
      <c r="D392" s="209"/>
      <c r="E392" s="209"/>
      <c r="F392" s="209"/>
      <c r="G392" s="209"/>
      <c r="H392" s="210"/>
      <c r="I392" s="211"/>
      <c r="J392" s="209"/>
      <c r="K392" s="211"/>
      <c r="L392" s="209"/>
      <c r="M392" s="215"/>
      <c r="N392" s="216"/>
      <c r="O392" s="213"/>
    </row>
    <row r="393" spans="1:15" ht="22.5" x14ac:dyDescent="0.2">
      <c r="A393" s="202" t="s">
        <v>867</v>
      </c>
      <c r="B393" s="202" t="s">
        <v>3303</v>
      </c>
      <c r="C393" s="203" t="s">
        <v>2789</v>
      </c>
      <c r="D393" s="204">
        <v>4.6230000000000002</v>
      </c>
      <c r="E393" s="204">
        <v>4.3929999999999998</v>
      </c>
      <c r="F393" s="204"/>
      <c r="G393" s="204"/>
      <c r="H393" s="205">
        <v>28.4</v>
      </c>
      <c r="I393" s="206">
        <v>8</v>
      </c>
      <c r="J393" s="204">
        <v>0.30499999999999999</v>
      </c>
      <c r="K393" s="206">
        <v>46</v>
      </c>
      <c r="L393" s="204">
        <v>6.8000000000000005E-2</v>
      </c>
      <c r="M393" s="204">
        <v>9.4E-2</v>
      </c>
      <c r="N393" s="200"/>
      <c r="O393" s="106"/>
    </row>
    <row r="394" spans="1:15" ht="56.25" x14ac:dyDescent="0.2">
      <c r="A394" s="202" t="s">
        <v>3056</v>
      </c>
      <c r="B394" s="202" t="s">
        <v>3303</v>
      </c>
      <c r="C394" s="203" t="s">
        <v>42</v>
      </c>
      <c r="D394" s="204">
        <v>5.5759999999999996</v>
      </c>
      <c r="E394" s="204">
        <v>5.3440000000000003</v>
      </c>
      <c r="F394" s="204"/>
      <c r="G394" s="204"/>
      <c r="H394" s="205">
        <v>31.8</v>
      </c>
      <c r="I394" s="206">
        <v>10</v>
      </c>
      <c r="J394" s="204">
        <v>0.33700000000000002</v>
      </c>
      <c r="K394" s="206">
        <v>50</v>
      </c>
      <c r="L394" s="204">
        <v>8.2000000000000003E-2</v>
      </c>
      <c r="M394" s="204">
        <v>0.113</v>
      </c>
      <c r="N394" s="200"/>
      <c r="O394" s="106"/>
    </row>
    <row r="395" spans="1:15" ht="56.25" x14ac:dyDescent="0.2">
      <c r="A395" s="202" t="s">
        <v>3057</v>
      </c>
      <c r="B395" s="202" t="s">
        <v>3303</v>
      </c>
      <c r="C395" s="203" t="s">
        <v>43</v>
      </c>
      <c r="D395" s="204">
        <v>3.2349999999999999</v>
      </c>
      <c r="E395" s="204">
        <v>3.0750000000000002</v>
      </c>
      <c r="F395" s="204"/>
      <c r="G395" s="204"/>
      <c r="H395" s="205">
        <v>20.399999999999999</v>
      </c>
      <c r="I395" s="206">
        <v>6</v>
      </c>
      <c r="J395" s="204">
        <v>0.26900000000000002</v>
      </c>
      <c r="K395" s="206">
        <v>35</v>
      </c>
      <c r="L395" s="204">
        <v>6.5000000000000002E-2</v>
      </c>
      <c r="M395" s="111">
        <v>8.7999999999999995E-2</v>
      </c>
      <c r="N395" s="201"/>
      <c r="O395" s="110"/>
    </row>
    <row r="396" spans="1:15" ht="56.25" x14ac:dyDescent="0.2">
      <c r="A396" s="202" t="s">
        <v>3028</v>
      </c>
      <c r="B396" s="202" t="s">
        <v>3303</v>
      </c>
      <c r="C396" s="203" t="s">
        <v>7224</v>
      </c>
      <c r="D396" s="204">
        <v>3.09</v>
      </c>
      <c r="E396" s="204">
        <v>2.9409999999999998</v>
      </c>
      <c r="F396" s="204"/>
      <c r="G396" s="204"/>
      <c r="H396" s="205">
        <v>15.2</v>
      </c>
      <c r="I396" s="206">
        <v>4</v>
      </c>
      <c r="J396" s="204">
        <v>0.312</v>
      </c>
      <c r="K396" s="206">
        <v>28</v>
      </c>
      <c r="L396" s="204">
        <v>7.1999999999999995E-2</v>
      </c>
      <c r="M396" s="204">
        <v>9.6000000000000002E-2</v>
      </c>
      <c r="N396" s="200"/>
      <c r="O396" s="106"/>
    </row>
    <row r="397" spans="1:15" ht="33.75" x14ac:dyDescent="0.2">
      <c r="A397" s="202" t="s">
        <v>2452</v>
      </c>
      <c r="B397" s="202" t="s">
        <v>3303</v>
      </c>
      <c r="C397" s="203" t="s">
        <v>2731</v>
      </c>
      <c r="D397" s="204">
        <v>3.6989999999999998</v>
      </c>
      <c r="E397" s="204">
        <v>3.5840000000000001</v>
      </c>
      <c r="F397" s="204"/>
      <c r="G397" s="204"/>
      <c r="H397" s="205">
        <v>20.6</v>
      </c>
      <c r="I397" s="206">
        <v>6</v>
      </c>
      <c r="J397" s="204">
        <v>0.38900000000000001</v>
      </c>
      <c r="K397" s="206">
        <v>37</v>
      </c>
      <c r="L397" s="204">
        <v>9.1999999999999998E-2</v>
      </c>
      <c r="M397" s="204">
        <v>0.126</v>
      </c>
      <c r="N397" s="200"/>
      <c r="O397" s="106"/>
    </row>
    <row r="398" spans="1:15" ht="22.5" x14ac:dyDescent="0.2">
      <c r="A398" s="202" t="s">
        <v>2732</v>
      </c>
      <c r="B398" s="202" t="s">
        <v>3303</v>
      </c>
      <c r="C398" s="203" t="s">
        <v>7225</v>
      </c>
      <c r="D398" s="204">
        <v>2.3130000000000002</v>
      </c>
      <c r="E398" s="204">
        <v>2.1960000000000002</v>
      </c>
      <c r="F398" s="204"/>
      <c r="G398" s="204"/>
      <c r="H398" s="205">
        <v>8.4</v>
      </c>
      <c r="I398" s="206">
        <v>2</v>
      </c>
      <c r="J398" s="204">
        <v>0.27100000000000002</v>
      </c>
      <c r="K398" s="206">
        <v>17</v>
      </c>
      <c r="L398" s="204">
        <v>6.8000000000000005E-2</v>
      </c>
      <c r="M398" s="204">
        <v>8.6999999999999994E-2</v>
      </c>
      <c r="N398" s="200"/>
      <c r="O398" s="106"/>
    </row>
    <row r="399" spans="1:15" ht="22.5" x14ac:dyDescent="0.2">
      <c r="A399" s="202" t="s">
        <v>5690</v>
      </c>
      <c r="B399" s="202" t="s">
        <v>3303</v>
      </c>
      <c r="C399" s="203" t="s">
        <v>7226</v>
      </c>
      <c r="D399" s="204">
        <v>1.948</v>
      </c>
      <c r="E399" s="204">
        <v>1.8340000000000001</v>
      </c>
      <c r="F399" s="204"/>
      <c r="G399" s="204"/>
      <c r="H399" s="205">
        <v>7</v>
      </c>
      <c r="I399" s="206">
        <v>1</v>
      </c>
      <c r="J399" s="204">
        <v>0.32600000000000001</v>
      </c>
      <c r="K399" s="206">
        <v>14</v>
      </c>
      <c r="L399" s="204">
        <v>6.5000000000000002E-2</v>
      </c>
      <c r="M399" s="204">
        <v>8.2000000000000003E-2</v>
      </c>
      <c r="N399" s="200"/>
      <c r="O399" s="106"/>
    </row>
    <row r="400" spans="1:15" ht="45" x14ac:dyDescent="0.2">
      <c r="A400" s="202" t="s">
        <v>3675</v>
      </c>
      <c r="B400" s="202" t="s">
        <v>3303</v>
      </c>
      <c r="C400" s="203" t="s">
        <v>7227</v>
      </c>
      <c r="D400" s="204">
        <v>4.9349999999999996</v>
      </c>
      <c r="E400" s="204">
        <v>4.6890000000000001</v>
      </c>
      <c r="F400" s="204"/>
      <c r="G400" s="204"/>
      <c r="H400" s="205">
        <v>15.6</v>
      </c>
      <c r="I400" s="206">
        <v>4</v>
      </c>
      <c r="J400" s="204">
        <v>0.39</v>
      </c>
      <c r="K400" s="206">
        <v>29</v>
      </c>
      <c r="L400" s="204">
        <v>8.6999999999999994E-2</v>
      </c>
      <c r="M400" s="204">
        <v>0.11700000000000001</v>
      </c>
      <c r="N400" s="200"/>
      <c r="O400" s="106"/>
    </row>
    <row r="401" spans="1:15" ht="56.25" x14ac:dyDescent="0.2">
      <c r="A401" s="202" t="s">
        <v>3198</v>
      </c>
      <c r="B401" s="202" t="s">
        <v>3303</v>
      </c>
      <c r="C401" s="203" t="s">
        <v>7228</v>
      </c>
      <c r="D401" s="204">
        <v>3.093</v>
      </c>
      <c r="E401" s="204">
        <v>2.93</v>
      </c>
      <c r="F401" s="204"/>
      <c r="G401" s="204"/>
      <c r="H401" s="205">
        <v>16.5</v>
      </c>
      <c r="I401" s="206">
        <v>4</v>
      </c>
      <c r="J401" s="204">
        <v>0.38200000000000001</v>
      </c>
      <c r="K401" s="206">
        <v>30</v>
      </c>
      <c r="L401" s="204">
        <v>8.1000000000000003E-2</v>
      </c>
      <c r="M401" s="204">
        <v>0.109</v>
      </c>
      <c r="N401" s="200"/>
      <c r="O401" s="106"/>
    </row>
    <row r="402" spans="1:15" ht="56.25" x14ac:dyDescent="0.2">
      <c r="A402" s="202" t="s">
        <v>1832</v>
      </c>
      <c r="B402" s="202" t="s">
        <v>3303</v>
      </c>
      <c r="C402" s="203" t="s">
        <v>7229</v>
      </c>
      <c r="D402" s="204">
        <v>2.306</v>
      </c>
      <c r="E402" s="204">
        <v>2.1819999999999999</v>
      </c>
      <c r="F402" s="204"/>
      <c r="G402" s="204"/>
      <c r="H402" s="205">
        <v>11</v>
      </c>
      <c r="I402" s="206">
        <v>3</v>
      </c>
      <c r="J402" s="204">
        <v>0.34300000000000003</v>
      </c>
      <c r="K402" s="206">
        <v>24</v>
      </c>
      <c r="L402" s="204">
        <v>8.6999999999999994E-2</v>
      </c>
      <c r="M402" s="204">
        <v>0.114</v>
      </c>
      <c r="N402" s="200"/>
      <c r="O402" s="106"/>
    </row>
    <row r="403" spans="1:15" ht="56.25" x14ac:dyDescent="0.2">
      <c r="A403" s="202" t="s">
        <v>2875</v>
      </c>
      <c r="B403" s="202" t="s">
        <v>3303</v>
      </c>
      <c r="C403" s="203" t="s">
        <v>7230</v>
      </c>
      <c r="D403" s="204">
        <v>2.1080000000000001</v>
      </c>
      <c r="E403" s="204">
        <v>1.9830000000000001</v>
      </c>
      <c r="F403" s="204"/>
      <c r="G403" s="204"/>
      <c r="H403" s="205">
        <v>9.8000000000000007</v>
      </c>
      <c r="I403" s="206">
        <v>2</v>
      </c>
      <c r="J403" s="204">
        <v>0.36899999999999999</v>
      </c>
      <c r="K403" s="206">
        <v>19</v>
      </c>
      <c r="L403" s="204">
        <v>7.9000000000000001E-2</v>
      </c>
      <c r="M403" s="204">
        <v>0.10299999999999999</v>
      </c>
      <c r="N403" s="200"/>
      <c r="O403" s="106"/>
    </row>
    <row r="404" spans="1:15" ht="56.25" x14ac:dyDescent="0.2">
      <c r="A404" s="202" t="s">
        <v>2876</v>
      </c>
      <c r="B404" s="202" t="s">
        <v>3303</v>
      </c>
      <c r="C404" s="203" t="s">
        <v>7231</v>
      </c>
      <c r="D404" s="204">
        <v>1.548</v>
      </c>
      <c r="E404" s="204">
        <v>1.464</v>
      </c>
      <c r="F404" s="204"/>
      <c r="G404" s="204"/>
      <c r="H404" s="205">
        <v>8.5</v>
      </c>
      <c r="I404" s="206">
        <v>2</v>
      </c>
      <c r="J404" s="204">
        <v>0.30499999999999999</v>
      </c>
      <c r="K404" s="206">
        <v>17</v>
      </c>
      <c r="L404" s="204">
        <v>7.4999999999999997E-2</v>
      </c>
      <c r="M404" s="204">
        <v>9.6000000000000002E-2</v>
      </c>
      <c r="N404" s="200"/>
      <c r="O404" s="106"/>
    </row>
    <row r="405" spans="1:15" ht="56.25" x14ac:dyDescent="0.2">
      <c r="A405" s="202" t="s">
        <v>3533</v>
      </c>
      <c r="B405" s="202" t="s">
        <v>3303</v>
      </c>
      <c r="C405" s="203" t="s">
        <v>7232</v>
      </c>
      <c r="D405" s="204">
        <v>1.1200000000000001</v>
      </c>
      <c r="E405" s="204">
        <v>1.038</v>
      </c>
      <c r="F405" s="204"/>
      <c r="G405" s="204"/>
      <c r="H405" s="205">
        <v>4.5</v>
      </c>
      <c r="I405" s="206">
        <v>1</v>
      </c>
      <c r="J405" s="204">
        <v>0.218</v>
      </c>
      <c r="K405" s="206">
        <v>11</v>
      </c>
      <c r="L405" s="204">
        <v>6.8000000000000005E-2</v>
      </c>
      <c r="M405" s="204">
        <v>0.08</v>
      </c>
      <c r="N405" s="200"/>
      <c r="O405" s="106"/>
    </row>
    <row r="406" spans="1:15" ht="33.75" x14ac:dyDescent="0.2">
      <c r="A406" s="202" t="s">
        <v>4084</v>
      </c>
      <c r="B406" s="202" t="s">
        <v>3303</v>
      </c>
      <c r="C406" s="203" t="s">
        <v>7233</v>
      </c>
      <c r="D406" s="204">
        <v>0.877</v>
      </c>
      <c r="E406" s="204">
        <v>0.80200000000000005</v>
      </c>
      <c r="F406" s="204"/>
      <c r="G406" s="204"/>
      <c r="H406" s="205">
        <v>3.7</v>
      </c>
      <c r="I406" s="206">
        <v>1</v>
      </c>
      <c r="J406" s="204">
        <v>0.27300000000000002</v>
      </c>
      <c r="K406" s="206">
        <v>9</v>
      </c>
      <c r="L406" s="204">
        <v>7.6999999999999999E-2</v>
      </c>
      <c r="M406" s="204">
        <v>8.6999999999999994E-2</v>
      </c>
      <c r="N406" s="200"/>
      <c r="O406" s="106"/>
    </row>
    <row r="407" spans="1:15" ht="33.75" x14ac:dyDescent="0.2">
      <c r="A407" s="202" t="s">
        <v>6597</v>
      </c>
      <c r="B407" s="202" t="s">
        <v>3303</v>
      </c>
      <c r="C407" s="203" t="s">
        <v>7234</v>
      </c>
      <c r="D407" s="204">
        <v>0.67</v>
      </c>
      <c r="E407" s="204">
        <v>0.61699999999999999</v>
      </c>
      <c r="F407" s="204"/>
      <c r="G407" s="204"/>
      <c r="H407" s="205">
        <v>3.4</v>
      </c>
      <c r="I407" s="206">
        <v>1</v>
      </c>
      <c r="J407" s="204">
        <v>0.216</v>
      </c>
      <c r="K407" s="206">
        <v>8</v>
      </c>
      <c r="L407" s="204">
        <v>7.2999999999999995E-2</v>
      </c>
      <c r="M407" s="111">
        <v>8.1000000000000003E-2</v>
      </c>
      <c r="N407" s="201"/>
      <c r="O407" s="110"/>
    </row>
    <row r="408" spans="1:15" ht="33.75" x14ac:dyDescent="0.2">
      <c r="A408" s="202" t="s">
        <v>3200</v>
      </c>
      <c r="B408" s="202" t="s">
        <v>3303</v>
      </c>
      <c r="C408" s="203" t="s">
        <v>6599</v>
      </c>
      <c r="D408" s="204">
        <v>5.4219999999999997</v>
      </c>
      <c r="E408" s="204">
        <v>5.1210000000000004</v>
      </c>
      <c r="F408" s="204"/>
      <c r="G408" s="204"/>
      <c r="H408" s="205">
        <v>20.6</v>
      </c>
      <c r="I408" s="206">
        <v>6</v>
      </c>
      <c r="J408" s="204">
        <v>0.32800000000000001</v>
      </c>
      <c r="K408" s="206">
        <v>37</v>
      </c>
      <c r="L408" s="204">
        <v>7.8E-2</v>
      </c>
      <c r="M408" s="204">
        <v>0.106</v>
      </c>
      <c r="N408" s="200"/>
      <c r="O408" s="106"/>
    </row>
    <row r="409" spans="1:15" ht="33.75" x14ac:dyDescent="0.2">
      <c r="A409" s="202" t="s">
        <v>3036</v>
      </c>
      <c r="B409" s="202" t="s">
        <v>3303</v>
      </c>
      <c r="C409" s="203" t="s">
        <v>6600</v>
      </c>
      <c r="D409" s="204">
        <v>4.8310000000000004</v>
      </c>
      <c r="E409" s="204">
        <v>4.5640000000000001</v>
      </c>
      <c r="F409" s="204"/>
      <c r="G409" s="204"/>
      <c r="H409" s="205">
        <v>19.100000000000001</v>
      </c>
      <c r="I409" s="206">
        <v>5</v>
      </c>
      <c r="J409" s="204">
        <v>0.36099999999999999</v>
      </c>
      <c r="K409" s="206">
        <v>35</v>
      </c>
      <c r="L409" s="204">
        <v>7.9000000000000001E-2</v>
      </c>
      <c r="M409" s="204">
        <v>0.108</v>
      </c>
      <c r="N409" s="200"/>
      <c r="O409" s="106"/>
    </row>
    <row r="410" spans="1:15" ht="56.25" x14ac:dyDescent="0.2">
      <c r="A410" s="202" t="s">
        <v>1854</v>
      </c>
      <c r="B410" s="202" t="s">
        <v>3303</v>
      </c>
      <c r="C410" s="203" t="s">
        <v>6601</v>
      </c>
      <c r="D410" s="204">
        <v>4.5369999999999999</v>
      </c>
      <c r="E410" s="204">
        <v>4.3330000000000002</v>
      </c>
      <c r="F410" s="204"/>
      <c r="G410" s="204"/>
      <c r="H410" s="205">
        <v>19.399999999999999</v>
      </c>
      <c r="I410" s="206">
        <v>5</v>
      </c>
      <c r="J410" s="204">
        <v>0.42</v>
      </c>
      <c r="K410" s="206">
        <v>36</v>
      </c>
      <c r="L410" s="204">
        <v>9.0999999999999998E-2</v>
      </c>
      <c r="M410" s="204">
        <v>0.123</v>
      </c>
      <c r="N410" s="200"/>
      <c r="O410" s="106"/>
    </row>
    <row r="411" spans="1:15" ht="56.25" x14ac:dyDescent="0.2">
      <c r="A411" s="202" t="s">
        <v>1433</v>
      </c>
      <c r="B411" s="202" t="s">
        <v>3303</v>
      </c>
      <c r="C411" s="203" t="s">
        <v>7235</v>
      </c>
      <c r="D411" s="204">
        <v>3.57</v>
      </c>
      <c r="E411" s="204">
        <v>3.3809999999999998</v>
      </c>
      <c r="F411" s="204"/>
      <c r="G411" s="204"/>
      <c r="H411" s="205">
        <v>12.1</v>
      </c>
      <c r="I411" s="206">
        <v>3</v>
      </c>
      <c r="J411" s="204">
        <v>0.35099999999999998</v>
      </c>
      <c r="K411" s="206">
        <v>25</v>
      </c>
      <c r="L411" s="204">
        <v>8.1000000000000003E-2</v>
      </c>
      <c r="M411" s="204">
        <v>0.107</v>
      </c>
      <c r="N411" s="200"/>
      <c r="O411" s="106"/>
    </row>
    <row r="412" spans="1:15" ht="56.25" x14ac:dyDescent="0.2">
      <c r="A412" s="202" t="s">
        <v>2054</v>
      </c>
      <c r="B412" s="202" t="s">
        <v>3303</v>
      </c>
      <c r="C412" s="203" t="s">
        <v>7236</v>
      </c>
      <c r="D412" s="204">
        <v>2.7050000000000001</v>
      </c>
      <c r="E412" s="204">
        <v>2.552</v>
      </c>
      <c r="F412" s="204"/>
      <c r="G412" s="204"/>
      <c r="H412" s="205">
        <v>9.4</v>
      </c>
      <c r="I412" s="206">
        <v>2</v>
      </c>
      <c r="J412" s="204">
        <v>0.34</v>
      </c>
      <c r="K412" s="206">
        <v>20</v>
      </c>
      <c r="L412" s="204">
        <v>7.5999999999999998E-2</v>
      </c>
      <c r="M412" s="204">
        <v>9.8000000000000004E-2</v>
      </c>
      <c r="N412" s="200"/>
      <c r="O412" s="106"/>
    </row>
    <row r="413" spans="1:15" ht="56.25" x14ac:dyDescent="0.2">
      <c r="A413" s="202" t="s">
        <v>6604</v>
      </c>
      <c r="B413" s="202" t="s">
        <v>3303</v>
      </c>
      <c r="C413" s="203" t="s">
        <v>7237</v>
      </c>
      <c r="D413" s="204">
        <v>2.367</v>
      </c>
      <c r="E413" s="204">
        <v>2.2149999999999999</v>
      </c>
      <c r="F413" s="204"/>
      <c r="G413" s="204"/>
      <c r="H413" s="205">
        <v>8.4</v>
      </c>
      <c r="I413" s="206">
        <v>2</v>
      </c>
      <c r="J413" s="204">
        <v>0.27700000000000002</v>
      </c>
      <c r="K413" s="206">
        <v>17</v>
      </c>
      <c r="L413" s="204">
        <v>7.0000000000000007E-2</v>
      </c>
      <c r="M413" s="204">
        <v>8.8999999999999996E-2</v>
      </c>
      <c r="N413" s="200"/>
      <c r="O413" s="106"/>
    </row>
    <row r="414" spans="1:15" ht="56.25" x14ac:dyDescent="0.2">
      <c r="A414" s="202" t="s">
        <v>6606</v>
      </c>
      <c r="B414" s="202" t="s">
        <v>3303</v>
      </c>
      <c r="C414" s="203" t="s">
        <v>7238</v>
      </c>
      <c r="D414" s="204">
        <v>1.8480000000000001</v>
      </c>
      <c r="E414" s="204">
        <v>1.7350000000000001</v>
      </c>
      <c r="F414" s="204"/>
      <c r="G414" s="204"/>
      <c r="H414" s="205">
        <v>6.8</v>
      </c>
      <c r="I414" s="206">
        <v>1</v>
      </c>
      <c r="J414" s="204">
        <v>0.34200000000000003</v>
      </c>
      <c r="K414" s="206">
        <v>16</v>
      </c>
      <c r="L414" s="204">
        <v>7.0000000000000007E-2</v>
      </c>
      <c r="M414" s="204">
        <v>8.6999999999999994E-2</v>
      </c>
      <c r="N414" s="200"/>
      <c r="O414" s="106"/>
    </row>
    <row r="415" spans="1:15" ht="22.5" x14ac:dyDescent="0.2">
      <c r="A415" s="202" t="s">
        <v>6608</v>
      </c>
      <c r="B415" s="202" t="s">
        <v>3303</v>
      </c>
      <c r="C415" s="203" t="s">
        <v>6609</v>
      </c>
      <c r="D415" s="204">
        <v>1.3879999999999999</v>
      </c>
      <c r="E415" s="204">
        <v>1.325</v>
      </c>
      <c r="F415" s="204"/>
      <c r="G415" s="204"/>
      <c r="H415" s="205">
        <v>6.9</v>
      </c>
      <c r="I415" s="206">
        <v>1</v>
      </c>
      <c r="J415" s="204">
        <v>0.33900000000000002</v>
      </c>
      <c r="K415" s="206">
        <v>16</v>
      </c>
      <c r="L415" s="204">
        <v>6.8000000000000005E-2</v>
      </c>
      <c r="M415" s="204">
        <v>8.5000000000000006E-2</v>
      </c>
      <c r="N415" s="200"/>
      <c r="O415" s="106"/>
    </row>
    <row r="416" spans="1:15" ht="33.75" x14ac:dyDescent="0.2">
      <c r="A416" s="202" t="s">
        <v>3201</v>
      </c>
      <c r="B416" s="202" t="s">
        <v>3303</v>
      </c>
      <c r="C416" s="203" t="s">
        <v>3555</v>
      </c>
      <c r="D416" s="204">
        <v>3.7679999999999998</v>
      </c>
      <c r="E416" s="204">
        <v>3.5990000000000002</v>
      </c>
      <c r="F416" s="204"/>
      <c r="G416" s="204"/>
      <c r="H416" s="205">
        <v>18.5</v>
      </c>
      <c r="I416" s="206">
        <v>5</v>
      </c>
      <c r="J416" s="204">
        <v>0.39500000000000002</v>
      </c>
      <c r="K416" s="206">
        <v>36</v>
      </c>
      <c r="L416" s="204">
        <v>0.09</v>
      </c>
      <c r="M416" s="204">
        <v>0.122</v>
      </c>
      <c r="N416" s="200"/>
      <c r="O416" s="106"/>
    </row>
    <row r="417" spans="1:15" ht="56.25" x14ac:dyDescent="0.2">
      <c r="A417" s="202" t="s">
        <v>3202</v>
      </c>
      <c r="B417" s="202" t="s">
        <v>3303</v>
      </c>
      <c r="C417" s="203" t="s">
        <v>7239</v>
      </c>
      <c r="D417" s="204">
        <v>1.6759999999999999</v>
      </c>
      <c r="E417" s="204">
        <v>1.55</v>
      </c>
      <c r="F417" s="204"/>
      <c r="G417" s="204"/>
      <c r="H417" s="205">
        <v>7.1</v>
      </c>
      <c r="I417" s="206">
        <v>1</v>
      </c>
      <c r="J417" s="204">
        <v>0.35599999999999998</v>
      </c>
      <c r="K417" s="206">
        <v>17</v>
      </c>
      <c r="L417" s="204">
        <v>7.0000000000000007E-2</v>
      </c>
      <c r="M417" s="204">
        <v>8.7999999999999995E-2</v>
      </c>
      <c r="N417" s="200"/>
      <c r="O417" s="106"/>
    </row>
    <row r="418" spans="1:15" ht="45" x14ac:dyDescent="0.2">
      <c r="A418" s="202" t="s">
        <v>2010</v>
      </c>
      <c r="B418" s="202" t="s">
        <v>3303</v>
      </c>
      <c r="C418" s="203" t="s">
        <v>7240</v>
      </c>
      <c r="D418" s="204">
        <v>1.407</v>
      </c>
      <c r="E418" s="204">
        <v>1.294</v>
      </c>
      <c r="F418" s="204"/>
      <c r="G418" s="204"/>
      <c r="H418" s="205">
        <v>6.1</v>
      </c>
      <c r="I418" s="206">
        <v>1</v>
      </c>
      <c r="J418" s="204">
        <v>0.25700000000000001</v>
      </c>
      <c r="K418" s="206">
        <v>14</v>
      </c>
      <c r="L418" s="204">
        <v>5.8999999999999997E-2</v>
      </c>
      <c r="M418" s="111">
        <v>7.2999999999999995E-2</v>
      </c>
      <c r="N418" s="201"/>
      <c r="O418" s="110"/>
    </row>
    <row r="419" spans="1:15" ht="56.25" x14ac:dyDescent="0.2">
      <c r="A419" s="202" t="s">
        <v>1563</v>
      </c>
      <c r="B419" s="202" t="s">
        <v>3303</v>
      </c>
      <c r="C419" s="203" t="s">
        <v>7241</v>
      </c>
      <c r="D419" s="204">
        <v>0.79500000000000004</v>
      </c>
      <c r="E419" s="204">
        <v>0.72099999999999997</v>
      </c>
      <c r="F419" s="204"/>
      <c r="G419" s="204"/>
      <c r="H419" s="205">
        <v>4.8</v>
      </c>
      <c r="I419" s="206">
        <v>1</v>
      </c>
      <c r="J419" s="204">
        <v>0.184</v>
      </c>
      <c r="K419" s="206">
        <v>9</v>
      </c>
      <c r="L419" s="204">
        <v>5.3999999999999999E-2</v>
      </c>
      <c r="M419" s="204">
        <v>6.4000000000000001E-2</v>
      </c>
      <c r="N419" s="200"/>
      <c r="O419" s="106"/>
    </row>
    <row r="420" spans="1:15" ht="33.75" x14ac:dyDescent="0.2">
      <c r="A420" s="202" t="s">
        <v>1564</v>
      </c>
      <c r="B420" s="202" t="s">
        <v>3303</v>
      </c>
      <c r="C420" s="203" t="s">
        <v>7242</v>
      </c>
      <c r="D420" s="204">
        <v>0.65500000000000003</v>
      </c>
      <c r="E420" s="204">
        <v>0.60199999999999998</v>
      </c>
      <c r="F420" s="204"/>
      <c r="G420" s="204"/>
      <c r="H420" s="205">
        <v>4.5</v>
      </c>
      <c r="I420" s="206">
        <v>1</v>
      </c>
      <c r="J420" s="204">
        <v>0.16500000000000001</v>
      </c>
      <c r="K420" s="206">
        <v>9</v>
      </c>
      <c r="L420" s="204">
        <v>5.0999999999999997E-2</v>
      </c>
      <c r="M420" s="204">
        <v>0.06</v>
      </c>
      <c r="N420" s="200"/>
      <c r="O420" s="106"/>
    </row>
    <row r="421" spans="1:15" ht="33.75" x14ac:dyDescent="0.2">
      <c r="A421" s="202" t="s">
        <v>1565</v>
      </c>
      <c r="B421" s="202" t="s">
        <v>3303</v>
      </c>
      <c r="C421" s="203" t="s">
        <v>7243</v>
      </c>
      <c r="D421" s="204">
        <v>0.82899999999999996</v>
      </c>
      <c r="E421" s="204">
        <v>0.76400000000000001</v>
      </c>
      <c r="F421" s="204"/>
      <c r="G421" s="204"/>
      <c r="H421" s="205">
        <v>5</v>
      </c>
      <c r="I421" s="206">
        <v>1</v>
      </c>
      <c r="J421" s="204">
        <v>0.23</v>
      </c>
      <c r="K421" s="206">
        <v>11</v>
      </c>
      <c r="L421" s="204">
        <v>6.5000000000000002E-2</v>
      </c>
      <c r="M421" s="204">
        <v>7.6999999999999999E-2</v>
      </c>
      <c r="N421" s="200"/>
      <c r="O421" s="106"/>
    </row>
    <row r="422" spans="1:15" ht="33.75" x14ac:dyDescent="0.2">
      <c r="A422" s="202" t="s">
        <v>2574</v>
      </c>
      <c r="B422" s="202" t="s">
        <v>3303</v>
      </c>
      <c r="C422" s="203" t="s">
        <v>7244</v>
      </c>
      <c r="D422" s="204">
        <v>0.63900000000000001</v>
      </c>
      <c r="E422" s="204">
        <v>0.59399999999999997</v>
      </c>
      <c r="F422" s="204"/>
      <c r="G422" s="204"/>
      <c r="H422" s="205">
        <v>3</v>
      </c>
      <c r="I422" s="206">
        <v>1</v>
      </c>
      <c r="J422" s="204">
        <v>0.17100000000000001</v>
      </c>
      <c r="K422" s="206">
        <v>6</v>
      </c>
      <c r="L422" s="204">
        <v>8.3000000000000004E-2</v>
      </c>
      <c r="M422" s="204">
        <v>8.7999999999999995E-2</v>
      </c>
      <c r="N422" s="200"/>
      <c r="O422" s="106"/>
    </row>
    <row r="423" spans="1:15" ht="33.75" x14ac:dyDescent="0.2">
      <c r="A423" s="202" t="s">
        <v>386</v>
      </c>
      <c r="B423" s="202" t="s">
        <v>3303</v>
      </c>
      <c r="C423" s="203" t="s">
        <v>7245</v>
      </c>
      <c r="D423" s="204">
        <v>0.38</v>
      </c>
      <c r="E423" s="204">
        <v>0.34200000000000003</v>
      </c>
      <c r="F423" s="204"/>
      <c r="G423" s="204"/>
      <c r="H423" s="205">
        <v>2.5</v>
      </c>
      <c r="I423" s="206">
        <v>1</v>
      </c>
      <c r="J423" s="204">
        <v>0.152</v>
      </c>
      <c r="K423" s="206">
        <v>7</v>
      </c>
      <c r="L423" s="204">
        <v>6.0999999999999999E-2</v>
      </c>
      <c r="M423" s="204">
        <v>6.3E-2</v>
      </c>
      <c r="N423" s="200"/>
      <c r="O423" s="106"/>
    </row>
    <row r="424" spans="1:15" x14ac:dyDescent="0.2">
      <c r="A424" s="202" t="s">
        <v>3203</v>
      </c>
      <c r="B424" s="202" t="s">
        <v>3303</v>
      </c>
      <c r="C424" s="203" t="s">
        <v>2132</v>
      </c>
      <c r="D424" s="204">
        <v>2.1989999999999998</v>
      </c>
      <c r="E424" s="204">
        <v>2.0459999999999998</v>
      </c>
      <c r="F424" s="204"/>
      <c r="G424" s="204"/>
      <c r="H424" s="205">
        <v>8.6999999999999993</v>
      </c>
      <c r="I424" s="206">
        <v>2</v>
      </c>
      <c r="J424" s="204">
        <v>0.3</v>
      </c>
      <c r="K424" s="206">
        <v>19</v>
      </c>
      <c r="L424" s="204">
        <v>7.2999999999999995E-2</v>
      </c>
      <c r="M424" s="204">
        <v>9.2999999999999999E-2</v>
      </c>
      <c r="N424" s="200"/>
      <c r="O424" s="106"/>
    </row>
    <row r="425" spans="1:15" ht="33.75" x14ac:dyDescent="0.2">
      <c r="A425" s="202" t="s">
        <v>2133</v>
      </c>
      <c r="B425" s="202" t="s">
        <v>3303</v>
      </c>
      <c r="C425" s="203" t="s">
        <v>316</v>
      </c>
      <c r="D425" s="204">
        <v>3.3079999999999998</v>
      </c>
      <c r="E425" s="204">
        <v>3.153</v>
      </c>
      <c r="F425" s="204"/>
      <c r="G425" s="204"/>
      <c r="H425" s="205">
        <v>19</v>
      </c>
      <c r="I425" s="206">
        <v>5</v>
      </c>
      <c r="J425" s="204">
        <v>0.375</v>
      </c>
      <c r="K425" s="206">
        <v>37</v>
      </c>
      <c r="L425" s="204">
        <v>8.3000000000000004E-2</v>
      </c>
      <c r="M425" s="204">
        <v>0.113</v>
      </c>
      <c r="N425" s="200"/>
      <c r="O425" s="106"/>
    </row>
    <row r="426" spans="1:15" ht="45" x14ac:dyDescent="0.2">
      <c r="A426" s="202" t="s">
        <v>2134</v>
      </c>
      <c r="B426" s="202" t="s">
        <v>3303</v>
      </c>
      <c r="C426" s="203" t="s">
        <v>3557</v>
      </c>
      <c r="D426" s="204">
        <v>2.0960000000000001</v>
      </c>
      <c r="E426" s="204">
        <v>1.9850000000000001</v>
      </c>
      <c r="F426" s="204"/>
      <c r="G426" s="204"/>
      <c r="H426" s="205">
        <v>15.5</v>
      </c>
      <c r="I426" s="206">
        <v>4</v>
      </c>
      <c r="J426" s="204">
        <v>0.28000000000000003</v>
      </c>
      <c r="K426" s="206">
        <v>30</v>
      </c>
      <c r="L426" s="204">
        <v>6.3E-2</v>
      </c>
      <c r="M426" s="204">
        <v>8.5000000000000006E-2</v>
      </c>
      <c r="N426" s="200"/>
      <c r="O426" s="106"/>
    </row>
    <row r="427" spans="1:15" ht="45" x14ac:dyDescent="0.2">
      <c r="A427" s="202" t="s">
        <v>2135</v>
      </c>
      <c r="B427" s="202" t="s">
        <v>3303</v>
      </c>
      <c r="C427" s="203" t="s">
        <v>3558</v>
      </c>
      <c r="D427" s="204">
        <v>1.169</v>
      </c>
      <c r="E427" s="204">
        <v>1.089</v>
      </c>
      <c r="F427" s="204"/>
      <c r="G427" s="204"/>
      <c r="H427" s="205">
        <v>7.8</v>
      </c>
      <c r="I427" s="206">
        <v>2</v>
      </c>
      <c r="J427" s="204">
        <v>0.23599999999999999</v>
      </c>
      <c r="K427" s="206">
        <v>19</v>
      </c>
      <c r="L427" s="204">
        <v>6.4000000000000001E-2</v>
      </c>
      <c r="M427" s="204">
        <v>8.1000000000000003E-2</v>
      </c>
      <c r="N427" s="200"/>
      <c r="O427" s="106"/>
    </row>
    <row r="428" spans="1:15" ht="45" x14ac:dyDescent="0.2">
      <c r="A428" s="202" t="s">
        <v>2136</v>
      </c>
      <c r="B428" s="202" t="s">
        <v>3303</v>
      </c>
      <c r="C428" s="203" t="s">
        <v>7246</v>
      </c>
      <c r="D428" s="204">
        <v>2.78</v>
      </c>
      <c r="E428" s="204">
        <v>2.5960000000000001</v>
      </c>
      <c r="F428" s="204"/>
      <c r="G428" s="204"/>
      <c r="H428" s="205">
        <v>15.7</v>
      </c>
      <c r="I428" s="206">
        <v>4</v>
      </c>
      <c r="J428" s="204">
        <v>0.27600000000000002</v>
      </c>
      <c r="K428" s="206">
        <v>28</v>
      </c>
      <c r="L428" s="204">
        <v>6.2E-2</v>
      </c>
      <c r="M428" s="204">
        <v>8.3000000000000004E-2</v>
      </c>
      <c r="N428" s="200"/>
      <c r="O428" s="106"/>
    </row>
    <row r="429" spans="1:15" ht="56.25" x14ac:dyDescent="0.2">
      <c r="A429" s="202" t="s">
        <v>2137</v>
      </c>
      <c r="B429" s="202" t="s">
        <v>3303</v>
      </c>
      <c r="C429" s="203" t="s">
        <v>7247</v>
      </c>
      <c r="D429" s="204">
        <v>2.2250000000000001</v>
      </c>
      <c r="E429" s="204">
        <v>2.073</v>
      </c>
      <c r="F429" s="204"/>
      <c r="G429" s="204"/>
      <c r="H429" s="205">
        <v>11.2</v>
      </c>
      <c r="I429" s="206">
        <v>3</v>
      </c>
      <c r="J429" s="204">
        <v>0.25900000000000001</v>
      </c>
      <c r="K429" s="206">
        <v>22</v>
      </c>
      <c r="L429" s="204">
        <v>6.5000000000000002E-2</v>
      </c>
      <c r="M429" s="204">
        <v>8.5000000000000006E-2</v>
      </c>
      <c r="N429" s="200"/>
      <c r="O429" s="106"/>
    </row>
    <row r="430" spans="1:15" ht="56.25" x14ac:dyDescent="0.2">
      <c r="A430" s="202" t="s">
        <v>2138</v>
      </c>
      <c r="B430" s="202" t="s">
        <v>3303</v>
      </c>
      <c r="C430" s="203" t="s">
        <v>7248</v>
      </c>
      <c r="D430" s="204">
        <v>1.5369999999999999</v>
      </c>
      <c r="E430" s="204">
        <v>1.42</v>
      </c>
      <c r="F430" s="204"/>
      <c r="G430" s="204"/>
      <c r="H430" s="205">
        <v>6.7</v>
      </c>
      <c r="I430" s="206">
        <v>1</v>
      </c>
      <c r="J430" s="204">
        <v>0.33200000000000002</v>
      </c>
      <c r="K430" s="206">
        <v>16</v>
      </c>
      <c r="L430" s="204">
        <v>6.9000000000000006E-2</v>
      </c>
      <c r="M430" s="111">
        <v>8.5999999999999993E-2</v>
      </c>
      <c r="N430" s="201"/>
      <c r="O430" s="110"/>
    </row>
    <row r="431" spans="1:15" ht="56.25" x14ac:dyDescent="0.2">
      <c r="A431" s="202" t="s">
        <v>648</v>
      </c>
      <c r="B431" s="202" t="s">
        <v>3303</v>
      </c>
      <c r="C431" s="203" t="s">
        <v>7249</v>
      </c>
      <c r="D431" s="204">
        <v>1.232</v>
      </c>
      <c r="E431" s="204">
        <v>1.137</v>
      </c>
      <c r="F431" s="204"/>
      <c r="G431" s="204"/>
      <c r="H431" s="205">
        <v>5.4</v>
      </c>
      <c r="I431" s="206">
        <v>1</v>
      </c>
      <c r="J431" s="204">
        <v>0.54300000000000004</v>
      </c>
      <c r="K431" s="206">
        <v>13</v>
      </c>
      <c r="L431" s="204">
        <v>7.0000000000000007E-2</v>
      </c>
      <c r="M431" s="204">
        <v>8.4000000000000005E-2</v>
      </c>
      <c r="N431" s="200"/>
      <c r="O431" s="106"/>
    </row>
    <row r="432" spans="1:15" ht="56.25" x14ac:dyDescent="0.2">
      <c r="A432" s="202" t="s">
        <v>3342</v>
      </c>
      <c r="B432" s="202" t="s">
        <v>3303</v>
      </c>
      <c r="C432" s="203" t="s">
        <v>7250</v>
      </c>
      <c r="D432" s="204">
        <v>1.17</v>
      </c>
      <c r="E432" s="204">
        <v>1.079</v>
      </c>
      <c r="F432" s="204"/>
      <c r="G432" s="204"/>
      <c r="H432" s="205">
        <v>5.0999999999999996</v>
      </c>
      <c r="I432" s="206">
        <v>1</v>
      </c>
      <c r="J432" s="204">
        <v>0.59499999999999997</v>
      </c>
      <c r="K432" s="206">
        <v>12</v>
      </c>
      <c r="L432" s="204">
        <v>6.9000000000000006E-2</v>
      </c>
      <c r="M432" s="204">
        <v>8.2000000000000003E-2</v>
      </c>
      <c r="N432" s="200"/>
      <c r="O432" s="106"/>
    </row>
    <row r="433" spans="1:15" ht="56.25" x14ac:dyDescent="0.2">
      <c r="A433" s="202" t="s">
        <v>1508</v>
      </c>
      <c r="B433" s="202" t="s">
        <v>3303</v>
      </c>
      <c r="C433" s="203" t="s">
        <v>7251</v>
      </c>
      <c r="D433" s="204">
        <v>0.91500000000000004</v>
      </c>
      <c r="E433" s="204">
        <v>0.83899999999999997</v>
      </c>
      <c r="F433" s="204"/>
      <c r="G433" s="204"/>
      <c r="H433" s="205">
        <v>4.5999999999999996</v>
      </c>
      <c r="I433" s="206">
        <v>1</v>
      </c>
      <c r="J433" s="204">
        <v>0.371</v>
      </c>
      <c r="K433" s="206">
        <v>12</v>
      </c>
      <c r="L433" s="204">
        <v>6.6000000000000003E-2</v>
      </c>
      <c r="M433" s="204">
        <v>7.6999999999999999E-2</v>
      </c>
      <c r="N433" s="200"/>
      <c r="O433" s="106"/>
    </row>
    <row r="434" spans="1:15" ht="56.25" x14ac:dyDescent="0.2">
      <c r="A434" s="202" t="s">
        <v>5695</v>
      </c>
      <c r="B434" s="202" t="s">
        <v>3303</v>
      </c>
      <c r="C434" s="203" t="s">
        <v>7252</v>
      </c>
      <c r="D434" s="204">
        <v>0.78900000000000003</v>
      </c>
      <c r="E434" s="204">
        <v>0.71799999999999997</v>
      </c>
      <c r="F434" s="204"/>
      <c r="G434" s="204"/>
      <c r="H434" s="205">
        <v>3.6</v>
      </c>
      <c r="I434" s="206">
        <v>1</v>
      </c>
      <c r="J434" s="204">
        <v>0.31</v>
      </c>
      <c r="K434" s="206">
        <v>9</v>
      </c>
      <c r="L434" s="204">
        <v>6.9000000000000006E-2</v>
      </c>
      <c r="M434" s="204">
        <v>7.6999999999999999E-2</v>
      </c>
      <c r="N434" s="200"/>
      <c r="O434" s="106"/>
    </row>
    <row r="435" spans="1:15" ht="33.75" x14ac:dyDescent="0.2">
      <c r="A435" s="202" t="s">
        <v>1855</v>
      </c>
      <c r="B435" s="202" t="s">
        <v>3303</v>
      </c>
      <c r="C435" s="203" t="s">
        <v>3031</v>
      </c>
      <c r="D435" s="204">
        <v>2.4969999999999999</v>
      </c>
      <c r="E435" s="204">
        <v>2.306</v>
      </c>
      <c r="F435" s="204"/>
      <c r="G435" s="204"/>
      <c r="H435" s="205">
        <v>7.3</v>
      </c>
      <c r="I435" s="206">
        <v>1</v>
      </c>
      <c r="J435" s="204">
        <v>0.66</v>
      </c>
      <c r="K435" s="206">
        <v>15</v>
      </c>
      <c r="L435" s="204">
        <v>0.18099999999999999</v>
      </c>
      <c r="M435" s="204">
        <v>0.159</v>
      </c>
      <c r="N435" s="200"/>
      <c r="O435" s="106"/>
    </row>
    <row r="436" spans="1:15" ht="33.75" x14ac:dyDescent="0.2">
      <c r="A436" s="202" t="s">
        <v>2399</v>
      </c>
      <c r="B436" s="202" t="s">
        <v>3303</v>
      </c>
      <c r="C436" s="203" t="s">
        <v>3032</v>
      </c>
      <c r="D436" s="204">
        <v>1.4379999999999999</v>
      </c>
      <c r="E436" s="204">
        <v>1.329</v>
      </c>
      <c r="F436" s="204"/>
      <c r="G436" s="204"/>
      <c r="H436" s="205">
        <v>6.3</v>
      </c>
      <c r="I436" s="206">
        <v>1</v>
      </c>
      <c r="J436" s="204">
        <v>0.36199999999999999</v>
      </c>
      <c r="K436" s="206">
        <v>14</v>
      </c>
      <c r="L436" s="204">
        <v>0.08</v>
      </c>
      <c r="M436" s="204">
        <v>9.9000000000000005E-2</v>
      </c>
      <c r="N436" s="200"/>
      <c r="O436" s="106"/>
    </row>
    <row r="437" spans="1:15" ht="33.75" x14ac:dyDescent="0.2">
      <c r="A437" s="202" t="s">
        <v>6616</v>
      </c>
      <c r="B437" s="202" t="s">
        <v>3303</v>
      </c>
      <c r="C437" s="203" t="s">
        <v>6617</v>
      </c>
      <c r="D437" s="204">
        <v>0.77700000000000002</v>
      </c>
      <c r="E437" s="204">
        <v>0.70099999999999996</v>
      </c>
      <c r="F437" s="204"/>
      <c r="G437" s="204"/>
      <c r="H437" s="205">
        <v>2.7</v>
      </c>
      <c r="I437" s="206">
        <v>1</v>
      </c>
      <c r="J437" s="204">
        <v>0.14299999999999999</v>
      </c>
      <c r="K437" s="206">
        <v>6</v>
      </c>
      <c r="L437" s="204">
        <v>7.2999999999999995E-2</v>
      </c>
      <c r="M437" s="204">
        <v>7.5999999999999998E-2</v>
      </c>
      <c r="N437" s="200"/>
      <c r="O437" s="106"/>
    </row>
    <row r="438" spans="1:15" ht="45" x14ac:dyDescent="0.2">
      <c r="A438" s="202" t="s">
        <v>6618</v>
      </c>
      <c r="B438" s="202" t="s">
        <v>3303</v>
      </c>
      <c r="C438" s="203" t="s">
        <v>6619</v>
      </c>
      <c r="D438" s="204">
        <v>0.52300000000000002</v>
      </c>
      <c r="E438" s="204">
        <v>0.48099999999999998</v>
      </c>
      <c r="F438" s="204"/>
      <c r="G438" s="204"/>
      <c r="H438" s="205">
        <v>2.4</v>
      </c>
      <c r="I438" s="206">
        <v>1</v>
      </c>
      <c r="J438" s="204">
        <v>0.126</v>
      </c>
      <c r="K438" s="206">
        <v>5</v>
      </c>
      <c r="L438" s="204">
        <v>6.9000000000000006E-2</v>
      </c>
      <c r="M438" s="204">
        <v>7.0000000000000007E-2</v>
      </c>
      <c r="N438" s="200"/>
      <c r="O438" s="106"/>
    </row>
    <row r="439" spans="1:15" ht="45" x14ac:dyDescent="0.2">
      <c r="A439" s="202" t="s">
        <v>6620</v>
      </c>
      <c r="B439" s="202" t="s">
        <v>3303</v>
      </c>
      <c r="C439" s="203" t="s">
        <v>6621</v>
      </c>
      <c r="D439" s="204">
        <v>0.45700000000000002</v>
      </c>
      <c r="E439" s="204">
        <v>0.40500000000000003</v>
      </c>
      <c r="F439" s="204"/>
      <c r="G439" s="204"/>
      <c r="H439" s="205">
        <v>2.2000000000000002</v>
      </c>
      <c r="I439" s="206">
        <v>1</v>
      </c>
      <c r="J439" s="204">
        <v>6.0999999999999999E-2</v>
      </c>
      <c r="K439" s="206">
        <v>4</v>
      </c>
      <c r="L439" s="204">
        <v>6.4000000000000001E-2</v>
      </c>
      <c r="M439" s="204">
        <v>6.2E-2</v>
      </c>
      <c r="N439" s="200"/>
      <c r="O439" s="106"/>
    </row>
    <row r="440" spans="1:15" x14ac:dyDescent="0.2">
      <c r="A440" s="202" t="s">
        <v>6622</v>
      </c>
      <c r="B440" s="202" t="s">
        <v>3303</v>
      </c>
      <c r="C440" s="203" t="s">
        <v>6623</v>
      </c>
      <c r="D440" s="204">
        <v>1.347</v>
      </c>
      <c r="E440" s="204">
        <v>1.236</v>
      </c>
      <c r="F440" s="204"/>
      <c r="G440" s="204"/>
      <c r="H440" s="205">
        <v>5.0999999999999996</v>
      </c>
      <c r="I440" s="206">
        <v>1</v>
      </c>
      <c r="J440" s="204">
        <v>0.308</v>
      </c>
      <c r="K440" s="206">
        <v>12</v>
      </c>
      <c r="L440" s="204">
        <v>8.4000000000000005E-2</v>
      </c>
      <c r="M440" s="204">
        <v>0.10100000000000001</v>
      </c>
      <c r="N440" s="200"/>
      <c r="O440" s="106"/>
    </row>
    <row r="441" spans="1:15" ht="22.5" x14ac:dyDescent="0.2">
      <c r="A441" s="202" t="s">
        <v>6624</v>
      </c>
      <c r="B441" s="202" t="s">
        <v>3303</v>
      </c>
      <c r="C441" s="203" t="s">
        <v>6625</v>
      </c>
      <c r="D441" s="204">
        <v>0.90300000000000002</v>
      </c>
      <c r="E441" s="204">
        <v>0.82299999999999995</v>
      </c>
      <c r="F441" s="204"/>
      <c r="G441" s="204"/>
      <c r="H441" s="205">
        <v>4.5</v>
      </c>
      <c r="I441" s="206">
        <v>1</v>
      </c>
      <c r="J441" s="204">
        <v>0.23599999999999999</v>
      </c>
      <c r="K441" s="206">
        <v>11</v>
      </c>
      <c r="L441" s="204">
        <v>7.2999999999999995E-2</v>
      </c>
      <c r="M441" s="204">
        <v>8.5999999999999993E-2</v>
      </c>
      <c r="N441" s="200"/>
      <c r="O441" s="106"/>
    </row>
    <row r="442" spans="1:15" ht="33.75" x14ac:dyDescent="0.2">
      <c r="A442" s="202" t="s">
        <v>3037</v>
      </c>
      <c r="B442" s="202" t="s">
        <v>3303</v>
      </c>
      <c r="C442" s="203" t="s">
        <v>3033</v>
      </c>
      <c r="D442" s="204">
        <v>0.69799999999999995</v>
      </c>
      <c r="E442" s="204">
        <v>0.63600000000000001</v>
      </c>
      <c r="F442" s="204"/>
      <c r="G442" s="204"/>
      <c r="H442" s="205">
        <v>2.8</v>
      </c>
      <c r="I442" s="206">
        <v>1</v>
      </c>
      <c r="J442" s="204">
        <v>0.222</v>
      </c>
      <c r="K442" s="206">
        <v>8</v>
      </c>
      <c r="L442" s="204">
        <v>7.0999999999999994E-2</v>
      </c>
      <c r="M442" s="204">
        <v>7.4999999999999997E-2</v>
      </c>
      <c r="N442" s="200"/>
      <c r="O442" s="106"/>
    </row>
    <row r="443" spans="1:15" ht="33.75" x14ac:dyDescent="0.2">
      <c r="A443" s="202" t="s">
        <v>3038</v>
      </c>
      <c r="B443" s="202" t="s">
        <v>3303</v>
      </c>
      <c r="C443" s="203" t="s">
        <v>3617</v>
      </c>
      <c r="D443" s="204">
        <v>0.46</v>
      </c>
      <c r="E443" s="204">
        <v>0.42199999999999999</v>
      </c>
      <c r="F443" s="204"/>
      <c r="G443" s="204"/>
      <c r="H443" s="205">
        <v>2.5</v>
      </c>
      <c r="I443" s="206">
        <v>1</v>
      </c>
      <c r="J443" s="204">
        <v>0.14000000000000001</v>
      </c>
      <c r="K443" s="206">
        <v>5</v>
      </c>
      <c r="L443" s="204">
        <v>6.9000000000000006E-2</v>
      </c>
      <c r="M443" s="111">
        <v>7.0000000000000007E-2</v>
      </c>
      <c r="N443" s="201"/>
      <c r="O443" s="110"/>
    </row>
    <row r="444" spans="1:15" ht="56.25" x14ac:dyDescent="0.2">
      <c r="A444" s="202" t="s">
        <v>6626</v>
      </c>
      <c r="B444" s="202" t="s">
        <v>3303</v>
      </c>
      <c r="C444" s="203" t="s">
        <v>6627</v>
      </c>
      <c r="D444" s="204">
        <v>1.2330000000000001</v>
      </c>
      <c r="E444" s="204">
        <v>1.161</v>
      </c>
      <c r="F444" s="204"/>
      <c r="G444" s="204"/>
      <c r="H444" s="205">
        <v>5.3</v>
      </c>
      <c r="I444" s="206">
        <v>1</v>
      </c>
      <c r="J444" s="204">
        <v>0.53400000000000003</v>
      </c>
      <c r="K444" s="206">
        <v>11</v>
      </c>
      <c r="L444" s="204">
        <v>5.1999999999999998E-2</v>
      </c>
      <c r="M444" s="204">
        <v>6.2E-2</v>
      </c>
      <c r="N444" s="200"/>
      <c r="O444" s="106"/>
    </row>
    <row r="445" spans="1:15" ht="56.25" x14ac:dyDescent="0.2">
      <c r="A445" s="202" t="s">
        <v>6628</v>
      </c>
      <c r="B445" s="202" t="s">
        <v>3303</v>
      </c>
      <c r="C445" s="203" t="s">
        <v>6629</v>
      </c>
      <c r="D445" s="204">
        <v>1.407</v>
      </c>
      <c r="E445" s="204">
        <v>1.339</v>
      </c>
      <c r="F445" s="204"/>
      <c r="G445" s="204"/>
      <c r="H445" s="205">
        <v>4.2</v>
      </c>
      <c r="I445" s="206">
        <v>1</v>
      </c>
      <c r="J445" s="204">
        <v>0.14799999999999999</v>
      </c>
      <c r="K445" s="206">
        <v>11</v>
      </c>
      <c r="L445" s="204">
        <v>4.9000000000000002E-2</v>
      </c>
      <c r="M445" s="204">
        <v>5.7000000000000002E-2</v>
      </c>
      <c r="N445" s="200"/>
      <c r="O445" s="106"/>
    </row>
    <row r="446" spans="1:15" ht="45" x14ac:dyDescent="0.2">
      <c r="A446" s="202" t="s">
        <v>3039</v>
      </c>
      <c r="B446" s="202" t="s">
        <v>3303</v>
      </c>
      <c r="C446" s="203" t="s">
        <v>5697</v>
      </c>
      <c r="D446" s="204">
        <v>1.9510000000000001</v>
      </c>
      <c r="E446" s="204">
        <v>1.8049999999999999</v>
      </c>
      <c r="F446" s="204"/>
      <c r="G446" s="204"/>
      <c r="H446" s="205">
        <v>9.8000000000000007</v>
      </c>
      <c r="I446" s="206">
        <v>2</v>
      </c>
      <c r="J446" s="204">
        <v>0.28999999999999998</v>
      </c>
      <c r="K446" s="206">
        <v>22</v>
      </c>
      <c r="L446" s="204">
        <v>6.2E-2</v>
      </c>
      <c r="M446" s="204">
        <v>8.1000000000000003E-2</v>
      </c>
      <c r="N446" s="200"/>
      <c r="O446" s="106"/>
    </row>
    <row r="447" spans="1:15" ht="56.25" x14ac:dyDescent="0.2">
      <c r="A447" s="202" t="s">
        <v>3040</v>
      </c>
      <c r="B447" s="202" t="s">
        <v>3303</v>
      </c>
      <c r="C447" s="203" t="s">
        <v>5698</v>
      </c>
      <c r="D447" s="204">
        <v>1.4610000000000001</v>
      </c>
      <c r="E447" s="204">
        <v>1.347</v>
      </c>
      <c r="F447" s="204"/>
      <c r="G447" s="204"/>
      <c r="H447" s="205">
        <v>7.5</v>
      </c>
      <c r="I447" s="206">
        <v>2</v>
      </c>
      <c r="J447" s="204">
        <v>0.224</v>
      </c>
      <c r="K447" s="206">
        <v>19</v>
      </c>
      <c r="L447" s="204">
        <v>6.2E-2</v>
      </c>
      <c r="M447" s="204">
        <v>7.9000000000000001E-2</v>
      </c>
      <c r="N447" s="200"/>
      <c r="O447" s="106"/>
    </row>
    <row r="448" spans="1:15" ht="33.75" x14ac:dyDescent="0.2">
      <c r="A448" s="202" t="s">
        <v>3041</v>
      </c>
      <c r="B448" s="202" t="s">
        <v>3303</v>
      </c>
      <c r="C448" s="203" t="s">
        <v>5699</v>
      </c>
      <c r="D448" s="204">
        <v>1.0189999999999999</v>
      </c>
      <c r="E448" s="204">
        <v>0.94</v>
      </c>
      <c r="F448" s="204"/>
      <c r="G448" s="204"/>
      <c r="H448" s="205">
        <v>5.6</v>
      </c>
      <c r="I448" s="206">
        <v>1</v>
      </c>
      <c r="J448" s="204">
        <v>0.56000000000000005</v>
      </c>
      <c r="K448" s="206">
        <v>15</v>
      </c>
      <c r="L448" s="204">
        <v>6.2E-2</v>
      </c>
      <c r="M448" s="204">
        <v>7.4999999999999997E-2</v>
      </c>
      <c r="N448" s="200"/>
      <c r="O448" s="106"/>
    </row>
    <row r="449" spans="1:15" ht="56.25" x14ac:dyDescent="0.2">
      <c r="A449" s="202" t="s">
        <v>3277</v>
      </c>
      <c r="B449" s="202" t="s">
        <v>3303</v>
      </c>
      <c r="C449" s="203" t="s">
        <v>7253</v>
      </c>
      <c r="D449" s="204">
        <v>0.77</v>
      </c>
      <c r="E449" s="204">
        <v>0.7</v>
      </c>
      <c r="F449" s="204"/>
      <c r="G449" s="204"/>
      <c r="H449" s="205">
        <v>3.1</v>
      </c>
      <c r="I449" s="206">
        <v>1</v>
      </c>
      <c r="J449" s="204">
        <v>0.13800000000000001</v>
      </c>
      <c r="K449" s="206">
        <v>7</v>
      </c>
      <c r="L449" s="204">
        <v>6.2E-2</v>
      </c>
      <c r="M449" s="204">
        <v>6.7000000000000004E-2</v>
      </c>
      <c r="N449" s="200"/>
      <c r="O449" s="106"/>
    </row>
    <row r="450" spans="1:15" ht="45" x14ac:dyDescent="0.2">
      <c r="A450" s="202" t="s">
        <v>2905</v>
      </c>
      <c r="B450" s="202" t="s">
        <v>3303</v>
      </c>
      <c r="C450" s="203" t="s">
        <v>7254</v>
      </c>
      <c r="D450" s="204">
        <v>0.80600000000000005</v>
      </c>
      <c r="E450" s="204">
        <v>0.72899999999999998</v>
      </c>
      <c r="F450" s="204"/>
      <c r="G450" s="204"/>
      <c r="H450" s="205">
        <v>3</v>
      </c>
      <c r="I450" s="206">
        <v>1</v>
      </c>
      <c r="J450" s="204">
        <v>0.27400000000000002</v>
      </c>
      <c r="K450" s="206">
        <v>7</v>
      </c>
      <c r="L450" s="204">
        <v>7.0999999999999994E-2</v>
      </c>
      <c r="M450" s="204">
        <v>7.5999999999999998E-2</v>
      </c>
      <c r="N450" s="200"/>
      <c r="O450" s="106"/>
    </row>
    <row r="451" spans="1:15" x14ac:dyDescent="0.2">
      <c r="A451" s="202" t="s">
        <v>2232</v>
      </c>
      <c r="B451" s="202" t="s">
        <v>3303</v>
      </c>
      <c r="C451" s="203" t="s">
        <v>3444</v>
      </c>
      <c r="D451" s="204">
        <v>0.73</v>
      </c>
      <c r="E451" s="204">
        <v>0.66400000000000003</v>
      </c>
      <c r="F451" s="204"/>
      <c r="G451" s="204"/>
      <c r="H451" s="205">
        <v>3</v>
      </c>
      <c r="I451" s="206">
        <v>1</v>
      </c>
      <c r="J451" s="204">
        <v>0.23100000000000001</v>
      </c>
      <c r="K451" s="206">
        <v>6</v>
      </c>
      <c r="L451" s="204">
        <v>8.1000000000000003E-2</v>
      </c>
      <c r="M451" s="204">
        <v>8.6999999999999994E-2</v>
      </c>
      <c r="N451" s="200"/>
      <c r="O451" s="106"/>
    </row>
    <row r="452" spans="1:15" ht="56.25" x14ac:dyDescent="0.2">
      <c r="A452" s="202" t="s">
        <v>3618</v>
      </c>
      <c r="B452" s="202" t="s">
        <v>3303</v>
      </c>
      <c r="C452" s="203" t="s">
        <v>7255</v>
      </c>
      <c r="D452" s="204">
        <v>0.622</v>
      </c>
      <c r="E452" s="204">
        <v>0.56299999999999994</v>
      </c>
      <c r="F452" s="204"/>
      <c r="G452" s="204"/>
      <c r="H452" s="205">
        <v>2.8</v>
      </c>
      <c r="I452" s="206">
        <v>1</v>
      </c>
      <c r="J452" s="204">
        <v>0.13300000000000001</v>
      </c>
      <c r="K452" s="206">
        <v>6</v>
      </c>
      <c r="L452" s="204">
        <v>6.6000000000000003E-2</v>
      </c>
      <c r="M452" s="204">
        <v>6.9000000000000006E-2</v>
      </c>
      <c r="N452" s="200"/>
      <c r="O452" s="106"/>
    </row>
    <row r="453" spans="1:15" ht="56.25" x14ac:dyDescent="0.2">
      <c r="A453" s="202" t="s">
        <v>5701</v>
      </c>
      <c r="B453" s="202" t="s">
        <v>3303</v>
      </c>
      <c r="C453" s="203" t="s">
        <v>7256</v>
      </c>
      <c r="D453" s="204">
        <v>0.53200000000000003</v>
      </c>
      <c r="E453" s="204">
        <v>0.49299999999999999</v>
      </c>
      <c r="F453" s="204"/>
      <c r="G453" s="204"/>
      <c r="H453" s="205">
        <v>2.9</v>
      </c>
      <c r="I453" s="206">
        <v>1</v>
      </c>
      <c r="J453" s="204">
        <v>0.17399999999999999</v>
      </c>
      <c r="K453" s="206">
        <v>6</v>
      </c>
      <c r="L453" s="204">
        <v>6.3E-2</v>
      </c>
      <c r="M453" s="204">
        <v>6.7000000000000004E-2</v>
      </c>
      <c r="N453" s="200"/>
      <c r="O453" s="106"/>
    </row>
    <row r="454" spans="1:15" ht="45" x14ac:dyDescent="0.2">
      <c r="A454" s="202" t="s">
        <v>1255</v>
      </c>
      <c r="B454" s="202" t="s">
        <v>3303</v>
      </c>
      <c r="C454" s="203" t="s">
        <v>4049</v>
      </c>
      <c r="D454" s="204">
        <v>0.70799999999999996</v>
      </c>
      <c r="E454" s="204">
        <v>0.65800000000000003</v>
      </c>
      <c r="F454" s="204"/>
      <c r="G454" s="204"/>
      <c r="H454" s="205">
        <v>2.6</v>
      </c>
      <c r="I454" s="206">
        <v>1</v>
      </c>
      <c r="J454" s="204">
        <v>0.13100000000000001</v>
      </c>
      <c r="K454" s="206">
        <v>5</v>
      </c>
      <c r="L454" s="204">
        <v>7.0999999999999994E-2</v>
      </c>
      <c r="M454" s="111">
        <v>7.2999999999999995E-2</v>
      </c>
      <c r="N454" s="201"/>
      <c r="O454" s="110"/>
    </row>
    <row r="455" spans="1:15" ht="56.25" x14ac:dyDescent="0.2">
      <c r="A455" s="202" t="s">
        <v>1595</v>
      </c>
      <c r="B455" s="202" t="s">
        <v>3303</v>
      </c>
      <c r="C455" s="203" t="s">
        <v>4051</v>
      </c>
      <c r="D455" s="204">
        <v>2.72</v>
      </c>
      <c r="E455" s="204">
        <v>2.5619999999999998</v>
      </c>
      <c r="F455" s="204"/>
      <c r="G455" s="204"/>
      <c r="H455" s="205">
        <v>20.6</v>
      </c>
      <c r="I455" s="206">
        <v>6</v>
      </c>
      <c r="J455" s="204">
        <v>0.253</v>
      </c>
      <c r="K455" s="206">
        <v>38</v>
      </c>
      <c r="L455" s="204">
        <v>0.06</v>
      </c>
      <c r="M455" s="204">
        <v>8.2000000000000003E-2</v>
      </c>
      <c r="N455" s="200"/>
      <c r="O455" s="106"/>
    </row>
    <row r="456" spans="1:15" ht="45" x14ac:dyDescent="0.2">
      <c r="A456" s="202" t="s">
        <v>1596</v>
      </c>
      <c r="B456" s="202" t="s">
        <v>3303</v>
      </c>
      <c r="C456" s="203" t="s">
        <v>7257</v>
      </c>
      <c r="D456" s="204">
        <v>0.84799999999999998</v>
      </c>
      <c r="E456" s="204">
        <v>0.77100000000000002</v>
      </c>
      <c r="F456" s="204"/>
      <c r="G456" s="204"/>
      <c r="H456" s="205">
        <v>3.9</v>
      </c>
      <c r="I456" s="206">
        <v>1</v>
      </c>
      <c r="J456" s="204">
        <v>0.31</v>
      </c>
      <c r="K456" s="206">
        <v>9</v>
      </c>
      <c r="L456" s="204">
        <v>7.0999999999999994E-2</v>
      </c>
      <c r="M456" s="204">
        <v>0.08</v>
      </c>
      <c r="N456" s="200"/>
      <c r="O456" s="106"/>
    </row>
    <row r="457" spans="1:15" ht="56.25" x14ac:dyDescent="0.2">
      <c r="A457" s="202" t="s">
        <v>1597</v>
      </c>
      <c r="B457" s="202" t="s">
        <v>3303</v>
      </c>
      <c r="C457" s="203" t="s">
        <v>7258</v>
      </c>
      <c r="D457" s="204">
        <v>0.52900000000000003</v>
      </c>
      <c r="E457" s="204">
        <v>0.47499999999999998</v>
      </c>
      <c r="F457" s="204"/>
      <c r="G457" s="204"/>
      <c r="H457" s="205">
        <v>2.2000000000000002</v>
      </c>
      <c r="I457" s="206">
        <v>1</v>
      </c>
      <c r="J457" s="204">
        <v>0.11600000000000001</v>
      </c>
      <c r="K457" s="206">
        <v>4</v>
      </c>
      <c r="L457" s="204">
        <v>0.06</v>
      </c>
      <c r="M457" s="204">
        <v>6.5000000000000002E-2</v>
      </c>
      <c r="N457" s="200"/>
      <c r="O457" s="106"/>
    </row>
    <row r="458" spans="1:15" ht="56.25" x14ac:dyDescent="0.2">
      <c r="A458" s="202" t="s">
        <v>7259</v>
      </c>
      <c r="B458" s="202" t="s">
        <v>3303</v>
      </c>
      <c r="C458" s="203" t="s">
        <v>7260</v>
      </c>
      <c r="D458" s="204">
        <v>0.51300000000000001</v>
      </c>
      <c r="E458" s="204">
        <v>0.46100000000000002</v>
      </c>
      <c r="F458" s="204"/>
      <c r="G458" s="204"/>
      <c r="H458" s="205">
        <v>2.4</v>
      </c>
      <c r="I458" s="206">
        <v>1</v>
      </c>
      <c r="J458" s="204">
        <v>0.108</v>
      </c>
      <c r="K458" s="206">
        <v>5</v>
      </c>
      <c r="L458" s="204">
        <v>7.0999999999999994E-2</v>
      </c>
      <c r="M458" s="204">
        <v>7.0999999999999994E-2</v>
      </c>
      <c r="N458" s="200"/>
      <c r="O458" s="106"/>
    </row>
    <row r="459" spans="1:15" ht="33.75" x14ac:dyDescent="0.2">
      <c r="A459" s="202" t="s">
        <v>7261</v>
      </c>
      <c r="B459" s="202" t="s">
        <v>3303</v>
      </c>
      <c r="C459" s="203" t="s">
        <v>7262</v>
      </c>
      <c r="D459" s="204">
        <v>0.57999999999999996</v>
      </c>
      <c r="E459" s="204">
        <v>0.52400000000000002</v>
      </c>
      <c r="F459" s="204"/>
      <c r="G459" s="204"/>
      <c r="H459" s="205">
        <v>2.6</v>
      </c>
      <c r="I459" s="206">
        <v>1</v>
      </c>
      <c r="J459" s="204">
        <v>0.16400000000000001</v>
      </c>
      <c r="K459" s="206">
        <v>7</v>
      </c>
      <c r="L459" s="204">
        <v>7.8E-2</v>
      </c>
      <c r="M459" s="204">
        <v>8.1000000000000003E-2</v>
      </c>
      <c r="N459" s="200"/>
      <c r="O459" s="106"/>
    </row>
    <row r="460" spans="1:15" ht="33.75" x14ac:dyDescent="0.2">
      <c r="A460" s="202" t="s">
        <v>7263</v>
      </c>
      <c r="B460" s="202" t="s">
        <v>3303</v>
      </c>
      <c r="C460" s="203" t="s">
        <v>7264</v>
      </c>
      <c r="D460" s="204">
        <v>0.35599999999999998</v>
      </c>
      <c r="E460" s="204">
        <v>0.33</v>
      </c>
      <c r="F460" s="204"/>
      <c r="G460" s="204"/>
      <c r="H460" s="205">
        <v>2.2000000000000002</v>
      </c>
      <c r="I460" s="206">
        <v>1</v>
      </c>
      <c r="J460" s="204">
        <v>8.4000000000000005E-2</v>
      </c>
      <c r="K460" s="206">
        <v>4</v>
      </c>
      <c r="L460" s="204">
        <v>6.4000000000000001E-2</v>
      </c>
      <c r="M460" s="204">
        <v>6.2E-2</v>
      </c>
      <c r="N460" s="200"/>
      <c r="O460" s="106"/>
    </row>
    <row r="461" spans="1:15" ht="56.25" x14ac:dyDescent="0.2">
      <c r="A461" s="202" t="s">
        <v>650</v>
      </c>
      <c r="B461" s="202" t="s">
        <v>3303</v>
      </c>
      <c r="C461" s="203" t="s">
        <v>5704</v>
      </c>
      <c r="D461" s="204">
        <v>2.794</v>
      </c>
      <c r="E461" s="204">
        <v>2.6440000000000001</v>
      </c>
      <c r="F461" s="204"/>
      <c r="G461" s="204"/>
      <c r="H461" s="205">
        <v>15.9</v>
      </c>
      <c r="I461" s="206">
        <v>4</v>
      </c>
      <c r="J461" s="204">
        <v>0.36299999999999999</v>
      </c>
      <c r="K461" s="206">
        <v>32</v>
      </c>
      <c r="L461" s="204">
        <v>0.08</v>
      </c>
      <c r="M461" s="204">
        <v>0.107</v>
      </c>
      <c r="N461" s="200"/>
      <c r="O461" s="106"/>
    </row>
    <row r="462" spans="1:15" ht="45" x14ac:dyDescent="0.2">
      <c r="A462" s="202" t="s">
        <v>1925</v>
      </c>
      <c r="B462" s="202" t="s">
        <v>3303</v>
      </c>
      <c r="C462" s="203" t="s">
        <v>5705</v>
      </c>
      <c r="D462" s="204">
        <v>1.0649999999999999</v>
      </c>
      <c r="E462" s="204">
        <v>0.98199999999999998</v>
      </c>
      <c r="F462" s="204"/>
      <c r="G462" s="204"/>
      <c r="H462" s="205">
        <v>6</v>
      </c>
      <c r="I462" s="206">
        <v>1</v>
      </c>
      <c r="J462" s="204">
        <v>0.29499999999999998</v>
      </c>
      <c r="K462" s="206">
        <v>15</v>
      </c>
      <c r="L462" s="204">
        <v>6.8000000000000005E-2</v>
      </c>
      <c r="M462" s="204">
        <v>8.4000000000000005E-2</v>
      </c>
      <c r="N462" s="200"/>
      <c r="O462" s="106"/>
    </row>
    <row r="463" spans="1:15" ht="45" x14ac:dyDescent="0.2">
      <c r="A463" s="202" t="s">
        <v>2827</v>
      </c>
      <c r="B463" s="202" t="s">
        <v>3303</v>
      </c>
      <c r="C463" s="203" t="s">
        <v>6633</v>
      </c>
      <c r="D463" s="204">
        <v>0.61899999999999999</v>
      </c>
      <c r="E463" s="204">
        <v>0.56299999999999994</v>
      </c>
      <c r="F463" s="204"/>
      <c r="G463" s="204"/>
      <c r="H463" s="205">
        <v>3.1</v>
      </c>
      <c r="I463" s="206">
        <v>1</v>
      </c>
      <c r="J463" s="204">
        <v>0.13400000000000001</v>
      </c>
      <c r="K463" s="206">
        <v>7</v>
      </c>
      <c r="L463" s="204">
        <v>0.06</v>
      </c>
      <c r="M463" s="204">
        <v>6.5000000000000002E-2</v>
      </c>
      <c r="N463" s="200"/>
      <c r="O463" s="106"/>
    </row>
    <row r="464" spans="1:15" ht="22.5" x14ac:dyDescent="0.2">
      <c r="A464" s="202" t="s">
        <v>6634</v>
      </c>
      <c r="B464" s="202" t="s">
        <v>3303</v>
      </c>
      <c r="C464" s="203" t="s">
        <v>6635</v>
      </c>
      <c r="D464" s="204">
        <v>0.65900000000000003</v>
      </c>
      <c r="E464" s="204">
        <v>0.59799999999999998</v>
      </c>
      <c r="F464" s="204"/>
      <c r="G464" s="204"/>
      <c r="H464" s="205">
        <v>3</v>
      </c>
      <c r="I464" s="206">
        <v>1</v>
      </c>
      <c r="J464" s="204">
        <v>0.187</v>
      </c>
      <c r="K464" s="206">
        <v>7</v>
      </c>
      <c r="L464" s="204">
        <v>7.2999999999999995E-2</v>
      </c>
      <c r="M464" s="204">
        <v>7.9000000000000001E-2</v>
      </c>
      <c r="N464" s="200"/>
      <c r="O464" s="106"/>
    </row>
    <row r="465" spans="1:15" ht="56.25" x14ac:dyDescent="0.2">
      <c r="A465" s="202" t="s">
        <v>3281</v>
      </c>
      <c r="B465" s="202" t="s">
        <v>3303</v>
      </c>
      <c r="C465" s="203" t="s">
        <v>7265</v>
      </c>
      <c r="D465" s="204">
        <v>1.29</v>
      </c>
      <c r="E465" s="204">
        <v>1.23</v>
      </c>
      <c r="F465" s="204"/>
      <c r="G465" s="204"/>
      <c r="H465" s="205">
        <v>9.1</v>
      </c>
      <c r="I465" s="206">
        <v>2</v>
      </c>
      <c r="J465" s="204">
        <v>0.30499999999999999</v>
      </c>
      <c r="K465" s="206">
        <v>21</v>
      </c>
      <c r="L465" s="204">
        <v>7.0000000000000007E-2</v>
      </c>
      <c r="M465" s="204">
        <v>9.0999999999999998E-2</v>
      </c>
      <c r="N465" s="200"/>
      <c r="O465" s="106"/>
    </row>
    <row r="466" spans="1:15" ht="22.5" x14ac:dyDescent="0.2">
      <c r="A466" s="202" t="s">
        <v>7266</v>
      </c>
      <c r="B466" s="202" t="s">
        <v>3303</v>
      </c>
      <c r="C466" s="203" t="s">
        <v>7267</v>
      </c>
      <c r="D466" s="204">
        <v>1.081</v>
      </c>
      <c r="E466" s="204">
        <v>1.071</v>
      </c>
      <c r="F466" s="204"/>
      <c r="G466" s="204"/>
      <c r="H466" s="205">
        <v>9.4</v>
      </c>
      <c r="I466" s="206">
        <v>2</v>
      </c>
      <c r="J466" s="204">
        <v>0.30599999999999999</v>
      </c>
      <c r="K466" s="206">
        <v>19</v>
      </c>
      <c r="L466" s="204">
        <v>6.8000000000000005E-2</v>
      </c>
      <c r="M466" s="111">
        <v>8.7999999999999995E-2</v>
      </c>
      <c r="N466" s="201"/>
      <c r="O466" s="110"/>
    </row>
    <row r="467" spans="1:15" ht="56.25" x14ac:dyDescent="0.2">
      <c r="A467" s="202" t="s">
        <v>7268</v>
      </c>
      <c r="B467" s="202" t="s">
        <v>3303</v>
      </c>
      <c r="C467" s="203" t="s">
        <v>7269</v>
      </c>
      <c r="D467" s="204">
        <v>0.504</v>
      </c>
      <c r="E467" s="204">
        <v>0.46100000000000002</v>
      </c>
      <c r="F467" s="204"/>
      <c r="G467" s="204"/>
      <c r="H467" s="205">
        <v>3.1</v>
      </c>
      <c r="I467" s="206">
        <v>1</v>
      </c>
      <c r="J467" s="204">
        <v>0.124</v>
      </c>
      <c r="K467" s="206">
        <v>6</v>
      </c>
      <c r="L467" s="204">
        <v>5.6000000000000001E-2</v>
      </c>
      <c r="M467" s="204">
        <v>0.06</v>
      </c>
      <c r="N467" s="200"/>
      <c r="O467" s="106"/>
    </row>
    <row r="468" spans="1:15" ht="33.75" x14ac:dyDescent="0.2">
      <c r="A468" s="202" t="s">
        <v>2224</v>
      </c>
      <c r="B468" s="202" t="s">
        <v>3303</v>
      </c>
      <c r="C468" s="203" t="s">
        <v>2225</v>
      </c>
      <c r="D468" s="204">
        <v>1.1499999999999999</v>
      </c>
      <c r="E468" s="204">
        <v>1.044</v>
      </c>
      <c r="F468" s="204"/>
      <c r="G468" s="204"/>
      <c r="H468" s="205">
        <v>3.7</v>
      </c>
      <c r="I468" s="206">
        <v>1</v>
      </c>
      <c r="J468" s="204">
        <v>0.39</v>
      </c>
      <c r="K468" s="206">
        <v>10</v>
      </c>
      <c r="L468" s="204">
        <v>7.4999999999999997E-2</v>
      </c>
      <c r="M468" s="204">
        <v>8.5000000000000006E-2</v>
      </c>
      <c r="N468" s="200"/>
      <c r="O468" s="106"/>
    </row>
    <row r="469" spans="1:15" ht="56.25" x14ac:dyDescent="0.2">
      <c r="A469" s="202" t="s">
        <v>2226</v>
      </c>
      <c r="B469" s="202" t="s">
        <v>3303</v>
      </c>
      <c r="C469" s="203" t="s">
        <v>6638</v>
      </c>
      <c r="D469" s="204">
        <v>0.72199999999999998</v>
      </c>
      <c r="E469" s="204">
        <v>0.65800000000000003</v>
      </c>
      <c r="F469" s="204"/>
      <c r="G469" s="204"/>
      <c r="H469" s="205">
        <v>2.8</v>
      </c>
      <c r="I469" s="206">
        <v>1</v>
      </c>
      <c r="J469" s="204">
        <v>0.19</v>
      </c>
      <c r="K469" s="206">
        <v>6</v>
      </c>
      <c r="L469" s="204">
        <v>6.5000000000000002E-2</v>
      </c>
      <c r="M469" s="204">
        <v>6.9000000000000006E-2</v>
      </c>
      <c r="N469" s="200"/>
      <c r="O469" s="106"/>
    </row>
    <row r="470" spans="1:15" ht="33.75" x14ac:dyDescent="0.2">
      <c r="A470" s="202" t="s">
        <v>6639</v>
      </c>
      <c r="B470" s="202" t="s">
        <v>3303</v>
      </c>
      <c r="C470" s="203" t="s">
        <v>6640</v>
      </c>
      <c r="D470" s="204">
        <v>0.66800000000000004</v>
      </c>
      <c r="E470" s="204">
        <v>0.61199999999999999</v>
      </c>
      <c r="F470" s="204"/>
      <c r="G470" s="204"/>
      <c r="H470" s="205">
        <v>2.7</v>
      </c>
      <c r="I470" s="206">
        <v>1</v>
      </c>
      <c r="J470" s="204">
        <v>0.124</v>
      </c>
      <c r="K470" s="206">
        <v>5</v>
      </c>
      <c r="L470" s="204">
        <v>6.5000000000000002E-2</v>
      </c>
      <c r="M470" s="204">
        <v>6.8000000000000005E-2</v>
      </c>
      <c r="N470" s="200"/>
      <c r="O470" s="106"/>
    </row>
    <row r="471" spans="1:15" ht="33.75" x14ac:dyDescent="0.2">
      <c r="A471" s="202" t="s">
        <v>6641</v>
      </c>
      <c r="B471" s="202" t="s">
        <v>3303</v>
      </c>
      <c r="C471" s="203" t="s">
        <v>7270</v>
      </c>
      <c r="D471" s="204">
        <v>1.0780000000000001</v>
      </c>
      <c r="E471" s="204">
        <v>0.98599999999999999</v>
      </c>
      <c r="F471" s="204"/>
      <c r="G471" s="204"/>
      <c r="H471" s="205">
        <v>3.8</v>
      </c>
      <c r="I471" s="206">
        <v>1</v>
      </c>
      <c r="J471" s="204">
        <v>0.186</v>
      </c>
      <c r="K471" s="206">
        <v>10</v>
      </c>
      <c r="L471" s="204">
        <v>6.9000000000000006E-2</v>
      </c>
      <c r="M471" s="204">
        <v>7.8E-2</v>
      </c>
      <c r="N471" s="200"/>
      <c r="O471" s="106"/>
    </row>
    <row r="472" spans="1:15" ht="22.5" x14ac:dyDescent="0.2">
      <c r="A472" s="202" t="s">
        <v>6643</v>
      </c>
      <c r="B472" s="202" t="s">
        <v>3303</v>
      </c>
      <c r="C472" s="203" t="s">
        <v>7271</v>
      </c>
      <c r="D472" s="204">
        <v>0.91</v>
      </c>
      <c r="E472" s="204">
        <v>0.82399999999999995</v>
      </c>
      <c r="F472" s="204"/>
      <c r="G472" s="204"/>
      <c r="H472" s="205">
        <v>2.6</v>
      </c>
      <c r="I472" s="206">
        <v>1</v>
      </c>
      <c r="J472" s="204">
        <v>0.28100000000000003</v>
      </c>
      <c r="K472" s="206">
        <v>6</v>
      </c>
      <c r="L472" s="204">
        <v>7.8E-2</v>
      </c>
      <c r="M472" s="204">
        <v>0.08</v>
      </c>
      <c r="N472" s="200"/>
      <c r="O472" s="106"/>
    </row>
    <row r="473" spans="1:15" ht="22.5" x14ac:dyDescent="0.2">
      <c r="A473" s="202" t="s">
        <v>6645</v>
      </c>
      <c r="B473" s="202" t="s">
        <v>3303</v>
      </c>
      <c r="C473" s="203" t="s">
        <v>7272</v>
      </c>
      <c r="D473" s="204">
        <v>0.752</v>
      </c>
      <c r="E473" s="204">
        <v>0.68799999999999994</v>
      </c>
      <c r="F473" s="204"/>
      <c r="G473" s="204"/>
      <c r="H473" s="205">
        <v>2.5</v>
      </c>
      <c r="I473" s="206">
        <v>1</v>
      </c>
      <c r="J473" s="204">
        <v>0.20799999999999999</v>
      </c>
      <c r="K473" s="206">
        <v>5</v>
      </c>
      <c r="L473" s="204">
        <v>6.7000000000000004E-2</v>
      </c>
      <c r="M473" s="204">
        <v>6.8000000000000005E-2</v>
      </c>
      <c r="N473" s="200"/>
      <c r="O473" s="106"/>
    </row>
    <row r="474" spans="1:15" ht="33.75" x14ac:dyDescent="0.2">
      <c r="A474" s="202" t="s">
        <v>6647</v>
      </c>
      <c r="B474" s="202" t="s">
        <v>3303</v>
      </c>
      <c r="C474" s="203" t="s">
        <v>7273</v>
      </c>
      <c r="D474" s="204">
        <v>0.72799999999999998</v>
      </c>
      <c r="E474" s="204">
        <v>0.66400000000000003</v>
      </c>
      <c r="F474" s="204"/>
      <c r="G474" s="204"/>
      <c r="H474" s="205">
        <v>2.9</v>
      </c>
      <c r="I474" s="206">
        <v>1</v>
      </c>
      <c r="J474" s="204">
        <v>0.214</v>
      </c>
      <c r="K474" s="206">
        <v>7</v>
      </c>
      <c r="L474" s="204">
        <v>7.5999999999999998E-2</v>
      </c>
      <c r="M474" s="204">
        <v>0.08</v>
      </c>
      <c r="N474" s="200"/>
      <c r="O474" s="106"/>
    </row>
    <row r="475" spans="1:15" ht="45" x14ac:dyDescent="0.2">
      <c r="A475" s="202" t="s">
        <v>1588</v>
      </c>
      <c r="B475" s="202" t="s">
        <v>3303</v>
      </c>
      <c r="C475" s="203" t="s">
        <v>83</v>
      </c>
      <c r="D475" s="204">
        <v>1.992</v>
      </c>
      <c r="E475" s="204">
        <v>1.8320000000000001</v>
      </c>
      <c r="F475" s="204"/>
      <c r="G475" s="204"/>
      <c r="H475" s="205">
        <v>9</v>
      </c>
      <c r="I475" s="206">
        <v>2</v>
      </c>
      <c r="J475" s="204">
        <v>0.28000000000000003</v>
      </c>
      <c r="K475" s="206">
        <v>18</v>
      </c>
      <c r="L475" s="204">
        <v>6.5000000000000002E-2</v>
      </c>
      <c r="M475" s="204">
        <v>8.4000000000000005E-2</v>
      </c>
      <c r="N475" s="200"/>
      <c r="O475" s="106"/>
    </row>
    <row r="476" spans="1:15" ht="56.25" x14ac:dyDescent="0.2">
      <c r="A476" s="202" t="s">
        <v>2312</v>
      </c>
      <c r="B476" s="202" t="s">
        <v>3303</v>
      </c>
      <c r="C476" s="203" t="s">
        <v>6649</v>
      </c>
      <c r="D476" s="204">
        <v>1.23</v>
      </c>
      <c r="E476" s="204">
        <v>1.1220000000000001</v>
      </c>
      <c r="F476" s="204"/>
      <c r="G476" s="204"/>
      <c r="H476" s="205">
        <v>4.9000000000000004</v>
      </c>
      <c r="I476" s="206">
        <v>1</v>
      </c>
      <c r="J476" s="204">
        <v>0.51100000000000001</v>
      </c>
      <c r="K476" s="206">
        <v>12</v>
      </c>
      <c r="L476" s="204">
        <v>6.9000000000000006E-2</v>
      </c>
      <c r="M476" s="204">
        <v>8.2000000000000003E-2</v>
      </c>
      <c r="N476" s="200"/>
      <c r="O476" s="106"/>
    </row>
    <row r="477" spans="1:15" ht="56.25" x14ac:dyDescent="0.2">
      <c r="A477" s="202" t="s">
        <v>6650</v>
      </c>
      <c r="B477" s="202" t="s">
        <v>3303</v>
      </c>
      <c r="C477" s="203" t="s">
        <v>6651</v>
      </c>
      <c r="D477" s="204">
        <v>0.98699999999999999</v>
      </c>
      <c r="E477" s="204">
        <v>0.89200000000000002</v>
      </c>
      <c r="F477" s="204"/>
      <c r="G477" s="204"/>
      <c r="H477" s="205">
        <v>3</v>
      </c>
      <c r="I477" s="206">
        <v>1</v>
      </c>
      <c r="J477" s="204">
        <v>0.311</v>
      </c>
      <c r="K477" s="206">
        <v>8</v>
      </c>
      <c r="L477" s="204">
        <v>7.8E-2</v>
      </c>
      <c r="M477" s="204">
        <v>8.4000000000000005E-2</v>
      </c>
      <c r="N477" s="200"/>
      <c r="O477" s="106"/>
    </row>
    <row r="478" spans="1:15" ht="56.25" x14ac:dyDescent="0.2">
      <c r="A478" s="202" t="s">
        <v>3335</v>
      </c>
      <c r="B478" s="202" t="s">
        <v>3303</v>
      </c>
      <c r="C478" s="203" t="s">
        <v>7274</v>
      </c>
      <c r="D478" s="204">
        <v>1.3720000000000001</v>
      </c>
      <c r="E478" s="204">
        <v>1.244</v>
      </c>
      <c r="F478" s="204"/>
      <c r="G478" s="204"/>
      <c r="H478" s="205">
        <v>5.6</v>
      </c>
      <c r="I478" s="206">
        <v>1</v>
      </c>
      <c r="J478" s="204">
        <v>0.26500000000000001</v>
      </c>
      <c r="K478" s="206">
        <v>15</v>
      </c>
      <c r="L478" s="204">
        <v>6.6000000000000003E-2</v>
      </c>
      <c r="M478" s="111">
        <v>0.08</v>
      </c>
      <c r="N478" s="201"/>
      <c r="O478" s="110"/>
    </row>
    <row r="479" spans="1:15" ht="56.25" x14ac:dyDescent="0.2">
      <c r="A479" s="202" t="s">
        <v>3336</v>
      </c>
      <c r="B479" s="202" t="s">
        <v>3303</v>
      </c>
      <c r="C479" s="203" t="s">
        <v>6652</v>
      </c>
      <c r="D479" s="204">
        <v>0.85199999999999998</v>
      </c>
      <c r="E479" s="204">
        <v>0.75900000000000001</v>
      </c>
      <c r="F479" s="204"/>
      <c r="G479" s="204"/>
      <c r="H479" s="205">
        <v>2.7</v>
      </c>
      <c r="I479" s="206">
        <v>1</v>
      </c>
      <c r="J479" s="204">
        <v>0.27500000000000002</v>
      </c>
      <c r="K479" s="206">
        <v>7</v>
      </c>
      <c r="L479" s="204">
        <v>7.5999999999999998E-2</v>
      </c>
      <c r="M479" s="204">
        <v>7.9000000000000001E-2</v>
      </c>
      <c r="N479" s="200"/>
      <c r="O479" s="106"/>
    </row>
    <row r="480" spans="1:15" ht="22.5" x14ac:dyDescent="0.2">
      <c r="A480" s="202" t="s">
        <v>3337</v>
      </c>
      <c r="B480" s="202" t="s">
        <v>3303</v>
      </c>
      <c r="C480" s="203" t="s">
        <v>7275</v>
      </c>
      <c r="D480" s="204">
        <v>0.79800000000000004</v>
      </c>
      <c r="E480" s="204">
        <v>0.72299999999999998</v>
      </c>
      <c r="F480" s="204"/>
      <c r="G480" s="204"/>
      <c r="H480" s="205">
        <v>3</v>
      </c>
      <c r="I480" s="206">
        <v>1</v>
      </c>
      <c r="J480" s="204">
        <v>0.28699999999999998</v>
      </c>
      <c r="K480" s="206">
        <v>6</v>
      </c>
      <c r="L480" s="204">
        <v>0.13</v>
      </c>
      <c r="M480" s="204">
        <v>9.7000000000000003E-2</v>
      </c>
      <c r="N480" s="200"/>
      <c r="O480" s="106"/>
    </row>
    <row r="481" spans="1:15" ht="22.5" x14ac:dyDescent="0.2">
      <c r="A481" s="202" t="s">
        <v>1474</v>
      </c>
      <c r="B481" s="202" t="s">
        <v>3303</v>
      </c>
      <c r="C481" s="203" t="s">
        <v>6653</v>
      </c>
      <c r="D481" s="204">
        <v>0.54300000000000004</v>
      </c>
      <c r="E481" s="204">
        <v>0.47099999999999997</v>
      </c>
      <c r="F481" s="204"/>
      <c r="G481" s="204"/>
      <c r="H481" s="205">
        <v>2.1</v>
      </c>
      <c r="I481" s="206">
        <v>1</v>
      </c>
      <c r="J481" s="204">
        <v>0.107</v>
      </c>
      <c r="K481" s="206">
        <v>4</v>
      </c>
      <c r="L481" s="204">
        <v>7.0999999999999994E-2</v>
      </c>
      <c r="M481" s="204">
        <v>6.9000000000000006E-2</v>
      </c>
      <c r="N481" s="200"/>
      <c r="O481" s="106"/>
    </row>
    <row r="482" spans="1:15" ht="45" x14ac:dyDescent="0.2">
      <c r="A482" s="202" t="s">
        <v>2828</v>
      </c>
      <c r="B482" s="202" t="s">
        <v>3303</v>
      </c>
      <c r="C482" s="203" t="s">
        <v>6654</v>
      </c>
      <c r="D482" s="204">
        <v>0.56399999999999995</v>
      </c>
      <c r="E482" s="204">
        <v>0.505</v>
      </c>
      <c r="F482" s="204"/>
      <c r="G482" s="204"/>
      <c r="H482" s="205">
        <v>2.2999999999999998</v>
      </c>
      <c r="I482" s="206">
        <v>1</v>
      </c>
      <c r="J482" s="204">
        <v>0.11</v>
      </c>
      <c r="K482" s="206">
        <v>5</v>
      </c>
      <c r="L482" s="204">
        <v>7.5999999999999998E-2</v>
      </c>
      <c r="M482" s="204">
        <v>7.4999999999999997E-2</v>
      </c>
      <c r="N482" s="200"/>
      <c r="O482" s="106"/>
    </row>
    <row r="483" spans="1:15" ht="33.75" x14ac:dyDescent="0.2">
      <c r="A483" s="202" t="s">
        <v>329</v>
      </c>
      <c r="B483" s="202" t="s">
        <v>3303</v>
      </c>
      <c r="C483" s="203" t="s">
        <v>437</v>
      </c>
      <c r="D483" s="204">
        <v>3.0209999999999999</v>
      </c>
      <c r="E483" s="204">
        <v>2.9289999999999998</v>
      </c>
      <c r="F483" s="204"/>
      <c r="G483" s="204"/>
      <c r="H483" s="205">
        <v>24.8</v>
      </c>
      <c r="I483" s="206">
        <v>7</v>
      </c>
      <c r="J483" s="204">
        <v>0.28399999999999997</v>
      </c>
      <c r="K483" s="206">
        <v>37</v>
      </c>
      <c r="L483" s="204">
        <v>6.4000000000000001E-2</v>
      </c>
      <c r="M483" s="204">
        <v>8.7999999999999995E-2</v>
      </c>
      <c r="N483" s="200"/>
      <c r="O483" s="106"/>
    </row>
    <row r="484" spans="1:15" ht="22.5" x14ac:dyDescent="0.2">
      <c r="A484" s="202" t="s">
        <v>666</v>
      </c>
      <c r="B484" s="202" t="s">
        <v>3303</v>
      </c>
      <c r="C484" s="203" t="s">
        <v>4323</v>
      </c>
      <c r="D484" s="204">
        <v>2.6789999999999998</v>
      </c>
      <c r="E484" s="204">
        <v>2.5470000000000002</v>
      </c>
      <c r="F484" s="204"/>
      <c r="G484" s="204"/>
      <c r="H484" s="205">
        <v>11.3</v>
      </c>
      <c r="I484" s="206">
        <v>3</v>
      </c>
      <c r="J484" s="204">
        <v>0.26600000000000001</v>
      </c>
      <c r="K484" s="206">
        <v>19</v>
      </c>
      <c r="L484" s="204">
        <v>6.6000000000000003E-2</v>
      </c>
      <c r="M484" s="204">
        <v>8.5999999999999993E-2</v>
      </c>
      <c r="N484" s="200"/>
      <c r="O484" s="106"/>
    </row>
    <row r="485" spans="1:15" ht="33.75" x14ac:dyDescent="0.2">
      <c r="A485" s="202" t="s">
        <v>668</v>
      </c>
      <c r="B485" s="202" t="s">
        <v>3303</v>
      </c>
      <c r="C485" s="203" t="s">
        <v>5706</v>
      </c>
      <c r="D485" s="204">
        <v>3.117</v>
      </c>
      <c r="E485" s="204">
        <v>3.1070000000000002</v>
      </c>
      <c r="F485" s="204"/>
      <c r="G485" s="204"/>
      <c r="H485" s="205">
        <v>21</v>
      </c>
      <c r="I485" s="206">
        <v>6</v>
      </c>
      <c r="J485" s="204">
        <v>0.432</v>
      </c>
      <c r="K485" s="206">
        <v>37</v>
      </c>
      <c r="L485" s="204">
        <v>0.14399999999999999</v>
      </c>
      <c r="M485" s="204"/>
      <c r="N485" s="200" t="s">
        <v>310</v>
      </c>
      <c r="O485" s="106" t="s">
        <v>310</v>
      </c>
    </row>
    <row r="486" spans="1:15" ht="33.75" x14ac:dyDescent="0.2">
      <c r="A486" s="202" t="s">
        <v>2075</v>
      </c>
      <c r="B486" s="202" t="s">
        <v>3304</v>
      </c>
      <c r="C486" s="203" t="s">
        <v>438</v>
      </c>
      <c r="D486" s="204">
        <v>1.6259999999999999</v>
      </c>
      <c r="E486" s="204">
        <v>1.6259999999999999</v>
      </c>
      <c r="F486" s="204"/>
      <c r="G486" s="204"/>
      <c r="H486" s="205">
        <v>19.899999999999999</v>
      </c>
      <c r="I486" s="206">
        <v>6</v>
      </c>
      <c r="J486" s="204">
        <v>0.22900000000000001</v>
      </c>
      <c r="K486" s="206">
        <v>29</v>
      </c>
      <c r="L486" s="204">
        <v>5.6000000000000001E-2</v>
      </c>
      <c r="M486" s="204">
        <v>7.6999999999999999E-2</v>
      </c>
      <c r="N486" s="200"/>
      <c r="O486" s="106"/>
    </row>
    <row r="487" spans="1:15" ht="33.75" x14ac:dyDescent="0.2">
      <c r="A487" s="202" t="s">
        <v>422</v>
      </c>
      <c r="B487" s="202" t="s">
        <v>3304</v>
      </c>
      <c r="C487" s="203" t="s">
        <v>423</v>
      </c>
      <c r="D487" s="204">
        <v>1.3260000000000001</v>
      </c>
      <c r="E487" s="204">
        <v>1.3260000000000001</v>
      </c>
      <c r="F487" s="204"/>
      <c r="G487" s="204"/>
      <c r="H487" s="205">
        <v>17.899999999999999</v>
      </c>
      <c r="I487" s="206"/>
      <c r="J487" s="204"/>
      <c r="K487" s="206">
        <v>22</v>
      </c>
      <c r="L487" s="204">
        <v>5.7000000000000002E-2</v>
      </c>
      <c r="M487" s="204">
        <v>6.9000000000000006E-2</v>
      </c>
      <c r="N487" s="200"/>
      <c r="O487" s="106" t="s">
        <v>310</v>
      </c>
    </row>
    <row r="488" spans="1:15" ht="33.75" x14ac:dyDescent="0.2">
      <c r="A488" s="202" t="s">
        <v>424</v>
      </c>
      <c r="B488" s="202" t="s">
        <v>3304</v>
      </c>
      <c r="C488" s="203" t="s">
        <v>425</v>
      </c>
      <c r="D488" s="204">
        <v>0.875</v>
      </c>
      <c r="E488" s="204">
        <v>0.872</v>
      </c>
      <c r="F488" s="204"/>
      <c r="G488" s="204"/>
      <c r="H488" s="205">
        <v>9.5</v>
      </c>
      <c r="I488" s="206"/>
      <c r="J488" s="204"/>
      <c r="K488" s="206">
        <v>16</v>
      </c>
      <c r="L488" s="204">
        <v>5.7000000000000002E-2</v>
      </c>
      <c r="M488" s="204">
        <v>8.1000000000000003E-2</v>
      </c>
      <c r="N488" s="200"/>
      <c r="O488" s="106" t="s">
        <v>310</v>
      </c>
    </row>
    <row r="489" spans="1:15" ht="56.25" x14ac:dyDescent="0.2">
      <c r="A489" s="202" t="s">
        <v>1475</v>
      </c>
      <c r="B489" s="202" t="s">
        <v>3303</v>
      </c>
      <c r="C489" s="203" t="s">
        <v>7276</v>
      </c>
      <c r="D489" s="204">
        <v>5.3739999999999997</v>
      </c>
      <c r="E489" s="204">
        <v>5.1360000000000001</v>
      </c>
      <c r="F489" s="204"/>
      <c r="G489" s="204"/>
      <c r="H489" s="205">
        <v>27.4</v>
      </c>
      <c r="I489" s="206">
        <v>8</v>
      </c>
      <c r="J489" s="204">
        <v>0.33800000000000002</v>
      </c>
      <c r="K489" s="206">
        <v>45</v>
      </c>
      <c r="L489" s="204">
        <v>7.8E-2</v>
      </c>
      <c r="M489" s="204">
        <v>0.107</v>
      </c>
      <c r="N489" s="200"/>
      <c r="O489" s="106"/>
    </row>
    <row r="490" spans="1:15" ht="56.25" x14ac:dyDescent="0.2">
      <c r="A490" s="202" t="s">
        <v>1476</v>
      </c>
      <c r="B490" s="202" t="s">
        <v>3303</v>
      </c>
      <c r="C490" s="203" t="s">
        <v>7277</v>
      </c>
      <c r="D490" s="204">
        <v>2.4380000000000002</v>
      </c>
      <c r="E490" s="204">
        <v>2.3359999999999999</v>
      </c>
      <c r="F490" s="204"/>
      <c r="G490" s="204"/>
      <c r="H490" s="205">
        <v>10</v>
      </c>
      <c r="I490" s="206">
        <v>2</v>
      </c>
      <c r="J490" s="204">
        <v>0.28899999999999998</v>
      </c>
      <c r="K490" s="206">
        <v>17</v>
      </c>
      <c r="L490" s="204">
        <v>6.0999999999999999E-2</v>
      </c>
      <c r="M490" s="204">
        <v>7.9000000000000001E-2</v>
      </c>
      <c r="N490" s="200"/>
      <c r="O490" s="106"/>
    </row>
    <row r="491" spans="1:15" ht="33.75" x14ac:dyDescent="0.2">
      <c r="A491" s="202" t="s">
        <v>1923</v>
      </c>
      <c r="B491" s="202" t="s">
        <v>3303</v>
      </c>
      <c r="C491" s="203" t="s">
        <v>6655</v>
      </c>
      <c r="D491" s="204">
        <v>2.988</v>
      </c>
      <c r="E491" s="204">
        <v>2.8639999999999999</v>
      </c>
      <c r="F491" s="204"/>
      <c r="G491" s="204"/>
      <c r="H491" s="205">
        <v>14.7</v>
      </c>
      <c r="I491" s="206">
        <v>4</v>
      </c>
      <c r="J491" s="204">
        <v>0.36799999999999999</v>
      </c>
      <c r="K491" s="206">
        <v>28</v>
      </c>
      <c r="L491" s="204">
        <v>8.7999999999999995E-2</v>
      </c>
      <c r="M491" s="204">
        <v>0.11700000000000001</v>
      </c>
      <c r="N491" s="200"/>
      <c r="O491" s="106"/>
    </row>
    <row r="492" spans="1:15" ht="56.25" x14ac:dyDescent="0.2">
      <c r="A492" s="202" t="s">
        <v>1924</v>
      </c>
      <c r="B492" s="202" t="s">
        <v>3303</v>
      </c>
      <c r="C492" s="203" t="s">
        <v>7278</v>
      </c>
      <c r="D492" s="204">
        <v>2.097</v>
      </c>
      <c r="E492" s="204">
        <v>1.9870000000000001</v>
      </c>
      <c r="F492" s="204"/>
      <c r="G492" s="204"/>
      <c r="H492" s="205">
        <v>9.9</v>
      </c>
      <c r="I492" s="206">
        <v>2</v>
      </c>
      <c r="J492" s="204">
        <v>0.313</v>
      </c>
      <c r="K492" s="206">
        <v>17</v>
      </c>
      <c r="L492" s="204">
        <v>6.7000000000000004E-2</v>
      </c>
      <c r="M492" s="111">
        <v>8.5999999999999993E-2</v>
      </c>
      <c r="N492" s="201"/>
      <c r="O492" s="110"/>
    </row>
    <row r="493" spans="1:15" ht="56.25" x14ac:dyDescent="0.2">
      <c r="A493" s="202" t="s">
        <v>1710</v>
      </c>
      <c r="B493" s="202" t="s">
        <v>3303</v>
      </c>
      <c r="C493" s="203" t="s">
        <v>7279</v>
      </c>
      <c r="D493" s="204">
        <v>1.698</v>
      </c>
      <c r="E493" s="204">
        <v>1.6259999999999999</v>
      </c>
      <c r="F493" s="204"/>
      <c r="G493" s="204"/>
      <c r="H493" s="205">
        <v>9.6</v>
      </c>
      <c r="I493" s="206">
        <v>2</v>
      </c>
      <c r="J493" s="204">
        <v>0.26200000000000001</v>
      </c>
      <c r="K493" s="206">
        <v>15</v>
      </c>
      <c r="L493" s="204">
        <v>5.7000000000000002E-2</v>
      </c>
      <c r="M493" s="204">
        <v>7.3999999999999996E-2</v>
      </c>
      <c r="N493" s="200"/>
      <c r="O493" s="106"/>
    </row>
    <row r="494" spans="1:15" ht="22.5" x14ac:dyDescent="0.2">
      <c r="A494" s="202" t="s">
        <v>6658</v>
      </c>
      <c r="B494" s="202" t="s">
        <v>3303</v>
      </c>
      <c r="C494" s="203" t="s">
        <v>7280</v>
      </c>
      <c r="D494" s="204">
        <v>1.4790000000000001</v>
      </c>
      <c r="E494" s="204">
        <v>1.41</v>
      </c>
      <c r="F494" s="204"/>
      <c r="G494" s="204"/>
      <c r="H494" s="205">
        <v>7.6</v>
      </c>
      <c r="I494" s="206">
        <v>2</v>
      </c>
      <c r="J494" s="204">
        <v>0.21099999999999999</v>
      </c>
      <c r="K494" s="206">
        <v>13</v>
      </c>
      <c r="L494" s="204">
        <v>5.8000000000000003E-2</v>
      </c>
      <c r="M494" s="204">
        <v>7.2999999999999995E-2</v>
      </c>
      <c r="N494" s="200"/>
      <c r="O494" s="106"/>
    </row>
    <row r="495" spans="1:15" x14ac:dyDescent="0.2">
      <c r="A495" s="202" t="s">
        <v>7281</v>
      </c>
      <c r="B495" s="202" t="s">
        <v>3303</v>
      </c>
      <c r="C495" s="203" t="s">
        <v>7282</v>
      </c>
      <c r="D495" s="204">
        <v>1.4330000000000001</v>
      </c>
      <c r="E495" s="204">
        <v>1.3520000000000001</v>
      </c>
      <c r="F495" s="204"/>
      <c r="G495" s="204"/>
      <c r="H495" s="205">
        <v>9.1999999999999993</v>
      </c>
      <c r="I495" s="206">
        <v>2</v>
      </c>
      <c r="J495" s="204">
        <v>0.28299999999999997</v>
      </c>
      <c r="K495" s="206">
        <v>16</v>
      </c>
      <c r="L495" s="204">
        <v>6.5000000000000002E-2</v>
      </c>
      <c r="M495" s="204">
        <v>8.3000000000000004E-2</v>
      </c>
      <c r="N495" s="200"/>
      <c r="O495" s="106"/>
    </row>
    <row r="496" spans="1:15" ht="22.5" x14ac:dyDescent="0.2">
      <c r="A496" s="202" t="s">
        <v>1711</v>
      </c>
      <c r="B496" s="202" t="s">
        <v>3303</v>
      </c>
      <c r="C496" s="203" t="s">
        <v>1712</v>
      </c>
      <c r="D496" s="204">
        <v>2.702</v>
      </c>
      <c r="E496" s="204">
        <v>2.5619999999999998</v>
      </c>
      <c r="F496" s="204"/>
      <c r="G496" s="204"/>
      <c r="H496" s="205">
        <v>4.9000000000000004</v>
      </c>
      <c r="I496" s="206">
        <v>1</v>
      </c>
      <c r="J496" s="204">
        <v>0.26200000000000001</v>
      </c>
      <c r="K496" s="206">
        <v>11</v>
      </c>
      <c r="L496" s="204">
        <v>7.4999999999999997E-2</v>
      </c>
      <c r="M496" s="204">
        <v>8.8999999999999996E-2</v>
      </c>
      <c r="N496" s="200"/>
      <c r="O496" s="106"/>
    </row>
    <row r="497" spans="1:15" ht="22.5" x14ac:dyDescent="0.2">
      <c r="A497" s="202" t="s">
        <v>1713</v>
      </c>
      <c r="B497" s="202" t="s">
        <v>3303</v>
      </c>
      <c r="C497" s="203" t="s">
        <v>1714</v>
      </c>
      <c r="D497" s="204">
        <v>1.724</v>
      </c>
      <c r="E497" s="204">
        <v>1.6220000000000001</v>
      </c>
      <c r="F497" s="204"/>
      <c r="G497" s="204"/>
      <c r="H497" s="205">
        <v>4.4000000000000004</v>
      </c>
      <c r="I497" s="206">
        <v>1</v>
      </c>
      <c r="J497" s="204">
        <v>0.219</v>
      </c>
      <c r="K497" s="206">
        <v>9</v>
      </c>
      <c r="L497" s="204">
        <v>6.9000000000000006E-2</v>
      </c>
      <c r="M497" s="204">
        <v>8.1000000000000003E-2</v>
      </c>
      <c r="N497" s="200"/>
      <c r="O497" s="106"/>
    </row>
    <row r="498" spans="1:15" ht="22.5" x14ac:dyDescent="0.2">
      <c r="A498" s="202" t="s">
        <v>1715</v>
      </c>
      <c r="B498" s="202" t="s">
        <v>3303</v>
      </c>
      <c r="C498" s="203" t="s">
        <v>2227</v>
      </c>
      <c r="D498" s="204">
        <v>4.4550000000000001</v>
      </c>
      <c r="E498" s="204">
        <v>4.2690000000000001</v>
      </c>
      <c r="F498" s="204"/>
      <c r="G498" s="204"/>
      <c r="H498" s="205">
        <v>22.6</v>
      </c>
      <c r="I498" s="206">
        <v>7</v>
      </c>
      <c r="J498" s="204">
        <v>0.35699999999999998</v>
      </c>
      <c r="K498" s="206">
        <v>38</v>
      </c>
      <c r="L498" s="204">
        <v>8.8999999999999996E-2</v>
      </c>
      <c r="M498" s="204">
        <v>0.121</v>
      </c>
      <c r="N498" s="200"/>
      <c r="O498" s="106"/>
    </row>
    <row r="499" spans="1:15" ht="33.75" x14ac:dyDescent="0.2">
      <c r="A499" s="202" t="s">
        <v>1716</v>
      </c>
      <c r="B499" s="202" t="s">
        <v>3303</v>
      </c>
      <c r="C499" s="203" t="s">
        <v>7283</v>
      </c>
      <c r="D499" s="204">
        <v>3.177</v>
      </c>
      <c r="E499" s="204">
        <v>3.024</v>
      </c>
      <c r="F499" s="204"/>
      <c r="G499" s="204"/>
      <c r="H499" s="205">
        <v>16.7</v>
      </c>
      <c r="I499" s="206">
        <v>5</v>
      </c>
      <c r="J499" s="204">
        <v>0.28899999999999998</v>
      </c>
      <c r="K499" s="206">
        <v>29</v>
      </c>
      <c r="L499" s="204">
        <v>7.2999999999999995E-2</v>
      </c>
      <c r="M499" s="204">
        <v>9.8000000000000004E-2</v>
      </c>
      <c r="N499" s="200"/>
      <c r="O499" s="106"/>
    </row>
    <row r="500" spans="1:15" ht="33.75" x14ac:dyDescent="0.2">
      <c r="A500" s="202" t="s">
        <v>6661</v>
      </c>
      <c r="B500" s="202" t="s">
        <v>3303</v>
      </c>
      <c r="C500" s="203" t="s">
        <v>7284</v>
      </c>
      <c r="D500" s="204">
        <v>2.4329999999999998</v>
      </c>
      <c r="E500" s="204">
        <v>2.2949999999999999</v>
      </c>
      <c r="F500" s="204"/>
      <c r="G500" s="204"/>
      <c r="H500" s="205">
        <v>11.9</v>
      </c>
      <c r="I500" s="206">
        <v>3</v>
      </c>
      <c r="J500" s="204">
        <v>0.30399999999999999</v>
      </c>
      <c r="K500" s="206">
        <v>22</v>
      </c>
      <c r="L500" s="204">
        <v>7.0999999999999994E-2</v>
      </c>
      <c r="M500" s="204">
        <v>9.4E-2</v>
      </c>
      <c r="N500" s="200"/>
      <c r="O500" s="106"/>
    </row>
    <row r="501" spans="1:15" ht="33.75" x14ac:dyDescent="0.2">
      <c r="A501" s="202" t="s">
        <v>1717</v>
      </c>
      <c r="B501" s="202" t="s">
        <v>3303</v>
      </c>
      <c r="C501" s="203" t="s">
        <v>7285</v>
      </c>
      <c r="D501" s="204">
        <v>2.1629999999999998</v>
      </c>
      <c r="E501" s="204">
        <v>2.0430000000000001</v>
      </c>
      <c r="F501" s="204"/>
      <c r="G501" s="204"/>
      <c r="H501" s="205">
        <v>11.1</v>
      </c>
      <c r="I501" s="206">
        <v>3</v>
      </c>
      <c r="J501" s="204">
        <v>0.27300000000000002</v>
      </c>
      <c r="K501" s="206">
        <v>20</v>
      </c>
      <c r="L501" s="204">
        <v>6.9000000000000006E-2</v>
      </c>
      <c r="M501" s="204">
        <v>0.09</v>
      </c>
      <c r="N501" s="200"/>
      <c r="O501" s="106"/>
    </row>
    <row r="502" spans="1:15" ht="56.25" x14ac:dyDescent="0.2">
      <c r="A502" s="202" t="s">
        <v>1718</v>
      </c>
      <c r="B502" s="202" t="s">
        <v>3303</v>
      </c>
      <c r="C502" s="203" t="s">
        <v>7286</v>
      </c>
      <c r="D502" s="204">
        <v>1.9079999999999999</v>
      </c>
      <c r="E502" s="204">
        <v>1.8129999999999999</v>
      </c>
      <c r="F502" s="204"/>
      <c r="G502" s="204"/>
      <c r="H502" s="205">
        <v>10.6</v>
      </c>
      <c r="I502" s="206">
        <v>3</v>
      </c>
      <c r="J502" s="204">
        <v>0.26700000000000002</v>
      </c>
      <c r="K502" s="206">
        <v>18</v>
      </c>
      <c r="L502" s="204">
        <v>7.0000000000000007E-2</v>
      </c>
      <c r="M502" s="204">
        <v>9.1999999999999998E-2</v>
      </c>
      <c r="N502" s="200"/>
      <c r="O502" s="106"/>
    </row>
    <row r="503" spans="1:15" ht="56.25" x14ac:dyDescent="0.2">
      <c r="A503" s="202" t="s">
        <v>5707</v>
      </c>
      <c r="B503" s="202" t="s">
        <v>3303</v>
      </c>
      <c r="C503" s="203" t="s">
        <v>7287</v>
      </c>
      <c r="D503" s="204">
        <v>1.585</v>
      </c>
      <c r="E503" s="204">
        <v>1.5189999999999999</v>
      </c>
      <c r="F503" s="204"/>
      <c r="G503" s="204"/>
      <c r="H503" s="205">
        <v>10.199999999999999</v>
      </c>
      <c r="I503" s="206">
        <v>2</v>
      </c>
      <c r="J503" s="204">
        <v>0.26600000000000001</v>
      </c>
      <c r="K503" s="206">
        <v>16</v>
      </c>
      <c r="L503" s="204">
        <v>5.5E-2</v>
      </c>
      <c r="M503" s="204">
        <v>7.0999999999999994E-2</v>
      </c>
      <c r="N503" s="200"/>
      <c r="O503" s="106"/>
    </row>
    <row r="504" spans="1:15" ht="45" x14ac:dyDescent="0.2">
      <c r="A504" s="202" t="s">
        <v>6665</v>
      </c>
      <c r="B504" s="202" t="s">
        <v>3303</v>
      </c>
      <c r="C504" s="203" t="s">
        <v>6666</v>
      </c>
      <c r="D504" s="204">
        <v>2.3420000000000001</v>
      </c>
      <c r="E504" s="204">
        <v>2.1869999999999998</v>
      </c>
      <c r="F504" s="204"/>
      <c r="G504" s="204"/>
      <c r="H504" s="205">
        <v>17.100000000000001</v>
      </c>
      <c r="I504" s="206">
        <v>5</v>
      </c>
      <c r="J504" s="204">
        <v>0.23699999999999999</v>
      </c>
      <c r="K504" s="206">
        <v>32</v>
      </c>
      <c r="L504" s="204">
        <v>5.8000000000000003E-2</v>
      </c>
      <c r="M504" s="204">
        <v>7.8E-2</v>
      </c>
      <c r="N504" s="200"/>
      <c r="O504" s="106"/>
    </row>
    <row r="505" spans="1:15" ht="45" x14ac:dyDescent="0.2">
      <c r="A505" s="202" t="s">
        <v>6667</v>
      </c>
      <c r="B505" s="202" t="s">
        <v>3303</v>
      </c>
      <c r="C505" s="203" t="s">
        <v>7288</v>
      </c>
      <c r="D505" s="204">
        <v>1.395</v>
      </c>
      <c r="E505" s="204">
        <v>1.2909999999999999</v>
      </c>
      <c r="F505" s="204"/>
      <c r="G505" s="204"/>
      <c r="H505" s="205">
        <v>10.199999999999999</v>
      </c>
      <c r="I505" s="206">
        <v>2</v>
      </c>
      <c r="J505" s="204">
        <v>0.27400000000000002</v>
      </c>
      <c r="K505" s="206">
        <v>19</v>
      </c>
      <c r="L505" s="204">
        <v>5.6000000000000001E-2</v>
      </c>
      <c r="M505" s="204">
        <v>7.2999999999999995E-2</v>
      </c>
      <c r="N505" s="200"/>
      <c r="O505" s="106"/>
    </row>
    <row r="506" spans="1:15" ht="45" x14ac:dyDescent="0.2">
      <c r="A506" s="202" t="s">
        <v>6669</v>
      </c>
      <c r="B506" s="202" t="s">
        <v>3303</v>
      </c>
      <c r="C506" s="203" t="s">
        <v>7289</v>
      </c>
      <c r="D506" s="204">
        <v>0.70799999999999996</v>
      </c>
      <c r="E506" s="204">
        <v>0.66600000000000004</v>
      </c>
      <c r="F506" s="204"/>
      <c r="G506" s="204"/>
      <c r="H506" s="205">
        <v>4.5999999999999996</v>
      </c>
      <c r="I506" s="206">
        <v>1</v>
      </c>
      <c r="J506" s="204">
        <v>0.222</v>
      </c>
      <c r="K506" s="206">
        <v>12</v>
      </c>
      <c r="L506" s="204">
        <v>6.8000000000000005E-2</v>
      </c>
      <c r="M506" s="204">
        <v>7.9000000000000001E-2</v>
      </c>
      <c r="N506" s="200"/>
      <c r="O506" s="106"/>
    </row>
    <row r="507" spans="1:15" ht="33.75" x14ac:dyDescent="0.2">
      <c r="A507" s="202" t="s">
        <v>5708</v>
      </c>
      <c r="B507" s="202" t="s">
        <v>3303</v>
      </c>
      <c r="C507" s="203" t="s">
        <v>7290</v>
      </c>
      <c r="D507" s="204">
        <v>1.6379999999999999</v>
      </c>
      <c r="E507" s="204">
        <v>1.635</v>
      </c>
      <c r="F507" s="204"/>
      <c r="G507" s="204"/>
      <c r="H507" s="205">
        <v>11.3</v>
      </c>
      <c r="I507" s="206">
        <v>3</v>
      </c>
      <c r="J507" s="204">
        <v>0.40100000000000002</v>
      </c>
      <c r="K507" s="206">
        <v>26</v>
      </c>
      <c r="L507" s="204">
        <v>9.9000000000000005E-2</v>
      </c>
      <c r="M507" s="111">
        <v>0.13100000000000001</v>
      </c>
      <c r="N507" s="201"/>
      <c r="O507" s="110" t="s">
        <v>310</v>
      </c>
    </row>
    <row r="508" spans="1:15" ht="33.75" x14ac:dyDescent="0.2">
      <c r="A508" s="202" t="s">
        <v>5710</v>
      </c>
      <c r="B508" s="202" t="s">
        <v>3303</v>
      </c>
      <c r="C508" s="203" t="s">
        <v>7291</v>
      </c>
      <c r="D508" s="204">
        <v>1.04</v>
      </c>
      <c r="E508" s="204">
        <v>1.038</v>
      </c>
      <c r="F508" s="204"/>
      <c r="G508" s="204"/>
      <c r="H508" s="205">
        <v>6.4</v>
      </c>
      <c r="I508" s="206">
        <v>1</v>
      </c>
      <c r="J508" s="204">
        <v>0.50900000000000001</v>
      </c>
      <c r="K508" s="206">
        <v>17</v>
      </c>
      <c r="L508" s="204">
        <v>0.159</v>
      </c>
      <c r="M508" s="204">
        <v>0.13800000000000001</v>
      </c>
      <c r="N508" s="200"/>
      <c r="O508" s="106" t="s">
        <v>310</v>
      </c>
    </row>
    <row r="509" spans="1:15" ht="56.25" x14ac:dyDescent="0.2">
      <c r="A509" s="202" t="s">
        <v>3237</v>
      </c>
      <c r="B509" s="202" t="s">
        <v>3303</v>
      </c>
      <c r="C509" s="203" t="s">
        <v>6671</v>
      </c>
      <c r="D509" s="204">
        <v>0.628</v>
      </c>
      <c r="E509" s="204">
        <v>0.56799999999999995</v>
      </c>
      <c r="F509" s="204"/>
      <c r="G509" s="204"/>
      <c r="H509" s="205">
        <v>2.4</v>
      </c>
      <c r="I509" s="206">
        <v>1</v>
      </c>
      <c r="J509" s="204">
        <v>0.13</v>
      </c>
      <c r="K509" s="206">
        <v>5</v>
      </c>
      <c r="L509" s="204">
        <v>8.2000000000000003E-2</v>
      </c>
      <c r="M509" s="204">
        <v>8.3000000000000004E-2</v>
      </c>
      <c r="N509" s="200"/>
      <c r="O509" s="106"/>
    </row>
    <row r="510" spans="1:15" ht="22.5" x14ac:dyDescent="0.2">
      <c r="A510" s="202" t="s">
        <v>1237</v>
      </c>
      <c r="B510" s="202" t="s">
        <v>3305</v>
      </c>
      <c r="C510" s="203" t="s">
        <v>4328</v>
      </c>
      <c r="D510" s="204">
        <v>0.63500000000000001</v>
      </c>
      <c r="E510" s="204">
        <v>0.63400000000000001</v>
      </c>
      <c r="F510" s="204"/>
      <c r="G510" s="204"/>
      <c r="H510" s="205">
        <v>6.8</v>
      </c>
      <c r="I510" s="206">
        <v>1</v>
      </c>
      <c r="J510" s="204">
        <v>0.43</v>
      </c>
      <c r="K510" s="206">
        <v>16</v>
      </c>
      <c r="L510" s="204">
        <v>6.4000000000000001E-2</v>
      </c>
      <c r="M510" s="204">
        <v>0.08</v>
      </c>
      <c r="N510" s="200"/>
      <c r="O510" s="106"/>
    </row>
    <row r="511" spans="1:15" ht="33.75" x14ac:dyDescent="0.2">
      <c r="A511" s="202" t="s">
        <v>2079</v>
      </c>
      <c r="B511" s="202" t="s">
        <v>3305</v>
      </c>
      <c r="C511" s="203" t="s">
        <v>4331</v>
      </c>
      <c r="D511" s="204">
        <v>0.73</v>
      </c>
      <c r="E511" s="204">
        <v>0.72799999999999998</v>
      </c>
      <c r="F511" s="204"/>
      <c r="G511" s="204"/>
      <c r="H511" s="205">
        <v>5.8</v>
      </c>
      <c r="I511" s="206">
        <v>1</v>
      </c>
      <c r="J511" s="204">
        <v>0.40699999999999997</v>
      </c>
      <c r="K511" s="206">
        <v>13</v>
      </c>
      <c r="L511" s="204">
        <v>8.5000000000000006E-2</v>
      </c>
      <c r="M511" s="204">
        <v>0.104</v>
      </c>
      <c r="N511" s="200"/>
      <c r="O511" s="106" t="s">
        <v>310</v>
      </c>
    </row>
    <row r="512" spans="1:15" ht="33.75" x14ac:dyDescent="0.2">
      <c r="A512" s="202" t="s">
        <v>5717</v>
      </c>
      <c r="B512" s="202" t="s">
        <v>3305</v>
      </c>
      <c r="C512" s="203" t="s">
        <v>7292</v>
      </c>
      <c r="D512" s="204">
        <v>0.81399999999999995</v>
      </c>
      <c r="E512" s="204">
        <v>0.81299999999999994</v>
      </c>
      <c r="F512" s="204"/>
      <c r="G512" s="204"/>
      <c r="H512" s="205">
        <v>7.7</v>
      </c>
      <c r="I512" s="206">
        <v>2</v>
      </c>
      <c r="J512" s="204">
        <v>0.26400000000000001</v>
      </c>
      <c r="K512" s="206">
        <v>16</v>
      </c>
      <c r="L512" s="204">
        <v>7.1999999999999995E-2</v>
      </c>
      <c r="M512" s="204">
        <v>9.0999999999999998E-2</v>
      </c>
      <c r="N512" s="200"/>
      <c r="O512" s="106"/>
    </row>
    <row r="513" spans="1:15" ht="45" x14ac:dyDescent="0.2">
      <c r="A513" s="202" t="s">
        <v>5718</v>
      </c>
      <c r="B513" s="202" t="s">
        <v>3305</v>
      </c>
      <c r="C513" s="203" t="s">
        <v>5719</v>
      </c>
      <c r="D513" s="204">
        <v>0.76300000000000001</v>
      </c>
      <c r="E513" s="204">
        <v>0.76200000000000001</v>
      </c>
      <c r="F513" s="204"/>
      <c r="G513" s="204"/>
      <c r="H513" s="205">
        <v>8.1</v>
      </c>
      <c r="I513" s="206">
        <v>2</v>
      </c>
      <c r="J513" s="204">
        <v>0.251</v>
      </c>
      <c r="K513" s="206">
        <v>16</v>
      </c>
      <c r="L513" s="204">
        <v>6.5000000000000002E-2</v>
      </c>
      <c r="M513" s="204">
        <v>8.3000000000000004E-2</v>
      </c>
      <c r="N513" s="200"/>
      <c r="O513" s="106"/>
    </row>
    <row r="514" spans="1:15" ht="56.25" x14ac:dyDescent="0.2">
      <c r="A514" s="202" t="s">
        <v>5720</v>
      </c>
      <c r="B514" s="202" t="s">
        <v>3305</v>
      </c>
      <c r="C514" s="203" t="s">
        <v>7293</v>
      </c>
      <c r="D514" s="204">
        <v>0.51100000000000001</v>
      </c>
      <c r="E514" s="204">
        <v>0.51</v>
      </c>
      <c r="F514" s="204"/>
      <c r="G514" s="204"/>
      <c r="H514" s="205">
        <v>4.8</v>
      </c>
      <c r="I514" s="206">
        <v>1</v>
      </c>
      <c r="J514" s="204">
        <v>0.247</v>
      </c>
      <c r="K514" s="206">
        <v>13</v>
      </c>
      <c r="L514" s="204">
        <v>0.10299999999999999</v>
      </c>
      <c r="M514" s="204">
        <v>8.5000000000000006E-2</v>
      </c>
      <c r="N514" s="200"/>
      <c r="O514" s="106"/>
    </row>
    <row r="515" spans="1:15" ht="22.5" x14ac:dyDescent="0.2">
      <c r="A515" s="202" t="s">
        <v>5721</v>
      </c>
      <c r="B515" s="202" t="s">
        <v>3305</v>
      </c>
      <c r="C515" s="203" t="s">
        <v>5722</v>
      </c>
      <c r="D515" s="204">
        <v>0.182</v>
      </c>
      <c r="E515" s="204">
        <v>0.18099999999999999</v>
      </c>
      <c r="F515" s="204"/>
      <c r="G515" s="204"/>
      <c r="H515" s="205">
        <v>1</v>
      </c>
      <c r="I515" s="206"/>
      <c r="J515" s="204"/>
      <c r="K515" s="206"/>
      <c r="L515" s="204"/>
      <c r="M515" s="204"/>
      <c r="N515" s="200"/>
      <c r="O515" s="106"/>
    </row>
    <row r="516" spans="1:15" ht="45" x14ac:dyDescent="0.2">
      <c r="A516" s="202" t="s">
        <v>3672</v>
      </c>
      <c r="B516" s="202" t="s">
        <v>3305</v>
      </c>
      <c r="C516" s="203" t="s">
        <v>7294</v>
      </c>
      <c r="D516" s="204">
        <v>1.3260000000000001</v>
      </c>
      <c r="E516" s="204">
        <v>1.325</v>
      </c>
      <c r="F516" s="204"/>
      <c r="G516" s="204"/>
      <c r="H516" s="205">
        <v>12.2</v>
      </c>
      <c r="I516" s="206">
        <v>3</v>
      </c>
      <c r="J516" s="204">
        <v>0.32500000000000001</v>
      </c>
      <c r="K516" s="206">
        <v>25</v>
      </c>
      <c r="L516" s="204">
        <v>7.4999999999999997E-2</v>
      </c>
      <c r="M516" s="204">
        <v>9.9000000000000005E-2</v>
      </c>
      <c r="N516" s="200"/>
      <c r="O516" s="106"/>
    </row>
    <row r="517" spans="1:15" ht="56.25" x14ac:dyDescent="0.2">
      <c r="A517" s="202" t="s">
        <v>3673</v>
      </c>
      <c r="B517" s="202" t="s">
        <v>3305</v>
      </c>
      <c r="C517" s="203" t="s">
        <v>7295</v>
      </c>
      <c r="D517" s="204">
        <v>0.96</v>
      </c>
      <c r="E517" s="204">
        <v>0.95899999999999996</v>
      </c>
      <c r="F517" s="204"/>
      <c r="G517" s="204"/>
      <c r="H517" s="205">
        <v>10</v>
      </c>
      <c r="I517" s="206">
        <v>2</v>
      </c>
      <c r="J517" s="204">
        <v>0.315</v>
      </c>
      <c r="K517" s="206">
        <v>21</v>
      </c>
      <c r="L517" s="204">
        <v>6.6000000000000003E-2</v>
      </c>
      <c r="M517" s="204">
        <v>8.5999999999999993E-2</v>
      </c>
      <c r="N517" s="200"/>
      <c r="O517" s="106"/>
    </row>
    <row r="518" spans="1:15" ht="56.25" x14ac:dyDescent="0.2">
      <c r="A518" s="202" t="s">
        <v>1738</v>
      </c>
      <c r="B518" s="202" t="s">
        <v>3305</v>
      </c>
      <c r="C518" s="203" t="s">
        <v>7096</v>
      </c>
      <c r="D518" s="204">
        <v>0.42299999999999999</v>
      </c>
      <c r="E518" s="204">
        <v>0.42299999999999999</v>
      </c>
      <c r="F518" s="204"/>
      <c r="G518" s="204"/>
      <c r="H518" s="205">
        <v>5.4</v>
      </c>
      <c r="I518" s="206">
        <v>1</v>
      </c>
      <c r="J518" s="204">
        <v>0.20300000000000001</v>
      </c>
      <c r="K518" s="206">
        <v>10</v>
      </c>
      <c r="L518" s="204">
        <v>5.1999999999999998E-2</v>
      </c>
      <c r="M518" s="204">
        <v>6.3E-2</v>
      </c>
      <c r="N518" s="200"/>
      <c r="O518" s="106"/>
    </row>
    <row r="519" spans="1:15" ht="22.5" x14ac:dyDescent="0.2">
      <c r="A519" s="202" t="s">
        <v>601</v>
      </c>
      <c r="B519" s="202" t="s">
        <v>3305</v>
      </c>
      <c r="C519" s="203" t="s">
        <v>3620</v>
      </c>
      <c r="D519" s="204">
        <v>0.20499999999999999</v>
      </c>
      <c r="E519" s="204">
        <v>0.20399999999999999</v>
      </c>
      <c r="F519" s="204"/>
      <c r="G519" s="204"/>
      <c r="H519" s="205">
        <v>1</v>
      </c>
      <c r="I519" s="206"/>
      <c r="J519" s="204"/>
      <c r="K519" s="206"/>
      <c r="L519" s="204"/>
      <c r="M519" s="204"/>
      <c r="N519" s="200"/>
      <c r="O519" s="106"/>
    </row>
    <row r="520" spans="1:15" ht="33.75" x14ac:dyDescent="0.2">
      <c r="A520" s="202" t="s">
        <v>7296</v>
      </c>
      <c r="B520" s="202" t="s">
        <v>3305</v>
      </c>
      <c r="C520" s="203" t="s">
        <v>7297</v>
      </c>
      <c r="D520" s="204">
        <v>0.56599999999999995</v>
      </c>
      <c r="E520" s="204">
        <v>0.56499999999999995</v>
      </c>
      <c r="F520" s="204"/>
      <c r="G520" s="204"/>
      <c r="H520" s="205">
        <v>5.9</v>
      </c>
      <c r="I520" s="206">
        <v>1</v>
      </c>
      <c r="J520" s="204">
        <v>0.43099999999999999</v>
      </c>
      <c r="K520" s="206">
        <v>14</v>
      </c>
      <c r="L520" s="204">
        <v>6.6000000000000003E-2</v>
      </c>
      <c r="M520" s="111">
        <v>8.1000000000000003E-2</v>
      </c>
      <c r="N520" s="201"/>
      <c r="O520" s="110"/>
    </row>
    <row r="521" spans="1:15" ht="45" x14ac:dyDescent="0.2">
      <c r="A521" s="202" t="s">
        <v>2676</v>
      </c>
      <c r="B521" s="202" t="s">
        <v>3305</v>
      </c>
      <c r="C521" s="203" t="s">
        <v>3622</v>
      </c>
      <c r="D521" s="204">
        <v>0.45800000000000002</v>
      </c>
      <c r="E521" s="204">
        <v>0.45500000000000002</v>
      </c>
      <c r="F521" s="204"/>
      <c r="G521" s="204"/>
      <c r="H521" s="205">
        <v>4.3</v>
      </c>
      <c r="I521" s="206">
        <v>1</v>
      </c>
      <c r="J521" s="204">
        <v>0.26500000000000001</v>
      </c>
      <c r="K521" s="206">
        <v>10</v>
      </c>
      <c r="L521" s="204">
        <v>7.0999999999999994E-2</v>
      </c>
      <c r="M521" s="204">
        <v>8.3000000000000004E-2</v>
      </c>
      <c r="N521" s="200"/>
      <c r="O521" s="106"/>
    </row>
    <row r="522" spans="1:15" ht="33.75" x14ac:dyDescent="0.2">
      <c r="A522" s="202" t="s">
        <v>602</v>
      </c>
      <c r="B522" s="202" t="s">
        <v>3305</v>
      </c>
      <c r="C522" s="203" t="s">
        <v>4332</v>
      </c>
      <c r="D522" s="204">
        <v>1.1299999999999999</v>
      </c>
      <c r="E522" s="204">
        <v>1.1259999999999999</v>
      </c>
      <c r="F522" s="204"/>
      <c r="G522" s="204"/>
      <c r="H522" s="205">
        <v>9.9</v>
      </c>
      <c r="I522" s="206">
        <v>2</v>
      </c>
      <c r="J522" s="204">
        <v>0.36399999999999999</v>
      </c>
      <c r="K522" s="206">
        <v>21</v>
      </c>
      <c r="L522" s="204">
        <v>7.6999999999999999E-2</v>
      </c>
      <c r="M522" s="204">
        <v>0.1</v>
      </c>
      <c r="N522" s="200"/>
      <c r="O522" s="106"/>
    </row>
    <row r="523" spans="1:15" x14ac:dyDescent="0.2">
      <c r="A523" s="202" t="s">
        <v>2550</v>
      </c>
      <c r="B523" s="202" t="s">
        <v>3305</v>
      </c>
      <c r="C523" s="203" t="s">
        <v>2551</v>
      </c>
      <c r="D523" s="204">
        <v>0.64900000000000002</v>
      </c>
      <c r="E523" s="204">
        <v>0.64700000000000002</v>
      </c>
      <c r="F523" s="204"/>
      <c r="G523" s="204"/>
      <c r="H523" s="205">
        <v>6.7</v>
      </c>
      <c r="I523" s="206">
        <v>1</v>
      </c>
      <c r="J523" s="204">
        <v>0.42</v>
      </c>
      <c r="K523" s="206">
        <v>16</v>
      </c>
      <c r="L523" s="204">
        <v>6.6000000000000003E-2</v>
      </c>
      <c r="M523" s="204">
        <v>8.2000000000000003E-2</v>
      </c>
      <c r="N523" s="200"/>
      <c r="O523" s="106"/>
    </row>
    <row r="524" spans="1:15" ht="33.75" x14ac:dyDescent="0.2">
      <c r="A524" s="202" t="s">
        <v>3654</v>
      </c>
      <c r="B524" s="202" t="s">
        <v>3305</v>
      </c>
      <c r="C524" s="203" t="s">
        <v>3254</v>
      </c>
      <c r="D524" s="204">
        <v>0.505</v>
      </c>
      <c r="E524" s="204">
        <v>0.504</v>
      </c>
      <c r="F524" s="204"/>
      <c r="G524" s="204"/>
      <c r="H524" s="205">
        <v>4.5999999999999996</v>
      </c>
      <c r="I524" s="206">
        <v>1</v>
      </c>
      <c r="J524" s="204">
        <v>0.35499999999999998</v>
      </c>
      <c r="K524" s="206">
        <v>12</v>
      </c>
      <c r="L524" s="204">
        <v>7.3999999999999996E-2</v>
      </c>
      <c r="M524" s="204">
        <v>8.6999999999999994E-2</v>
      </c>
      <c r="N524" s="200"/>
      <c r="O524" s="106"/>
    </row>
    <row r="525" spans="1:15" ht="22.5" x14ac:dyDescent="0.2">
      <c r="A525" s="202" t="s">
        <v>3655</v>
      </c>
      <c r="B525" s="202" t="s">
        <v>3305</v>
      </c>
      <c r="C525" s="203" t="s">
        <v>3626</v>
      </c>
      <c r="D525" s="204">
        <v>0.45</v>
      </c>
      <c r="E525" s="204">
        <v>0.42</v>
      </c>
      <c r="F525" s="204"/>
      <c r="G525" s="204"/>
      <c r="H525" s="205">
        <v>2.1</v>
      </c>
      <c r="I525" s="206">
        <v>1</v>
      </c>
      <c r="J525" s="204">
        <v>0.11899999999999999</v>
      </c>
      <c r="K525" s="206">
        <v>4</v>
      </c>
      <c r="L525" s="204">
        <v>9.8000000000000004E-2</v>
      </c>
      <c r="M525" s="204">
        <v>9.5000000000000001E-2</v>
      </c>
      <c r="N525" s="200"/>
      <c r="O525" s="106"/>
    </row>
    <row r="526" spans="1:15" ht="22.5" x14ac:dyDescent="0.2">
      <c r="A526" s="202" t="s">
        <v>1903</v>
      </c>
      <c r="B526" s="202" t="s">
        <v>3305</v>
      </c>
      <c r="C526" s="203" t="s">
        <v>3627</v>
      </c>
      <c r="D526" s="204">
        <v>0.41699999999999998</v>
      </c>
      <c r="E526" s="204">
        <v>0.41399999999999998</v>
      </c>
      <c r="F526" s="204"/>
      <c r="G526" s="204"/>
      <c r="H526" s="205">
        <v>3.6</v>
      </c>
      <c r="I526" s="206">
        <v>1</v>
      </c>
      <c r="J526" s="204">
        <v>0.17599999999999999</v>
      </c>
      <c r="K526" s="206">
        <v>8</v>
      </c>
      <c r="L526" s="204">
        <v>7.8E-2</v>
      </c>
      <c r="M526" s="204">
        <v>8.6999999999999994E-2</v>
      </c>
      <c r="N526" s="200"/>
      <c r="O526" s="106"/>
    </row>
    <row r="527" spans="1:15" ht="45" x14ac:dyDescent="0.2">
      <c r="A527" s="202" t="s">
        <v>3657</v>
      </c>
      <c r="B527" s="202" t="s">
        <v>3305</v>
      </c>
      <c r="C527" s="203" t="s">
        <v>2081</v>
      </c>
      <c r="D527" s="204">
        <v>0.47099999999999997</v>
      </c>
      <c r="E527" s="204">
        <v>0.46899999999999997</v>
      </c>
      <c r="F527" s="204"/>
      <c r="G527" s="204"/>
      <c r="H527" s="205">
        <v>4.4000000000000004</v>
      </c>
      <c r="I527" s="206">
        <v>1</v>
      </c>
      <c r="J527" s="204">
        <v>0.28100000000000003</v>
      </c>
      <c r="K527" s="206">
        <v>10</v>
      </c>
      <c r="L527" s="204">
        <v>7.2999999999999995E-2</v>
      </c>
      <c r="M527" s="204">
        <v>8.5000000000000006E-2</v>
      </c>
      <c r="N527" s="200"/>
      <c r="O527" s="106"/>
    </row>
    <row r="528" spans="1:15" ht="45" x14ac:dyDescent="0.2">
      <c r="A528" s="202" t="s">
        <v>3658</v>
      </c>
      <c r="B528" s="202" t="s">
        <v>3305</v>
      </c>
      <c r="C528" s="203" t="s">
        <v>7298</v>
      </c>
      <c r="D528" s="204">
        <v>1.288</v>
      </c>
      <c r="E528" s="204">
        <v>1.282</v>
      </c>
      <c r="F528" s="204"/>
      <c r="G528" s="204"/>
      <c r="H528" s="205">
        <v>14.7</v>
      </c>
      <c r="I528" s="206">
        <v>4</v>
      </c>
      <c r="J528" s="204">
        <v>0.249</v>
      </c>
      <c r="K528" s="206">
        <v>31</v>
      </c>
      <c r="L528" s="204">
        <v>5.8999999999999997E-2</v>
      </c>
      <c r="M528" s="204">
        <v>7.9000000000000001E-2</v>
      </c>
      <c r="N528" s="200"/>
      <c r="O528" s="106"/>
    </row>
    <row r="529" spans="1:15" ht="45" x14ac:dyDescent="0.2">
      <c r="A529" s="202" t="s">
        <v>3659</v>
      </c>
      <c r="B529" s="202" t="s">
        <v>3305</v>
      </c>
      <c r="C529" s="203" t="s">
        <v>7299</v>
      </c>
      <c r="D529" s="204">
        <v>0.51800000000000002</v>
      </c>
      <c r="E529" s="204">
        <v>0.51100000000000001</v>
      </c>
      <c r="F529" s="204"/>
      <c r="G529" s="204"/>
      <c r="H529" s="205">
        <v>4.2</v>
      </c>
      <c r="I529" s="206">
        <v>1</v>
      </c>
      <c r="J529" s="204">
        <v>0.26900000000000002</v>
      </c>
      <c r="K529" s="206">
        <v>11</v>
      </c>
      <c r="L529" s="204">
        <v>7.9000000000000001E-2</v>
      </c>
      <c r="M529" s="204">
        <v>9.0999999999999998E-2</v>
      </c>
      <c r="N529" s="200"/>
      <c r="O529" s="106"/>
    </row>
    <row r="530" spans="1:15" ht="22.5" x14ac:dyDescent="0.2">
      <c r="A530" s="202" t="s">
        <v>2808</v>
      </c>
      <c r="B530" s="202" t="s">
        <v>3305</v>
      </c>
      <c r="C530" s="203" t="s">
        <v>1147</v>
      </c>
      <c r="D530" s="204">
        <v>0.43099999999999999</v>
      </c>
      <c r="E530" s="204">
        <v>0.42899999999999999</v>
      </c>
      <c r="F530" s="204"/>
      <c r="G530" s="204"/>
      <c r="H530" s="205">
        <v>3.9</v>
      </c>
      <c r="I530" s="206">
        <v>1</v>
      </c>
      <c r="J530" s="204">
        <v>0.255</v>
      </c>
      <c r="K530" s="206">
        <v>10</v>
      </c>
      <c r="L530" s="204">
        <v>7.4999999999999997E-2</v>
      </c>
      <c r="M530" s="204">
        <v>8.5999999999999993E-2</v>
      </c>
      <c r="N530" s="200"/>
      <c r="O530" s="106"/>
    </row>
    <row r="531" spans="1:15" ht="22.5" x14ac:dyDescent="0.2">
      <c r="A531" s="202" t="s">
        <v>2809</v>
      </c>
      <c r="B531" s="202" t="s">
        <v>3305</v>
      </c>
      <c r="C531" s="203" t="s">
        <v>3628</v>
      </c>
      <c r="D531" s="204">
        <v>0.38300000000000001</v>
      </c>
      <c r="E531" s="204">
        <v>0.377</v>
      </c>
      <c r="F531" s="204"/>
      <c r="G531" s="204"/>
      <c r="H531" s="205">
        <v>3</v>
      </c>
      <c r="I531" s="206">
        <v>1</v>
      </c>
      <c r="J531" s="204">
        <v>0.16400000000000001</v>
      </c>
      <c r="K531" s="206">
        <v>6</v>
      </c>
      <c r="L531" s="204">
        <v>8.3000000000000004E-2</v>
      </c>
      <c r="M531" s="204">
        <v>8.8999999999999996E-2</v>
      </c>
      <c r="N531" s="200"/>
      <c r="O531" s="106"/>
    </row>
    <row r="532" spans="1:15" x14ac:dyDescent="0.2">
      <c r="A532" s="202" t="s">
        <v>1338</v>
      </c>
      <c r="B532" s="202" t="s">
        <v>3305</v>
      </c>
      <c r="C532" s="203" t="s">
        <v>1148</v>
      </c>
      <c r="D532" s="204">
        <v>0.80800000000000005</v>
      </c>
      <c r="E532" s="204">
        <v>0.80800000000000005</v>
      </c>
      <c r="F532" s="204"/>
      <c r="G532" s="204"/>
      <c r="H532" s="205">
        <v>9.9</v>
      </c>
      <c r="I532" s="206">
        <v>2</v>
      </c>
      <c r="J532" s="204">
        <v>0.26500000000000001</v>
      </c>
      <c r="K532" s="206">
        <v>18</v>
      </c>
      <c r="L532" s="204">
        <v>5.6000000000000001E-2</v>
      </c>
      <c r="M532" s="204">
        <v>7.2999999999999995E-2</v>
      </c>
      <c r="N532" s="200"/>
      <c r="O532" s="106"/>
    </row>
    <row r="533" spans="1:15" ht="22.5" x14ac:dyDescent="0.2">
      <c r="A533" s="202" t="s">
        <v>3484</v>
      </c>
      <c r="B533" s="202" t="s">
        <v>3303</v>
      </c>
      <c r="C533" s="203" t="s">
        <v>3485</v>
      </c>
      <c r="D533" s="204">
        <v>6.59</v>
      </c>
      <c r="E533" s="204">
        <v>6.1989999999999998</v>
      </c>
      <c r="F533" s="204"/>
      <c r="G533" s="204"/>
      <c r="H533" s="205">
        <v>39.200000000000003</v>
      </c>
      <c r="I533" s="206">
        <v>12</v>
      </c>
      <c r="J533" s="204">
        <v>0.308</v>
      </c>
      <c r="K533" s="206">
        <v>57</v>
      </c>
      <c r="L533" s="204">
        <v>0.10199999999999999</v>
      </c>
      <c r="M533" s="204">
        <v>0.1</v>
      </c>
      <c r="N533" s="200"/>
      <c r="O533" s="106"/>
    </row>
    <row r="534" spans="1:15" x14ac:dyDescent="0.2">
      <c r="A534" s="81" t="s">
        <v>2170</v>
      </c>
      <c r="B534" s="207"/>
      <c r="C534" s="208"/>
      <c r="D534" s="209"/>
      <c r="E534" s="209"/>
      <c r="F534" s="209"/>
      <c r="G534" s="209"/>
      <c r="H534" s="210"/>
      <c r="I534" s="211"/>
      <c r="J534" s="209"/>
      <c r="K534" s="211"/>
      <c r="L534" s="209"/>
      <c r="M534" s="215"/>
      <c r="N534" s="216"/>
      <c r="O534" s="213"/>
    </row>
    <row r="535" spans="1:15" ht="33.75" x14ac:dyDescent="0.2">
      <c r="A535" s="202" t="s">
        <v>3660</v>
      </c>
      <c r="B535" s="202" t="s">
        <v>3303</v>
      </c>
      <c r="C535" s="203" t="s">
        <v>1329</v>
      </c>
      <c r="D535" s="204">
        <v>3.0169999999999999</v>
      </c>
      <c r="E535" s="204">
        <v>2.7309999999999999</v>
      </c>
      <c r="F535" s="204"/>
      <c r="G535" s="204"/>
      <c r="H535" s="205">
        <v>7.6</v>
      </c>
      <c r="I535" s="206">
        <v>2</v>
      </c>
      <c r="J535" s="204">
        <v>0.33300000000000002</v>
      </c>
      <c r="K535" s="206">
        <v>14</v>
      </c>
      <c r="L535" s="204">
        <v>9.1999999999999998E-2</v>
      </c>
      <c r="M535" s="204">
        <v>0.11600000000000001</v>
      </c>
      <c r="N535" s="200"/>
      <c r="O535" s="106"/>
    </row>
    <row r="536" spans="1:15" ht="56.25" x14ac:dyDescent="0.2">
      <c r="A536" s="202" t="s">
        <v>4011</v>
      </c>
      <c r="B536" s="202" t="s">
        <v>3303</v>
      </c>
      <c r="C536" s="203" t="s">
        <v>7300</v>
      </c>
      <c r="D536" s="204">
        <v>3.149</v>
      </c>
      <c r="E536" s="204">
        <v>2.98</v>
      </c>
      <c r="F536" s="204"/>
      <c r="G536" s="204"/>
      <c r="H536" s="205">
        <v>21.2</v>
      </c>
      <c r="I536" s="206">
        <v>6</v>
      </c>
      <c r="J536" s="204">
        <v>0.308</v>
      </c>
      <c r="K536" s="206">
        <v>39</v>
      </c>
      <c r="L536" s="204">
        <v>7.0999999999999994E-2</v>
      </c>
      <c r="M536" s="204">
        <v>9.7000000000000003E-2</v>
      </c>
      <c r="N536" s="200"/>
      <c r="O536" s="106"/>
    </row>
    <row r="537" spans="1:15" ht="45" x14ac:dyDescent="0.2">
      <c r="A537" s="202" t="s">
        <v>2680</v>
      </c>
      <c r="B537" s="202" t="s">
        <v>3303</v>
      </c>
      <c r="C537" s="203" t="s">
        <v>1330</v>
      </c>
      <c r="D537" s="204">
        <v>1.6919999999999999</v>
      </c>
      <c r="E537" s="204">
        <v>1.605</v>
      </c>
      <c r="F537" s="204"/>
      <c r="G537" s="204"/>
      <c r="H537" s="205">
        <v>14.7</v>
      </c>
      <c r="I537" s="206">
        <v>4</v>
      </c>
      <c r="J537" s="204">
        <v>0.24099999999999999</v>
      </c>
      <c r="K537" s="206">
        <v>30</v>
      </c>
      <c r="L537" s="204">
        <v>5.7000000000000002E-2</v>
      </c>
      <c r="M537" s="111">
        <v>7.5999999999999998E-2</v>
      </c>
      <c r="N537" s="201"/>
      <c r="O537" s="110"/>
    </row>
    <row r="538" spans="1:15" ht="22.5" x14ac:dyDescent="0.2">
      <c r="A538" s="202" t="s">
        <v>3224</v>
      </c>
      <c r="B538" s="202" t="s">
        <v>3303</v>
      </c>
      <c r="C538" s="203" t="s">
        <v>3225</v>
      </c>
      <c r="D538" s="204">
        <v>1.0669999999999999</v>
      </c>
      <c r="E538" s="204">
        <v>1.0309999999999999</v>
      </c>
      <c r="F538" s="204"/>
      <c r="G538" s="204"/>
      <c r="H538" s="205">
        <v>10.6</v>
      </c>
      <c r="I538" s="206">
        <v>3</v>
      </c>
      <c r="J538" s="204">
        <v>0.216</v>
      </c>
      <c r="K538" s="206">
        <v>22</v>
      </c>
      <c r="L538" s="204">
        <v>5.7000000000000002E-2</v>
      </c>
      <c r="M538" s="204">
        <v>7.4999999999999997E-2</v>
      </c>
      <c r="N538" s="200"/>
      <c r="O538" s="106"/>
    </row>
    <row r="539" spans="1:15" ht="22.5" x14ac:dyDescent="0.2">
      <c r="A539" s="202" t="s">
        <v>1325</v>
      </c>
      <c r="B539" s="202" t="s">
        <v>3303</v>
      </c>
      <c r="C539" s="203" t="s">
        <v>1326</v>
      </c>
      <c r="D539" s="204">
        <v>0.54600000000000004</v>
      </c>
      <c r="E539" s="204">
        <v>0.52600000000000002</v>
      </c>
      <c r="F539" s="204"/>
      <c r="G539" s="204"/>
      <c r="H539" s="205">
        <v>3.7</v>
      </c>
      <c r="I539" s="206">
        <v>1</v>
      </c>
      <c r="J539" s="204">
        <v>0.22900000000000001</v>
      </c>
      <c r="K539" s="206">
        <v>9</v>
      </c>
      <c r="L539" s="204">
        <v>7.2999999999999995E-2</v>
      </c>
      <c r="M539" s="204">
        <v>8.2000000000000003E-2</v>
      </c>
      <c r="N539" s="200"/>
      <c r="O539" s="106"/>
    </row>
    <row r="540" spans="1:15" ht="33.75" x14ac:dyDescent="0.2">
      <c r="A540" s="202" t="s">
        <v>3247</v>
      </c>
      <c r="B540" s="202" t="s">
        <v>3303</v>
      </c>
      <c r="C540" s="203" t="s">
        <v>7301</v>
      </c>
      <c r="D540" s="204">
        <v>1.593</v>
      </c>
      <c r="E540" s="204">
        <v>1.4830000000000001</v>
      </c>
      <c r="F540" s="204"/>
      <c r="G540" s="204"/>
      <c r="H540" s="205">
        <v>5.6</v>
      </c>
      <c r="I540" s="206">
        <v>1</v>
      </c>
      <c r="J540" s="204">
        <v>0.376</v>
      </c>
      <c r="K540" s="206">
        <v>11</v>
      </c>
      <c r="L540" s="204">
        <v>9.5000000000000001E-2</v>
      </c>
      <c r="M540" s="204">
        <v>0.115</v>
      </c>
      <c r="N540" s="200"/>
      <c r="O540" s="106"/>
    </row>
    <row r="541" spans="1:15" ht="56.25" x14ac:dyDescent="0.2">
      <c r="A541" s="202" t="s">
        <v>2681</v>
      </c>
      <c r="B541" s="202" t="s">
        <v>3303</v>
      </c>
      <c r="C541" s="203" t="s">
        <v>6675</v>
      </c>
      <c r="D541" s="204">
        <v>1.321</v>
      </c>
      <c r="E541" s="204">
        <v>1.2270000000000001</v>
      </c>
      <c r="F541" s="204"/>
      <c r="G541" s="204"/>
      <c r="H541" s="205">
        <v>4.3</v>
      </c>
      <c r="I541" s="206">
        <v>1</v>
      </c>
      <c r="J541" s="204">
        <v>0.38700000000000001</v>
      </c>
      <c r="K541" s="206">
        <v>10</v>
      </c>
      <c r="L541" s="204">
        <v>0.126</v>
      </c>
      <c r="M541" s="204">
        <v>0.14599999999999999</v>
      </c>
      <c r="N541" s="200"/>
      <c r="O541" s="106"/>
    </row>
    <row r="542" spans="1:15" ht="56.25" x14ac:dyDescent="0.2">
      <c r="A542" s="202" t="s">
        <v>2682</v>
      </c>
      <c r="B542" s="202" t="s">
        <v>3303</v>
      </c>
      <c r="C542" s="203" t="s">
        <v>7302</v>
      </c>
      <c r="D542" s="204">
        <v>1.048</v>
      </c>
      <c r="E542" s="204">
        <v>0.97499999999999998</v>
      </c>
      <c r="F542" s="204"/>
      <c r="G542" s="204"/>
      <c r="H542" s="205">
        <v>3.4</v>
      </c>
      <c r="I542" s="206">
        <v>1</v>
      </c>
      <c r="J542" s="204">
        <v>0.36099999999999999</v>
      </c>
      <c r="K542" s="206">
        <v>8</v>
      </c>
      <c r="L542" s="204">
        <v>0.13</v>
      </c>
      <c r="M542" s="204">
        <v>0.14399999999999999</v>
      </c>
      <c r="N542" s="200"/>
      <c r="O542" s="106"/>
    </row>
    <row r="543" spans="1:15" ht="56.25" x14ac:dyDescent="0.2">
      <c r="A543" s="202" t="s">
        <v>7303</v>
      </c>
      <c r="B543" s="202" t="s">
        <v>3303</v>
      </c>
      <c r="C543" s="203" t="s">
        <v>7304</v>
      </c>
      <c r="D543" s="204">
        <v>0.97399999999999998</v>
      </c>
      <c r="E543" s="204">
        <v>0.90400000000000003</v>
      </c>
      <c r="F543" s="204"/>
      <c r="G543" s="204"/>
      <c r="H543" s="205">
        <v>3.3</v>
      </c>
      <c r="I543" s="206">
        <v>1</v>
      </c>
      <c r="J543" s="204">
        <v>0.253</v>
      </c>
      <c r="K543" s="206">
        <v>7</v>
      </c>
      <c r="L543" s="204">
        <v>0.125</v>
      </c>
      <c r="M543" s="204">
        <v>0.13700000000000001</v>
      </c>
      <c r="N543" s="200"/>
      <c r="O543" s="106"/>
    </row>
    <row r="544" spans="1:15" ht="56.25" x14ac:dyDescent="0.2">
      <c r="A544" s="202" t="s">
        <v>2031</v>
      </c>
      <c r="B544" s="202" t="s">
        <v>3303</v>
      </c>
      <c r="C544" s="203" t="s">
        <v>7305</v>
      </c>
      <c r="D544" s="204">
        <v>2.5609999999999999</v>
      </c>
      <c r="E544" s="204">
        <v>2.444</v>
      </c>
      <c r="F544" s="204"/>
      <c r="G544" s="204"/>
      <c r="H544" s="205">
        <v>18.2</v>
      </c>
      <c r="I544" s="206">
        <v>5</v>
      </c>
      <c r="J544" s="204">
        <v>0.314</v>
      </c>
      <c r="K544" s="206">
        <v>36</v>
      </c>
      <c r="L544" s="204">
        <v>7.2999999999999995E-2</v>
      </c>
      <c r="M544" s="204">
        <v>9.8000000000000004E-2</v>
      </c>
      <c r="N544" s="200"/>
      <c r="O544" s="106"/>
    </row>
    <row r="545" spans="1:15" ht="33.75" x14ac:dyDescent="0.2">
      <c r="A545" s="202" t="s">
        <v>2032</v>
      </c>
      <c r="B545" s="202" t="s">
        <v>3303</v>
      </c>
      <c r="C545" s="203" t="s">
        <v>7306</v>
      </c>
      <c r="D545" s="204">
        <v>0.873</v>
      </c>
      <c r="E545" s="204">
        <v>0.81899999999999995</v>
      </c>
      <c r="F545" s="204"/>
      <c r="G545" s="204"/>
      <c r="H545" s="205">
        <v>5.0999999999999996</v>
      </c>
      <c r="I545" s="206">
        <v>1</v>
      </c>
      <c r="J545" s="204">
        <v>0.27100000000000002</v>
      </c>
      <c r="K545" s="206">
        <v>14</v>
      </c>
      <c r="L545" s="204">
        <v>7.4999999999999997E-2</v>
      </c>
      <c r="M545" s="204">
        <v>8.8999999999999996E-2</v>
      </c>
      <c r="N545" s="200"/>
      <c r="O545" s="106"/>
    </row>
    <row r="546" spans="1:15" x14ac:dyDescent="0.2">
      <c r="A546" s="202" t="s">
        <v>652</v>
      </c>
      <c r="B546" s="202" t="s">
        <v>3303</v>
      </c>
      <c r="C546" s="203" t="s">
        <v>3632</v>
      </c>
      <c r="D546" s="204">
        <v>0.54400000000000004</v>
      </c>
      <c r="E546" s="204">
        <v>0.499</v>
      </c>
      <c r="F546" s="204"/>
      <c r="G546" s="204"/>
      <c r="H546" s="205">
        <v>2.6</v>
      </c>
      <c r="I546" s="206">
        <v>1</v>
      </c>
      <c r="J546" s="204">
        <v>0.19600000000000001</v>
      </c>
      <c r="K546" s="206">
        <v>6</v>
      </c>
      <c r="L546" s="204">
        <v>8.3000000000000004E-2</v>
      </c>
      <c r="M546" s="204">
        <v>8.5999999999999993E-2</v>
      </c>
      <c r="N546" s="200"/>
      <c r="O546" s="106"/>
    </row>
    <row r="547" spans="1:15" x14ac:dyDescent="0.2">
      <c r="A547" s="202" t="s">
        <v>653</v>
      </c>
      <c r="B547" s="202" t="s">
        <v>3303</v>
      </c>
      <c r="C547" s="203" t="s">
        <v>3633</v>
      </c>
      <c r="D547" s="204">
        <v>0.40799999999999997</v>
      </c>
      <c r="E547" s="204">
        <v>0.39300000000000002</v>
      </c>
      <c r="F547" s="204"/>
      <c r="G547" s="204"/>
      <c r="H547" s="205">
        <v>2.9</v>
      </c>
      <c r="I547" s="206">
        <v>1</v>
      </c>
      <c r="J547" s="204">
        <v>0.13400000000000001</v>
      </c>
      <c r="K547" s="206">
        <v>6</v>
      </c>
      <c r="L547" s="204">
        <v>6.0999999999999999E-2</v>
      </c>
      <c r="M547" s="204">
        <v>6.4000000000000001E-2</v>
      </c>
      <c r="N547" s="200"/>
      <c r="O547" s="106"/>
    </row>
    <row r="548" spans="1:15" ht="33.75" x14ac:dyDescent="0.2">
      <c r="A548" s="202" t="s">
        <v>2280</v>
      </c>
      <c r="B548" s="202" t="s">
        <v>3303</v>
      </c>
      <c r="C548" s="203" t="s">
        <v>7307</v>
      </c>
      <c r="D548" s="204">
        <v>0.80800000000000005</v>
      </c>
      <c r="E548" s="204">
        <v>0.76600000000000001</v>
      </c>
      <c r="F548" s="204"/>
      <c r="G548" s="204"/>
      <c r="H548" s="205">
        <v>5</v>
      </c>
      <c r="I548" s="206">
        <v>1</v>
      </c>
      <c r="J548" s="204">
        <v>0.23499999999999999</v>
      </c>
      <c r="K548" s="206">
        <v>12</v>
      </c>
      <c r="L548" s="204">
        <v>6.6000000000000003E-2</v>
      </c>
      <c r="M548" s="204">
        <v>7.8E-2</v>
      </c>
      <c r="N548" s="200"/>
      <c r="O548" s="106"/>
    </row>
    <row r="549" spans="1:15" ht="33.75" x14ac:dyDescent="0.2">
      <c r="A549" s="202" t="s">
        <v>2281</v>
      </c>
      <c r="B549" s="202" t="s">
        <v>3303</v>
      </c>
      <c r="C549" s="203" t="s">
        <v>7308</v>
      </c>
      <c r="D549" s="204">
        <v>0.56000000000000005</v>
      </c>
      <c r="E549" s="204">
        <v>0.52800000000000002</v>
      </c>
      <c r="F549" s="204"/>
      <c r="G549" s="204"/>
      <c r="H549" s="205">
        <v>3.3</v>
      </c>
      <c r="I549" s="206">
        <v>1</v>
      </c>
      <c r="J549" s="204">
        <v>0.16400000000000001</v>
      </c>
      <c r="K549" s="206">
        <v>7</v>
      </c>
      <c r="L549" s="204">
        <v>7.0999999999999994E-2</v>
      </c>
      <c r="M549" s="204">
        <v>7.6999999999999999E-2</v>
      </c>
      <c r="N549" s="200"/>
      <c r="O549" s="106"/>
    </row>
    <row r="550" spans="1:15" ht="45" x14ac:dyDescent="0.2">
      <c r="A550" s="202" t="s">
        <v>1944</v>
      </c>
      <c r="B550" s="202" t="s">
        <v>3303</v>
      </c>
      <c r="C550" s="203" t="s">
        <v>7309</v>
      </c>
      <c r="D550" s="204">
        <v>1.1060000000000001</v>
      </c>
      <c r="E550" s="204">
        <v>1.0840000000000001</v>
      </c>
      <c r="F550" s="204"/>
      <c r="G550" s="204"/>
      <c r="H550" s="205">
        <v>10</v>
      </c>
      <c r="I550" s="206">
        <v>2</v>
      </c>
      <c r="J550" s="204">
        <v>0.31900000000000001</v>
      </c>
      <c r="K550" s="206">
        <v>20</v>
      </c>
      <c r="L550" s="204">
        <v>6.7000000000000004E-2</v>
      </c>
      <c r="M550" s="204">
        <v>8.6999999999999994E-2</v>
      </c>
      <c r="N550" s="200"/>
      <c r="O550" s="106"/>
    </row>
    <row r="551" spans="1:15" ht="56.25" x14ac:dyDescent="0.2">
      <c r="A551" s="202" t="s">
        <v>1945</v>
      </c>
      <c r="B551" s="202" t="s">
        <v>3303</v>
      </c>
      <c r="C551" s="203" t="s">
        <v>7310</v>
      </c>
      <c r="D551" s="204">
        <v>0.74399999999999999</v>
      </c>
      <c r="E551" s="204">
        <v>0.69499999999999995</v>
      </c>
      <c r="F551" s="204"/>
      <c r="G551" s="204"/>
      <c r="H551" s="205">
        <v>3.9</v>
      </c>
      <c r="I551" s="206">
        <v>1</v>
      </c>
      <c r="J551" s="204">
        <v>0.33400000000000002</v>
      </c>
      <c r="K551" s="206">
        <v>11</v>
      </c>
      <c r="L551" s="204">
        <v>8.1000000000000003E-2</v>
      </c>
      <c r="M551" s="111">
        <v>9.1999999999999998E-2</v>
      </c>
      <c r="N551" s="201"/>
      <c r="O551" s="110"/>
    </row>
    <row r="552" spans="1:15" ht="56.25" x14ac:dyDescent="0.2">
      <c r="A552" s="202" t="s">
        <v>3130</v>
      </c>
      <c r="B552" s="202" t="s">
        <v>3303</v>
      </c>
      <c r="C552" s="203" t="s">
        <v>7311</v>
      </c>
      <c r="D552" s="204">
        <v>0.51</v>
      </c>
      <c r="E552" s="204">
        <v>0.48499999999999999</v>
      </c>
      <c r="F552" s="204"/>
      <c r="G552" s="204"/>
      <c r="H552" s="205">
        <v>3.3</v>
      </c>
      <c r="I552" s="206">
        <v>1</v>
      </c>
      <c r="J552" s="204">
        <v>0.156</v>
      </c>
      <c r="K552" s="206">
        <v>7</v>
      </c>
      <c r="L552" s="204">
        <v>6.9000000000000006E-2</v>
      </c>
      <c r="M552" s="204">
        <v>7.5999999999999998E-2</v>
      </c>
      <c r="N552" s="200"/>
      <c r="O552" s="106"/>
    </row>
    <row r="553" spans="1:15" ht="56.25" x14ac:dyDescent="0.2">
      <c r="A553" s="202" t="s">
        <v>5723</v>
      </c>
      <c r="B553" s="202" t="s">
        <v>3303</v>
      </c>
      <c r="C553" s="203" t="s">
        <v>7312</v>
      </c>
      <c r="D553" s="204">
        <v>0.45600000000000002</v>
      </c>
      <c r="E553" s="204">
        <v>0.435</v>
      </c>
      <c r="F553" s="204"/>
      <c r="G553" s="204"/>
      <c r="H553" s="205">
        <v>3.1</v>
      </c>
      <c r="I553" s="206">
        <v>1</v>
      </c>
      <c r="J553" s="204">
        <v>0.13300000000000001</v>
      </c>
      <c r="K553" s="206">
        <v>7</v>
      </c>
      <c r="L553" s="204">
        <v>7.0000000000000007E-2</v>
      </c>
      <c r="M553" s="204">
        <v>7.4999999999999997E-2</v>
      </c>
      <c r="N553" s="200"/>
      <c r="O553" s="106"/>
    </row>
    <row r="554" spans="1:15" x14ac:dyDescent="0.2">
      <c r="A554" s="202" t="s">
        <v>17</v>
      </c>
      <c r="B554" s="202" t="s">
        <v>3303</v>
      </c>
      <c r="C554" s="203" t="s">
        <v>18</v>
      </c>
      <c r="D554" s="204">
        <v>4.0880000000000001</v>
      </c>
      <c r="E554" s="204">
        <v>3.6739999999999999</v>
      </c>
      <c r="F554" s="204"/>
      <c r="G554" s="204"/>
      <c r="H554" s="205">
        <v>7.8</v>
      </c>
      <c r="I554" s="206">
        <v>2</v>
      </c>
      <c r="J554" s="204">
        <v>0.39100000000000001</v>
      </c>
      <c r="K554" s="206">
        <v>15</v>
      </c>
      <c r="L554" s="204">
        <v>0.106</v>
      </c>
      <c r="M554" s="204">
        <v>0.13400000000000001</v>
      </c>
      <c r="N554" s="200"/>
      <c r="O554" s="106"/>
    </row>
    <row r="555" spans="1:15" ht="56.25" x14ac:dyDescent="0.2">
      <c r="A555" s="202" t="s">
        <v>7313</v>
      </c>
      <c r="B555" s="202" t="s">
        <v>3303</v>
      </c>
      <c r="C555" s="203" t="s">
        <v>19</v>
      </c>
      <c r="D555" s="204">
        <v>1.91</v>
      </c>
      <c r="E555" s="204">
        <v>1.77</v>
      </c>
      <c r="F555" s="204"/>
      <c r="G555" s="204"/>
      <c r="H555" s="205">
        <v>6.6</v>
      </c>
      <c r="I555" s="206">
        <v>1</v>
      </c>
      <c r="J555" s="204">
        <v>0.38500000000000001</v>
      </c>
      <c r="K555" s="206">
        <v>13</v>
      </c>
      <c r="L555" s="204">
        <v>8.2000000000000003E-2</v>
      </c>
      <c r="M555" s="204">
        <v>0.10100000000000001</v>
      </c>
      <c r="N555" s="200"/>
      <c r="O555" s="106"/>
    </row>
    <row r="556" spans="1:15" x14ac:dyDescent="0.2">
      <c r="A556" s="202" t="s">
        <v>3636</v>
      </c>
      <c r="B556" s="202" t="s">
        <v>3303</v>
      </c>
      <c r="C556" s="203" t="s">
        <v>3637</v>
      </c>
      <c r="D556" s="204">
        <v>1.4339999999999999</v>
      </c>
      <c r="E556" s="204">
        <v>1.33</v>
      </c>
      <c r="F556" s="204"/>
      <c r="G556" s="204"/>
      <c r="H556" s="205">
        <v>5.7</v>
      </c>
      <c r="I556" s="206">
        <v>1</v>
      </c>
      <c r="J556" s="204">
        <v>0.41899999999999998</v>
      </c>
      <c r="K556" s="206">
        <v>13</v>
      </c>
      <c r="L556" s="204">
        <v>0.10199999999999999</v>
      </c>
      <c r="M556" s="204">
        <v>0.124</v>
      </c>
      <c r="N556" s="200"/>
      <c r="O556" s="106"/>
    </row>
    <row r="557" spans="1:15" ht="22.5" x14ac:dyDescent="0.2">
      <c r="A557" s="202" t="s">
        <v>3638</v>
      </c>
      <c r="B557" s="202" t="s">
        <v>3303</v>
      </c>
      <c r="C557" s="203" t="s">
        <v>3639</v>
      </c>
      <c r="D557" s="204">
        <v>1.615</v>
      </c>
      <c r="E557" s="204">
        <v>1.5389999999999999</v>
      </c>
      <c r="F557" s="204"/>
      <c r="G557" s="204"/>
      <c r="H557" s="205">
        <v>4.8</v>
      </c>
      <c r="I557" s="206">
        <v>1</v>
      </c>
      <c r="J557" s="204">
        <v>0.73599999999999999</v>
      </c>
      <c r="K557" s="206">
        <v>10</v>
      </c>
      <c r="L557" s="204">
        <v>0.22900000000000001</v>
      </c>
      <c r="M557" s="204">
        <v>0.19</v>
      </c>
      <c r="N557" s="200"/>
      <c r="O557" s="106"/>
    </row>
    <row r="558" spans="1:15" ht="33.75" x14ac:dyDescent="0.2">
      <c r="A558" s="202" t="s">
        <v>2072</v>
      </c>
      <c r="B558" s="202" t="s">
        <v>3303</v>
      </c>
      <c r="C558" s="203" t="s">
        <v>5724</v>
      </c>
      <c r="D558" s="204">
        <v>3.8620000000000001</v>
      </c>
      <c r="E558" s="204">
        <v>3.8490000000000002</v>
      </c>
      <c r="F558" s="204"/>
      <c r="G558" s="204"/>
      <c r="H558" s="205">
        <v>26</v>
      </c>
      <c r="I558" s="206">
        <v>8</v>
      </c>
      <c r="J558" s="204">
        <v>0.41599999999999998</v>
      </c>
      <c r="K558" s="206">
        <v>44</v>
      </c>
      <c r="L558" s="204">
        <v>0.14399999999999999</v>
      </c>
      <c r="M558" s="204">
        <v>0.13900000000000001</v>
      </c>
      <c r="N558" s="200"/>
      <c r="O558" s="106" t="s">
        <v>310</v>
      </c>
    </row>
    <row r="559" spans="1:15" ht="33.75" x14ac:dyDescent="0.2">
      <c r="A559" s="202" t="s">
        <v>5725</v>
      </c>
      <c r="B559" s="202" t="s">
        <v>3303</v>
      </c>
      <c r="C559" s="203" t="s">
        <v>7314</v>
      </c>
      <c r="D559" s="204">
        <v>1.7729999999999999</v>
      </c>
      <c r="E559" s="204">
        <v>1.7669999999999999</v>
      </c>
      <c r="F559" s="204"/>
      <c r="G559" s="204"/>
      <c r="H559" s="205">
        <v>12.5</v>
      </c>
      <c r="I559" s="206">
        <v>3</v>
      </c>
      <c r="J559" s="204">
        <v>0.43099999999999999</v>
      </c>
      <c r="K559" s="206">
        <v>26</v>
      </c>
      <c r="L559" s="204">
        <v>0.13800000000000001</v>
      </c>
      <c r="M559" s="204">
        <v>0.128</v>
      </c>
      <c r="N559" s="200"/>
      <c r="O559" s="106" t="s">
        <v>310</v>
      </c>
    </row>
    <row r="560" spans="1:15" ht="33.75" x14ac:dyDescent="0.2">
      <c r="A560" s="202" t="s">
        <v>5727</v>
      </c>
      <c r="B560" s="202" t="s">
        <v>3303</v>
      </c>
      <c r="C560" s="203" t="s">
        <v>7315</v>
      </c>
      <c r="D560" s="204">
        <v>0.95599999999999996</v>
      </c>
      <c r="E560" s="204">
        <v>0.95499999999999996</v>
      </c>
      <c r="F560" s="204"/>
      <c r="G560" s="204"/>
      <c r="H560" s="205">
        <v>7.2</v>
      </c>
      <c r="I560" s="206">
        <v>1</v>
      </c>
      <c r="J560" s="204">
        <v>0.46700000000000003</v>
      </c>
      <c r="K560" s="206">
        <v>18</v>
      </c>
      <c r="L560" s="204">
        <v>0.13</v>
      </c>
      <c r="M560" s="204">
        <v>0.114</v>
      </c>
      <c r="N560" s="200"/>
      <c r="O560" s="106" t="s">
        <v>310</v>
      </c>
    </row>
    <row r="561" spans="1:15" ht="22.5" x14ac:dyDescent="0.2">
      <c r="A561" s="202" t="s">
        <v>2073</v>
      </c>
      <c r="B561" s="202" t="s">
        <v>3303</v>
      </c>
      <c r="C561" s="203" t="s">
        <v>1182</v>
      </c>
      <c r="D561" s="204">
        <v>1.139</v>
      </c>
      <c r="E561" s="204">
        <v>1.083</v>
      </c>
      <c r="F561" s="204"/>
      <c r="G561" s="204"/>
      <c r="H561" s="205">
        <v>7.9</v>
      </c>
      <c r="I561" s="206">
        <v>2</v>
      </c>
      <c r="J561" s="204">
        <v>0.26100000000000001</v>
      </c>
      <c r="K561" s="206">
        <v>19</v>
      </c>
      <c r="L561" s="204">
        <v>7.0000000000000007E-2</v>
      </c>
      <c r="M561" s="204">
        <v>8.7999999999999995E-2</v>
      </c>
      <c r="N561" s="200"/>
      <c r="O561" s="106"/>
    </row>
    <row r="562" spans="1:15" ht="45" x14ac:dyDescent="0.2">
      <c r="A562" s="202" t="s">
        <v>5729</v>
      </c>
      <c r="B562" s="202" t="s">
        <v>3303</v>
      </c>
      <c r="C562" s="203" t="s">
        <v>5730</v>
      </c>
      <c r="D562" s="204">
        <v>0.626</v>
      </c>
      <c r="E562" s="204">
        <v>0.59499999999999997</v>
      </c>
      <c r="F562" s="204"/>
      <c r="G562" s="204"/>
      <c r="H562" s="205">
        <v>4.3</v>
      </c>
      <c r="I562" s="206">
        <v>1</v>
      </c>
      <c r="J562" s="204">
        <v>0.31</v>
      </c>
      <c r="K562" s="206">
        <v>11</v>
      </c>
      <c r="L562" s="204">
        <v>6.2E-2</v>
      </c>
      <c r="M562" s="204">
        <v>7.1999999999999995E-2</v>
      </c>
      <c r="N562" s="200"/>
      <c r="O562" s="106"/>
    </row>
    <row r="563" spans="1:15" ht="33.75" x14ac:dyDescent="0.2">
      <c r="A563" s="202" t="s">
        <v>2335</v>
      </c>
      <c r="B563" s="202" t="s">
        <v>3303</v>
      </c>
      <c r="C563" s="203" t="s">
        <v>3226</v>
      </c>
      <c r="D563" s="204">
        <v>1.151</v>
      </c>
      <c r="E563" s="204">
        <v>1.0660000000000001</v>
      </c>
      <c r="F563" s="204"/>
      <c r="G563" s="204"/>
      <c r="H563" s="205">
        <v>4.8</v>
      </c>
      <c r="I563" s="206">
        <v>1</v>
      </c>
      <c r="J563" s="204">
        <v>0.47799999999999998</v>
      </c>
      <c r="K563" s="206">
        <v>11</v>
      </c>
      <c r="L563" s="204">
        <v>9.5000000000000001E-2</v>
      </c>
      <c r="M563" s="204">
        <v>0.113</v>
      </c>
      <c r="N563" s="200"/>
      <c r="O563" s="106"/>
    </row>
    <row r="564" spans="1:15" ht="33.75" x14ac:dyDescent="0.2">
      <c r="A564" s="202" t="s">
        <v>654</v>
      </c>
      <c r="B564" s="202" t="s">
        <v>3303</v>
      </c>
      <c r="C564" s="203" t="s">
        <v>3227</v>
      </c>
      <c r="D564" s="204">
        <v>1.1859999999999999</v>
      </c>
      <c r="E564" s="204">
        <v>1.083</v>
      </c>
      <c r="F564" s="204"/>
      <c r="G564" s="204"/>
      <c r="H564" s="205">
        <v>3.9</v>
      </c>
      <c r="I564" s="206">
        <v>1</v>
      </c>
      <c r="J564" s="204">
        <v>0.19700000000000001</v>
      </c>
      <c r="K564" s="206">
        <v>9</v>
      </c>
      <c r="L564" s="204">
        <v>7.1999999999999995E-2</v>
      </c>
      <c r="M564" s="204">
        <v>8.1000000000000003E-2</v>
      </c>
      <c r="N564" s="200"/>
      <c r="O564" s="106"/>
    </row>
    <row r="565" spans="1:15" ht="33.75" x14ac:dyDescent="0.2">
      <c r="A565" s="202" t="s">
        <v>655</v>
      </c>
      <c r="B565" s="202" t="s">
        <v>3303</v>
      </c>
      <c r="C565" s="203" t="s">
        <v>3228</v>
      </c>
      <c r="D565" s="204">
        <v>1.0569999999999999</v>
      </c>
      <c r="E565" s="204">
        <v>0.95499999999999996</v>
      </c>
      <c r="F565" s="204"/>
      <c r="G565" s="204"/>
      <c r="H565" s="205">
        <v>3.7</v>
      </c>
      <c r="I565" s="206">
        <v>1</v>
      </c>
      <c r="J565" s="204">
        <v>0.38</v>
      </c>
      <c r="K565" s="206">
        <v>8</v>
      </c>
      <c r="L565" s="204">
        <v>8.3000000000000004E-2</v>
      </c>
      <c r="M565" s="204">
        <v>9.4E-2</v>
      </c>
      <c r="N565" s="200"/>
      <c r="O565" s="106"/>
    </row>
    <row r="566" spans="1:15" ht="22.5" x14ac:dyDescent="0.2">
      <c r="A566" s="202" t="s">
        <v>656</v>
      </c>
      <c r="B566" s="202" t="s">
        <v>3303</v>
      </c>
      <c r="C566" s="203" t="s">
        <v>657</v>
      </c>
      <c r="D566" s="204">
        <v>0.82699999999999996</v>
      </c>
      <c r="E566" s="204">
        <v>0.748</v>
      </c>
      <c r="F566" s="204"/>
      <c r="G566" s="204"/>
      <c r="H566" s="205">
        <v>3.1</v>
      </c>
      <c r="I566" s="206">
        <v>1</v>
      </c>
      <c r="J566" s="204">
        <v>0.26100000000000001</v>
      </c>
      <c r="K566" s="206">
        <v>7</v>
      </c>
      <c r="L566" s="204">
        <v>8.2000000000000003E-2</v>
      </c>
      <c r="M566" s="111">
        <v>8.8999999999999996E-2</v>
      </c>
      <c r="N566" s="201"/>
      <c r="O566" s="110"/>
    </row>
    <row r="567" spans="1:15" ht="22.5" x14ac:dyDescent="0.2">
      <c r="A567" s="202" t="s">
        <v>658</v>
      </c>
      <c r="B567" s="202" t="s">
        <v>3303</v>
      </c>
      <c r="C567" s="203" t="s">
        <v>659</v>
      </c>
      <c r="D567" s="204">
        <v>0.61199999999999999</v>
      </c>
      <c r="E567" s="204">
        <v>0.55900000000000005</v>
      </c>
      <c r="F567" s="204"/>
      <c r="G567" s="204"/>
      <c r="H567" s="205">
        <v>2.7</v>
      </c>
      <c r="I567" s="206">
        <v>1</v>
      </c>
      <c r="J567" s="204">
        <v>0.17499999999999999</v>
      </c>
      <c r="K567" s="206">
        <v>6</v>
      </c>
      <c r="L567" s="204">
        <v>8.7999999999999995E-2</v>
      </c>
      <c r="M567" s="204">
        <v>9.0999999999999998E-2</v>
      </c>
      <c r="N567" s="200"/>
      <c r="O567" s="106"/>
    </row>
    <row r="568" spans="1:15" ht="22.5" x14ac:dyDescent="0.2">
      <c r="A568" s="202" t="s">
        <v>3466</v>
      </c>
      <c r="B568" s="202" t="s">
        <v>3303</v>
      </c>
      <c r="C568" s="203" t="s">
        <v>1149</v>
      </c>
      <c r="D568" s="204">
        <v>0.80600000000000005</v>
      </c>
      <c r="E568" s="204">
        <v>0.745</v>
      </c>
      <c r="F568" s="204"/>
      <c r="G568" s="204"/>
      <c r="H568" s="205">
        <v>3</v>
      </c>
      <c r="I568" s="206">
        <v>1</v>
      </c>
      <c r="J568" s="204">
        <v>0.23699999999999999</v>
      </c>
      <c r="K568" s="206">
        <v>6</v>
      </c>
      <c r="L568" s="204">
        <v>0.111</v>
      </c>
      <c r="M568" s="204">
        <v>0.11899999999999999</v>
      </c>
      <c r="N568" s="200"/>
      <c r="O568" s="106"/>
    </row>
    <row r="569" spans="1:15" ht="56.25" x14ac:dyDescent="0.2">
      <c r="A569" s="202" t="s">
        <v>3131</v>
      </c>
      <c r="B569" s="202" t="s">
        <v>3305</v>
      </c>
      <c r="C569" s="203" t="s">
        <v>7316</v>
      </c>
      <c r="D569" s="204">
        <v>1.31</v>
      </c>
      <c r="E569" s="204">
        <v>1.3089999999999999</v>
      </c>
      <c r="F569" s="204"/>
      <c r="G569" s="204"/>
      <c r="H569" s="205">
        <v>11.7</v>
      </c>
      <c r="I569" s="206">
        <v>3</v>
      </c>
      <c r="J569" s="204">
        <v>0.32300000000000001</v>
      </c>
      <c r="K569" s="206">
        <v>25</v>
      </c>
      <c r="L569" s="204">
        <v>0.126</v>
      </c>
      <c r="M569" s="204">
        <v>0.10199999999999999</v>
      </c>
      <c r="N569" s="200"/>
      <c r="O569" s="106"/>
    </row>
    <row r="570" spans="1:15" ht="45" x14ac:dyDescent="0.2">
      <c r="A570" s="202" t="s">
        <v>1346</v>
      </c>
      <c r="B570" s="202" t="s">
        <v>3305</v>
      </c>
      <c r="C570" s="203" t="s">
        <v>7317</v>
      </c>
      <c r="D570" s="204">
        <v>0.85199999999999998</v>
      </c>
      <c r="E570" s="204">
        <v>0.85199999999999998</v>
      </c>
      <c r="F570" s="204"/>
      <c r="G570" s="204"/>
      <c r="H570" s="205">
        <v>9.1999999999999993</v>
      </c>
      <c r="I570" s="206">
        <v>2</v>
      </c>
      <c r="J570" s="204">
        <v>0.28100000000000003</v>
      </c>
      <c r="K570" s="206">
        <v>18</v>
      </c>
      <c r="L570" s="204">
        <v>6.4000000000000001E-2</v>
      </c>
      <c r="M570" s="204">
        <v>8.2000000000000003E-2</v>
      </c>
      <c r="N570" s="200"/>
      <c r="O570" s="106"/>
    </row>
    <row r="571" spans="1:15" ht="45" x14ac:dyDescent="0.2">
      <c r="A571" s="202" t="s">
        <v>1347</v>
      </c>
      <c r="B571" s="202" t="s">
        <v>3305</v>
      </c>
      <c r="C571" s="203" t="s">
        <v>3137</v>
      </c>
      <c r="D571" s="204">
        <v>0.53700000000000003</v>
      </c>
      <c r="E571" s="204">
        <v>0.53700000000000003</v>
      </c>
      <c r="F571" s="204"/>
      <c r="G571" s="204"/>
      <c r="H571" s="205">
        <v>5.3</v>
      </c>
      <c r="I571" s="206"/>
      <c r="J571" s="204"/>
      <c r="K571" s="206">
        <v>12</v>
      </c>
      <c r="L571" s="204">
        <v>7.0000000000000007E-2</v>
      </c>
      <c r="M571" s="204">
        <v>8.4000000000000005E-2</v>
      </c>
      <c r="N571" s="200"/>
      <c r="O571" s="106"/>
    </row>
    <row r="572" spans="1:15" ht="22.5" x14ac:dyDescent="0.2">
      <c r="A572" s="202" t="s">
        <v>2500</v>
      </c>
      <c r="B572" s="202" t="s">
        <v>3305</v>
      </c>
      <c r="C572" s="203" t="s">
        <v>3138</v>
      </c>
      <c r="D572" s="204">
        <v>1.329</v>
      </c>
      <c r="E572" s="204">
        <v>1.327</v>
      </c>
      <c r="F572" s="204"/>
      <c r="G572" s="204"/>
      <c r="H572" s="205">
        <v>11.4</v>
      </c>
      <c r="I572" s="206">
        <v>3</v>
      </c>
      <c r="J572" s="204">
        <v>0.32300000000000001</v>
      </c>
      <c r="K572" s="206">
        <v>23</v>
      </c>
      <c r="L572" s="204">
        <v>7.9000000000000001E-2</v>
      </c>
      <c r="M572" s="204">
        <v>0.104</v>
      </c>
      <c r="N572" s="200"/>
      <c r="O572" s="106" t="s">
        <v>310</v>
      </c>
    </row>
    <row r="573" spans="1:15" ht="22.5" x14ac:dyDescent="0.2">
      <c r="A573" s="202" t="s">
        <v>3734</v>
      </c>
      <c r="B573" s="202" t="s">
        <v>3305</v>
      </c>
      <c r="C573" s="203" t="s">
        <v>389</v>
      </c>
      <c r="D573" s="204">
        <v>0.624</v>
      </c>
      <c r="E573" s="204">
        <v>0.623</v>
      </c>
      <c r="F573" s="204"/>
      <c r="G573" s="204"/>
      <c r="H573" s="205">
        <v>5.4</v>
      </c>
      <c r="I573" s="206">
        <v>1</v>
      </c>
      <c r="J573" s="204">
        <v>0.35899999999999999</v>
      </c>
      <c r="K573" s="206">
        <v>13</v>
      </c>
      <c r="L573" s="204">
        <v>7.9000000000000001E-2</v>
      </c>
      <c r="M573" s="204">
        <v>9.5000000000000001E-2</v>
      </c>
      <c r="N573" s="200"/>
      <c r="O573" s="106" t="s">
        <v>310</v>
      </c>
    </row>
    <row r="574" spans="1:15" ht="22.5" x14ac:dyDescent="0.2">
      <c r="A574" s="202" t="s">
        <v>3735</v>
      </c>
      <c r="B574" s="202" t="s">
        <v>3305</v>
      </c>
      <c r="C574" s="203" t="s">
        <v>2092</v>
      </c>
      <c r="D574" s="204">
        <v>1.6659999999999999</v>
      </c>
      <c r="E574" s="204">
        <v>1.663</v>
      </c>
      <c r="F574" s="204"/>
      <c r="G574" s="204"/>
      <c r="H574" s="205">
        <v>14.6</v>
      </c>
      <c r="I574" s="206">
        <v>4</v>
      </c>
      <c r="J574" s="204">
        <v>0.32500000000000001</v>
      </c>
      <c r="K574" s="206">
        <v>28</v>
      </c>
      <c r="L574" s="204">
        <v>7.8E-2</v>
      </c>
      <c r="M574" s="204">
        <v>0.104</v>
      </c>
      <c r="N574" s="200"/>
      <c r="O574" s="106"/>
    </row>
    <row r="575" spans="1:15" ht="22.5" x14ac:dyDescent="0.2">
      <c r="A575" s="202" t="s">
        <v>3736</v>
      </c>
      <c r="B575" s="202" t="s">
        <v>3305</v>
      </c>
      <c r="C575" s="203" t="s">
        <v>2093</v>
      </c>
      <c r="D575" s="204">
        <v>0.52100000000000002</v>
      </c>
      <c r="E575" s="204">
        <v>0.51700000000000002</v>
      </c>
      <c r="F575" s="204"/>
      <c r="G575" s="204"/>
      <c r="H575" s="205">
        <v>5.7</v>
      </c>
      <c r="I575" s="206">
        <v>1</v>
      </c>
      <c r="J575" s="204">
        <v>0.27500000000000002</v>
      </c>
      <c r="K575" s="206">
        <v>13</v>
      </c>
      <c r="L575" s="204">
        <v>6.0999999999999999E-2</v>
      </c>
      <c r="M575" s="204">
        <v>7.3999999999999996E-2</v>
      </c>
      <c r="N575" s="200"/>
      <c r="O575" s="106"/>
    </row>
    <row r="576" spans="1:15" ht="22.5" x14ac:dyDescent="0.2">
      <c r="A576" s="202" t="s">
        <v>6681</v>
      </c>
      <c r="B576" s="202" t="s">
        <v>3305</v>
      </c>
      <c r="C576" s="203" t="s">
        <v>6682</v>
      </c>
      <c r="D576" s="204">
        <v>0.432</v>
      </c>
      <c r="E576" s="204">
        <v>0.42799999999999999</v>
      </c>
      <c r="F576" s="204"/>
      <c r="G576" s="204"/>
      <c r="H576" s="205">
        <v>3.9</v>
      </c>
      <c r="I576" s="206">
        <v>1</v>
      </c>
      <c r="J576" s="204">
        <v>0.20499999999999999</v>
      </c>
      <c r="K576" s="206">
        <v>9</v>
      </c>
      <c r="L576" s="204">
        <v>7.3999999999999996E-2</v>
      </c>
      <c r="M576" s="204">
        <v>8.4000000000000005E-2</v>
      </c>
      <c r="N576" s="200"/>
      <c r="O576" s="106"/>
    </row>
    <row r="577" spans="1:15" ht="22.5" x14ac:dyDescent="0.2">
      <c r="A577" s="202" t="s">
        <v>6683</v>
      </c>
      <c r="B577" s="202" t="s">
        <v>3305</v>
      </c>
      <c r="C577" s="203" t="s">
        <v>6684</v>
      </c>
      <c r="D577" s="204">
        <v>0.32100000000000001</v>
      </c>
      <c r="E577" s="204">
        <v>0.32100000000000001</v>
      </c>
      <c r="F577" s="204"/>
      <c r="G577" s="204"/>
      <c r="H577" s="205">
        <v>2.4</v>
      </c>
      <c r="I577" s="206">
        <v>1</v>
      </c>
      <c r="J577" s="204">
        <v>0.11700000000000001</v>
      </c>
      <c r="K577" s="206">
        <v>5</v>
      </c>
      <c r="L577" s="204">
        <v>9.0999999999999998E-2</v>
      </c>
      <c r="M577" s="204">
        <v>9.1999999999999998E-2</v>
      </c>
      <c r="N577" s="200"/>
      <c r="O577" s="106"/>
    </row>
    <row r="578" spans="1:15" ht="22.5" x14ac:dyDescent="0.2">
      <c r="A578" s="202" t="s">
        <v>1504</v>
      </c>
      <c r="B578" s="202" t="s">
        <v>3305</v>
      </c>
      <c r="C578" s="203" t="s">
        <v>3139</v>
      </c>
      <c r="D578" s="204">
        <v>0.41199999999999998</v>
      </c>
      <c r="E578" s="204">
        <v>0.40799999999999997</v>
      </c>
      <c r="F578" s="204"/>
      <c r="G578" s="204"/>
      <c r="H578" s="205">
        <v>3.9</v>
      </c>
      <c r="I578" s="206">
        <v>1</v>
      </c>
      <c r="J578" s="204">
        <v>0.16200000000000001</v>
      </c>
      <c r="K578" s="206">
        <v>9</v>
      </c>
      <c r="L578" s="204">
        <v>6.8000000000000005E-2</v>
      </c>
      <c r="M578" s="204">
        <v>7.8E-2</v>
      </c>
      <c r="N578" s="200"/>
      <c r="O578" s="106"/>
    </row>
    <row r="579" spans="1:15" ht="22.5" x14ac:dyDescent="0.2">
      <c r="A579" s="202" t="s">
        <v>1169</v>
      </c>
      <c r="B579" s="202" t="s">
        <v>3305</v>
      </c>
      <c r="C579" s="203" t="s">
        <v>7318</v>
      </c>
      <c r="D579" s="204">
        <v>0.224</v>
      </c>
      <c r="E579" s="204">
        <v>0.221</v>
      </c>
      <c r="F579" s="204"/>
      <c r="G579" s="204"/>
      <c r="H579" s="205">
        <v>1</v>
      </c>
      <c r="I579" s="206"/>
      <c r="J579" s="204"/>
      <c r="K579" s="206"/>
      <c r="L579" s="204"/>
      <c r="M579" s="204"/>
      <c r="N579" s="200"/>
      <c r="O579" s="106" t="s">
        <v>310</v>
      </c>
    </row>
    <row r="580" spans="1:15" ht="22.5" x14ac:dyDescent="0.2">
      <c r="A580" s="202" t="s">
        <v>1489</v>
      </c>
      <c r="B580" s="202" t="s">
        <v>3305</v>
      </c>
      <c r="C580" s="203" t="s">
        <v>7319</v>
      </c>
      <c r="D580" s="204">
        <v>0.18099999999999999</v>
      </c>
      <c r="E580" s="204">
        <v>0.17799999999999999</v>
      </c>
      <c r="F580" s="204"/>
      <c r="G580" s="204"/>
      <c r="H580" s="205">
        <v>1</v>
      </c>
      <c r="I580" s="206"/>
      <c r="J580" s="204"/>
      <c r="K580" s="206"/>
      <c r="L580" s="204"/>
      <c r="M580" s="204"/>
      <c r="N580" s="200"/>
      <c r="O580" s="106"/>
    </row>
    <row r="581" spans="1:15" x14ac:dyDescent="0.2">
      <c r="A581" s="81" t="s">
        <v>1283</v>
      </c>
      <c r="B581" s="207"/>
      <c r="C581" s="208"/>
      <c r="D581" s="209"/>
      <c r="E581" s="209"/>
      <c r="F581" s="209"/>
      <c r="G581" s="209"/>
      <c r="H581" s="210"/>
      <c r="I581" s="211"/>
      <c r="J581" s="209"/>
      <c r="K581" s="211"/>
      <c r="L581" s="209"/>
      <c r="M581" s="215"/>
      <c r="N581" s="216"/>
      <c r="O581" s="213"/>
    </row>
    <row r="582" spans="1:15" ht="56.25" x14ac:dyDescent="0.2">
      <c r="A582" s="202" t="s">
        <v>1285</v>
      </c>
      <c r="B582" s="202" t="s">
        <v>3303</v>
      </c>
      <c r="C582" s="203" t="s">
        <v>7320</v>
      </c>
      <c r="D582" s="204">
        <v>0.998</v>
      </c>
      <c r="E582" s="204">
        <v>0.89200000000000002</v>
      </c>
      <c r="F582" s="204"/>
      <c r="G582" s="204"/>
      <c r="H582" s="205">
        <v>3.3</v>
      </c>
      <c r="I582" s="206">
        <v>1</v>
      </c>
      <c r="J582" s="204">
        <v>0.20300000000000001</v>
      </c>
      <c r="K582" s="206">
        <v>8</v>
      </c>
      <c r="L582" s="204">
        <v>8.7999999999999995E-2</v>
      </c>
      <c r="M582" s="204">
        <v>9.6000000000000002E-2</v>
      </c>
      <c r="N582" s="200"/>
      <c r="O582" s="106"/>
    </row>
    <row r="583" spans="1:15" ht="56.25" x14ac:dyDescent="0.2">
      <c r="A583" s="202" t="s">
        <v>2326</v>
      </c>
      <c r="B583" s="202" t="s">
        <v>3303</v>
      </c>
      <c r="C583" s="203" t="s">
        <v>7321</v>
      </c>
      <c r="D583" s="204">
        <v>0.93500000000000005</v>
      </c>
      <c r="E583" s="204">
        <v>0.82899999999999996</v>
      </c>
      <c r="F583" s="204"/>
      <c r="G583" s="204"/>
      <c r="H583" s="205">
        <v>3.1</v>
      </c>
      <c r="I583" s="206">
        <v>1</v>
      </c>
      <c r="J583" s="204">
        <v>0.17799999999999999</v>
      </c>
      <c r="K583" s="206">
        <v>6</v>
      </c>
      <c r="L583" s="204">
        <v>0.08</v>
      </c>
      <c r="M583" s="111">
        <v>8.5999999999999993E-2</v>
      </c>
      <c r="N583" s="201"/>
      <c r="O583" s="110"/>
    </row>
    <row r="584" spans="1:15" ht="45" x14ac:dyDescent="0.2">
      <c r="A584" s="202" t="s">
        <v>2327</v>
      </c>
      <c r="B584" s="202" t="s">
        <v>3303</v>
      </c>
      <c r="C584" s="203" t="s">
        <v>7322</v>
      </c>
      <c r="D584" s="204">
        <v>0.76200000000000001</v>
      </c>
      <c r="E584" s="204">
        <v>0.67700000000000005</v>
      </c>
      <c r="F584" s="204"/>
      <c r="G584" s="204"/>
      <c r="H584" s="205">
        <v>2.8</v>
      </c>
      <c r="I584" s="206">
        <v>1</v>
      </c>
      <c r="J584" s="204">
        <v>0.06</v>
      </c>
      <c r="K584" s="206">
        <v>6</v>
      </c>
      <c r="L584" s="204">
        <v>7.6999999999999999E-2</v>
      </c>
      <c r="M584" s="204">
        <v>8.1000000000000003E-2</v>
      </c>
      <c r="N584" s="200"/>
      <c r="O584" s="106"/>
    </row>
    <row r="585" spans="1:15" x14ac:dyDescent="0.2">
      <c r="A585" s="202" t="s">
        <v>2670</v>
      </c>
      <c r="B585" s="202" t="s">
        <v>3303</v>
      </c>
      <c r="C585" s="203" t="s">
        <v>1495</v>
      </c>
      <c r="D585" s="204">
        <v>1.345</v>
      </c>
      <c r="E585" s="204">
        <v>1.2190000000000001</v>
      </c>
      <c r="F585" s="204"/>
      <c r="G585" s="204"/>
      <c r="H585" s="205">
        <v>5.7</v>
      </c>
      <c r="I585" s="206">
        <v>1</v>
      </c>
      <c r="J585" s="204">
        <v>0.26700000000000002</v>
      </c>
      <c r="K585" s="206">
        <v>12</v>
      </c>
      <c r="L585" s="204">
        <v>6.5000000000000002E-2</v>
      </c>
      <c r="M585" s="204">
        <v>7.9000000000000001E-2</v>
      </c>
      <c r="N585" s="200"/>
      <c r="O585" s="106"/>
    </row>
    <row r="586" spans="1:15" ht="33.75" x14ac:dyDescent="0.2">
      <c r="A586" s="202" t="s">
        <v>1492</v>
      </c>
      <c r="B586" s="202" t="s">
        <v>3303</v>
      </c>
      <c r="C586" s="203" t="s">
        <v>7323</v>
      </c>
      <c r="D586" s="204">
        <v>1.2090000000000001</v>
      </c>
      <c r="E586" s="204">
        <v>1.127</v>
      </c>
      <c r="F586" s="204"/>
      <c r="G586" s="204"/>
      <c r="H586" s="205">
        <v>6.8</v>
      </c>
      <c r="I586" s="206">
        <v>1</v>
      </c>
      <c r="J586" s="204">
        <v>0.64200000000000002</v>
      </c>
      <c r="K586" s="206">
        <v>17</v>
      </c>
      <c r="L586" s="204">
        <v>7.1999999999999995E-2</v>
      </c>
      <c r="M586" s="204">
        <v>0.09</v>
      </c>
      <c r="N586" s="200"/>
      <c r="O586" s="106"/>
    </row>
    <row r="587" spans="1:15" ht="22.5" x14ac:dyDescent="0.2">
      <c r="A587" s="202" t="s">
        <v>6686</v>
      </c>
      <c r="B587" s="202" t="s">
        <v>3303</v>
      </c>
      <c r="C587" s="203" t="s">
        <v>6687</v>
      </c>
      <c r="D587" s="204">
        <v>0.84399999999999997</v>
      </c>
      <c r="E587" s="204">
        <v>0.77</v>
      </c>
      <c r="F587" s="204"/>
      <c r="G587" s="204"/>
      <c r="H587" s="205">
        <v>4.0999999999999996</v>
      </c>
      <c r="I587" s="206">
        <v>1</v>
      </c>
      <c r="J587" s="204">
        <v>0.35499999999999998</v>
      </c>
      <c r="K587" s="206">
        <v>10</v>
      </c>
      <c r="L587" s="204">
        <v>6.7000000000000004E-2</v>
      </c>
      <c r="M587" s="204">
        <v>7.6999999999999999E-2</v>
      </c>
      <c r="N587" s="200"/>
      <c r="O587" s="106"/>
    </row>
    <row r="588" spans="1:15" ht="22.5" x14ac:dyDescent="0.2">
      <c r="A588" s="202" t="s">
        <v>1804</v>
      </c>
      <c r="B588" s="202" t="s">
        <v>3303</v>
      </c>
      <c r="C588" s="203" t="s">
        <v>5738</v>
      </c>
      <c r="D588" s="204">
        <v>1.4930000000000001</v>
      </c>
      <c r="E588" s="204">
        <v>1.3580000000000001</v>
      </c>
      <c r="F588" s="204"/>
      <c r="G588" s="204"/>
      <c r="H588" s="205">
        <v>5.5</v>
      </c>
      <c r="I588" s="206">
        <v>1</v>
      </c>
      <c r="J588" s="204">
        <v>0.33</v>
      </c>
      <c r="K588" s="206">
        <v>12</v>
      </c>
      <c r="L588" s="204">
        <v>8.4000000000000005E-2</v>
      </c>
      <c r="M588" s="204">
        <v>0.10199999999999999</v>
      </c>
      <c r="N588" s="200"/>
      <c r="O588" s="106"/>
    </row>
    <row r="589" spans="1:15" ht="33.75" x14ac:dyDescent="0.2">
      <c r="A589" s="202" t="s">
        <v>2549</v>
      </c>
      <c r="B589" s="202" t="s">
        <v>3303</v>
      </c>
      <c r="C589" s="203" t="s">
        <v>3383</v>
      </c>
      <c r="D589" s="204">
        <v>1.032</v>
      </c>
      <c r="E589" s="204">
        <v>1.032</v>
      </c>
      <c r="F589" s="204"/>
      <c r="G589" s="204"/>
      <c r="H589" s="205">
        <v>3.1</v>
      </c>
      <c r="I589" s="206"/>
      <c r="J589" s="204"/>
      <c r="K589" s="206">
        <v>6</v>
      </c>
      <c r="L589" s="204">
        <v>0.24199999999999999</v>
      </c>
      <c r="M589" s="204">
        <v>0.26</v>
      </c>
      <c r="N589" s="200"/>
      <c r="O589" s="106" t="s">
        <v>310</v>
      </c>
    </row>
    <row r="590" spans="1:15" ht="33.75" x14ac:dyDescent="0.2">
      <c r="A590" s="202" t="s">
        <v>441</v>
      </c>
      <c r="B590" s="202" t="s">
        <v>3303</v>
      </c>
      <c r="C590" s="203" t="s">
        <v>6688</v>
      </c>
      <c r="D590" s="204">
        <v>0.92900000000000005</v>
      </c>
      <c r="E590" s="204">
        <v>0.92700000000000005</v>
      </c>
      <c r="F590" s="204"/>
      <c r="G590" s="204"/>
      <c r="H590" s="205">
        <v>6.4</v>
      </c>
      <c r="I590" s="206"/>
      <c r="J590" s="204"/>
      <c r="K590" s="206">
        <v>18</v>
      </c>
      <c r="L590" s="204">
        <v>0.14299999999999999</v>
      </c>
      <c r="M590" s="204">
        <v>0.123</v>
      </c>
      <c r="N590" s="200"/>
      <c r="O590" s="106" t="s">
        <v>310</v>
      </c>
    </row>
    <row r="591" spans="1:15" ht="45" x14ac:dyDescent="0.2">
      <c r="A591" s="202" t="s">
        <v>3486</v>
      </c>
      <c r="B591" s="202" t="s">
        <v>3303</v>
      </c>
      <c r="C591" s="203" t="s">
        <v>23</v>
      </c>
      <c r="D591" s="204">
        <v>0.80600000000000005</v>
      </c>
      <c r="E591" s="204">
        <v>0.80600000000000005</v>
      </c>
      <c r="F591" s="204"/>
      <c r="G591" s="204"/>
      <c r="H591" s="205">
        <v>3.4</v>
      </c>
      <c r="I591" s="206"/>
      <c r="J591" s="204"/>
      <c r="K591" s="206">
        <v>6</v>
      </c>
      <c r="L591" s="204">
        <v>0.23400000000000001</v>
      </c>
      <c r="M591" s="204">
        <v>0.18099999999999999</v>
      </c>
      <c r="N591" s="200"/>
      <c r="O591" s="106" t="s">
        <v>310</v>
      </c>
    </row>
    <row r="592" spans="1:15" ht="45" x14ac:dyDescent="0.2">
      <c r="A592" s="202" t="s">
        <v>3487</v>
      </c>
      <c r="B592" s="202" t="s">
        <v>3303</v>
      </c>
      <c r="C592" s="203" t="s">
        <v>24</v>
      </c>
      <c r="D592" s="204">
        <v>0.79600000000000004</v>
      </c>
      <c r="E592" s="204">
        <v>0.79600000000000004</v>
      </c>
      <c r="F592" s="204"/>
      <c r="G592" s="204"/>
      <c r="H592" s="205">
        <v>6.2</v>
      </c>
      <c r="I592" s="206"/>
      <c r="J592" s="204"/>
      <c r="K592" s="206">
        <v>13</v>
      </c>
      <c r="L592" s="204">
        <v>0.128</v>
      </c>
      <c r="M592" s="204">
        <v>0.111</v>
      </c>
      <c r="N592" s="200"/>
      <c r="O592" s="106" t="s">
        <v>310</v>
      </c>
    </row>
    <row r="593" spans="1:15" ht="33.75" x14ac:dyDescent="0.2">
      <c r="A593" s="202" t="s">
        <v>25</v>
      </c>
      <c r="B593" s="202" t="s">
        <v>3303</v>
      </c>
      <c r="C593" s="203" t="s">
        <v>3384</v>
      </c>
      <c r="D593" s="204">
        <v>0.55600000000000005</v>
      </c>
      <c r="E593" s="204">
        <v>0.55600000000000005</v>
      </c>
      <c r="F593" s="204"/>
      <c r="G593" s="204"/>
      <c r="H593" s="205">
        <v>3.6</v>
      </c>
      <c r="I593" s="206"/>
      <c r="J593" s="204"/>
      <c r="K593" s="206">
        <v>8</v>
      </c>
      <c r="L593" s="204">
        <v>0.155</v>
      </c>
      <c r="M593" s="204">
        <v>0.121</v>
      </c>
      <c r="N593" s="200"/>
      <c r="O593" s="106" t="s">
        <v>310</v>
      </c>
    </row>
    <row r="594" spans="1:15" ht="45" x14ac:dyDescent="0.2">
      <c r="A594" s="202" t="s">
        <v>1909</v>
      </c>
      <c r="B594" s="202" t="s">
        <v>3305</v>
      </c>
      <c r="C594" s="203" t="s">
        <v>7324</v>
      </c>
      <c r="D594" s="204">
        <v>1.621</v>
      </c>
      <c r="E594" s="204">
        <v>1.62</v>
      </c>
      <c r="F594" s="204"/>
      <c r="G594" s="204"/>
      <c r="H594" s="205">
        <v>12.5</v>
      </c>
      <c r="I594" s="206">
        <v>3</v>
      </c>
      <c r="J594" s="204">
        <v>0.39400000000000002</v>
      </c>
      <c r="K594" s="206">
        <v>25</v>
      </c>
      <c r="L594" s="204">
        <v>8.7999999999999995E-2</v>
      </c>
      <c r="M594" s="204">
        <v>0.11700000000000001</v>
      </c>
      <c r="N594" s="200"/>
      <c r="O594" s="106"/>
    </row>
    <row r="595" spans="1:15" ht="45" x14ac:dyDescent="0.2">
      <c r="A595" s="202" t="s">
        <v>1910</v>
      </c>
      <c r="B595" s="202" t="s">
        <v>3305</v>
      </c>
      <c r="C595" s="203" t="s">
        <v>7325</v>
      </c>
      <c r="D595" s="204">
        <v>0.58199999999999996</v>
      </c>
      <c r="E595" s="204">
        <v>0.58099999999999996</v>
      </c>
      <c r="F595" s="204"/>
      <c r="G595" s="204"/>
      <c r="H595" s="205">
        <v>4.5999999999999996</v>
      </c>
      <c r="I595" s="206">
        <v>1</v>
      </c>
      <c r="J595" s="204">
        <v>0.38200000000000001</v>
      </c>
      <c r="K595" s="206">
        <v>11</v>
      </c>
      <c r="L595" s="204">
        <v>8.6999999999999994E-2</v>
      </c>
      <c r="M595" s="204">
        <v>0.10199999999999999</v>
      </c>
      <c r="N595" s="200"/>
      <c r="O595" s="106"/>
    </row>
    <row r="596" spans="1:15" ht="22.5" x14ac:dyDescent="0.2">
      <c r="A596" s="202" t="s">
        <v>1258</v>
      </c>
      <c r="B596" s="202" t="s">
        <v>3305</v>
      </c>
      <c r="C596" s="203" t="s">
        <v>5744</v>
      </c>
      <c r="D596" s="204">
        <v>0.80900000000000005</v>
      </c>
      <c r="E596" s="204">
        <v>0.80800000000000005</v>
      </c>
      <c r="F596" s="204"/>
      <c r="G596" s="204"/>
      <c r="H596" s="205">
        <v>8.5</v>
      </c>
      <c r="I596" s="206">
        <v>2</v>
      </c>
      <c r="J596" s="204">
        <v>0.26500000000000001</v>
      </c>
      <c r="K596" s="206">
        <v>16</v>
      </c>
      <c r="L596" s="204">
        <v>6.6000000000000003E-2</v>
      </c>
      <c r="M596" s="204">
        <v>8.4000000000000005E-2</v>
      </c>
      <c r="N596" s="200"/>
      <c r="O596" s="106"/>
    </row>
    <row r="597" spans="1:15" ht="33.75" x14ac:dyDescent="0.2">
      <c r="A597" s="202" t="s">
        <v>26</v>
      </c>
      <c r="B597" s="202" t="s">
        <v>3305</v>
      </c>
      <c r="C597" s="203" t="s">
        <v>5745</v>
      </c>
      <c r="D597" s="204">
        <v>0.59499999999999997</v>
      </c>
      <c r="E597" s="204">
        <v>0.59499999999999997</v>
      </c>
      <c r="F597" s="204"/>
      <c r="G597" s="204"/>
      <c r="H597" s="205">
        <v>6.5</v>
      </c>
      <c r="I597" s="206">
        <v>1</v>
      </c>
      <c r="J597" s="204">
        <v>0.41899999999999998</v>
      </c>
      <c r="K597" s="206">
        <v>13</v>
      </c>
      <c r="L597" s="204">
        <v>6.3E-2</v>
      </c>
      <c r="M597" s="204">
        <v>7.8E-2</v>
      </c>
      <c r="N597" s="200"/>
      <c r="O597" s="106"/>
    </row>
    <row r="598" spans="1:15" ht="56.25" x14ac:dyDescent="0.2">
      <c r="A598" s="202" t="s">
        <v>3206</v>
      </c>
      <c r="B598" s="202" t="s">
        <v>3305</v>
      </c>
      <c r="C598" s="203" t="s">
        <v>7326</v>
      </c>
      <c r="D598" s="204">
        <v>1.44</v>
      </c>
      <c r="E598" s="204">
        <v>1.4390000000000001</v>
      </c>
      <c r="F598" s="204"/>
      <c r="G598" s="204"/>
      <c r="H598" s="205">
        <v>13.2</v>
      </c>
      <c r="I598" s="206">
        <v>3</v>
      </c>
      <c r="J598" s="204">
        <v>0.35099999999999998</v>
      </c>
      <c r="K598" s="206">
        <v>26</v>
      </c>
      <c r="L598" s="204">
        <v>7.3999999999999996E-2</v>
      </c>
      <c r="M598" s="111">
        <v>9.9000000000000005E-2</v>
      </c>
      <c r="N598" s="201"/>
      <c r="O598" s="110"/>
    </row>
    <row r="599" spans="1:15" ht="56.25" x14ac:dyDescent="0.2">
      <c r="A599" s="202" t="s">
        <v>3207</v>
      </c>
      <c r="B599" s="202" t="s">
        <v>3305</v>
      </c>
      <c r="C599" s="203" t="s">
        <v>7327</v>
      </c>
      <c r="D599" s="204">
        <v>0.623</v>
      </c>
      <c r="E599" s="204">
        <v>0.622</v>
      </c>
      <c r="F599" s="204"/>
      <c r="G599" s="204"/>
      <c r="H599" s="205">
        <v>5.4</v>
      </c>
      <c r="I599" s="206">
        <v>1</v>
      </c>
      <c r="J599" s="204">
        <v>0.436</v>
      </c>
      <c r="K599" s="206">
        <v>14</v>
      </c>
      <c r="L599" s="204">
        <v>0.111</v>
      </c>
      <c r="M599" s="204">
        <v>9.4E-2</v>
      </c>
      <c r="N599" s="200"/>
      <c r="O599" s="106"/>
    </row>
    <row r="600" spans="1:15" ht="56.25" x14ac:dyDescent="0.2">
      <c r="A600" s="202" t="s">
        <v>7328</v>
      </c>
      <c r="B600" s="202" t="s">
        <v>3305</v>
      </c>
      <c r="C600" s="203" t="s">
        <v>7329</v>
      </c>
      <c r="D600" s="204">
        <v>0.59599999999999997</v>
      </c>
      <c r="E600" s="204">
        <v>0.59499999999999997</v>
      </c>
      <c r="F600" s="204"/>
      <c r="G600" s="204"/>
      <c r="H600" s="205">
        <v>5.9</v>
      </c>
      <c r="I600" s="206">
        <v>1</v>
      </c>
      <c r="J600" s="204">
        <v>0.378</v>
      </c>
      <c r="K600" s="206">
        <v>12</v>
      </c>
      <c r="L600" s="204">
        <v>6.8000000000000005E-2</v>
      </c>
      <c r="M600" s="204">
        <v>8.3000000000000004E-2</v>
      </c>
      <c r="N600" s="200"/>
      <c r="O600" s="106"/>
    </row>
    <row r="601" spans="1:15" ht="45" x14ac:dyDescent="0.2">
      <c r="A601" s="202" t="s">
        <v>1912</v>
      </c>
      <c r="B601" s="202" t="s">
        <v>3305</v>
      </c>
      <c r="C601" s="203" t="s">
        <v>5749</v>
      </c>
      <c r="D601" s="204">
        <v>0.71099999999999997</v>
      </c>
      <c r="E601" s="204">
        <v>0.70599999999999996</v>
      </c>
      <c r="F601" s="204"/>
      <c r="G601" s="204"/>
      <c r="H601" s="205">
        <v>5.3</v>
      </c>
      <c r="I601" s="206"/>
      <c r="J601" s="204"/>
      <c r="K601" s="206">
        <v>13</v>
      </c>
      <c r="L601" s="204">
        <v>8.8999999999999996E-2</v>
      </c>
      <c r="M601" s="204">
        <v>0.106</v>
      </c>
      <c r="N601" s="200"/>
      <c r="O601" s="106"/>
    </row>
    <row r="602" spans="1:15" ht="22.5" x14ac:dyDescent="0.2">
      <c r="A602" s="202" t="s">
        <v>1974</v>
      </c>
      <c r="B602" s="202" t="s">
        <v>3305</v>
      </c>
      <c r="C602" s="203" t="s">
        <v>27</v>
      </c>
      <c r="D602" s="204">
        <v>0.221</v>
      </c>
      <c r="E602" s="204">
        <v>0.217</v>
      </c>
      <c r="F602" s="204"/>
      <c r="G602" s="204"/>
      <c r="H602" s="205">
        <v>1</v>
      </c>
      <c r="I602" s="206"/>
      <c r="J602" s="204"/>
      <c r="K602" s="206"/>
      <c r="L602" s="204"/>
      <c r="M602" s="204"/>
      <c r="N602" s="200"/>
      <c r="O602" s="106"/>
    </row>
    <row r="603" spans="1:15" ht="22.5" x14ac:dyDescent="0.2">
      <c r="A603" s="202" t="s">
        <v>28</v>
      </c>
      <c r="B603" s="202" t="s">
        <v>3305</v>
      </c>
      <c r="C603" s="203" t="s">
        <v>29</v>
      </c>
      <c r="D603" s="204">
        <v>0.21299999999999999</v>
      </c>
      <c r="E603" s="204">
        <v>0.21</v>
      </c>
      <c r="F603" s="204"/>
      <c r="G603" s="204"/>
      <c r="H603" s="205">
        <v>1</v>
      </c>
      <c r="I603" s="206"/>
      <c r="J603" s="204"/>
      <c r="K603" s="206"/>
      <c r="L603" s="204"/>
      <c r="M603" s="204"/>
      <c r="N603" s="200"/>
      <c r="O603" s="106"/>
    </row>
    <row r="604" spans="1:15" ht="33.75" x14ac:dyDescent="0.2">
      <c r="A604" s="202" t="s">
        <v>1913</v>
      </c>
      <c r="B604" s="202" t="s">
        <v>3305</v>
      </c>
      <c r="C604" s="203" t="s">
        <v>3818</v>
      </c>
      <c r="D604" s="204">
        <v>0.86899999999999999</v>
      </c>
      <c r="E604" s="204">
        <v>0.86799999999999999</v>
      </c>
      <c r="F604" s="204"/>
      <c r="G604" s="204"/>
      <c r="H604" s="205">
        <v>7.2</v>
      </c>
      <c r="I604" s="206">
        <v>1</v>
      </c>
      <c r="J604" s="204">
        <v>0.51700000000000002</v>
      </c>
      <c r="K604" s="206">
        <v>17</v>
      </c>
      <c r="L604" s="204">
        <v>8.3000000000000004E-2</v>
      </c>
      <c r="M604" s="204">
        <v>0.104</v>
      </c>
      <c r="N604" s="200"/>
      <c r="O604" s="106" t="s">
        <v>310</v>
      </c>
    </row>
    <row r="605" spans="1:15" ht="33.75" x14ac:dyDescent="0.2">
      <c r="A605" s="202" t="s">
        <v>3235</v>
      </c>
      <c r="B605" s="202" t="s">
        <v>3305</v>
      </c>
      <c r="C605" s="203" t="s">
        <v>3819</v>
      </c>
      <c r="D605" s="204">
        <v>0.52800000000000002</v>
      </c>
      <c r="E605" s="204">
        <v>0.52800000000000002</v>
      </c>
      <c r="F605" s="204"/>
      <c r="G605" s="204"/>
      <c r="H605" s="205">
        <v>4.7</v>
      </c>
      <c r="I605" s="206">
        <v>1</v>
      </c>
      <c r="J605" s="204">
        <v>0.30399999999999999</v>
      </c>
      <c r="K605" s="206">
        <v>11</v>
      </c>
      <c r="L605" s="204">
        <v>7.6999999999999999E-2</v>
      </c>
      <c r="M605" s="204">
        <v>0.09</v>
      </c>
      <c r="N605" s="200"/>
      <c r="O605" s="106" t="s">
        <v>310</v>
      </c>
    </row>
    <row r="606" spans="1:15" x14ac:dyDescent="0.2">
      <c r="A606" s="81" t="s">
        <v>2705</v>
      </c>
      <c r="B606" s="207"/>
      <c r="C606" s="208"/>
      <c r="D606" s="209"/>
      <c r="E606" s="209"/>
      <c r="F606" s="209"/>
      <c r="G606" s="209"/>
      <c r="H606" s="210"/>
      <c r="I606" s="211"/>
      <c r="J606" s="209"/>
      <c r="K606" s="211"/>
      <c r="L606" s="209"/>
      <c r="M606" s="215"/>
      <c r="N606" s="216"/>
      <c r="O606" s="213"/>
    </row>
    <row r="607" spans="1:15" ht="45" x14ac:dyDescent="0.2">
      <c r="A607" s="202" t="s">
        <v>2342</v>
      </c>
      <c r="B607" s="202" t="s">
        <v>3303</v>
      </c>
      <c r="C607" s="203" t="s">
        <v>6689</v>
      </c>
      <c r="D607" s="204">
        <v>4.1539999999999999</v>
      </c>
      <c r="E607" s="204">
        <v>3.919</v>
      </c>
      <c r="F607" s="204"/>
      <c r="G607" s="204"/>
      <c r="H607" s="205">
        <v>18.399999999999999</v>
      </c>
      <c r="I607" s="206">
        <v>5</v>
      </c>
      <c r="J607" s="204">
        <v>0.42699999999999999</v>
      </c>
      <c r="K607" s="206">
        <v>32</v>
      </c>
      <c r="L607" s="204">
        <v>0.17599999999999999</v>
      </c>
      <c r="M607" s="204">
        <v>0.13200000000000001</v>
      </c>
      <c r="N607" s="200"/>
      <c r="O607" s="106"/>
    </row>
    <row r="608" spans="1:15" ht="45" x14ac:dyDescent="0.2">
      <c r="A608" s="202" t="s">
        <v>4014</v>
      </c>
      <c r="B608" s="202" t="s">
        <v>3303</v>
      </c>
      <c r="C608" s="203" t="s">
        <v>6690</v>
      </c>
      <c r="D608" s="204">
        <v>1.948</v>
      </c>
      <c r="E608" s="204">
        <v>1.7789999999999999</v>
      </c>
      <c r="F608" s="204"/>
      <c r="G608" s="204"/>
      <c r="H608" s="205">
        <v>7.2</v>
      </c>
      <c r="I608" s="206">
        <v>1</v>
      </c>
      <c r="J608" s="204">
        <v>0.504</v>
      </c>
      <c r="K608" s="206">
        <v>15</v>
      </c>
      <c r="L608" s="204">
        <v>0.14000000000000001</v>
      </c>
      <c r="M608" s="204">
        <v>0.123</v>
      </c>
      <c r="N608" s="200"/>
      <c r="O608" s="106"/>
    </row>
    <row r="609" spans="1:15" ht="45" x14ac:dyDescent="0.2">
      <c r="A609" s="202" t="s">
        <v>4015</v>
      </c>
      <c r="B609" s="202" t="s">
        <v>3303</v>
      </c>
      <c r="C609" s="203" t="s">
        <v>6691</v>
      </c>
      <c r="D609" s="204">
        <v>1.841</v>
      </c>
      <c r="E609" s="204">
        <v>1.7070000000000001</v>
      </c>
      <c r="F609" s="204"/>
      <c r="G609" s="204"/>
      <c r="H609" s="205">
        <v>9.6999999999999993</v>
      </c>
      <c r="I609" s="206">
        <v>2</v>
      </c>
      <c r="J609" s="204">
        <v>0.28999999999999998</v>
      </c>
      <c r="K609" s="206">
        <v>19</v>
      </c>
      <c r="L609" s="204">
        <v>6.3E-2</v>
      </c>
      <c r="M609" s="204">
        <v>8.1000000000000003E-2</v>
      </c>
      <c r="N609" s="200"/>
      <c r="O609" s="106"/>
    </row>
    <row r="610" spans="1:15" ht="45" x14ac:dyDescent="0.2">
      <c r="A610" s="202" t="s">
        <v>6692</v>
      </c>
      <c r="B610" s="202" t="s">
        <v>3303</v>
      </c>
      <c r="C610" s="203" t="s">
        <v>6693</v>
      </c>
      <c r="D610" s="204">
        <v>1.4550000000000001</v>
      </c>
      <c r="E610" s="204">
        <v>1.3440000000000001</v>
      </c>
      <c r="F610" s="204"/>
      <c r="G610" s="204"/>
      <c r="H610" s="205">
        <v>5.7</v>
      </c>
      <c r="I610" s="206">
        <v>1</v>
      </c>
      <c r="J610" s="204">
        <v>0.26400000000000001</v>
      </c>
      <c r="K610" s="206">
        <v>12</v>
      </c>
      <c r="L610" s="204">
        <v>6.5000000000000002E-2</v>
      </c>
      <c r="M610" s="204">
        <v>7.9000000000000001E-2</v>
      </c>
      <c r="N610" s="200"/>
      <c r="O610" s="106"/>
    </row>
    <row r="611" spans="1:15" ht="22.5" x14ac:dyDescent="0.2">
      <c r="A611" s="202" t="s">
        <v>2918</v>
      </c>
      <c r="B611" s="202" t="s">
        <v>3303</v>
      </c>
      <c r="C611" s="203" t="s">
        <v>7330</v>
      </c>
      <c r="D611" s="204">
        <v>1.823</v>
      </c>
      <c r="E611" s="204">
        <v>1.744</v>
      </c>
      <c r="F611" s="204"/>
      <c r="G611" s="204"/>
      <c r="H611" s="205">
        <v>11.9</v>
      </c>
      <c r="I611" s="206">
        <v>3</v>
      </c>
      <c r="J611" s="204">
        <v>0.34100000000000003</v>
      </c>
      <c r="K611" s="206">
        <v>25</v>
      </c>
      <c r="L611" s="204">
        <v>0.08</v>
      </c>
      <c r="M611" s="204">
        <v>0.106</v>
      </c>
      <c r="N611" s="200"/>
      <c r="O611" s="106"/>
    </row>
    <row r="612" spans="1:15" ht="33.75" x14ac:dyDescent="0.2">
      <c r="A612" s="202" t="s">
        <v>2234</v>
      </c>
      <c r="B612" s="202" t="s">
        <v>3303</v>
      </c>
      <c r="C612" s="203" t="s">
        <v>7331</v>
      </c>
      <c r="D612" s="204">
        <v>0.85099999999999998</v>
      </c>
      <c r="E612" s="204">
        <v>0.79100000000000004</v>
      </c>
      <c r="F612" s="204"/>
      <c r="G612" s="204"/>
      <c r="H612" s="205">
        <v>5</v>
      </c>
      <c r="I612" s="206">
        <v>1</v>
      </c>
      <c r="J612" s="204">
        <v>0.42199999999999999</v>
      </c>
      <c r="K612" s="206">
        <v>11</v>
      </c>
      <c r="L612" s="204">
        <v>7.0000000000000007E-2</v>
      </c>
      <c r="M612" s="111">
        <v>8.3000000000000004E-2</v>
      </c>
      <c r="N612" s="201"/>
      <c r="O612" s="110"/>
    </row>
    <row r="613" spans="1:15" ht="22.5" x14ac:dyDescent="0.2">
      <c r="A613" s="202" t="s">
        <v>5752</v>
      </c>
      <c r="B613" s="202" t="s">
        <v>3303</v>
      </c>
      <c r="C613" s="203" t="s">
        <v>7332</v>
      </c>
      <c r="D613" s="204">
        <v>0.61499999999999999</v>
      </c>
      <c r="E613" s="204">
        <v>0.57299999999999995</v>
      </c>
      <c r="F613" s="204"/>
      <c r="G613" s="204"/>
      <c r="H613" s="205">
        <v>3.1</v>
      </c>
      <c r="I613" s="206">
        <v>1</v>
      </c>
      <c r="J613" s="204">
        <v>9.6000000000000002E-2</v>
      </c>
      <c r="K613" s="206">
        <v>6</v>
      </c>
      <c r="L613" s="204">
        <v>7.0999999999999994E-2</v>
      </c>
      <c r="M613" s="204">
        <v>7.6999999999999999E-2</v>
      </c>
      <c r="N613" s="200"/>
      <c r="O613" s="106"/>
    </row>
    <row r="614" spans="1:15" ht="22.5" x14ac:dyDescent="0.2">
      <c r="A614" s="202" t="s">
        <v>6696</v>
      </c>
      <c r="B614" s="202" t="s">
        <v>3303</v>
      </c>
      <c r="C614" s="203" t="s">
        <v>7333</v>
      </c>
      <c r="D614" s="204">
        <v>0.50900000000000001</v>
      </c>
      <c r="E614" s="204">
        <v>0.48199999999999998</v>
      </c>
      <c r="F614" s="204"/>
      <c r="G614" s="204"/>
      <c r="H614" s="205">
        <v>2.6</v>
      </c>
      <c r="I614" s="206">
        <v>1</v>
      </c>
      <c r="J614" s="204">
        <v>0.13900000000000001</v>
      </c>
      <c r="K614" s="206">
        <v>6</v>
      </c>
      <c r="L614" s="204">
        <v>8.6999999999999994E-2</v>
      </c>
      <c r="M614" s="204">
        <v>0.09</v>
      </c>
      <c r="N614" s="200"/>
      <c r="O614" s="106"/>
    </row>
    <row r="615" spans="1:15" ht="45" x14ac:dyDescent="0.2">
      <c r="A615" s="202" t="s">
        <v>6698</v>
      </c>
      <c r="B615" s="202" t="s">
        <v>3303</v>
      </c>
      <c r="C615" s="203" t="s">
        <v>6699</v>
      </c>
      <c r="D615" s="204">
        <v>3.1720000000000002</v>
      </c>
      <c r="E615" s="204">
        <v>3.0030000000000001</v>
      </c>
      <c r="F615" s="204"/>
      <c r="G615" s="204"/>
      <c r="H615" s="205">
        <v>16.100000000000001</v>
      </c>
      <c r="I615" s="206">
        <v>4</v>
      </c>
      <c r="J615" s="204">
        <v>0.41799999999999998</v>
      </c>
      <c r="K615" s="206">
        <v>30</v>
      </c>
      <c r="L615" s="204">
        <v>9.0999999999999998E-2</v>
      </c>
      <c r="M615" s="204">
        <v>0.122</v>
      </c>
      <c r="N615" s="200"/>
      <c r="O615" s="106"/>
    </row>
    <row r="616" spans="1:15" x14ac:dyDescent="0.2">
      <c r="A616" s="202" t="s">
        <v>2794</v>
      </c>
      <c r="B616" s="202" t="s">
        <v>3303</v>
      </c>
      <c r="C616" s="203" t="s">
        <v>3820</v>
      </c>
      <c r="D616" s="204">
        <v>1.1870000000000001</v>
      </c>
      <c r="E616" s="204">
        <v>1.083</v>
      </c>
      <c r="F616" s="204"/>
      <c r="G616" s="204"/>
      <c r="H616" s="205">
        <v>5.3</v>
      </c>
      <c r="I616" s="206">
        <v>1</v>
      </c>
      <c r="J616" s="204">
        <v>0.30599999999999999</v>
      </c>
      <c r="K616" s="206">
        <v>12</v>
      </c>
      <c r="L616" s="204">
        <v>0.115</v>
      </c>
      <c r="M616" s="204">
        <v>9.7000000000000003E-2</v>
      </c>
      <c r="N616" s="200"/>
      <c r="O616" s="106"/>
    </row>
    <row r="617" spans="1:15" x14ac:dyDescent="0.2">
      <c r="A617" s="202" t="s">
        <v>533</v>
      </c>
      <c r="B617" s="202" t="s">
        <v>3303</v>
      </c>
      <c r="C617" s="203" t="s">
        <v>3821</v>
      </c>
      <c r="D617" s="204">
        <v>1.1479999999999999</v>
      </c>
      <c r="E617" s="204">
        <v>1.046</v>
      </c>
      <c r="F617" s="204"/>
      <c r="G617" s="204"/>
      <c r="H617" s="205">
        <v>5.2</v>
      </c>
      <c r="I617" s="206">
        <v>1</v>
      </c>
      <c r="J617" s="204">
        <v>0.25600000000000001</v>
      </c>
      <c r="K617" s="206">
        <v>13</v>
      </c>
      <c r="L617" s="204">
        <v>6.8000000000000005E-2</v>
      </c>
      <c r="M617" s="204">
        <v>8.2000000000000003E-2</v>
      </c>
      <c r="N617" s="200"/>
      <c r="O617" s="106"/>
    </row>
    <row r="618" spans="1:15" ht="56.25" x14ac:dyDescent="0.2">
      <c r="A618" s="202" t="s">
        <v>1980</v>
      </c>
      <c r="B618" s="202" t="s">
        <v>3303</v>
      </c>
      <c r="C618" s="203" t="s">
        <v>6700</v>
      </c>
      <c r="D618" s="204">
        <v>1.992</v>
      </c>
      <c r="E618" s="204">
        <v>1.913</v>
      </c>
      <c r="F618" s="204"/>
      <c r="G618" s="204"/>
      <c r="H618" s="205">
        <v>13.5</v>
      </c>
      <c r="I618" s="206">
        <v>3</v>
      </c>
      <c r="J618" s="204">
        <v>0.376</v>
      </c>
      <c r="K618" s="206">
        <v>29</v>
      </c>
      <c r="L618" s="204">
        <v>7.8E-2</v>
      </c>
      <c r="M618" s="204">
        <v>0.104</v>
      </c>
      <c r="N618" s="200"/>
      <c r="O618" s="106"/>
    </row>
    <row r="619" spans="1:15" ht="56.25" x14ac:dyDescent="0.2">
      <c r="A619" s="202" t="s">
        <v>1981</v>
      </c>
      <c r="B619" s="202" t="s">
        <v>3303</v>
      </c>
      <c r="C619" s="203" t="s">
        <v>7334</v>
      </c>
      <c r="D619" s="204">
        <v>0.94399999999999995</v>
      </c>
      <c r="E619" s="204">
        <v>0.88100000000000001</v>
      </c>
      <c r="F619" s="204"/>
      <c r="G619" s="204"/>
      <c r="H619" s="205">
        <v>5.5</v>
      </c>
      <c r="I619" s="206">
        <v>1</v>
      </c>
      <c r="J619" s="204">
        <v>0.36799999999999999</v>
      </c>
      <c r="K619" s="206">
        <v>12</v>
      </c>
      <c r="L619" s="204">
        <v>7.0000000000000007E-2</v>
      </c>
      <c r="M619" s="204">
        <v>8.5000000000000006E-2</v>
      </c>
      <c r="N619" s="200"/>
      <c r="O619" s="106"/>
    </row>
    <row r="620" spans="1:15" ht="56.25" x14ac:dyDescent="0.2">
      <c r="A620" s="202" t="s">
        <v>7335</v>
      </c>
      <c r="B620" s="202" t="s">
        <v>3303</v>
      </c>
      <c r="C620" s="203" t="s">
        <v>7336</v>
      </c>
      <c r="D620" s="204">
        <v>0.66600000000000004</v>
      </c>
      <c r="E620" s="204">
        <v>0.59599999999999997</v>
      </c>
      <c r="F620" s="204"/>
      <c r="G620" s="204"/>
      <c r="H620" s="205">
        <v>2.8</v>
      </c>
      <c r="I620" s="206">
        <v>1</v>
      </c>
      <c r="J620" s="204">
        <v>0.14499999999999999</v>
      </c>
      <c r="K620" s="206">
        <v>7</v>
      </c>
      <c r="L620" s="204">
        <v>6.8000000000000005E-2</v>
      </c>
      <c r="M620" s="204">
        <v>7.1999999999999995E-2</v>
      </c>
      <c r="N620" s="200"/>
      <c r="O620" s="106"/>
    </row>
    <row r="621" spans="1:15" ht="56.25" x14ac:dyDescent="0.2">
      <c r="A621" s="202" t="s">
        <v>3216</v>
      </c>
      <c r="B621" s="202" t="s">
        <v>3303</v>
      </c>
      <c r="C621" s="203" t="s">
        <v>4516</v>
      </c>
      <c r="D621" s="204">
        <v>4.7290000000000001</v>
      </c>
      <c r="E621" s="204">
        <v>4.4610000000000003</v>
      </c>
      <c r="F621" s="204"/>
      <c r="G621" s="204"/>
      <c r="H621" s="205">
        <v>21.1</v>
      </c>
      <c r="I621" s="206">
        <v>6</v>
      </c>
      <c r="J621" s="204">
        <v>0.40600000000000003</v>
      </c>
      <c r="K621" s="206">
        <v>36</v>
      </c>
      <c r="L621" s="204">
        <v>9.4E-2</v>
      </c>
      <c r="M621" s="204">
        <v>0.129</v>
      </c>
      <c r="N621" s="200"/>
      <c r="O621" s="106"/>
    </row>
    <row r="622" spans="1:15" ht="33.75" x14ac:dyDescent="0.2">
      <c r="A622" s="202" t="s">
        <v>294</v>
      </c>
      <c r="B622" s="202" t="s">
        <v>3303</v>
      </c>
      <c r="C622" s="203" t="s">
        <v>5753</v>
      </c>
      <c r="D622" s="204">
        <v>3.4430000000000001</v>
      </c>
      <c r="E622" s="204">
        <v>3.4350000000000001</v>
      </c>
      <c r="F622" s="204"/>
      <c r="G622" s="204"/>
      <c r="H622" s="205">
        <v>24.9</v>
      </c>
      <c r="I622" s="206">
        <v>7</v>
      </c>
      <c r="J622" s="204">
        <v>0.42</v>
      </c>
      <c r="K622" s="206">
        <v>43</v>
      </c>
      <c r="L622" s="204">
        <v>0.14199999999999999</v>
      </c>
      <c r="M622" s="204">
        <v>0.13</v>
      </c>
      <c r="N622" s="200"/>
      <c r="O622" s="106" t="s">
        <v>310</v>
      </c>
    </row>
    <row r="623" spans="1:15" ht="33.75" x14ac:dyDescent="0.2">
      <c r="A623" s="202" t="s">
        <v>295</v>
      </c>
      <c r="B623" s="202" t="s">
        <v>3303</v>
      </c>
      <c r="C623" s="203" t="s">
        <v>5754</v>
      </c>
      <c r="D623" s="204">
        <v>1.3080000000000001</v>
      </c>
      <c r="E623" s="204">
        <v>1.3009999999999999</v>
      </c>
      <c r="F623" s="204"/>
      <c r="G623" s="204"/>
      <c r="H623" s="205">
        <v>9.4</v>
      </c>
      <c r="I623" s="206">
        <v>2</v>
      </c>
      <c r="J623" s="204">
        <v>0.41599999999999998</v>
      </c>
      <c r="K623" s="206">
        <v>22</v>
      </c>
      <c r="L623" s="204">
        <v>0.13300000000000001</v>
      </c>
      <c r="M623" s="204">
        <v>0.12</v>
      </c>
      <c r="N623" s="200"/>
      <c r="O623" s="106" t="s">
        <v>310</v>
      </c>
    </row>
    <row r="624" spans="1:15" ht="33.75" x14ac:dyDescent="0.2">
      <c r="A624" s="202" t="s">
        <v>1805</v>
      </c>
      <c r="B624" s="202" t="s">
        <v>3303</v>
      </c>
      <c r="C624" s="203" t="s">
        <v>4517</v>
      </c>
      <c r="D624" s="204">
        <v>2.2160000000000002</v>
      </c>
      <c r="E624" s="204">
        <v>2.0619999999999998</v>
      </c>
      <c r="F624" s="204"/>
      <c r="G624" s="204"/>
      <c r="H624" s="205">
        <v>10.6</v>
      </c>
      <c r="I624" s="206">
        <v>3</v>
      </c>
      <c r="J624" s="204">
        <v>0.30499999999999999</v>
      </c>
      <c r="K624" s="206">
        <v>19</v>
      </c>
      <c r="L624" s="204">
        <v>8.1000000000000003E-2</v>
      </c>
      <c r="M624" s="204">
        <v>0.105</v>
      </c>
      <c r="N624" s="200"/>
      <c r="O624" s="106"/>
    </row>
    <row r="625" spans="1:15" ht="33.75" x14ac:dyDescent="0.2">
      <c r="A625" s="202" t="s">
        <v>1806</v>
      </c>
      <c r="B625" s="202" t="s">
        <v>3303</v>
      </c>
      <c r="C625" s="203" t="s">
        <v>296</v>
      </c>
      <c r="D625" s="204">
        <v>1.8160000000000001</v>
      </c>
      <c r="E625" s="204">
        <v>1.68</v>
      </c>
      <c r="F625" s="204"/>
      <c r="G625" s="204"/>
      <c r="H625" s="205">
        <v>8.8000000000000007</v>
      </c>
      <c r="I625" s="206">
        <v>2</v>
      </c>
      <c r="J625" s="204">
        <v>0.30099999999999999</v>
      </c>
      <c r="K625" s="206">
        <v>14</v>
      </c>
      <c r="L625" s="204">
        <v>7.1999999999999995E-2</v>
      </c>
      <c r="M625" s="204">
        <v>9.1999999999999998E-2</v>
      </c>
      <c r="N625" s="200"/>
      <c r="O625" s="106"/>
    </row>
    <row r="626" spans="1:15" ht="33.75" x14ac:dyDescent="0.2">
      <c r="A626" s="202" t="s">
        <v>297</v>
      </c>
      <c r="B626" s="202" t="s">
        <v>3303</v>
      </c>
      <c r="C626" s="203" t="s">
        <v>298</v>
      </c>
      <c r="D626" s="204">
        <v>0.71399999999999997</v>
      </c>
      <c r="E626" s="204">
        <v>0.65500000000000003</v>
      </c>
      <c r="F626" s="204"/>
      <c r="G626" s="204"/>
      <c r="H626" s="205">
        <v>3.4</v>
      </c>
      <c r="I626" s="206">
        <v>1</v>
      </c>
      <c r="J626" s="204">
        <v>0.182</v>
      </c>
      <c r="K626" s="206">
        <v>8</v>
      </c>
      <c r="L626" s="204">
        <v>7.4999999999999997E-2</v>
      </c>
      <c r="M626" s="204">
        <v>8.3000000000000004E-2</v>
      </c>
      <c r="N626" s="200"/>
      <c r="O626" s="106"/>
    </row>
    <row r="627" spans="1:15" ht="45" x14ac:dyDescent="0.2">
      <c r="A627" s="202" t="s">
        <v>6701</v>
      </c>
      <c r="B627" s="202" t="s">
        <v>3303</v>
      </c>
      <c r="C627" s="203" t="s">
        <v>6702</v>
      </c>
      <c r="D627" s="204">
        <v>0.877</v>
      </c>
      <c r="E627" s="204">
        <v>0.83199999999999996</v>
      </c>
      <c r="F627" s="204"/>
      <c r="G627" s="204"/>
      <c r="H627" s="205">
        <v>2.8</v>
      </c>
      <c r="I627" s="206">
        <v>1</v>
      </c>
      <c r="J627" s="204">
        <v>0.14599999999999999</v>
      </c>
      <c r="K627" s="206">
        <v>6</v>
      </c>
      <c r="L627" s="204">
        <v>7.2999999999999995E-2</v>
      </c>
      <c r="M627" s="111">
        <v>7.6999999999999999E-2</v>
      </c>
      <c r="N627" s="201"/>
      <c r="O627" s="110"/>
    </row>
    <row r="628" spans="1:15" ht="45" x14ac:dyDescent="0.2">
      <c r="A628" s="202" t="s">
        <v>6703</v>
      </c>
      <c r="B628" s="202" t="s">
        <v>3303</v>
      </c>
      <c r="C628" s="203" t="s">
        <v>6704</v>
      </c>
      <c r="D628" s="204">
        <v>1.151</v>
      </c>
      <c r="E628" s="204">
        <v>1.1040000000000001</v>
      </c>
      <c r="F628" s="204"/>
      <c r="G628" s="204"/>
      <c r="H628" s="205">
        <v>2.7</v>
      </c>
      <c r="I628" s="206">
        <v>1</v>
      </c>
      <c r="J628" s="204">
        <v>0.14599999999999999</v>
      </c>
      <c r="K628" s="206">
        <v>6</v>
      </c>
      <c r="L628" s="204">
        <v>7.5999999999999998E-2</v>
      </c>
      <c r="M628" s="204">
        <v>7.9000000000000001E-2</v>
      </c>
      <c r="N628" s="200"/>
      <c r="O628" s="106"/>
    </row>
    <row r="629" spans="1:15" ht="45" x14ac:dyDescent="0.2">
      <c r="A629" s="202" t="s">
        <v>6705</v>
      </c>
      <c r="B629" s="202" t="s">
        <v>3303</v>
      </c>
      <c r="C629" s="203" t="s">
        <v>6706</v>
      </c>
      <c r="D629" s="204">
        <v>0.88300000000000001</v>
      </c>
      <c r="E629" s="204">
        <v>0.85299999999999998</v>
      </c>
      <c r="F629" s="204"/>
      <c r="G629" s="204"/>
      <c r="H629" s="205">
        <v>2.7</v>
      </c>
      <c r="I629" s="206">
        <v>1</v>
      </c>
      <c r="J629" s="204">
        <v>0.17100000000000001</v>
      </c>
      <c r="K629" s="206">
        <v>6</v>
      </c>
      <c r="L629" s="204">
        <v>8.8999999999999996E-2</v>
      </c>
      <c r="M629" s="204">
        <v>9.1999999999999998E-2</v>
      </c>
      <c r="N629" s="200"/>
      <c r="O629" s="106"/>
    </row>
    <row r="630" spans="1:15" ht="22.5" x14ac:dyDescent="0.2">
      <c r="A630" s="202" t="s">
        <v>534</v>
      </c>
      <c r="B630" s="202" t="s">
        <v>3303</v>
      </c>
      <c r="C630" s="203" t="s">
        <v>4518</v>
      </c>
      <c r="D630" s="204">
        <v>0.72499999999999998</v>
      </c>
      <c r="E630" s="204">
        <v>0.67</v>
      </c>
      <c r="F630" s="204"/>
      <c r="G630" s="204"/>
      <c r="H630" s="205">
        <v>3.7</v>
      </c>
      <c r="I630" s="206">
        <v>1</v>
      </c>
      <c r="J630" s="204">
        <v>0.29799999999999999</v>
      </c>
      <c r="K630" s="206">
        <v>9</v>
      </c>
      <c r="L630" s="204">
        <v>0.11700000000000001</v>
      </c>
      <c r="M630" s="204">
        <v>9.1999999999999998E-2</v>
      </c>
      <c r="N630" s="200"/>
      <c r="O630" s="106"/>
    </row>
    <row r="631" spans="1:15" ht="22.5" x14ac:dyDescent="0.2">
      <c r="A631" s="202" t="s">
        <v>535</v>
      </c>
      <c r="B631" s="202" t="s">
        <v>3303</v>
      </c>
      <c r="C631" s="203" t="s">
        <v>4519</v>
      </c>
      <c r="D631" s="204">
        <v>0.41899999999999998</v>
      </c>
      <c r="E631" s="204">
        <v>0.39</v>
      </c>
      <c r="F631" s="204"/>
      <c r="G631" s="204"/>
      <c r="H631" s="205">
        <v>2.8</v>
      </c>
      <c r="I631" s="206">
        <v>1</v>
      </c>
      <c r="J631" s="204">
        <v>0.15</v>
      </c>
      <c r="K631" s="206">
        <v>6</v>
      </c>
      <c r="L631" s="204">
        <v>6.3E-2</v>
      </c>
      <c r="M631" s="204">
        <v>6.6000000000000003E-2</v>
      </c>
      <c r="N631" s="200"/>
      <c r="O631" s="106"/>
    </row>
    <row r="632" spans="1:15" ht="22.5" x14ac:dyDescent="0.2">
      <c r="A632" s="202" t="s">
        <v>3338</v>
      </c>
      <c r="B632" s="202" t="s">
        <v>3303</v>
      </c>
      <c r="C632" s="203" t="s">
        <v>2127</v>
      </c>
      <c r="D632" s="204">
        <v>2.2570000000000001</v>
      </c>
      <c r="E632" s="204">
        <v>2.1739999999999999</v>
      </c>
      <c r="F632" s="204"/>
      <c r="G632" s="204"/>
      <c r="H632" s="205">
        <v>15</v>
      </c>
      <c r="I632" s="206">
        <v>4</v>
      </c>
      <c r="J632" s="204">
        <v>0.34200000000000003</v>
      </c>
      <c r="K632" s="206">
        <v>29</v>
      </c>
      <c r="L632" s="204">
        <v>0.08</v>
      </c>
      <c r="M632" s="204">
        <v>0.107</v>
      </c>
      <c r="N632" s="200"/>
      <c r="O632" s="106"/>
    </row>
    <row r="633" spans="1:15" ht="56.25" x14ac:dyDescent="0.2">
      <c r="A633" s="202" t="s">
        <v>3339</v>
      </c>
      <c r="B633" s="202" t="s">
        <v>3303</v>
      </c>
      <c r="C633" s="203" t="s">
        <v>7337</v>
      </c>
      <c r="D633" s="204">
        <v>1.0660000000000001</v>
      </c>
      <c r="E633" s="204">
        <v>0.98299999999999998</v>
      </c>
      <c r="F633" s="204"/>
      <c r="G633" s="204"/>
      <c r="H633" s="205">
        <v>5.5</v>
      </c>
      <c r="I633" s="206">
        <v>1</v>
      </c>
      <c r="J633" s="204">
        <v>0.63600000000000001</v>
      </c>
      <c r="K633" s="206">
        <v>13</v>
      </c>
      <c r="L633" s="204">
        <v>7.0999999999999994E-2</v>
      </c>
      <c r="M633" s="204">
        <v>8.5999999999999993E-2</v>
      </c>
      <c r="N633" s="200"/>
      <c r="O633" s="106"/>
    </row>
    <row r="634" spans="1:15" ht="45" x14ac:dyDescent="0.2">
      <c r="A634" s="202" t="s">
        <v>1578</v>
      </c>
      <c r="B634" s="202" t="s">
        <v>3303</v>
      </c>
      <c r="C634" s="203" t="s">
        <v>2128</v>
      </c>
      <c r="D634" s="204">
        <v>0.995</v>
      </c>
      <c r="E634" s="204">
        <v>0.92500000000000004</v>
      </c>
      <c r="F634" s="204"/>
      <c r="G634" s="204"/>
      <c r="H634" s="205">
        <v>3.7</v>
      </c>
      <c r="I634" s="206">
        <v>1</v>
      </c>
      <c r="J634" s="204">
        <v>0.309</v>
      </c>
      <c r="K634" s="206">
        <v>9</v>
      </c>
      <c r="L634" s="204">
        <v>0.115</v>
      </c>
      <c r="M634" s="204">
        <v>0.13</v>
      </c>
      <c r="N634" s="200"/>
      <c r="O634" s="106"/>
    </row>
    <row r="635" spans="1:15" ht="45" x14ac:dyDescent="0.2">
      <c r="A635" s="202" t="s">
        <v>536</v>
      </c>
      <c r="B635" s="202" t="s">
        <v>3303</v>
      </c>
      <c r="C635" s="203" t="s">
        <v>6708</v>
      </c>
      <c r="D635" s="204">
        <v>1.5860000000000001</v>
      </c>
      <c r="E635" s="204">
        <v>1.522</v>
      </c>
      <c r="F635" s="204"/>
      <c r="G635" s="204"/>
      <c r="H635" s="205">
        <v>11.6</v>
      </c>
      <c r="I635" s="206">
        <v>3</v>
      </c>
      <c r="J635" s="204">
        <v>0.29799999999999999</v>
      </c>
      <c r="K635" s="206">
        <v>23</v>
      </c>
      <c r="L635" s="204">
        <v>7.1999999999999995E-2</v>
      </c>
      <c r="M635" s="204">
        <v>9.5000000000000001E-2</v>
      </c>
      <c r="N635" s="200"/>
      <c r="O635" s="106"/>
    </row>
    <row r="636" spans="1:15" ht="56.25" x14ac:dyDescent="0.2">
      <c r="A636" s="202" t="s">
        <v>537</v>
      </c>
      <c r="B636" s="202" t="s">
        <v>3303</v>
      </c>
      <c r="C636" s="203" t="s">
        <v>7338</v>
      </c>
      <c r="D636" s="204">
        <v>0.61499999999999999</v>
      </c>
      <c r="E636" s="204">
        <v>0.57899999999999996</v>
      </c>
      <c r="F636" s="204"/>
      <c r="G636" s="204"/>
      <c r="H636" s="205">
        <v>3.2</v>
      </c>
      <c r="I636" s="206">
        <v>1</v>
      </c>
      <c r="J636" s="204">
        <v>0.14599999999999999</v>
      </c>
      <c r="K636" s="206">
        <v>7</v>
      </c>
      <c r="L636" s="204">
        <v>6.4000000000000001E-2</v>
      </c>
      <c r="M636" s="204">
        <v>7.0000000000000007E-2</v>
      </c>
      <c r="N636" s="200"/>
      <c r="O636" s="106"/>
    </row>
    <row r="637" spans="1:15" ht="67.5" x14ac:dyDescent="0.2">
      <c r="A637" s="202" t="s">
        <v>538</v>
      </c>
      <c r="B637" s="202" t="s">
        <v>3303</v>
      </c>
      <c r="C637" s="203" t="s">
        <v>7339</v>
      </c>
      <c r="D637" s="204">
        <v>0.501</v>
      </c>
      <c r="E637" s="204">
        <v>0.46600000000000003</v>
      </c>
      <c r="F637" s="204"/>
      <c r="G637" s="204"/>
      <c r="H637" s="205">
        <v>3.3</v>
      </c>
      <c r="I637" s="206">
        <v>1</v>
      </c>
      <c r="J637" s="204">
        <v>0.14499999999999999</v>
      </c>
      <c r="K637" s="206">
        <v>7</v>
      </c>
      <c r="L637" s="204">
        <v>6.2E-2</v>
      </c>
      <c r="M637" s="204">
        <v>6.8000000000000005E-2</v>
      </c>
      <c r="N637" s="200"/>
      <c r="O637" s="106"/>
    </row>
    <row r="638" spans="1:15" ht="22.5" x14ac:dyDescent="0.2">
      <c r="A638" s="202" t="s">
        <v>1272</v>
      </c>
      <c r="B638" s="202" t="s">
        <v>3303</v>
      </c>
      <c r="C638" s="203" t="s">
        <v>1273</v>
      </c>
      <c r="D638" s="204">
        <v>4.2149999999999999</v>
      </c>
      <c r="E638" s="204">
        <v>3.9780000000000002</v>
      </c>
      <c r="F638" s="204"/>
      <c r="G638" s="204"/>
      <c r="H638" s="205">
        <v>17.899999999999999</v>
      </c>
      <c r="I638" s="206">
        <v>5</v>
      </c>
      <c r="J638" s="204">
        <v>0.42699999999999999</v>
      </c>
      <c r="K638" s="206">
        <v>31</v>
      </c>
      <c r="L638" s="204">
        <v>0.1</v>
      </c>
      <c r="M638" s="204">
        <v>0.13500000000000001</v>
      </c>
      <c r="N638" s="200"/>
      <c r="O638" s="106"/>
    </row>
    <row r="639" spans="1:15" x14ac:dyDescent="0.2">
      <c r="A639" s="202" t="s">
        <v>2237</v>
      </c>
      <c r="B639" s="202" t="s">
        <v>3304</v>
      </c>
      <c r="C639" s="203" t="s">
        <v>2543</v>
      </c>
      <c r="D639" s="204">
        <v>0.56999999999999995</v>
      </c>
      <c r="E639" s="204">
        <v>0.52900000000000003</v>
      </c>
      <c r="F639" s="204"/>
      <c r="G639" s="204"/>
      <c r="H639" s="205">
        <v>3.4</v>
      </c>
      <c r="I639" s="206">
        <v>1</v>
      </c>
      <c r="J639" s="204">
        <v>0.13700000000000001</v>
      </c>
      <c r="K639" s="206">
        <v>7</v>
      </c>
      <c r="L639" s="204">
        <v>7.0999999999999994E-2</v>
      </c>
      <c r="M639" s="204">
        <v>7.8E-2</v>
      </c>
      <c r="N639" s="200"/>
      <c r="O639" s="106"/>
    </row>
    <row r="640" spans="1:15" ht="33.75" x14ac:dyDescent="0.2">
      <c r="A640" s="202" t="s">
        <v>2882</v>
      </c>
      <c r="B640" s="202" t="s">
        <v>3304</v>
      </c>
      <c r="C640" s="203" t="s">
        <v>4989</v>
      </c>
      <c r="D640" s="204">
        <v>0.71599999999999997</v>
      </c>
      <c r="E640" s="204">
        <v>0.68300000000000005</v>
      </c>
      <c r="F640" s="204"/>
      <c r="G640" s="204"/>
      <c r="H640" s="205">
        <v>3.2</v>
      </c>
      <c r="I640" s="206">
        <v>1</v>
      </c>
      <c r="J640" s="204">
        <v>0.27200000000000002</v>
      </c>
      <c r="K640" s="206">
        <v>7</v>
      </c>
      <c r="L640" s="204">
        <v>0.11799999999999999</v>
      </c>
      <c r="M640" s="111">
        <v>0.129</v>
      </c>
      <c r="N640" s="201"/>
      <c r="O640" s="110"/>
    </row>
    <row r="641" spans="1:15" ht="33.75" x14ac:dyDescent="0.2">
      <c r="A641" s="202" t="s">
        <v>2883</v>
      </c>
      <c r="B641" s="202" t="s">
        <v>3304</v>
      </c>
      <c r="C641" s="203" t="s">
        <v>4990</v>
      </c>
      <c r="D641" s="204">
        <v>0.56200000000000006</v>
      </c>
      <c r="E641" s="204">
        <v>0.54100000000000004</v>
      </c>
      <c r="F641" s="204"/>
      <c r="G641" s="204"/>
      <c r="H641" s="205">
        <v>2.2999999999999998</v>
      </c>
      <c r="I641" s="206">
        <v>1</v>
      </c>
      <c r="J641" s="204">
        <v>0.248</v>
      </c>
      <c r="K641" s="206">
        <v>5</v>
      </c>
      <c r="L641" s="204">
        <v>0.15</v>
      </c>
      <c r="M641" s="204">
        <v>0.14899999999999999</v>
      </c>
      <c r="N641" s="200"/>
      <c r="O641" s="106"/>
    </row>
    <row r="642" spans="1:15" ht="33.75" x14ac:dyDescent="0.2">
      <c r="A642" s="202" t="s">
        <v>3711</v>
      </c>
      <c r="B642" s="202" t="s">
        <v>3305</v>
      </c>
      <c r="C642" s="203" t="s">
        <v>5755</v>
      </c>
      <c r="D642" s="204">
        <v>2.04</v>
      </c>
      <c r="E642" s="204">
        <v>2.032</v>
      </c>
      <c r="F642" s="204"/>
      <c r="G642" s="204"/>
      <c r="H642" s="205">
        <v>12.9</v>
      </c>
      <c r="I642" s="206">
        <v>3</v>
      </c>
      <c r="J642" s="204">
        <v>0.49099999999999999</v>
      </c>
      <c r="K642" s="206">
        <v>26</v>
      </c>
      <c r="L642" s="204">
        <v>0.107</v>
      </c>
      <c r="M642" s="204">
        <v>0.14099999999999999</v>
      </c>
      <c r="N642" s="200"/>
      <c r="O642" s="106" t="s">
        <v>310</v>
      </c>
    </row>
    <row r="643" spans="1:15" ht="45" x14ac:dyDescent="0.2">
      <c r="A643" s="202" t="s">
        <v>3712</v>
      </c>
      <c r="B643" s="202" t="s">
        <v>3305</v>
      </c>
      <c r="C643" s="203" t="s">
        <v>7340</v>
      </c>
      <c r="D643" s="204">
        <v>1.34</v>
      </c>
      <c r="E643" s="204">
        <v>1.335</v>
      </c>
      <c r="F643" s="204"/>
      <c r="G643" s="204"/>
      <c r="H643" s="205">
        <v>10.4</v>
      </c>
      <c r="I643" s="206">
        <v>2</v>
      </c>
      <c r="J643" s="204">
        <v>0.42799999999999999</v>
      </c>
      <c r="K643" s="206">
        <v>23</v>
      </c>
      <c r="L643" s="204">
        <v>8.5999999999999993E-2</v>
      </c>
      <c r="M643" s="204">
        <v>0.112</v>
      </c>
      <c r="N643" s="200"/>
      <c r="O643" s="106" t="s">
        <v>310</v>
      </c>
    </row>
    <row r="644" spans="1:15" ht="45" x14ac:dyDescent="0.2">
      <c r="A644" s="202" t="s">
        <v>2096</v>
      </c>
      <c r="B644" s="202" t="s">
        <v>3305</v>
      </c>
      <c r="C644" s="203" t="s">
        <v>7341</v>
      </c>
      <c r="D644" s="204">
        <v>0.70299999999999996</v>
      </c>
      <c r="E644" s="204">
        <v>0.70199999999999996</v>
      </c>
      <c r="F644" s="204"/>
      <c r="G644" s="204"/>
      <c r="H644" s="205">
        <v>6.8</v>
      </c>
      <c r="I644" s="206">
        <v>1</v>
      </c>
      <c r="J644" s="204">
        <v>0.33800000000000002</v>
      </c>
      <c r="K644" s="206">
        <v>15</v>
      </c>
      <c r="L644" s="204">
        <v>7.0000000000000007E-2</v>
      </c>
      <c r="M644" s="204">
        <v>8.6999999999999994E-2</v>
      </c>
      <c r="N644" s="200"/>
      <c r="O644" s="106" t="s">
        <v>310</v>
      </c>
    </row>
    <row r="645" spans="1:15" x14ac:dyDescent="0.2">
      <c r="A645" s="202" t="s">
        <v>3713</v>
      </c>
      <c r="B645" s="202" t="s">
        <v>3305</v>
      </c>
      <c r="C645" s="203" t="s">
        <v>529</v>
      </c>
      <c r="D645" s="204">
        <v>1.5349999999999999</v>
      </c>
      <c r="E645" s="204">
        <v>1.5309999999999999</v>
      </c>
      <c r="F645" s="204"/>
      <c r="G645" s="204"/>
      <c r="H645" s="205">
        <v>13</v>
      </c>
      <c r="I645" s="206">
        <v>3</v>
      </c>
      <c r="J645" s="204">
        <v>0.36899999999999999</v>
      </c>
      <c r="K645" s="206">
        <v>27</v>
      </c>
      <c r="L645" s="204">
        <v>7.9000000000000001E-2</v>
      </c>
      <c r="M645" s="204">
        <v>0.105</v>
      </c>
      <c r="N645" s="200"/>
      <c r="O645" s="106" t="s">
        <v>310</v>
      </c>
    </row>
    <row r="646" spans="1:15" ht="22.5" x14ac:dyDescent="0.2">
      <c r="A646" s="202" t="s">
        <v>3714</v>
      </c>
      <c r="B646" s="202" t="s">
        <v>3305</v>
      </c>
      <c r="C646" s="203" t="s">
        <v>4991</v>
      </c>
      <c r="D646" s="204">
        <v>0.84799999999999998</v>
      </c>
      <c r="E646" s="204">
        <v>0.83299999999999996</v>
      </c>
      <c r="F646" s="204"/>
      <c r="G646" s="204"/>
      <c r="H646" s="205">
        <v>3.8</v>
      </c>
      <c r="I646" s="206">
        <v>1</v>
      </c>
      <c r="J646" s="204">
        <v>0.499</v>
      </c>
      <c r="K646" s="206">
        <v>9</v>
      </c>
      <c r="L646" s="204">
        <v>0.20899999999999999</v>
      </c>
      <c r="M646" s="204">
        <v>0.16600000000000001</v>
      </c>
      <c r="N646" s="200"/>
      <c r="O646" s="106" t="s">
        <v>310</v>
      </c>
    </row>
    <row r="647" spans="1:15" ht="22.5" x14ac:dyDescent="0.2">
      <c r="A647" s="202" t="s">
        <v>3650</v>
      </c>
      <c r="B647" s="202" t="s">
        <v>3305</v>
      </c>
      <c r="C647" s="203" t="s">
        <v>4992</v>
      </c>
      <c r="D647" s="204">
        <v>0.48899999999999999</v>
      </c>
      <c r="E647" s="204">
        <v>0.48699999999999999</v>
      </c>
      <c r="F647" s="204"/>
      <c r="G647" s="204"/>
      <c r="H647" s="205">
        <v>4.4000000000000004</v>
      </c>
      <c r="I647" s="206">
        <v>1</v>
      </c>
      <c r="J647" s="204">
        <v>0.254</v>
      </c>
      <c r="K647" s="206">
        <v>11</v>
      </c>
      <c r="L647" s="204">
        <v>7.4999999999999997E-2</v>
      </c>
      <c r="M647" s="204">
        <v>8.6999999999999994E-2</v>
      </c>
      <c r="N647" s="200"/>
      <c r="O647" s="106" t="s">
        <v>310</v>
      </c>
    </row>
    <row r="648" spans="1:15" ht="56.25" x14ac:dyDescent="0.2">
      <c r="A648" s="202" t="s">
        <v>664</v>
      </c>
      <c r="B648" s="202" t="s">
        <v>3305</v>
      </c>
      <c r="C648" s="203" t="s">
        <v>7342</v>
      </c>
      <c r="D648" s="204">
        <v>1.181</v>
      </c>
      <c r="E648" s="204">
        <v>1.1779999999999999</v>
      </c>
      <c r="F648" s="204"/>
      <c r="G648" s="204"/>
      <c r="H648" s="205">
        <v>10</v>
      </c>
      <c r="I648" s="206">
        <v>2</v>
      </c>
      <c r="J648" s="204">
        <v>0.38100000000000001</v>
      </c>
      <c r="K648" s="206">
        <v>21</v>
      </c>
      <c r="L648" s="204">
        <v>0.08</v>
      </c>
      <c r="M648" s="204">
        <v>0.104</v>
      </c>
      <c r="N648" s="200"/>
      <c r="O648" s="106"/>
    </row>
    <row r="649" spans="1:15" ht="56.25" x14ac:dyDescent="0.2">
      <c r="A649" s="202" t="s">
        <v>3489</v>
      </c>
      <c r="B649" s="202" t="s">
        <v>3305</v>
      </c>
      <c r="C649" s="203" t="s">
        <v>5761</v>
      </c>
      <c r="D649" s="204">
        <v>0.623</v>
      </c>
      <c r="E649" s="204">
        <v>0.622</v>
      </c>
      <c r="F649" s="204"/>
      <c r="G649" s="204"/>
      <c r="H649" s="205">
        <v>5.5</v>
      </c>
      <c r="I649" s="206">
        <v>1</v>
      </c>
      <c r="J649" s="204">
        <v>0.41899999999999998</v>
      </c>
      <c r="K649" s="206">
        <v>12</v>
      </c>
      <c r="L649" s="204">
        <v>7.6999999999999999E-2</v>
      </c>
      <c r="M649" s="204">
        <v>9.4E-2</v>
      </c>
      <c r="N649" s="200"/>
      <c r="O649" s="106"/>
    </row>
    <row r="650" spans="1:15" ht="56.25" x14ac:dyDescent="0.2">
      <c r="A650" s="202" t="s">
        <v>3490</v>
      </c>
      <c r="B650" s="202" t="s">
        <v>3305</v>
      </c>
      <c r="C650" s="203" t="s">
        <v>7343</v>
      </c>
      <c r="D650" s="204">
        <v>0.56799999999999995</v>
      </c>
      <c r="E650" s="204">
        <v>0.56699999999999995</v>
      </c>
      <c r="F650" s="204"/>
      <c r="G650" s="204"/>
      <c r="H650" s="205">
        <v>4.5999999999999996</v>
      </c>
      <c r="I650" s="206">
        <v>1</v>
      </c>
      <c r="J650" s="204">
        <v>0.316</v>
      </c>
      <c r="K650" s="206">
        <v>10</v>
      </c>
      <c r="L650" s="204">
        <v>8.5000000000000006E-2</v>
      </c>
      <c r="M650" s="204">
        <v>0.1</v>
      </c>
      <c r="N650" s="200"/>
      <c r="O650" s="106"/>
    </row>
    <row r="651" spans="1:15" ht="56.25" x14ac:dyDescent="0.2">
      <c r="A651" s="202" t="s">
        <v>3491</v>
      </c>
      <c r="B651" s="202" t="s">
        <v>3305</v>
      </c>
      <c r="C651" s="203" t="s">
        <v>7344</v>
      </c>
      <c r="D651" s="204">
        <v>0.34899999999999998</v>
      </c>
      <c r="E651" s="204">
        <v>0.34899999999999998</v>
      </c>
      <c r="F651" s="204"/>
      <c r="G651" s="204"/>
      <c r="H651" s="205">
        <v>4</v>
      </c>
      <c r="I651" s="206">
        <v>1</v>
      </c>
      <c r="J651" s="204">
        <v>0.17199999999999999</v>
      </c>
      <c r="K651" s="206">
        <v>8</v>
      </c>
      <c r="L651" s="204">
        <v>0.06</v>
      </c>
      <c r="M651" s="204">
        <v>6.8000000000000005E-2</v>
      </c>
      <c r="N651" s="200"/>
      <c r="O651" s="106"/>
    </row>
    <row r="652" spans="1:15" ht="45" x14ac:dyDescent="0.2">
      <c r="A652" s="202" t="s">
        <v>2098</v>
      </c>
      <c r="B652" s="202" t="s">
        <v>3305</v>
      </c>
      <c r="C652" s="203" t="s">
        <v>6712</v>
      </c>
      <c r="D652" s="204">
        <v>0.40200000000000002</v>
      </c>
      <c r="E652" s="204">
        <v>0.38300000000000001</v>
      </c>
      <c r="F652" s="204"/>
      <c r="G652" s="204"/>
      <c r="H652" s="205">
        <v>3.1</v>
      </c>
      <c r="I652" s="206">
        <v>1</v>
      </c>
      <c r="J652" s="204">
        <v>0.14199999999999999</v>
      </c>
      <c r="K652" s="206">
        <v>7</v>
      </c>
      <c r="L652" s="204">
        <v>6.0999999999999999E-2</v>
      </c>
      <c r="M652" s="204">
        <v>6.6000000000000003E-2</v>
      </c>
      <c r="N652" s="200"/>
      <c r="O652" s="106"/>
    </row>
    <row r="653" spans="1:15" ht="33.75" x14ac:dyDescent="0.2">
      <c r="A653" s="202" t="s">
        <v>124</v>
      </c>
      <c r="B653" s="202" t="s">
        <v>3305</v>
      </c>
      <c r="C653" s="203" t="s">
        <v>6713</v>
      </c>
      <c r="D653" s="204">
        <v>0.34899999999999998</v>
      </c>
      <c r="E653" s="204">
        <v>0.34699999999999998</v>
      </c>
      <c r="F653" s="204"/>
      <c r="G653" s="204"/>
      <c r="H653" s="205">
        <v>2.7</v>
      </c>
      <c r="I653" s="206">
        <v>1</v>
      </c>
      <c r="J653" s="204">
        <v>0.123</v>
      </c>
      <c r="K653" s="206">
        <v>5</v>
      </c>
      <c r="L653" s="204">
        <v>8.7999999999999995E-2</v>
      </c>
      <c r="M653" s="111">
        <v>9.0999999999999998E-2</v>
      </c>
      <c r="N653" s="201"/>
      <c r="O653" s="110"/>
    </row>
    <row r="654" spans="1:15" ht="33.75" x14ac:dyDescent="0.2">
      <c r="A654" s="202" t="s">
        <v>6714</v>
      </c>
      <c r="B654" s="202" t="s">
        <v>3305</v>
      </c>
      <c r="C654" s="203" t="s">
        <v>6715</v>
      </c>
      <c r="D654" s="204">
        <v>0.25900000000000001</v>
      </c>
      <c r="E654" s="204">
        <v>0.25900000000000001</v>
      </c>
      <c r="F654" s="204"/>
      <c r="G654" s="204"/>
      <c r="H654" s="205">
        <v>2.4</v>
      </c>
      <c r="I654" s="206">
        <v>1</v>
      </c>
      <c r="J654" s="204">
        <v>0.115</v>
      </c>
      <c r="K654" s="206">
        <v>5</v>
      </c>
      <c r="L654" s="204">
        <v>7.5999999999999998E-2</v>
      </c>
      <c r="M654" s="204">
        <v>7.5999999999999998E-2</v>
      </c>
      <c r="N654" s="200"/>
      <c r="O654" s="106"/>
    </row>
    <row r="655" spans="1:15" ht="22.5" x14ac:dyDescent="0.2">
      <c r="A655" s="202" t="s">
        <v>531</v>
      </c>
      <c r="B655" s="202" t="s">
        <v>3305</v>
      </c>
      <c r="C655" s="203" t="s">
        <v>7345</v>
      </c>
      <c r="D655" s="204">
        <v>0.42899999999999999</v>
      </c>
      <c r="E655" s="204">
        <v>0.42499999999999999</v>
      </c>
      <c r="F655" s="204"/>
      <c r="G655" s="204"/>
      <c r="H655" s="205">
        <v>3.7</v>
      </c>
      <c r="I655" s="206">
        <v>1</v>
      </c>
      <c r="J655" s="204">
        <v>0.22700000000000001</v>
      </c>
      <c r="K655" s="206">
        <v>10</v>
      </c>
      <c r="L655" s="204">
        <v>7.4999999999999997E-2</v>
      </c>
      <c r="M655" s="204">
        <v>8.4000000000000005E-2</v>
      </c>
      <c r="N655" s="200"/>
      <c r="O655" s="106"/>
    </row>
    <row r="656" spans="1:15" ht="22.5" x14ac:dyDescent="0.2">
      <c r="A656" s="202" t="s">
        <v>2545</v>
      </c>
      <c r="B656" s="202" t="s">
        <v>3305</v>
      </c>
      <c r="C656" s="203" t="s">
        <v>5536</v>
      </c>
      <c r="D656" s="204">
        <v>0.83599999999999997</v>
      </c>
      <c r="E656" s="204">
        <v>0.83399999999999996</v>
      </c>
      <c r="F656" s="204"/>
      <c r="G656" s="204"/>
      <c r="H656" s="205">
        <v>8</v>
      </c>
      <c r="I656" s="206">
        <v>2</v>
      </c>
      <c r="J656" s="204">
        <v>0.26700000000000002</v>
      </c>
      <c r="K656" s="206">
        <v>18</v>
      </c>
      <c r="L656" s="204">
        <v>7.0000000000000007E-2</v>
      </c>
      <c r="M656" s="204">
        <v>8.8999999999999996E-2</v>
      </c>
      <c r="N656" s="200"/>
      <c r="O656" s="106"/>
    </row>
    <row r="657" spans="1:15" ht="22.5" x14ac:dyDescent="0.2">
      <c r="A657" s="202" t="s">
        <v>2366</v>
      </c>
      <c r="B657" s="202" t="s">
        <v>3305</v>
      </c>
      <c r="C657" s="203" t="s">
        <v>3853</v>
      </c>
      <c r="D657" s="204">
        <v>0.219</v>
      </c>
      <c r="E657" s="204">
        <v>0.216</v>
      </c>
      <c r="F657" s="204"/>
      <c r="G657" s="204"/>
      <c r="H657" s="205">
        <v>1</v>
      </c>
      <c r="I657" s="206"/>
      <c r="J657" s="204"/>
      <c r="K657" s="206"/>
      <c r="L657" s="204"/>
      <c r="M657" s="204"/>
      <c r="N657" s="200"/>
      <c r="O657" s="106"/>
    </row>
    <row r="658" spans="1:15" ht="22.5" x14ac:dyDescent="0.2">
      <c r="A658" s="202" t="s">
        <v>1276</v>
      </c>
      <c r="B658" s="202" t="s">
        <v>3305</v>
      </c>
      <c r="C658" s="203" t="s">
        <v>3855</v>
      </c>
      <c r="D658" s="204">
        <v>0.60399999999999998</v>
      </c>
      <c r="E658" s="204">
        <v>0.59799999999999998</v>
      </c>
      <c r="F658" s="204"/>
      <c r="G658" s="204"/>
      <c r="H658" s="205">
        <v>4.4000000000000004</v>
      </c>
      <c r="I658" s="206">
        <v>1</v>
      </c>
      <c r="J658" s="204">
        <v>0.40899999999999997</v>
      </c>
      <c r="K658" s="206">
        <v>11</v>
      </c>
      <c r="L658" s="204">
        <v>0.09</v>
      </c>
      <c r="M658" s="204">
        <v>0.104</v>
      </c>
      <c r="N658" s="200"/>
      <c r="O658" s="106"/>
    </row>
    <row r="659" spans="1:15" x14ac:dyDescent="0.2">
      <c r="A659" s="81" t="s">
        <v>2884</v>
      </c>
      <c r="B659" s="207"/>
      <c r="C659" s="208"/>
      <c r="D659" s="209"/>
      <c r="E659" s="209"/>
      <c r="F659" s="209"/>
      <c r="G659" s="209"/>
      <c r="H659" s="210"/>
      <c r="I659" s="211"/>
      <c r="J659" s="209"/>
      <c r="K659" s="211"/>
      <c r="L659" s="209"/>
      <c r="M659" s="215"/>
      <c r="N659" s="216"/>
      <c r="O659" s="213"/>
    </row>
    <row r="660" spans="1:15" ht="22.5" x14ac:dyDescent="0.2">
      <c r="A660" s="202" t="s">
        <v>3186</v>
      </c>
      <c r="B660" s="202" t="s">
        <v>3303</v>
      </c>
      <c r="C660" s="203" t="s">
        <v>3187</v>
      </c>
      <c r="D660" s="204">
        <v>3.8780000000000001</v>
      </c>
      <c r="E660" s="204">
        <v>3.6680000000000001</v>
      </c>
      <c r="F660" s="204"/>
      <c r="G660" s="204"/>
      <c r="H660" s="205">
        <v>15.7</v>
      </c>
      <c r="I660" s="206">
        <v>4</v>
      </c>
      <c r="J660" s="204">
        <v>0.44400000000000001</v>
      </c>
      <c r="K660" s="206">
        <v>32</v>
      </c>
      <c r="L660" s="204">
        <v>9.9000000000000005E-2</v>
      </c>
      <c r="M660" s="204">
        <v>0.13300000000000001</v>
      </c>
      <c r="N660" s="200"/>
      <c r="O660" s="106"/>
    </row>
    <row r="661" spans="1:15" ht="33.75" x14ac:dyDescent="0.2">
      <c r="A661" s="202" t="s">
        <v>3188</v>
      </c>
      <c r="B661" s="202" t="s">
        <v>3303</v>
      </c>
      <c r="C661" s="203" t="s">
        <v>2216</v>
      </c>
      <c r="D661" s="204">
        <v>2.0710000000000002</v>
      </c>
      <c r="E661" s="204">
        <v>1.93</v>
      </c>
      <c r="F661" s="204"/>
      <c r="G661" s="204"/>
      <c r="H661" s="205">
        <v>10.8</v>
      </c>
      <c r="I661" s="206">
        <v>3</v>
      </c>
      <c r="J661" s="204">
        <v>0.27800000000000002</v>
      </c>
      <c r="K661" s="206">
        <v>17</v>
      </c>
      <c r="L661" s="204">
        <v>7.1999999999999995E-2</v>
      </c>
      <c r="M661" s="204">
        <v>9.5000000000000001E-2</v>
      </c>
      <c r="N661" s="200"/>
      <c r="O661" s="106"/>
    </row>
    <row r="662" spans="1:15" ht="22.5" x14ac:dyDescent="0.2">
      <c r="A662" s="202" t="s">
        <v>2885</v>
      </c>
      <c r="B662" s="202" t="s">
        <v>3303</v>
      </c>
      <c r="C662" s="203" t="s">
        <v>6716</v>
      </c>
      <c r="D662" s="204">
        <v>1.6479999999999999</v>
      </c>
      <c r="E662" s="204">
        <v>1.569</v>
      </c>
      <c r="F662" s="204"/>
      <c r="G662" s="204"/>
      <c r="H662" s="205">
        <v>11.5</v>
      </c>
      <c r="I662" s="206">
        <v>3</v>
      </c>
      <c r="J662" s="204">
        <v>0.29399999999999998</v>
      </c>
      <c r="K662" s="206">
        <v>25</v>
      </c>
      <c r="L662" s="204">
        <v>7.1999999999999995E-2</v>
      </c>
      <c r="M662" s="204">
        <v>9.4E-2</v>
      </c>
      <c r="N662" s="200"/>
      <c r="O662" s="106"/>
    </row>
    <row r="663" spans="1:15" ht="22.5" x14ac:dyDescent="0.2">
      <c r="A663" s="202" t="s">
        <v>2886</v>
      </c>
      <c r="B663" s="202" t="s">
        <v>3303</v>
      </c>
      <c r="C663" s="203" t="s">
        <v>6717</v>
      </c>
      <c r="D663" s="204">
        <v>0.66600000000000004</v>
      </c>
      <c r="E663" s="204">
        <v>0.61799999999999999</v>
      </c>
      <c r="F663" s="204"/>
      <c r="G663" s="204"/>
      <c r="H663" s="205">
        <v>4.5999999999999996</v>
      </c>
      <c r="I663" s="206">
        <v>1</v>
      </c>
      <c r="J663" s="204">
        <v>0.182</v>
      </c>
      <c r="K663" s="206">
        <v>9</v>
      </c>
      <c r="L663" s="204">
        <v>5.6000000000000001E-2</v>
      </c>
      <c r="M663" s="204">
        <v>6.6000000000000003E-2</v>
      </c>
      <c r="N663" s="200"/>
      <c r="O663" s="106"/>
    </row>
    <row r="664" spans="1:15" ht="45" x14ac:dyDescent="0.2">
      <c r="A664" s="202" t="s">
        <v>2217</v>
      </c>
      <c r="B664" s="202" t="s">
        <v>3303</v>
      </c>
      <c r="C664" s="203" t="s">
        <v>7346</v>
      </c>
      <c r="D664" s="204">
        <v>1.3380000000000001</v>
      </c>
      <c r="E664" s="204">
        <v>1.2170000000000001</v>
      </c>
      <c r="F664" s="204"/>
      <c r="G664" s="204"/>
      <c r="H664" s="205">
        <v>5.6</v>
      </c>
      <c r="I664" s="206">
        <v>1</v>
      </c>
      <c r="J664" s="204">
        <v>0.33600000000000002</v>
      </c>
      <c r="K664" s="206">
        <v>12</v>
      </c>
      <c r="L664" s="204">
        <v>0.11899999999999999</v>
      </c>
      <c r="M664" s="204">
        <v>0.10100000000000001</v>
      </c>
      <c r="N664" s="200"/>
      <c r="O664" s="106"/>
    </row>
    <row r="665" spans="1:15" ht="56.25" x14ac:dyDescent="0.2">
      <c r="A665" s="202" t="s">
        <v>2218</v>
      </c>
      <c r="B665" s="202" t="s">
        <v>3303</v>
      </c>
      <c r="C665" s="203" t="s">
        <v>7347</v>
      </c>
      <c r="D665" s="204">
        <v>1.1040000000000001</v>
      </c>
      <c r="E665" s="204">
        <v>1.014</v>
      </c>
      <c r="F665" s="204"/>
      <c r="G665" s="204"/>
      <c r="H665" s="205">
        <v>5</v>
      </c>
      <c r="I665" s="206">
        <v>1</v>
      </c>
      <c r="J665" s="204">
        <v>0.29699999999999999</v>
      </c>
      <c r="K665" s="206">
        <v>11</v>
      </c>
      <c r="L665" s="204">
        <v>0.11899999999999999</v>
      </c>
      <c r="M665" s="204">
        <v>9.9000000000000005E-2</v>
      </c>
      <c r="N665" s="200"/>
      <c r="O665" s="106"/>
    </row>
    <row r="666" spans="1:15" ht="45" x14ac:dyDescent="0.2">
      <c r="A666" s="202" t="s">
        <v>2684</v>
      </c>
      <c r="B666" s="202" t="s">
        <v>3303</v>
      </c>
      <c r="C666" s="203" t="s">
        <v>7348</v>
      </c>
      <c r="D666" s="204">
        <v>0.92600000000000005</v>
      </c>
      <c r="E666" s="204">
        <v>0.84299999999999997</v>
      </c>
      <c r="F666" s="204"/>
      <c r="G666" s="204"/>
      <c r="H666" s="205">
        <v>4.4000000000000004</v>
      </c>
      <c r="I666" s="206">
        <v>1</v>
      </c>
      <c r="J666" s="204">
        <v>0.502</v>
      </c>
      <c r="K666" s="206">
        <v>11</v>
      </c>
      <c r="L666" s="204">
        <v>6.4000000000000001E-2</v>
      </c>
      <c r="M666" s="204">
        <v>7.4999999999999997E-2</v>
      </c>
      <c r="N666" s="200"/>
      <c r="O666" s="106"/>
    </row>
    <row r="667" spans="1:15" ht="45" x14ac:dyDescent="0.2">
      <c r="A667" s="202" t="s">
        <v>2894</v>
      </c>
      <c r="B667" s="202" t="s">
        <v>3303</v>
      </c>
      <c r="C667" s="203" t="s">
        <v>7349</v>
      </c>
      <c r="D667" s="204">
        <v>2.0609999999999999</v>
      </c>
      <c r="E667" s="204">
        <v>1.9339999999999999</v>
      </c>
      <c r="F667" s="204"/>
      <c r="G667" s="204"/>
      <c r="H667" s="205">
        <v>11</v>
      </c>
      <c r="I667" s="206">
        <v>3</v>
      </c>
      <c r="J667" s="204">
        <v>0.27200000000000002</v>
      </c>
      <c r="K667" s="206">
        <v>22</v>
      </c>
      <c r="L667" s="204">
        <v>6.9000000000000006E-2</v>
      </c>
      <c r="M667" s="204">
        <v>9.0999999999999998E-2</v>
      </c>
      <c r="N667" s="200"/>
      <c r="O667" s="106"/>
    </row>
    <row r="668" spans="1:15" ht="45" x14ac:dyDescent="0.2">
      <c r="A668" s="202" t="s">
        <v>2895</v>
      </c>
      <c r="B668" s="202" t="s">
        <v>3303</v>
      </c>
      <c r="C668" s="203" t="s">
        <v>7350</v>
      </c>
      <c r="D668" s="204">
        <v>0.84</v>
      </c>
      <c r="E668" s="204">
        <v>0.77200000000000002</v>
      </c>
      <c r="F668" s="204"/>
      <c r="G668" s="204"/>
      <c r="H668" s="205">
        <v>3.4</v>
      </c>
      <c r="I668" s="206">
        <v>1</v>
      </c>
      <c r="J668" s="204">
        <v>0.21299999999999999</v>
      </c>
      <c r="K668" s="206">
        <v>8</v>
      </c>
      <c r="L668" s="204">
        <v>9.4E-2</v>
      </c>
      <c r="M668" s="204">
        <v>0.10299999999999999</v>
      </c>
      <c r="N668" s="200"/>
      <c r="O668" s="106"/>
    </row>
    <row r="669" spans="1:15" ht="22.5" x14ac:dyDescent="0.2">
      <c r="A669" s="202" t="s">
        <v>545</v>
      </c>
      <c r="B669" s="202" t="s">
        <v>3303</v>
      </c>
      <c r="C669" s="203" t="s">
        <v>7351</v>
      </c>
      <c r="D669" s="204">
        <v>0.70099999999999996</v>
      </c>
      <c r="E669" s="204">
        <v>0.625</v>
      </c>
      <c r="F669" s="204"/>
      <c r="G669" s="204"/>
      <c r="H669" s="205">
        <v>2.2999999999999998</v>
      </c>
      <c r="I669" s="206">
        <v>1</v>
      </c>
      <c r="J669" s="204">
        <v>0.17599999999999999</v>
      </c>
      <c r="K669" s="206">
        <v>4</v>
      </c>
      <c r="L669" s="204">
        <v>9.0999999999999998E-2</v>
      </c>
      <c r="M669" s="111">
        <v>9.0999999999999998E-2</v>
      </c>
      <c r="N669" s="201"/>
      <c r="O669" s="110"/>
    </row>
    <row r="670" spans="1:15" ht="56.25" x14ac:dyDescent="0.2">
      <c r="A670" s="202" t="s">
        <v>1260</v>
      </c>
      <c r="B670" s="202" t="s">
        <v>3303</v>
      </c>
      <c r="C670" s="203" t="s">
        <v>7352</v>
      </c>
      <c r="D670" s="204">
        <v>0.45600000000000002</v>
      </c>
      <c r="E670" s="204">
        <v>0.41699999999999998</v>
      </c>
      <c r="F670" s="204"/>
      <c r="G670" s="204"/>
      <c r="H670" s="205">
        <v>2.8</v>
      </c>
      <c r="I670" s="206">
        <v>1</v>
      </c>
      <c r="J670" s="204">
        <v>9.2999999999999999E-2</v>
      </c>
      <c r="K670" s="206">
        <v>5</v>
      </c>
      <c r="L670" s="204">
        <v>5.8000000000000003E-2</v>
      </c>
      <c r="M670" s="204">
        <v>6.0999999999999999E-2</v>
      </c>
      <c r="N670" s="200"/>
      <c r="O670" s="106"/>
    </row>
    <row r="671" spans="1:15" ht="22.5" x14ac:dyDescent="0.2">
      <c r="A671" s="202" t="s">
        <v>7353</v>
      </c>
      <c r="B671" s="202" t="s">
        <v>3303</v>
      </c>
      <c r="C671" s="203" t="s">
        <v>7354</v>
      </c>
      <c r="D671" s="204">
        <v>0.53900000000000003</v>
      </c>
      <c r="E671" s="204">
        <v>0.49399999999999999</v>
      </c>
      <c r="F671" s="204"/>
      <c r="G671" s="204"/>
      <c r="H671" s="205">
        <v>2.7</v>
      </c>
      <c r="I671" s="206">
        <v>1</v>
      </c>
      <c r="J671" s="204">
        <v>0.151</v>
      </c>
      <c r="K671" s="206">
        <v>6</v>
      </c>
      <c r="L671" s="204">
        <v>7.3999999999999996E-2</v>
      </c>
      <c r="M671" s="204">
        <v>7.6999999999999999E-2</v>
      </c>
      <c r="N671" s="200"/>
      <c r="O671" s="106"/>
    </row>
    <row r="672" spans="1:15" ht="45" x14ac:dyDescent="0.2">
      <c r="A672" s="202" t="s">
        <v>7355</v>
      </c>
      <c r="B672" s="202" t="s">
        <v>3303</v>
      </c>
      <c r="C672" s="203" t="s">
        <v>7356</v>
      </c>
      <c r="D672" s="204">
        <v>0.39800000000000002</v>
      </c>
      <c r="E672" s="204">
        <v>0.35799999999999998</v>
      </c>
      <c r="F672" s="204"/>
      <c r="G672" s="204"/>
      <c r="H672" s="205">
        <v>2.2999999999999998</v>
      </c>
      <c r="I672" s="206">
        <v>1</v>
      </c>
      <c r="J672" s="204">
        <v>7.5999999999999998E-2</v>
      </c>
      <c r="K672" s="206">
        <v>4</v>
      </c>
      <c r="L672" s="204">
        <v>6.6000000000000003E-2</v>
      </c>
      <c r="M672" s="204">
        <v>6.5000000000000002E-2</v>
      </c>
      <c r="N672" s="200"/>
      <c r="O672" s="106"/>
    </row>
    <row r="673" spans="1:15" ht="33.75" x14ac:dyDescent="0.2">
      <c r="A673" s="202" t="s">
        <v>546</v>
      </c>
      <c r="B673" s="202" t="s">
        <v>3303</v>
      </c>
      <c r="C673" s="203" t="s">
        <v>5767</v>
      </c>
      <c r="D673" s="204">
        <v>0.84299999999999997</v>
      </c>
      <c r="E673" s="204">
        <v>0.82499999999999996</v>
      </c>
      <c r="F673" s="204"/>
      <c r="G673" s="204"/>
      <c r="H673" s="205">
        <v>3.9</v>
      </c>
      <c r="I673" s="206">
        <v>1</v>
      </c>
      <c r="J673" s="204">
        <v>0.44500000000000001</v>
      </c>
      <c r="K673" s="206">
        <v>8</v>
      </c>
      <c r="L673" s="204">
        <v>0.13400000000000001</v>
      </c>
      <c r="M673" s="204">
        <v>0.152</v>
      </c>
      <c r="N673" s="200"/>
      <c r="O673" s="106"/>
    </row>
    <row r="674" spans="1:15" ht="33.75" x14ac:dyDescent="0.2">
      <c r="A674" s="202" t="s">
        <v>547</v>
      </c>
      <c r="B674" s="202" t="s">
        <v>3303</v>
      </c>
      <c r="C674" s="203" t="s">
        <v>3856</v>
      </c>
      <c r="D674" s="204">
        <v>1.7490000000000001</v>
      </c>
      <c r="E674" s="204">
        <v>1.6659999999999999</v>
      </c>
      <c r="F674" s="204"/>
      <c r="G674" s="204"/>
      <c r="H674" s="205">
        <v>2.2000000000000002</v>
      </c>
      <c r="I674" s="206">
        <v>1</v>
      </c>
      <c r="J674" s="204">
        <v>2.7E-2</v>
      </c>
      <c r="K674" s="206">
        <v>4</v>
      </c>
      <c r="L674" s="204">
        <v>0.182</v>
      </c>
      <c r="M674" s="204">
        <v>0.17799999999999999</v>
      </c>
      <c r="N674" s="200"/>
      <c r="O674" s="106" t="s">
        <v>310</v>
      </c>
    </row>
    <row r="675" spans="1:15" ht="45" x14ac:dyDescent="0.2">
      <c r="A675" s="202" t="s">
        <v>548</v>
      </c>
      <c r="B675" s="202" t="s">
        <v>3303</v>
      </c>
      <c r="C675" s="203" t="s">
        <v>7357</v>
      </c>
      <c r="D675" s="204">
        <v>1.5960000000000001</v>
      </c>
      <c r="E675" s="204">
        <v>1.494</v>
      </c>
      <c r="F675" s="204"/>
      <c r="G675" s="204"/>
      <c r="H675" s="205">
        <v>10.4</v>
      </c>
      <c r="I675" s="206">
        <v>2</v>
      </c>
      <c r="J675" s="204">
        <v>0.317</v>
      </c>
      <c r="K675" s="206">
        <v>18</v>
      </c>
      <c r="L675" s="204">
        <v>6.4000000000000001E-2</v>
      </c>
      <c r="M675" s="204">
        <v>8.3000000000000004E-2</v>
      </c>
      <c r="N675" s="200"/>
      <c r="O675" s="106"/>
    </row>
    <row r="676" spans="1:15" ht="33.75" x14ac:dyDescent="0.2">
      <c r="A676" s="202" t="s">
        <v>1733</v>
      </c>
      <c r="B676" s="202" t="s">
        <v>3303</v>
      </c>
      <c r="C676" s="203" t="s">
        <v>7358</v>
      </c>
      <c r="D676" s="204">
        <v>0.97599999999999998</v>
      </c>
      <c r="E676" s="204">
        <v>0.90800000000000003</v>
      </c>
      <c r="F676" s="204"/>
      <c r="G676" s="204"/>
      <c r="H676" s="205">
        <v>5.2</v>
      </c>
      <c r="I676" s="206">
        <v>1</v>
      </c>
      <c r="J676" s="204">
        <v>0.42299999999999999</v>
      </c>
      <c r="K676" s="206">
        <v>11</v>
      </c>
      <c r="L676" s="204">
        <v>7.2999999999999995E-2</v>
      </c>
      <c r="M676" s="204">
        <v>8.7999999999999995E-2</v>
      </c>
      <c r="N676" s="200"/>
      <c r="O676" s="106"/>
    </row>
    <row r="677" spans="1:15" ht="33.75" x14ac:dyDescent="0.2">
      <c r="A677" s="202" t="s">
        <v>2685</v>
      </c>
      <c r="B677" s="202" t="s">
        <v>3303</v>
      </c>
      <c r="C677" s="203" t="s">
        <v>5768</v>
      </c>
      <c r="D677" s="204">
        <v>3.673</v>
      </c>
      <c r="E677" s="204">
        <v>3.6629999999999998</v>
      </c>
      <c r="F677" s="204"/>
      <c r="G677" s="204"/>
      <c r="H677" s="205">
        <v>24.4</v>
      </c>
      <c r="I677" s="206">
        <v>7</v>
      </c>
      <c r="J677" s="204">
        <v>0.44900000000000001</v>
      </c>
      <c r="K677" s="206">
        <v>42</v>
      </c>
      <c r="L677" s="204">
        <v>0.14699999999999999</v>
      </c>
      <c r="M677" s="204">
        <v>0.14199999999999999</v>
      </c>
      <c r="N677" s="200"/>
      <c r="O677" s="106" t="s">
        <v>310</v>
      </c>
    </row>
    <row r="678" spans="1:15" ht="45" x14ac:dyDescent="0.2">
      <c r="A678" s="202" t="s">
        <v>3133</v>
      </c>
      <c r="B678" s="202" t="s">
        <v>3303</v>
      </c>
      <c r="C678" s="203" t="s">
        <v>7359</v>
      </c>
      <c r="D678" s="204">
        <v>1.66</v>
      </c>
      <c r="E678" s="204">
        <v>1.66</v>
      </c>
      <c r="F678" s="204"/>
      <c r="G678" s="204"/>
      <c r="H678" s="205">
        <v>2.5</v>
      </c>
      <c r="I678" s="206">
        <v>1</v>
      </c>
      <c r="J678" s="204">
        <v>0.85899999999999999</v>
      </c>
      <c r="K678" s="206">
        <v>5</v>
      </c>
      <c r="L678" s="204">
        <v>0.48099999999999998</v>
      </c>
      <c r="M678" s="204">
        <v>0.49099999999999999</v>
      </c>
      <c r="N678" s="200"/>
      <c r="O678" s="106"/>
    </row>
    <row r="679" spans="1:15" ht="56.25" x14ac:dyDescent="0.2">
      <c r="A679" s="202" t="s">
        <v>7360</v>
      </c>
      <c r="B679" s="202" t="s">
        <v>3303</v>
      </c>
      <c r="C679" s="203" t="s">
        <v>7361</v>
      </c>
      <c r="D679" s="204">
        <v>0.99299999999999999</v>
      </c>
      <c r="E679" s="204">
        <v>0.95399999999999996</v>
      </c>
      <c r="F679" s="204"/>
      <c r="G679" s="204"/>
      <c r="H679" s="205">
        <v>4.4000000000000004</v>
      </c>
      <c r="I679" s="206">
        <v>1</v>
      </c>
      <c r="J679" s="204">
        <v>0.13300000000000001</v>
      </c>
      <c r="K679" s="206">
        <v>13</v>
      </c>
      <c r="L679" s="204">
        <v>0.14699999999999999</v>
      </c>
      <c r="M679" s="204">
        <v>0.12</v>
      </c>
      <c r="N679" s="200"/>
      <c r="O679" s="106" t="s">
        <v>310</v>
      </c>
    </row>
    <row r="680" spans="1:15" ht="22.5" x14ac:dyDescent="0.2">
      <c r="A680" s="202" t="s">
        <v>2084</v>
      </c>
      <c r="B680" s="202" t="s">
        <v>3303</v>
      </c>
      <c r="C680" s="203" t="s">
        <v>1261</v>
      </c>
      <c r="D680" s="204">
        <v>0.91700000000000004</v>
      </c>
      <c r="E680" s="204">
        <v>0.84199999999999997</v>
      </c>
      <c r="F680" s="204"/>
      <c r="G680" s="204"/>
      <c r="H680" s="205">
        <v>4.9000000000000004</v>
      </c>
      <c r="I680" s="206">
        <v>1</v>
      </c>
      <c r="J680" s="204">
        <v>0.22800000000000001</v>
      </c>
      <c r="K680" s="206">
        <v>10</v>
      </c>
      <c r="L680" s="204">
        <v>6.5000000000000002E-2</v>
      </c>
      <c r="M680" s="204">
        <v>7.6999999999999999E-2</v>
      </c>
      <c r="N680" s="200"/>
      <c r="O680" s="106"/>
    </row>
    <row r="681" spans="1:15" ht="33.75" x14ac:dyDescent="0.2">
      <c r="A681" s="202" t="s">
        <v>2897</v>
      </c>
      <c r="B681" s="202" t="s">
        <v>3305</v>
      </c>
      <c r="C681" s="203" t="s">
        <v>4813</v>
      </c>
      <c r="D681" s="204">
        <v>1.5249999999999999</v>
      </c>
      <c r="E681" s="204">
        <v>1.5189999999999999</v>
      </c>
      <c r="F681" s="204"/>
      <c r="G681" s="204"/>
      <c r="H681" s="205">
        <v>12.5</v>
      </c>
      <c r="I681" s="206">
        <v>3</v>
      </c>
      <c r="J681" s="204">
        <v>0.36499999999999999</v>
      </c>
      <c r="K681" s="206">
        <v>26</v>
      </c>
      <c r="L681" s="204">
        <v>8.2000000000000003E-2</v>
      </c>
      <c r="M681" s="204">
        <v>0.108</v>
      </c>
      <c r="N681" s="200"/>
      <c r="O681" s="106" t="s">
        <v>310</v>
      </c>
    </row>
    <row r="682" spans="1:15" ht="45" x14ac:dyDescent="0.2">
      <c r="A682" s="202" t="s">
        <v>2898</v>
      </c>
      <c r="B682" s="202" t="s">
        <v>3305</v>
      </c>
      <c r="C682" s="203" t="s">
        <v>4814</v>
      </c>
      <c r="D682" s="204">
        <v>0.59799999999999998</v>
      </c>
      <c r="E682" s="204">
        <v>0.59599999999999997</v>
      </c>
      <c r="F682" s="204"/>
      <c r="G682" s="204"/>
      <c r="H682" s="205">
        <v>5</v>
      </c>
      <c r="I682" s="206">
        <v>1</v>
      </c>
      <c r="J682" s="204">
        <v>0.29399999999999998</v>
      </c>
      <c r="K682" s="206">
        <v>9</v>
      </c>
      <c r="L682" s="204">
        <v>8.3000000000000004E-2</v>
      </c>
      <c r="M682" s="111">
        <v>9.8000000000000004E-2</v>
      </c>
      <c r="N682" s="201"/>
      <c r="O682" s="110" t="s">
        <v>310</v>
      </c>
    </row>
    <row r="683" spans="1:15" ht="45" x14ac:dyDescent="0.2">
      <c r="A683" s="202" t="s">
        <v>1735</v>
      </c>
      <c r="B683" s="202" t="s">
        <v>3305</v>
      </c>
      <c r="C683" s="203" t="s">
        <v>4815</v>
      </c>
      <c r="D683" s="204">
        <v>0.57399999999999995</v>
      </c>
      <c r="E683" s="204">
        <v>0.56399999999999995</v>
      </c>
      <c r="F683" s="204"/>
      <c r="G683" s="204"/>
      <c r="H683" s="205">
        <v>4.3</v>
      </c>
      <c r="I683" s="206">
        <v>1</v>
      </c>
      <c r="J683" s="204">
        <v>0.312</v>
      </c>
      <c r="K683" s="206">
        <v>12</v>
      </c>
      <c r="L683" s="204">
        <v>8.2000000000000003E-2</v>
      </c>
      <c r="M683" s="204">
        <v>9.6000000000000002E-2</v>
      </c>
      <c r="N683" s="200"/>
      <c r="O683" s="106" t="s">
        <v>310</v>
      </c>
    </row>
    <row r="684" spans="1:15" x14ac:dyDescent="0.2">
      <c r="A684" s="202" t="s">
        <v>2347</v>
      </c>
      <c r="B684" s="202" t="s">
        <v>3305</v>
      </c>
      <c r="C684" s="203" t="s">
        <v>2348</v>
      </c>
      <c r="D684" s="204">
        <v>0.46400000000000002</v>
      </c>
      <c r="E684" s="204">
        <v>0.44900000000000001</v>
      </c>
      <c r="F684" s="204"/>
      <c r="G684" s="204"/>
      <c r="H684" s="205">
        <v>3.6</v>
      </c>
      <c r="I684" s="206">
        <v>1</v>
      </c>
      <c r="J684" s="204">
        <v>6.0999999999999999E-2</v>
      </c>
      <c r="K684" s="206">
        <v>8</v>
      </c>
      <c r="L684" s="204">
        <v>7.2999999999999995E-2</v>
      </c>
      <c r="M684" s="204">
        <v>8.1000000000000003E-2</v>
      </c>
      <c r="N684" s="200"/>
      <c r="O684" s="106"/>
    </row>
    <row r="685" spans="1:15" x14ac:dyDescent="0.2">
      <c r="A685" s="202" t="s">
        <v>2349</v>
      </c>
      <c r="B685" s="202" t="s">
        <v>3305</v>
      </c>
      <c r="C685" s="203" t="s">
        <v>2350</v>
      </c>
      <c r="D685" s="204">
        <v>0.46</v>
      </c>
      <c r="E685" s="204">
        <v>0.45500000000000002</v>
      </c>
      <c r="F685" s="204"/>
      <c r="G685" s="204"/>
      <c r="H685" s="205">
        <v>5</v>
      </c>
      <c r="I685" s="206">
        <v>1</v>
      </c>
      <c r="J685" s="204">
        <v>0.193</v>
      </c>
      <c r="K685" s="206">
        <v>10</v>
      </c>
      <c r="L685" s="204">
        <v>0.06</v>
      </c>
      <c r="M685" s="204">
        <v>7.0999999999999994E-2</v>
      </c>
      <c r="N685" s="200"/>
      <c r="O685" s="106"/>
    </row>
    <row r="686" spans="1:15" ht="22.5" x14ac:dyDescent="0.2">
      <c r="A686" s="202" t="s">
        <v>2472</v>
      </c>
      <c r="B686" s="202" t="s">
        <v>3305</v>
      </c>
      <c r="C686" s="203" t="s">
        <v>781</v>
      </c>
      <c r="D686" s="204">
        <v>0.39600000000000002</v>
      </c>
      <c r="E686" s="204">
        <v>0.38500000000000001</v>
      </c>
      <c r="F686" s="204"/>
      <c r="G686" s="204"/>
      <c r="H686" s="205">
        <v>3.2</v>
      </c>
      <c r="I686" s="206">
        <v>1</v>
      </c>
      <c r="J686" s="204">
        <v>0.18</v>
      </c>
      <c r="K686" s="206">
        <v>7</v>
      </c>
      <c r="L686" s="204">
        <v>7.1999999999999995E-2</v>
      </c>
      <c r="M686" s="204">
        <v>7.9000000000000001E-2</v>
      </c>
      <c r="N686" s="200"/>
      <c r="O686" s="106"/>
    </row>
    <row r="687" spans="1:15" x14ac:dyDescent="0.2">
      <c r="A687" s="81" t="s">
        <v>2478</v>
      </c>
      <c r="B687" s="207"/>
      <c r="C687" s="208"/>
      <c r="D687" s="209"/>
      <c r="E687" s="209"/>
      <c r="F687" s="209"/>
      <c r="G687" s="209"/>
      <c r="H687" s="210"/>
      <c r="I687" s="211"/>
      <c r="J687" s="209"/>
      <c r="K687" s="211"/>
      <c r="L687" s="209"/>
      <c r="M687" s="215"/>
      <c r="N687" s="216"/>
      <c r="O687" s="213"/>
    </row>
    <row r="688" spans="1:15" ht="22.5" x14ac:dyDescent="0.2">
      <c r="A688" s="202" t="s">
        <v>2221</v>
      </c>
      <c r="B688" s="202" t="s">
        <v>3303</v>
      </c>
      <c r="C688" s="203" t="s">
        <v>7362</v>
      </c>
      <c r="D688" s="204">
        <v>3.278</v>
      </c>
      <c r="E688" s="204">
        <v>3.0590000000000002</v>
      </c>
      <c r="F688" s="204"/>
      <c r="G688" s="204"/>
      <c r="H688" s="205">
        <v>12.2</v>
      </c>
      <c r="I688" s="206">
        <v>3</v>
      </c>
      <c r="J688" s="204">
        <v>0.46899999999999997</v>
      </c>
      <c r="K688" s="206">
        <v>22</v>
      </c>
      <c r="L688" s="204">
        <v>0.108</v>
      </c>
      <c r="M688" s="204">
        <v>0.14199999999999999</v>
      </c>
      <c r="N688" s="200"/>
      <c r="O688" s="106"/>
    </row>
    <row r="689" spans="1:15" ht="33.75" x14ac:dyDescent="0.2">
      <c r="A689" s="202" t="s">
        <v>1279</v>
      </c>
      <c r="B689" s="202" t="s">
        <v>3303</v>
      </c>
      <c r="C689" s="203" t="s">
        <v>7363</v>
      </c>
      <c r="D689" s="204">
        <v>2.4700000000000002</v>
      </c>
      <c r="E689" s="204">
        <v>2.2829999999999999</v>
      </c>
      <c r="F689" s="204"/>
      <c r="G689" s="204"/>
      <c r="H689" s="205">
        <v>8.4</v>
      </c>
      <c r="I689" s="206">
        <v>2</v>
      </c>
      <c r="J689" s="204">
        <v>0.41099999999999998</v>
      </c>
      <c r="K689" s="206">
        <v>16</v>
      </c>
      <c r="L689" s="204">
        <v>0.10299999999999999</v>
      </c>
      <c r="M689" s="204">
        <v>0.13200000000000001</v>
      </c>
      <c r="N689" s="200"/>
      <c r="O689" s="106"/>
    </row>
    <row r="690" spans="1:15" ht="45" x14ac:dyDescent="0.2">
      <c r="A690" s="202" t="s">
        <v>3501</v>
      </c>
      <c r="B690" s="202" t="s">
        <v>3303</v>
      </c>
      <c r="C690" s="203" t="s">
        <v>7364</v>
      </c>
      <c r="D690" s="204">
        <v>1.452</v>
      </c>
      <c r="E690" s="204">
        <v>1.34</v>
      </c>
      <c r="F690" s="204"/>
      <c r="G690" s="204"/>
      <c r="H690" s="205">
        <v>6.2</v>
      </c>
      <c r="I690" s="206">
        <v>1</v>
      </c>
      <c r="J690" s="204">
        <v>0.91300000000000003</v>
      </c>
      <c r="K690" s="206">
        <v>15</v>
      </c>
      <c r="L690" s="204">
        <v>8.6999999999999994E-2</v>
      </c>
      <c r="M690" s="204">
        <v>0.107</v>
      </c>
      <c r="N690" s="200"/>
      <c r="O690" s="106"/>
    </row>
    <row r="691" spans="1:15" ht="45" x14ac:dyDescent="0.2">
      <c r="A691" s="202" t="s">
        <v>7365</v>
      </c>
      <c r="B691" s="202" t="s">
        <v>3303</v>
      </c>
      <c r="C691" s="203" t="s">
        <v>7366</v>
      </c>
      <c r="D691" s="204">
        <v>1.107</v>
      </c>
      <c r="E691" s="204">
        <v>1.0149999999999999</v>
      </c>
      <c r="F691" s="204"/>
      <c r="G691" s="204"/>
      <c r="H691" s="205">
        <v>4.5999999999999996</v>
      </c>
      <c r="I691" s="206">
        <v>1</v>
      </c>
      <c r="J691" s="204">
        <v>0.53100000000000003</v>
      </c>
      <c r="K691" s="206">
        <v>9</v>
      </c>
      <c r="L691" s="204">
        <v>8.1000000000000003E-2</v>
      </c>
      <c r="M691" s="204">
        <v>9.5000000000000001E-2</v>
      </c>
      <c r="N691" s="200"/>
      <c r="O691" s="106"/>
    </row>
    <row r="692" spans="1:15" ht="22.5" x14ac:dyDescent="0.2">
      <c r="A692" s="202" t="s">
        <v>3973</v>
      </c>
      <c r="B692" s="202" t="s">
        <v>3303</v>
      </c>
      <c r="C692" s="203" t="s">
        <v>128</v>
      </c>
      <c r="D692" s="204">
        <v>1.6379999999999999</v>
      </c>
      <c r="E692" s="204">
        <v>1.5129999999999999</v>
      </c>
      <c r="F692" s="204"/>
      <c r="G692" s="204"/>
      <c r="H692" s="205">
        <v>7.5</v>
      </c>
      <c r="I692" s="206">
        <v>1</v>
      </c>
      <c r="J692" s="204">
        <v>0.42499999999999999</v>
      </c>
      <c r="K692" s="206">
        <v>16</v>
      </c>
      <c r="L692" s="204">
        <v>0.08</v>
      </c>
      <c r="M692" s="204">
        <v>0.1</v>
      </c>
      <c r="N692" s="200"/>
      <c r="O692" s="106"/>
    </row>
    <row r="693" spans="1:15" ht="33.75" x14ac:dyDescent="0.2">
      <c r="A693" s="202" t="s">
        <v>1927</v>
      </c>
      <c r="B693" s="202" t="s">
        <v>3303</v>
      </c>
      <c r="C693" s="203" t="s">
        <v>440</v>
      </c>
      <c r="D693" s="204">
        <v>1.7949999999999999</v>
      </c>
      <c r="E693" s="204">
        <v>1.6779999999999999</v>
      </c>
      <c r="F693" s="204"/>
      <c r="G693" s="204"/>
      <c r="H693" s="205">
        <v>9.3000000000000007</v>
      </c>
      <c r="I693" s="206">
        <v>2</v>
      </c>
      <c r="J693" s="204">
        <v>0.35</v>
      </c>
      <c r="K693" s="206">
        <v>21</v>
      </c>
      <c r="L693" s="204">
        <v>7.9000000000000001E-2</v>
      </c>
      <c r="M693" s="204">
        <v>0.10199999999999999</v>
      </c>
      <c r="N693" s="200"/>
      <c r="O693" s="106"/>
    </row>
    <row r="694" spans="1:15" ht="33.75" x14ac:dyDescent="0.2">
      <c r="A694" s="202" t="s">
        <v>1928</v>
      </c>
      <c r="B694" s="202" t="s">
        <v>3303</v>
      </c>
      <c r="C694" s="203" t="s">
        <v>6728</v>
      </c>
      <c r="D694" s="204">
        <v>0.75</v>
      </c>
      <c r="E694" s="204">
        <v>0.68100000000000005</v>
      </c>
      <c r="F694" s="204"/>
      <c r="G694" s="204"/>
      <c r="H694" s="205">
        <v>3.1</v>
      </c>
      <c r="I694" s="206">
        <v>1</v>
      </c>
      <c r="J694" s="204">
        <v>0.189</v>
      </c>
      <c r="K694" s="206">
        <v>7</v>
      </c>
      <c r="L694" s="204">
        <v>7.9000000000000001E-2</v>
      </c>
      <c r="M694" s="204">
        <v>8.5000000000000006E-2</v>
      </c>
      <c r="N694" s="200"/>
      <c r="O694" s="106"/>
    </row>
    <row r="695" spans="1:15" ht="22.5" x14ac:dyDescent="0.2">
      <c r="A695" s="202" t="s">
        <v>3974</v>
      </c>
      <c r="B695" s="202" t="s">
        <v>3303</v>
      </c>
      <c r="C695" s="203" t="s">
        <v>2548</v>
      </c>
      <c r="D695" s="204">
        <v>1.0409999999999999</v>
      </c>
      <c r="E695" s="204">
        <v>0.96399999999999997</v>
      </c>
      <c r="F695" s="204"/>
      <c r="G695" s="204"/>
      <c r="H695" s="205">
        <v>5</v>
      </c>
      <c r="I695" s="206">
        <v>1</v>
      </c>
      <c r="J695" s="204">
        <v>0.22700000000000001</v>
      </c>
      <c r="K695" s="206">
        <v>9</v>
      </c>
      <c r="L695" s="204">
        <v>6.4000000000000001E-2</v>
      </c>
      <c r="M695" s="204">
        <v>7.5999999999999998E-2</v>
      </c>
      <c r="N695" s="200"/>
      <c r="O695" s="106"/>
    </row>
    <row r="696" spans="1:15" ht="56.25" x14ac:dyDescent="0.2">
      <c r="A696" s="202" t="s">
        <v>7367</v>
      </c>
      <c r="B696" s="202" t="s">
        <v>3303</v>
      </c>
      <c r="C696" s="203" t="s">
        <v>7368</v>
      </c>
      <c r="D696" s="204">
        <v>0.68100000000000005</v>
      </c>
      <c r="E696" s="204">
        <v>0.623</v>
      </c>
      <c r="F696" s="204"/>
      <c r="G696" s="204"/>
      <c r="H696" s="205">
        <v>4.5</v>
      </c>
      <c r="I696" s="206">
        <v>1</v>
      </c>
      <c r="J696" s="204">
        <v>0.18099999999999999</v>
      </c>
      <c r="K696" s="206">
        <v>9</v>
      </c>
      <c r="L696" s="204">
        <v>5.7000000000000002E-2</v>
      </c>
      <c r="M696" s="204">
        <v>6.6000000000000003E-2</v>
      </c>
      <c r="N696" s="200"/>
      <c r="O696" s="106"/>
    </row>
    <row r="697" spans="1:15" ht="56.25" x14ac:dyDescent="0.2">
      <c r="A697" s="202" t="s">
        <v>7369</v>
      </c>
      <c r="B697" s="202" t="s">
        <v>3303</v>
      </c>
      <c r="C697" s="203" t="s">
        <v>7370</v>
      </c>
      <c r="D697" s="204">
        <v>0.70099999999999996</v>
      </c>
      <c r="E697" s="204">
        <v>0.65</v>
      </c>
      <c r="F697" s="204"/>
      <c r="G697" s="204"/>
      <c r="H697" s="205">
        <v>4.3</v>
      </c>
      <c r="I697" s="206">
        <v>1</v>
      </c>
      <c r="J697" s="204">
        <v>0.214</v>
      </c>
      <c r="K697" s="206">
        <v>9</v>
      </c>
      <c r="L697" s="204">
        <v>6.7000000000000004E-2</v>
      </c>
      <c r="M697" s="204">
        <v>7.8E-2</v>
      </c>
      <c r="N697" s="200"/>
      <c r="O697" s="106"/>
    </row>
    <row r="698" spans="1:15" ht="22.5" x14ac:dyDescent="0.2">
      <c r="A698" s="202" t="s">
        <v>1930</v>
      </c>
      <c r="B698" s="202" t="s">
        <v>3303</v>
      </c>
      <c r="C698" s="203" t="s">
        <v>1931</v>
      </c>
      <c r="D698" s="204">
        <v>0.76700000000000002</v>
      </c>
      <c r="E698" s="204">
        <v>0.69899999999999995</v>
      </c>
      <c r="F698" s="204"/>
      <c r="G698" s="204"/>
      <c r="H698" s="205">
        <v>3.2</v>
      </c>
      <c r="I698" s="206">
        <v>1</v>
      </c>
      <c r="J698" s="204">
        <v>0.21299999999999999</v>
      </c>
      <c r="K698" s="206">
        <v>7</v>
      </c>
      <c r="L698" s="204">
        <v>7.5999999999999998E-2</v>
      </c>
      <c r="M698" s="111">
        <v>8.2000000000000003E-2</v>
      </c>
      <c r="N698" s="201"/>
      <c r="O698" s="110"/>
    </row>
    <row r="699" spans="1:15" ht="22.5" x14ac:dyDescent="0.2">
      <c r="A699" s="202" t="s">
        <v>1480</v>
      </c>
      <c r="B699" s="202" t="s">
        <v>3303</v>
      </c>
      <c r="C699" s="203" t="s">
        <v>6730</v>
      </c>
      <c r="D699" s="204">
        <v>0.57299999999999995</v>
      </c>
      <c r="E699" s="204">
        <v>0.53200000000000003</v>
      </c>
      <c r="F699" s="204"/>
      <c r="G699" s="204"/>
      <c r="H699" s="205">
        <v>2.9</v>
      </c>
      <c r="I699" s="206">
        <v>1</v>
      </c>
      <c r="J699" s="204">
        <v>0.193</v>
      </c>
      <c r="K699" s="206">
        <v>7</v>
      </c>
      <c r="L699" s="204">
        <v>8.5000000000000006E-2</v>
      </c>
      <c r="M699" s="204">
        <v>0.09</v>
      </c>
      <c r="N699" s="200"/>
      <c r="O699" s="106"/>
    </row>
    <row r="700" spans="1:15" ht="22.5" x14ac:dyDescent="0.2">
      <c r="A700" s="202" t="s">
        <v>1932</v>
      </c>
      <c r="B700" s="202" t="s">
        <v>3303</v>
      </c>
      <c r="C700" s="203" t="s">
        <v>5770</v>
      </c>
      <c r="D700" s="204">
        <v>0.47499999999999998</v>
      </c>
      <c r="E700" s="204">
        <v>0.441</v>
      </c>
      <c r="F700" s="204"/>
      <c r="G700" s="204"/>
      <c r="H700" s="205">
        <v>2.5</v>
      </c>
      <c r="I700" s="206">
        <v>1</v>
      </c>
      <c r="J700" s="204">
        <v>0.13500000000000001</v>
      </c>
      <c r="K700" s="206">
        <v>5</v>
      </c>
      <c r="L700" s="204">
        <v>8.5999999999999993E-2</v>
      </c>
      <c r="M700" s="204">
        <v>8.6999999999999994E-2</v>
      </c>
      <c r="N700" s="200"/>
      <c r="O700" s="106"/>
    </row>
    <row r="701" spans="1:15" ht="33.75" x14ac:dyDescent="0.2">
      <c r="A701" s="202" t="s">
        <v>1934</v>
      </c>
      <c r="B701" s="202" t="s">
        <v>3303</v>
      </c>
      <c r="C701" s="203" t="s">
        <v>130</v>
      </c>
      <c r="D701" s="204">
        <v>1.2450000000000001</v>
      </c>
      <c r="E701" s="204">
        <v>1.1970000000000001</v>
      </c>
      <c r="F701" s="204"/>
      <c r="G701" s="204"/>
      <c r="H701" s="205">
        <v>8.6999999999999993</v>
      </c>
      <c r="I701" s="206">
        <v>2</v>
      </c>
      <c r="J701" s="204">
        <v>0.316</v>
      </c>
      <c r="K701" s="206">
        <v>18</v>
      </c>
      <c r="L701" s="204">
        <v>7.5999999999999998E-2</v>
      </c>
      <c r="M701" s="204">
        <v>9.8000000000000004E-2</v>
      </c>
      <c r="N701" s="200"/>
      <c r="O701" s="106"/>
    </row>
    <row r="702" spans="1:15" ht="45" x14ac:dyDescent="0.2">
      <c r="A702" s="202" t="s">
        <v>3473</v>
      </c>
      <c r="B702" s="202" t="s">
        <v>3303</v>
      </c>
      <c r="C702" s="203" t="s">
        <v>6731</v>
      </c>
      <c r="D702" s="204">
        <v>1.5529999999999999</v>
      </c>
      <c r="E702" s="204">
        <v>1.4610000000000001</v>
      </c>
      <c r="F702" s="204"/>
      <c r="G702" s="204"/>
      <c r="H702" s="205">
        <v>8.9</v>
      </c>
      <c r="I702" s="206">
        <v>2</v>
      </c>
      <c r="J702" s="204">
        <v>0.33</v>
      </c>
      <c r="K702" s="206">
        <v>19</v>
      </c>
      <c r="L702" s="204">
        <v>7.8E-2</v>
      </c>
      <c r="M702" s="204">
        <v>0.1</v>
      </c>
      <c r="N702" s="200"/>
      <c r="O702" s="106"/>
    </row>
    <row r="703" spans="1:15" ht="56.25" x14ac:dyDescent="0.2">
      <c r="A703" s="202" t="s">
        <v>3474</v>
      </c>
      <c r="B703" s="202" t="s">
        <v>3303</v>
      </c>
      <c r="C703" s="203" t="s">
        <v>7371</v>
      </c>
      <c r="D703" s="204">
        <v>0.78800000000000003</v>
      </c>
      <c r="E703" s="204">
        <v>0.72199999999999998</v>
      </c>
      <c r="F703" s="204"/>
      <c r="G703" s="204"/>
      <c r="H703" s="205">
        <v>3.4</v>
      </c>
      <c r="I703" s="206">
        <v>1</v>
      </c>
      <c r="J703" s="204">
        <v>0.19800000000000001</v>
      </c>
      <c r="K703" s="206">
        <v>8</v>
      </c>
      <c r="L703" s="204">
        <v>8.2000000000000003E-2</v>
      </c>
      <c r="M703" s="204">
        <v>9.0999999999999998E-2</v>
      </c>
      <c r="N703" s="200"/>
      <c r="O703" s="106"/>
    </row>
    <row r="704" spans="1:15" ht="56.25" x14ac:dyDescent="0.2">
      <c r="A704" s="202" t="s">
        <v>7372</v>
      </c>
      <c r="B704" s="202" t="s">
        <v>3303</v>
      </c>
      <c r="C704" s="203" t="s">
        <v>7373</v>
      </c>
      <c r="D704" s="204">
        <v>0.624</v>
      </c>
      <c r="E704" s="204">
        <v>0.57599999999999996</v>
      </c>
      <c r="F704" s="204"/>
      <c r="G704" s="204"/>
      <c r="H704" s="205">
        <v>2.9</v>
      </c>
      <c r="I704" s="206">
        <v>1</v>
      </c>
      <c r="J704" s="204">
        <v>0.21099999999999999</v>
      </c>
      <c r="K704" s="206">
        <v>7</v>
      </c>
      <c r="L704" s="204">
        <v>8.3000000000000004E-2</v>
      </c>
      <c r="M704" s="204">
        <v>8.8999999999999996E-2</v>
      </c>
      <c r="N704" s="200"/>
      <c r="O704" s="106"/>
    </row>
    <row r="705" spans="1:15" ht="56.25" x14ac:dyDescent="0.2">
      <c r="A705" s="202" t="s">
        <v>2900</v>
      </c>
      <c r="B705" s="202" t="s">
        <v>3303</v>
      </c>
      <c r="C705" s="203" t="s">
        <v>6733</v>
      </c>
      <c r="D705" s="204">
        <v>0.90600000000000003</v>
      </c>
      <c r="E705" s="204">
        <v>0.83199999999999996</v>
      </c>
      <c r="F705" s="204"/>
      <c r="G705" s="204"/>
      <c r="H705" s="205">
        <v>6.3</v>
      </c>
      <c r="I705" s="206">
        <v>1</v>
      </c>
      <c r="J705" s="204">
        <v>0.23499999999999999</v>
      </c>
      <c r="K705" s="206">
        <v>11</v>
      </c>
      <c r="L705" s="204">
        <v>5.1999999999999998E-2</v>
      </c>
      <c r="M705" s="204">
        <v>6.4000000000000001E-2</v>
      </c>
      <c r="N705" s="200"/>
      <c r="O705" s="106"/>
    </row>
    <row r="706" spans="1:15" ht="33.75" x14ac:dyDescent="0.2">
      <c r="A706" s="202" t="s">
        <v>2489</v>
      </c>
      <c r="B706" s="202" t="s">
        <v>3303</v>
      </c>
      <c r="C706" s="203" t="s">
        <v>5771</v>
      </c>
      <c r="D706" s="204">
        <v>3.7730000000000001</v>
      </c>
      <c r="E706" s="204">
        <v>3.754</v>
      </c>
      <c r="F706" s="204"/>
      <c r="G706" s="204"/>
      <c r="H706" s="205">
        <v>24.4</v>
      </c>
      <c r="I706" s="206">
        <v>7</v>
      </c>
      <c r="J706" s="204">
        <v>0.45600000000000002</v>
      </c>
      <c r="K706" s="206">
        <v>42</v>
      </c>
      <c r="L706" s="204">
        <v>0.15</v>
      </c>
      <c r="M706" s="204">
        <v>0.14399999999999999</v>
      </c>
      <c r="N706" s="200"/>
      <c r="O706" s="106" t="s">
        <v>310</v>
      </c>
    </row>
    <row r="707" spans="1:15" ht="33.75" x14ac:dyDescent="0.2">
      <c r="A707" s="202" t="s">
        <v>5772</v>
      </c>
      <c r="B707" s="202" t="s">
        <v>3303</v>
      </c>
      <c r="C707" s="203" t="s">
        <v>6734</v>
      </c>
      <c r="D707" s="204">
        <v>1.2230000000000001</v>
      </c>
      <c r="E707" s="204">
        <v>1.2170000000000001</v>
      </c>
      <c r="F707" s="204"/>
      <c r="G707" s="204"/>
      <c r="H707" s="205">
        <v>7.7</v>
      </c>
      <c r="I707" s="206"/>
      <c r="J707" s="204"/>
      <c r="K707" s="206">
        <v>15</v>
      </c>
      <c r="L707" s="204">
        <v>0.154</v>
      </c>
      <c r="M707" s="204">
        <v>0.13600000000000001</v>
      </c>
      <c r="N707" s="200"/>
      <c r="O707" s="106" t="s">
        <v>310</v>
      </c>
    </row>
    <row r="708" spans="1:15" ht="45" x14ac:dyDescent="0.2">
      <c r="A708" s="202" t="s">
        <v>5773</v>
      </c>
      <c r="B708" s="202" t="s">
        <v>3303</v>
      </c>
      <c r="C708" s="203" t="s">
        <v>6735</v>
      </c>
      <c r="D708" s="204">
        <v>0.67600000000000005</v>
      </c>
      <c r="E708" s="204">
        <v>0.66300000000000003</v>
      </c>
      <c r="F708" s="204"/>
      <c r="G708" s="204"/>
      <c r="H708" s="205">
        <v>3</v>
      </c>
      <c r="I708" s="206">
        <v>1</v>
      </c>
      <c r="J708" s="204">
        <v>0.30599999999999999</v>
      </c>
      <c r="K708" s="206">
        <v>8</v>
      </c>
      <c r="L708" s="204">
        <v>0.20200000000000001</v>
      </c>
      <c r="M708" s="204">
        <v>0.152</v>
      </c>
      <c r="N708" s="200"/>
      <c r="O708" s="106" t="s">
        <v>310</v>
      </c>
    </row>
    <row r="709" spans="1:15" ht="56.25" x14ac:dyDescent="0.2">
      <c r="A709" s="202" t="s">
        <v>5774</v>
      </c>
      <c r="B709" s="202" t="s">
        <v>3303</v>
      </c>
      <c r="C709" s="203" t="s">
        <v>7374</v>
      </c>
      <c r="D709" s="204">
        <v>0.85599999999999998</v>
      </c>
      <c r="E709" s="204">
        <v>0.78200000000000003</v>
      </c>
      <c r="F709" s="204"/>
      <c r="G709" s="204"/>
      <c r="H709" s="205">
        <v>5.4</v>
      </c>
      <c r="I709" s="206">
        <v>1</v>
      </c>
      <c r="J709" s="204">
        <v>0.224</v>
      </c>
      <c r="K709" s="206">
        <v>10</v>
      </c>
      <c r="L709" s="204">
        <v>5.8000000000000003E-2</v>
      </c>
      <c r="M709" s="204">
        <v>7.0000000000000007E-2</v>
      </c>
      <c r="N709" s="200"/>
      <c r="O709" s="106"/>
    </row>
    <row r="710" spans="1:15" ht="56.25" x14ac:dyDescent="0.2">
      <c r="A710" s="202" t="s">
        <v>5776</v>
      </c>
      <c r="B710" s="202" t="s">
        <v>3303</v>
      </c>
      <c r="C710" s="203" t="s">
        <v>7375</v>
      </c>
      <c r="D710" s="204">
        <v>0.91600000000000004</v>
      </c>
      <c r="E710" s="204">
        <v>0.83599999999999997</v>
      </c>
      <c r="F710" s="204"/>
      <c r="G710" s="204"/>
      <c r="H710" s="205">
        <v>3.8</v>
      </c>
      <c r="I710" s="206">
        <v>1</v>
      </c>
      <c r="J710" s="204">
        <v>0.23599999999999999</v>
      </c>
      <c r="K710" s="206">
        <v>7</v>
      </c>
      <c r="L710" s="204">
        <v>7.2999999999999995E-2</v>
      </c>
      <c r="M710" s="204">
        <v>8.3000000000000004E-2</v>
      </c>
      <c r="N710" s="200"/>
      <c r="O710" s="106"/>
    </row>
    <row r="711" spans="1:15" ht="22.5" x14ac:dyDescent="0.2">
      <c r="A711" s="202" t="s">
        <v>3243</v>
      </c>
      <c r="B711" s="202" t="s">
        <v>3303</v>
      </c>
      <c r="C711" s="203" t="s">
        <v>2094</v>
      </c>
      <c r="D711" s="204">
        <v>0.96799999999999997</v>
      </c>
      <c r="E711" s="204">
        <v>0.879</v>
      </c>
      <c r="F711" s="204"/>
      <c r="G711" s="204"/>
      <c r="H711" s="205">
        <v>3.7</v>
      </c>
      <c r="I711" s="206">
        <v>1</v>
      </c>
      <c r="J711" s="204">
        <v>0.34699999999999998</v>
      </c>
      <c r="K711" s="206">
        <v>8</v>
      </c>
      <c r="L711" s="204">
        <v>7.4999999999999997E-2</v>
      </c>
      <c r="M711" s="111">
        <v>8.4000000000000005E-2</v>
      </c>
      <c r="N711" s="201"/>
      <c r="O711" s="110"/>
    </row>
    <row r="712" spans="1:15" ht="45" x14ac:dyDescent="0.2">
      <c r="A712" s="202" t="s">
        <v>2490</v>
      </c>
      <c r="B712" s="202" t="s">
        <v>3303</v>
      </c>
      <c r="C712" s="203" t="s">
        <v>7376</v>
      </c>
      <c r="D712" s="204">
        <v>0.68100000000000005</v>
      </c>
      <c r="E712" s="204">
        <v>0.621</v>
      </c>
      <c r="F712" s="204"/>
      <c r="G712" s="204"/>
      <c r="H712" s="205">
        <v>2.7</v>
      </c>
      <c r="I712" s="206">
        <v>1</v>
      </c>
      <c r="J712" s="204">
        <v>0.17399999999999999</v>
      </c>
      <c r="K712" s="206">
        <v>6</v>
      </c>
      <c r="L712" s="204">
        <v>8.1000000000000003E-2</v>
      </c>
      <c r="M712" s="204">
        <v>8.4000000000000005E-2</v>
      </c>
      <c r="N712" s="200"/>
      <c r="O712" s="106"/>
    </row>
    <row r="713" spans="1:15" ht="22.5" x14ac:dyDescent="0.2">
      <c r="A713" s="202" t="s">
        <v>2368</v>
      </c>
      <c r="B713" s="202" t="s">
        <v>3303</v>
      </c>
      <c r="C713" s="203" t="s">
        <v>2369</v>
      </c>
      <c r="D713" s="204">
        <v>3.9060000000000001</v>
      </c>
      <c r="E713" s="204">
        <v>3.673</v>
      </c>
      <c r="F713" s="204"/>
      <c r="G713" s="204"/>
      <c r="H713" s="205">
        <v>16</v>
      </c>
      <c r="I713" s="206">
        <v>4</v>
      </c>
      <c r="J713" s="204">
        <v>0.46</v>
      </c>
      <c r="K713" s="206">
        <v>30</v>
      </c>
      <c r="L713" s="204">
        <v>0.10100000000000001</v>
      </c>
      <c r="M713" s="204">
        <v>0.13500000000000001</v>
      </c>
      <c r="N713" s="200"/>
      <c r="O713" s="106"/>
    </row>
    <row r="714" spans="1:15" ht="33.75" x14ac:dyDescent="0.2">
      <c r="A714" s="202" t="s">
        <v>1935</v>
      </c>
      <c r="B714" s="202" t="s">
        <v>3305</v>
      </c>
      <c r="C714" s="203" t="s">
        <v>3404</v>
      </c>
      <c r="D714" s="204">
        <v>1.5029999999999999</v>
      </c>
      <c r="E714" s="204">
        <v>1.496</v>
      </c>
      <c r="F714" s="204"/>
      <c r="G714" s="204"/>
      <c r="H714" s="205">
        <v>12.7</v>
      </c>
      <c r="I714" s="206">
        <v>3</v>
      </c>
      <c r="J714" s="204">
        <v>0.35699999999999998</v>
      </c>
      <c r="K714" s="206">
        <v>27</v>
      </c>
      <c r="L714" s="204">
        <v>7.9000000000000001E-2</v>
      </c>
      <c r="M714" s="204">
        <v>0.104</v>
      </c>
      <c r="N714" s="200"/>
      <c r="O714" s="106" t="s">
        <v>310</v>
      </c>
    </row>
    <row r="715" spans="1:15" ht="33.75" x14ac:dyDescent="0.2">
      <c r="A715" s="202" t="s">
        <v>1936</v>
      </c>
      <c r="B715" s="202" t="s">
        <v>3305</v>
      </c>
      <c r="C715" s="203" t="s">
        <v>3405</v>
      </c>
      <c r="D715" s="204">
        <v>0.59099999999999997</v>
      </c>
      <c r="E715" s="204">
        <v>0.58699999999999997</v>
      </c>
      <c r="F715" s="204"/>
      <c r="G715" s="204"/>
      <c r="H715" s="205">
        <v>5</v>
      </c>
      <c r="I715" s="206">
        <v>1</v>
      </c>
      <c r="J715" s="204">
        <v>0.32600000000000001</v>
      </c>
      <c r="K715" s="206">
        <v>12</v>
      </c>
      <c r="L715" s="204">
        <v>7.8E-2</v>
      </c>
      <c r="M715" s="204">
        <v>9.2999999999999999E-2</v>
      </c>
      <c r="N715" s="200"/>
      <c r="O715" s="106" t="s">
        <v>310</v>
      </c>
    </row>
    <row r="716" spans="1:15" ht="22.5" x14ac:dyDescent="0.2">
      <c r="A716" s="202" t="s">
        <v>1937</v>
      </c>
      <c r="B716" s="202" t="s">
        <v>3305</v>
      </c>
      <c r="C716" s="203" t="s">
        <v>782</v>
      </c>
      <c r="D716" s="204">
        <v>0.41699999999999998</v>
      </c>
      <c r="E716" s="204">
        <v>0.41399999999999998</v>
      </c>
      <c r="F716" s="204"/>
      <c r="G716" s="204"/>
      <c r="H716" s="205">
        <v>4.2</v>
      </c>
      <c r="I716" s="206">
        <v>1</v>
      </c>
      <c r="J716" s="204">
        <v>0.154</v>
      </c>
      <c r="K716" s="206">
        <v>8</v>
      </c>
      <c r="L716" s="204">
        <v>6.6000000000000003E-2</v>
      </c>
      <c r="M716" s="204">
        <v>7.5999999999999998E-2</v>
      </c>
      <c r="N716" s="200"/>
      <c r="O716" s="106"/>
    </row>
    <row r="717" spans="1:15" ht="33.75" x14ac:dyDescent="0.2">
      <c r="A717" s="202" t="s">
        <v>1938</v>
      </c>
      <c r="B717" s="202" t="s">
        <v>3305</v>
      </c>
      <c r="C717" s="203" t="s">
        <v>7377</v>
      </c>
      <c r="D717" s="204">
        <v>0.39500000000000002</v>
      </c>
      <c r="E717" s="204">
        <v>0.39</v>
      </c>
      <c r="F717" s="204"/>
      <c r="G717" s="204"/>
      <c r="H717" s="205">
        <v>3.3</v>
      </c>
      <c r="I717" s="206">
        <v>1</v>
      </c>
      <c r="J717" s="204">
        <v>0.17699999999999999</v>
      </c>
      <c r="K717" s="206">
        <v>7</v>
      </c>
      <c r="L717" s="204">
        <v>7.5999999999999998E-2</v>
      </c>
      <c r="M717" s="204">
        <v>8.3000000000000004E-2</v>
      </c>
      <c r="N717" s="200"/>
      <c r="O717" s="106"/>
    </row>
    <row r="718" spans="1:15" ht="33.75" x14ac:dyDescent="0.2">
      <c r="A718" s="202" t="s">
        <v>1939</v>
      </c>
      <c r="B718" s="202" t="s">
        <v>3305</v>
      </c>
      <c r="C718" s="203" t="s">
        <v>7378</v>
      </c>
      <c r="D718" s="204">
        <v>0.28000000000000003</v>
      </c>
      <c r="E718" s="204">
        <v>0.28000000000000003</v>
      </c>
      <c r="F718" s="204"/>
      <c r="G718" s="204"/>
      <c r="H718" s="205">
        <v>2.2999999999999998</v>
      </c>
      <c r="I718" s="206">
        <v>1</v>
      </c>
      <c r="J718" s="204">
        <v>0.113</v>
      </c>
      <c r="K718" s="206">
        <v>5</v>
      </c>
      <c r="L718" s="204">
        <v>8.3000000000000004E-2</v>
      </c>
      <c r="M718" s="204">
        <v>8.3000000000000004E-2</v>
      </c>
      <c r="N718" s="200"/>
      <c r="O718" s="106"/>
    </row>
    <row r="719" spans="1:15" x14ac:dyDescent="0.2">
      <c r="A719" s="81" t="s">
        <v>2479</v>
      </c>
      <c r="B719" s="207"/>
      <c r="C719" s="208"/>
      <c r="D719" s="209"/>
      <c r="E719" s="209"/>
      <c r="F719" s="209"/>
      <c r="G719" s="209"/>
      <c r="H719" s="210"/>
      <c r="I719" s="211"/>
      <c r="J719" s="209"/>
      <c r="K719" s="211"/>
      <c r="L719" s="209"/>
      <c r="M719" s="215"/>
      <c r="N719" s="216"/>
      <c r="O719" s="213"/>
    </row>
    <row r="720" spans="1:15" ht="56.25" x14ac:dyDescent="0.2">
      <c r="A720" s="202" t="s">
        <v>1941</v>
      </c>
      <c r="B720" s="202" t="s">
        <v>3303</v>
      </c>
      <c r="C720" s="203" t="s">
        <v>7379</v>
      </c>
      <c r="D720" s="204">
        <v>2.5270000000000001</v>
      </c>
      <c r="E720" s="204">
        <v>2.4500000000000002</v>
      </c>
      <c r="F720" s="204">
        <v>2.3690000000000002</v>
      </c>
      <c r="G720" s="204">
        <v>2.2930000000000001</v>
      </c>
      <c r="H720" s="205">
        <v>19.2</v>
      </c>
      <c r="I720" s="206">
        <v>5</v>
      </c>
      <c r="J720" s="204">
        <v>0.29599999999999999</v>
      </c>
      <c r="K720" s="206">
        <v>37</v>
      </c>
      <c r="L720" s="204">
        <v>9.1999999999999998E-2</v>
      </c>
      <c r="M720" s="204">
        <v>8.7999999999999995E-2</v>
      </c>
      <c r="N720" s="200"/>
      <c r="O720" s="106" t="s">
        <v>310</v>
      </c>
    </row>
    <row r="721" spans="1:15" ht="56.25" x14ac:dyDescent="0.2">
      <c r="A721" s="202" t="s">
        <v>1942</v>
      </c>
      <c r="B721" s="202" t="s">
        <v>3303</v>
      </c>
      <c r="C721" s="203" t="s">
        <v>133</v>
      </c>
      <c r="D721" s="204">
        <v>1.4870000000000001</v>
      </c>
      <c r="E721" s="204">
        <v>1.4339999999999999</v>
      </c>
      <c r="F721" s="204">
        <v>1.3560000000000001</v>
      </c>
      <c r="G721" s="204">
        <v>1.3029999999999999</v>
      </c>
      <c r="H721" s="205">
        <v>11.2</v>
      </c>
      <c r="I721" s="206">
        <v>3</v>
      </c>
      <c r="J721" s="204">
        <v>0.23499999999999999</v>
      </c>
      <c r="K721" s="206">
        <v>25</v>
      </c>
      <c r="L721" s="204">
        <v>8.5000000000000006E-2</v>
      </c>
      <c r="M721" s="204">
        <v>7.6999999999999999E-2</v>
      </c>
      <c r="N721" s="200"/>
      <c r="O721" s="106" t="s">
        <v>310</v>
      </c>
    </row>
    <row r="722" spans="1:15" ht="56.25" x14ac:dyDescent="0.2">
      <c r="A722" s="202" t="s">
        <v>3975</v>
      </c>
      <c r="B722" s="202" t="s">
        <v>3303</v>
      </c>
      <c r="C722" s="203" t="s">
        <v>3406</v>
      </c>
      <c r="D722" s="204">
        <v>1.1160000000000001</v>
      </c>
      <c r="E722" s="204">
        <v>1.0569999999999999</v>
      </c>
      <c r="F722" s="204">
        <v>0.95</v>
      </c>
      <c r="G722" s="204">
        <v>0.89100000000000001</v>
      </c>
      <c r="H722" s="205">
        <v>6.4</v>
      </c>
      <c r="I722" s="206">
        <v>1</v>
      </c>
      <c r="J722" s="204">
        <v>0.252</v>
      </c>
      <c r="K722" s="206">
        <v>12</v>
      </c>
      <c r="L722" s="204">
        <v>5.5E-2</v>
      </c>
      <c r="M722" s="204">
        <v>6.8000000000000005E-2</v>
      </c>
      <c r="N722" s="200"/>
      <c r="O722" s="106" t="s">
        <v>310</v>
      </c>
    </row>
    <row r="723" spans="1:15" ht="33.75" x14ac:dyDescent="0.2">
      <c r="A723" s="202" t="s">
        <v>456</v>
      </c>
      <c r="B723" s="202" t="s">
        <v>3303</v>
      </c>
      <c r="C723" s="203" t="s">
        <v>2768</v>
      </c>
      <c r="D723" s="204">
        <v>0.85699999999999998</v>
      </c>
      <c r="E723" s="204">
        <v>0.81200000000000006</v>
      </c>
      <c r="F723" s="204">
        <v>0.71099999999999997</v>
      </c>
      <c r="G723" s="204">
        <v>0.66600000000000004</v>
      </c>
      <c r="H723" s="205">
        <v>5.5</v>
      </c>
      <c r="I723" s="206">
        <v>1</v>
      </c>
      <c r="J723" s="204">
        <v>0.217</v>
      </c>
      <c r="K723" s="206">
        <v>9</v>
      </c>
      <c r="L723" s="204">
        <v>5.5E-2</v>
      </c>
      <c r="M723" s="204">
        <v>6.7000000000000004E-2</v>
      </c>
      <c r="N723" s="200"/>
      <c r="O723" s="106" t="s">
        <v>310</v>
      </c>
    </row>
    <row r="724" spans="1:15" ht="56.25" x14ac:dyDescent="0.2">
      <c r="A724" s="202" t="s">
        <v>1690</v>
      </c>
      <c r="B724" s="202" t="s">
        <v>3303</v>
      </c>
      <c r="C724" s="203" t="s">
        <v>2769</v>
      </c>
      <c r="D724" s="204">
        <v>0.79900000000000004</v>
      </c>
      <c r="E724" s="204">
        <v>0.755</v>
      </c>
      <c r="F724" s="204">
        <v>0.68</v>
      </c>
      <c r="G724" s="204">
        <v>0.63700000000000001</v>
      </c>
      <c r="H724" s="205">
        <v>5</v>
      </c>
      <c r="I724" s="206">
        <v>1</v>
      </c>
      <c r="J724" s="204">
        <v>0.20699999999999999</v>
      </c>
      <c r="K724" s="206">
        <v>8</v>
      </c>
      <c r="L724" s="204">
        <v>5.8000000000000003E-2</v>
      </c>
      <c r="M724" s="204">
        <v>6.9000000000000006E-2</v>
      </c>
      <c r="N724" s="200"/>
      <c r="O724" s="106" t="s">
        <v>310</v>
      </c>
    </row>
    <row r="725" spans="1:15" ht="33.75" x14ac:dyDescent="0.2">
      <c r="A725" s="202" t="s">
        <v>2197</v>
      </c>
      <c r="B725" s="202" t="s">
        <v>3303</v>
      </c>
      <c r="C725" s="203" t="s">
        <v>3410</v>
      </c>
      <c r="D725" s="204">
        <v>0.79300000000000004</v>
      </c>
      <c r="E725" s="204">
        <v>0.74</v>
      </c>
      <c r="F725" s="204">
        <v>0.72399999999999998</v>
      </c>
      <c r="G725" s="204">
        <v>0.67100000000000004</v>
      </c>
      <c r="H725" s="205">
        <v>4.8</v>
      </c>
      <c r="I725" s="206">
        <v>1</v>
      </c>
      <c r="J725" s="204">
        <v>0.193</v>
      </c>
      <c r="K725" s="206">
        <v>9</v>
      </c>
      <c r="L725" s="204">
        <v>5.6000000000000001E-2</v>
      </c>
      <c r="M725" s="111">
        <v>6.7000000000000004E-2</v>
      </c>
      <c r="N725" s="201"/>
      <c r="O725" s="110" t="s">
        <v>310</v>
      </c>
    </row>
    <row r="726" spans="1:15" ht="33.75" x14ac:dyDescent="0.2">
      <c r="A726" s="202" t="s">
        <v>2198</v>
      </c>
      <c r="B726" s="202" t="s">
        <v>3303</v>
      </c>
      <c r="C726" s="203" t="s">
        <v>3411</v>
      </c>
      <c r="D726" s="204">
        <v>0.69499999999999995</v>
      </c>
      <c r="E726" s="204">
        <v>0.65</v>
      </c>
      <c r="F726" s="204">
        <v>0.629</v>
      </c>
      <c r="G726" s="204">
        <v>0.58399999999999996</v>
      </c>
      <c r="H726" s="205">
        <v>4.4000000000000004</v>
      </c>
      <c r="I726" s="206">
        <v>1</v>
      </c>
      <c r="J726" s="204">
        <v>0.17799999999999999</v>
      </c>
      <c r="K726" s="206">
        <v>7</v>
      </c>
      <c r="L726" s="204">
        <v>5.7000000000000002E-2</v>
      </c>
      <c r="M726" s="204">
        <v>6.6000000000000003E-2</v>
      </c>
      <c r="N726" s="200"/>
      <c r="O726" s="106" t="s">
        <v>310</v>
      </c>
    </row>
    <row r="727" spans="1:15" ht="56.25" x14ac:dyDescent="0.2">
      <c r="A727" s="202" t="s">
        <v>3479</v>
      </c>
      <c r="B727" s="202" t="s">
        <v>3303</v>
      </c>
      <c r="C727" s="203" t="s">
        <v>7380</v>
      </c>
      <c r="D727" s="204">
        <v>1.214</v>
      </c>
      <c r="E727" s="204">
        <v>1.1599999999999999</v>
      </c>
      <c r="F727" s="204">
        <v>1.05</v>
      </c>
      <c r="G727" s="204">
        <v>0.996</v>
      </c>
      <c r="H727" s="205">
        <v>4.9000000000000004</v>
      </c>
      <c r="I727" s="206">
        <v>1</v>
      </c>
      <c r="J727" s="204">
        <v>0.71699999999999997</v>
      </c>
      <c r="K727" s="206">
        <v>15</v>
      </c>
      <c r="L727" s="204">
        <v>8.8999999999999996E-2</v>
      </c>
      <c r="M727" s="204">
        <v>0.106</v>
      </c>
      <c r="N727" s="200"/>
      <c r="O727" s="106" t="s">
        <v>310</v>
      </c>
    </row>
    <row r="728" spans="1:15" ht="56.25" x14ac:dyDescent="0.2">
      <c r="A728" s="202" t="s">
        <v>3480</v>
      </c>
      <c r="B728" s="202" t="s">
        <v>3303</v>
      </c>
      <c r="C728" s="203" t="s">
        <v>135</v>
      </c>
      <c r="D728" s="204">
        <v>0.745</v>
      </c>
      <c r="E728" s="204">
        <v>0.71599999999999997</v>
      </c>
      <c r="F728" s="204">
        <v>0.58399999999999996</v>
      </c>
      <c r="G728" s="204">
        <v>0.55400000000000005</v>
      </c>
      <c r="H728" s="205">
        <v>3.9</v>
      </c>
      <c r="I728" s="206">
        <v>1</v>
      </c>
      <c r="J728" s="204">
        <v>0.253</v>
      </c>
      <c r="K728" s="206">
        <v>8</v>
      </c>
      <c r="L728" s="204">
        <v>5.8999999999999997E-2</v>
      </c>
      <c r="M728" s="204">
        <v>6.7000000000000004E-2</v>
      </c>
      <c r="N728" s="200"/>
      <c r="O728" s="106" t="s">
        <v>310</v>
      </c>
    </row>
    <row r="729" spans="1:15" x14ac:dyDescent="0.2">
      <c r="A729" s="202" t="s">
        <v>3129</v>
      </c>
      <c r="B729" s="202" t="s">
        <v>3303</v>
      </c>
      <c r="C729" s="203" t="s">
        <v>3412</v>
      </c>
      <c r="D729" s="204">
        <v>0.65500000000000003</v>
      </c>
      <c r="E729" s="204">
        <v>0.59699999999999998</v>
      </c>
      <c r="F729" s="204">
        <v>0.65300000000000002</v>
      </c>
      <c r="G729" s="204">
        <v>0.59499999999999997</v>
      </c>
      <c r="H729" s="205">
        <v>2.7</v>
      </c>
      <c r="I729" s="206">
        <v>1</v>
      </c>
      <c r="J729" s="204">
        <v>0.13500000000000001</v>
      </c>
      <c r="K729" s="206">
        <v>6</v>
      </c>
      <c r="L729" s="204">
        <v>7.9000000000000001E-2</v>
      </c>
      <c r="M729" s="204">
        <v>8.2000000000000003E-2</v>
      </c>
      <c r="N729" s="200"/>
      <c r="O729" s="106" t="s">
        <v>310</v>
      </c>
    </row>
    <row r="730" spans="1:15" ht="33.75" x14ac:dyDescent="0.2">
      <c r="A730" s="202" t="s">
        <v>2909</v>
      </c>
      <c r="B730" s="202" t="s">
        <v>3303</v>
      </c>
      <c r="C730" s="203" t="s">
        <v>136</v>
      </c>
      <c r="D730" s="204">
        <v>1.389</v>
      </c>
      <c r="E730" s="204">
        <v>1.298</v>
      </c>
      <c r="F730" s="204">
        <v>1.3740000000000001</v>
      </c>
      <c r="G730" s="204">
        <v>1.282</v>
      </c>
      <c r="H730" s="205">
        <v>6.5</v>
      </c>
      <c r="I730" s="206">
        <v>1</v>
      </c>
      <c r="J730" s="204">
        <v>0.40600000000000003</v>
      </c>
      <c r="K730" s="206">
        <v>15</v>
      </c>
      <c r="L730" s="204">
        <v>8.7999999999999995E-2</v>
      </c>
      <c r="M730" s="204">
        <v>0.108</v>
      </c>
      <c r="N730" s="200"/>
      <c r="O730" s="106" t="s">
        <v>310</v>
      </c>
    </row>
    <row r="731" spans="1:15" ht="33.75" x14ac:dyDescent="0.2">
      <c r="A731" s="202" t="s">
        <v>2910</v>
      </c>
      <c r="B731" s="202" t="s">
        <v>3303</v>
      </c>
      <c r="C731" s="203" t="s">
        <v>137</v>
      </c>
      <c r="D731" s="204">
        <v>0.64800000000000002</v>
      </c>
      <c r="E731" s="204">
        <v>0.60799999999999998</v>
      </c>
      <c r="F731" s="204">
        <v>0.64100000000000001</v>
      </c>
      <c r="G731" s="204">
        <v>0.60099999999999998</v>
      </c>
      <c r="H731" s="205">
        <v>4.2</v>
      </c>
      <c r="I731" s="206">
        <v>1</v>
      </c>
      <c r="J731" s="204">
        <v>0.28599999999999998</v>
      </c>
      <c r="K731" s="206">
        <v>9</v>
      </c>
      <c r="L731" s="204">
        <v>7.0000000000000007E-2</v>
      </c>
      <c r="M731" s="204">
        <v>8.1000000000000003E-2</v>
      </c>
      <c r="N731" s="200"/>
      <c r="O731" s="106" t="s">
        <v>310</v>
      </c>
    </row>
    <row r="732" spans="1:15" ht="45" x14ac:dyDescent="0.2">
      <c r="A732" s="202" t="s">
        <v>6738</v>
      </c>
      <c r="B732" s="202" t="s">
        <v>3303</v>
      </c>
      <c r="C732" s="203" t="s">
        <v>7381</v>
      </c>
      <c r="D732" s="204">
        <v>0.47499999999999998</v>
      </c>
      <c r="E732" s="204">
        <v>0.44400000000000001</v>
      </c>
      <c r="F732" s="204">
        <v>0.46700000000000003</v>
      </c>
      <c r="G732" s="204">
        <v>0.436</v>
      </c>
      <c r="H732" s="205">
        <v>2.8</v>
      </c>
      <c r="I732" s="206">
        <v>1</v>
      </c>
      <c r="J732" s="204">
        <v>0.157</v>
      </c>
      <c r="K732" s="206">
        <v>6</v>
      </c>
      <c r="L732" s="204">
        <v>7.6999999999999999E-2</v>
      </c>
      <c r="M732" s="204">
        <v>0.08</v>
      </c>
      <c r="N732" s="200"/>
      <c r="O732" s="106" t="s">
        <v>310</v>
      </c>
    </row>
    <row r="733" spans="1:15" ht="33.75" x14ac:dyDescent="0.2">
      <c r="A733" s="202" t="s">
        <v>3482</v>
      </c>
      <c r="B733" s="202" t="s">
        <v>3303</v>
      </c>
      <c r="C733" s="203" t="s">
        <v>486</v>
      </c>
      <c r="D733" s="204">
        <v>0.873</v>
      </c>
      <c r="E733" s="204">
        <v>0.82599999999999996</v>
      </c>
      <c r="F733" s="204">
        <v>0.84</v>
      </c>
      <c r="G733" s="204">
        <v>0.79400000000000004</v>
      </c>
      <c r="H733" s="205">
        <v>7.4</v>
      </c>
      <c r="I733" s="206">
        <v>1</v>
      </c>
      <c r="J733" s="204">
        <v>0.28599999999999998</v>
      </c>
      <c r="K733" s="206">
        <v>19</v>
      </c>
      <c r="L733" s="204">
        <v>5.3999999999999999E-2</v>
      </c>
      <c r="M733" s="204">
        <v>6.8000000000000005E-2</v>
      </c>
      <c r="N733" s="200"/>
      <c r="O733" s="106" t="s">
        <v>310</v>
      </c>
    </row>
    <row r="734" spans="1:15" ht="56.25" x14ac:dyDescent="0.2">
      <c r="A734" s="202" t="s">
        <v>3413</v>
      </c>
      <c r="B734" s="202" t="s">
        <v>3303</v>
      </c>
      <c r="C734" s="203" t="s">
        <v>7382</v>
      </c>
      <c r="D734" s="204">
        <v>0.77900000000000003</v>
      </c>
      <c r="E734" s="204">
        <v>0.72799999999999998</v>
      </c>
      <c r="F734" s="204">
        <v>0.76200000000000001</v>
      </c>
      <c r="G734" s="204">
        <v>0.71099999999999997</v>
      </c>
      <c r="H734" s="205">
        <v>4.3</v>
      </c>
      <c r="I734" s="206">
        <v>1</v>
      </c>
      <c r="J734" s="204">
        <v>0.379</v>
      </c>
      <c r="K734" s="206">
        <v>10</v>
      </c>
      <c r="L734" s="204">
        <v>7.0999999999999994E-2</v>
      </c>
      <c r="M734" s="204">
        <v>8.3000000000000004E-2</v>
      </c>
      <c r="N734" s="200"/>
      <c r="O734" s="106" t="s">
        <v>310</v>
      </c>
    </row>
    <row r="735" spans="1:15" ht="56.25" x14ac:dyDescent="0.2">
      <c r="A735" s="202" t="s">
        <v>7383</v>
      </c>
      <c r="B735" s="202" t="s">
        <v>3303</v>
      </c>
      <c r="C735" s="203" t="s">
        <v>7384</v>
      </c>
      <c r="D735" s="204">
        <v>0.497</v>
      </c>
      <c r="E735" s="204">
        <v>0.47</v>
      </c>
      <c r="F735" s="204">
        <v>0.48499999999999999</v>
      </c>
      <c r="G735" s="204">
        <v>0.45800000000000002</v>
      </c>
      <c r="H735" s="205">
        <v>3.3</v>
      </c>
      <c r="I735" s="206">
        <v>1</v>
      </c>
      <c r="J735" s="204">
        <v>0.182</v>
      </c>
      <c r="K735" s="206">
        <v>8</v>
      </c>
      <c r="L735" s="204">
        <v>7.0000000000000007E-2</v>
      </c>
      <c r="M735" s="204">
        <v>7.6999999999999999E-2</v>
      </c>
      <c r="N735" s="200"/>
      <c r="O735" s="106" t="s">
        <v>310</v>
      </c>
    </row>
    <row r="736" spans="1:15" ht="45" x14ac:dyDescent="0.2">
      <c r="A736" s="202" t="s">
        <v>1339</v>
      </c>
      <c r="B736" s="202" t="s">
        <v>3305</v>
      </c>
      <c r="C736" s="203" t="s">
        <v>3415</v>
      </c>
      <c r="D736" s="204">
        <v>1.397</v>
      </c>
      <c r="E736" s="204">
        <v>1.389</v>
      </c>
      <c r="F736" s="204">
        <v>1.2130000000000001</v>
      </c>
      <c r="G736" s="204">
        <v>1.2050000000000001</v>
      </c>
      <c r="H736" s="205">
        <v>14.1</v>
      </c>
      <c r="I736" s="206">
        <v>4</v>
      </c>
      <c r="J736" s="204">
        <v>0.20699999999999999</v>
      </c>
      <c r="K736" s="206">
        <v>29</v>
      </c>
      <c r="L736" s="204">
        <v>7.4999999999999997E-2</v>
      </c>
      <c r="M736" s="204">
        <v>6.9000000000000006E-2</v>
      </c>
      <c r="N736" s="200"/>
      <c r="O736" s="106" t="s">
        <v>310</v>
      </c>
    </row>
    <row r="737" spans="1:15" ht="56.25" x14ac:dyDescent="0.2">
      <c r="A737" s="202" t="s">
        <v>1340</v>
      </c>
      <c r="B737" s="202" t="s">
        <v>3305</v>
      </c>
      <c r="C737" s="203" t="s">
        <v>6741</v>
      </c>
      <c r="D737" s="204">
        <v>0.70699999999999996</v>
      </c>
      <c r="E737" s="204">
        <v>0.69399999999999995</v>
      </c>
      <c r="F737" s="204">
        <v>0.54</v>
      </c>
      <c r="G737" s="204">
        <v>0.52700000000000002</v>
      </c>
      <c r="H737" s="205">
        <v>4.9000000000000004</v>
      </c>
      <c r="I737" s="206">
        <v>1</v>
      </c>
      <c r="J737" s="204">
        <v>0.28399999999999997</v>
      </c>
      <c r="K737" s="206">
        <v>10</v>
      </c>
      <c r="L737" s="204">
        <v>5.2999999999999999E-2</v>
      </c>
      <c r="M737" s="111">
        <v>6.3E-2</v>
      </c>
      <c r="N737" s="201"/>
      <c r="O737" s="110" t="s">
        <v>310</v>
      </c>
    </row>
    <row r="738" spans="1:15" ht="33.75" x14ac:dyDescent="0.2">
      <c r="A738" s="202" t="s">
        <v>1341</v>
      </c>
      <c r="B738" s="202" t="s">
        <v>3305</v>
      </c>
      <c r="C738" s="203" t="s">
        <v>6742</v>
      </c>
      <c r="D738" s="204">
        <v>0.50600000000000001</v>
      </c>
      <c r="E738" s="204">
        <v>0.504</v>
      </c>
      <c r="F738" s="204">
        <v>0.36299999999999999</v>
      </c>
      <c r="G738" s="204">
        <v>0.36099999999999999</v>
      </c>
      <c r="H738" s="205">
        <v>3.8</v>
      </c>
      <c r="I738" s="206">
        <v>1</v>
      </c>
      <c r="J738" s="204">
        <v>0.14499999999999999</v>
      </c>
      <c r="K738" s="206">
        <v>7</v>
      </c>
      <c r="L738" s="204">
        <v>5.2999999999999999E-2</v>
      </c>
      <c r="M738" s="204">
        <v>0.06</v>
      </c>
      <c r="N738" s="200"/>
      <c r="O738" s="106" t="s">
        <v>310</v>
      </c>
    </row>
    <row r="739" spans="1:15" ht="22.5" x14ac:dyDescent="0.2">
      <c r="A739" s="202" t="s">
        <v>3976</v>
      </c>
      <c r="B739" s="202" t="s">
        <v>3305</v>
      </c>
      <c r="C739" s="203" t="s">
        <v>487</v>
      </c>
      <c r="D739" s="204">
        <v>0.44500000000000001</v>
      </c>
      <c r="E739" s="204">
        <v>0.44400000000000001</v>
      </c>
      <c r="F739" s="204">
        <v>0.32300000000000001</v>
      </c>
      <c r="G739" s="204">
        <v>0.32200000000000001</v>
      </c>
      <c r="H739" s="205">
        <v>3.2</v>
      </c>
      <c r="I739" s="206">
        <v>1</v>
      </c>
      <c r="J739" s="204">
        <v>7.0999999999999994E-2</v>
      </c>
      <c r="K739" s="206">
        <v>6</v>
      </c>
      <c r="L739" s="204">
        <v>5.6000000000000001E-2</v>
      </c>
      <c r="M739" s="204">
        <v>0.06</v>
      </c>
      <c r="N739" s="200"/>
      <c r="O739" s="106" t="s">
        <v>310</v>
      </c>
    </row>
    <row r="740" spans="1:15" ht="22.5" x14ac:dyDescent="0.2">
      <c r="A740" s="202" t="s">
        <v>1342</v>
      </c>
      <c r="B740" s="202" t="s">
        <v>3305</v>
      </c>
      <c r="C740" s="203" t="s">
        <v>488</v>
      </c>
      <c r="D740" s="204">
        <v>0.33900000000000002</v>
      </c>
      <c r="E740" s="204">
        <v>0.33800000000000002</v>
      </c>
      <c r="F740" s="204">
        <v>0.33400000000000002</v>
      </c>
      <c r="G740" s="204">
        <v>0.33300000000000002</v>
      </c>
      <c r="H740" s="205">
        <v>3.7</v>
      </c>
      <c r="I740" s="206">
        <v>1</v>
      </c>
      <c r="J740" s="204">
        <v>0.16800000000000001</v>
      </c>
      <c r="K740" s="206">
        <v>7</v>
      </c>
      <c r="L740" s="204">
        <v>6.2E-2</v>
      </c>
      <c r="M740" s="204">
        <v>6.9000000000000006E-2</v>
      </c>
      <c r="N740" s="200"/>
      <c r="O740" s="106" t="s">
        <v>310</v>
      </c>
    </row>
    <row r="741" spans="1:15" ht="22.5" x14ac:dyDescent="0.2">
      <c r="A741" s="202" t="s">
        <v>866</v>
      </c>
      <c r="B741" s="202" t="s">
        <v>3305</v>
      </c>
      <c r="C741" s="203" t="s">
        <v>837</v>
      </c>
      <c r="D741" s="204">
        <v>0.29299999999999998</v>
      </c>
      <c r="E741" s="204">
        <v>0.29099999999999998</v>
      </c>
      <c r="F741" s="204">
        <v>0.28699999999999998</v>
      </c>
      <c r="G741" s="204">
        <v>0.28599999999999998</v>
      </c>
      <c r="H741" s="205">
        <v>2.7</v>
      </c>
      <c r="I741" s="206">
        <v>1</v>
      </c>
      <c r="J741" s="204">
        <v>0.124</v>
      </c>
      <c r="K741" s="206">
        <v>5</v>
      </c>
      <c r="L741" s="204">
        <v>7.1999999999999995E-2</v>
      </c>
      <c r="M741" s="204">
        <v>7.4999999999999997E-2</v>
      </c>
      <c r="N741" s="200"/>
      <c r="O741" s="106" t="s">
        <v>310</v>
      </c>
    </row>
    <row r="742" spans="1:15" ht="33.75" x14ac:dyDescent="0.2">
      <c r="A742" s="202" t="s">
        <v>838</v>
      </c>
      <c r="B742" s="202" t="s">
        <v>3305</v>
      </c>
      <c r="C742" s="203" t="s">
        <v>86</v>
      </c>
      <c r="D742" s="204">
        <v>0.44</v>
      </c>
      <c r="E742" s="204">
        <v>0.439</v>
      </c>
      <c r="F742" s="204">
        <v>0.41</v>
      </c>
      <c r="G742" s="204">
        <v>0.40899999999999997</v>
      </c>
      <c r="H742" s="205">
        <v>4.7</v>
      </c>
      <c r="I742" s="206">
        <v>1</v>
      </c>
      <c r="J742" s="204">
        <v>0.27200000000000002</v>
      </c>
      <c r="K742" s="206">
        <v>11</v>
      </c>
      <c r="L742" s="204">
        <v>5.6000000000000001E-2</v>
      </c>
      <c r="M742" s="204">
        <v>6.6000000000000003E-2</v>
      </c>
      <c r="N742" s="200"/>
      <c r="O742" s="106" t="s">
        <v>310</v>
      </c>
    </row>
    <row r="743" spans="1:15" ht="33.75" x14ac:dyDescent="0.2">
      <c r="A743" s="202" t="s">
        <v>839</v>
      </c>
      <c r="B743" s="202" t="s">
        <v>3305</v>
      </c>
      <c r="C743" s="203" t="s">
        <v>87</v>
      </c>
      <c r="D743" s="204">
        <v>0.28299999999999997</v>
      </c>
      <c r="E743" s="204">
        <v>0.28299999999999997</v>
      </c>
      <c r="F743" s="204">
        <v>0.27600000000000002</v>
      </c>
      <c r="G743" s="204">
        <v>0.27600000000000002</v>
      </c>
      <c r="H743" s="205">
        <v>3.4</v>
      </c>
      <c r="I743" s="206"/>
      <c r="J743" s="204"/>
      <c r="K743" s="206">
        <v>8</v>
      </c>
      <c r="L743" s="204">
        <v>5.5E-2</v>
      </c>
      <c r="M743" s="204">
        <v>6.0999999999999999E-2</v>
      </c>
      <c r="N743" s="200"/>
      <c r="O743" s="106" t="s">
        <v>310</v>
      </c>
    </row>
    <row r="744" spans="1:15" x14ac:dyDescent="0.2">
      <c r="A744" s="81" t="s">
        <v>2911</v>
      </c>
      <c r="B744" s="207"/>
      <c r="C744" s="208"/>
      <c r="D744" s="209"/>
      <c r="E744" s="209"/>
      <c r="F744" s="209"/>
      <c r="G744" s="209"/>
      <c r="H744" s="210"/>
      <c r="I744" s="211"/>
      <c r="J744" s="209"/>
      <c r="K744" s="211"/>
      <c r="L744" s="209"/>
      <c r="M744" s="215"/>
      <c r="N744" s="216"/>
      <c r="O744" s="213"/>
    </row>
    <row r="745" spans="1:15" ht="45" x14ac:dyDescent="0.2">
      <c r="A745" s="202" t="s">
        <v>416</v>
      </c>
      <c r="B745" s="202" t="s">
        <v>3305</v>
      </c>
      <c r="C745" s="203" t="s">
        <v>92</v>
      </c>
      <c r="D745" s="204">
        <v>0.20499999999999999</v>
      </c>
      <c r="E745" s="204">
        <v>0.20499999999999999</v>
      </c>
      <c r="F745" s="204"/>
      <c r="G745" s="204"/>
      <c r="H745" s="205">
        <v>1.8</v>
      </c>
      <c r="I745" s="206"/>
      <c r="J745" s="204"/>
      <c r="K745" s="206"/>
      <c r="L745" s="204"/>
      <c r="M745" s="204"/>
      <c r="N745" s="200" t="s">
        <v>310</v>
      </c>
      <c r="O745" s="106" t="s">
        <v>310</v>
      </c>
    </row>
    <row r="746" spans="1:15" ht="33.75" x14ac:dyDescent="0.2">
      <c r="A746" s="202" t="s">
        <v>853</v>
      </c>
      <c r="B746" s="202" t="s">
        <v>3305</v>
      </c>
      <c r="C746" s="203" t="s">
        <v>3851</v>
      </c>
      <c r="D746" s="204">
        <v>1.782</v>
      </c>
      <c r="E746" s="204">
        <v>1.7809999999999999</v>
      </c>
      <c r="F746" s="204"/>
      <c r="G746" s="204"/>
      <c r="H746" s="205">
        <v>11.1</v>
      </c>
      <c r="I746" s="206">
        <v>3</v>
      </c>
      <c r="J746" s="204">
        <v>0.44</v>
      </c>
      <c r="K746" s="206">
        <v>22</v>
      </c>
      <c r="L746" s="204">
        <v>0.111</v>
      </c>
      <c r="M746" s="204">
        <v>0.14599999999999999</v>
      </c>
      <c r="N746" s="200"/>
      <c r="O746" s="106" t="s">
        <v>310</v>
      </c>
    </row>
    <row r="747" spans="1:15" ht="33.75" x14ac:dyDescent="0.2">
      <c r="A747" s="202" t="s">
        <v>856</v>
      </c>
      <c r="B747" s="202" t="s">
        <v>3305</v>
      </c>
      <c r="C747" s="203" t="s">
        <v>7385</v>
      </c>
      <c r="D747" s="204">
        <v>1.673</v>
      </c>
      <c r="E747" s="204">
        <v>1.673</v>
      </c>
      <c r="F747" s="204"/>
      <c r="G747" s="204"/>
      <c r="H747" s="205">
        <v>8.3000000000000007</v>
      </c>
      <c r="I747" s="206">
        <v>2</v>
      </c>
      <c r="J747" s="204">
        <v>0.55200000000000005</v>
      </c>
      <c r="K747" s="206">
        <v>19</v>
      </c>
      <c r="L747" s="204">
        <v>0.19900000000000001</v>
      </c>
      <c r="M747" s="204">
        <v>0.17799999999999999</v>
      </c>
      <c r="N747" s="200"/>
      <c r="O747" s="106" t="s">
        <v>310</v>
      </c>
    </row>
    <row r="748" spans="1:15" ht="33.75" x14ac:dyDescent="0.2">
      <c r="A748" s="202" t="s">
        <v>857</v>
      </c>
      <c r="B748" s="202" t="s">
        <v>3305</v>
      </c>
      <c r="C748" s="203" t="s">
        <v>5783</v>
      </c>
      <c r="D748" s="204">
        <v>0.30599999999999999</v>
      </c>
      <c r="E748" s="204">
        <v>0.30599999999999999</v>
      </c>
      <c r="F748" s="204"/>
      <c r="G748" s="204"/>
      <c r="H748" s="205">
        <v>4.2</v>
      </c>
      <c r="I748" s="206">
        <v>1</v>
      </c>
      <c r="J748" s="204">
        <v>0.13200000000000001</v>
      </c>
      <c r="K748" s="206">
        <v>8</v>
      </c>
      <c r="L748" s="204">
        <v>0.05</v>
      </c>
      <c r="M748" s="204">
        <v>5.8000000000000003E-2</v>
      </c>
      <c r="N748" s="200"/>
      <c r="O748" s="106" t="s">
        <v>310</v>
      </c>
    </row>
    <row r="749" spans="1:15" ht="56.25" x14ac:dyDescent="0.2">
      <c r="A749" s="202" t="s">
        <v>859</v>
      </c>
      <c r="B749" s="202" t="s">
        <v>3305</v>
      </c>
      <c r="C749" s="203" t="s">
        <v>7386</v>
      </c>
      <c r="D749" s="204">
        <v>0.98899999999999999</v>
      </c>
      <c r="E749" s="204">
        <v>0.98799999999999999</v>
      </c>
      <c r="F749" s="204"/>
      <c r="G749" s="204"/>
      <c r="H749" s="205">
        <v>4.9000000000000004</v>
      </c>
      <c r="I749" s="206">
        <v>1</v>
      </c>
      <c r="J749" s="204">
        <v>0.77200000000000002</v>
      </c>
      <c r="K749" s="206">
        <v>11</v>
      </c>
      <c r="L749" s="204">
        <v>0.20100000000000001</v>
      </c>
      <c r="M749" s="204">
        <v>0.16600000000000001</v>
      </c>
      <c r="N749" s="200"/>
      <c r="O749" s="106" t="s">
        <v>310</v>
      </c>
    </row>
    <row r="750" spans="1:15" ht="56.25" x14ac:dyDescent="0.2">
      <c r="A750" s="202" t="s">
        <v>860</v>
      </c>
      <c r="B750" s="202" t="s">
        <v>3305</v>
      </c>
      <c r="C750" s="203" t="s">
        <v>6744</v>
      </c>
      <c r="D750" s="204">
        <v>0.32200000000000001</v>
      </c>
      <c r="E750" s="204">
        <v>0.32200000000000001</v>
      </c>
      <c r="F750" s="204"/>
      <c r="G750" s="204"/>
      <c r="H750" s="205">
        <v>4.8</v>
      </c>
      <c r="I750" s="206">
        <v>1</v>
      </c>
      <c r="J750" s="204">
        <v>0.159</v>
      </c>
      <c r="K750" s="206">
        <v>8</v>
      </c>
      <c r="L750" s="204">
        <v>4.5999999999999999E-2</v>
      </c>
      <c r="M750" s="204">
        <v>5.5E-2</v>
      </c>
      <c r="N750" s="200"/>
      <c r="O750" s="106" t="s">
        <v>310</v>
      </c>
    </row>
    <row r="751" spans="1:15" ht="56.25" x14ac:dyDescent="0.2">
      <c r="A751" s="202" t="s">
        <v>861</v>
      </c>
      <c r="B751" s="202" t="s">
        <v>3305</v>
      </c>
      <c r="C751" s="203" t="s">
        <v>7387</v>
      </c>
      <c r="D751" s="204">
        <v>0.34599999999999997</v>
      </c>
      <c r="E751" s="204">
        <v>0.34599999999999997</v>
      </c>
      <c r="F751" s="204"/>
      <c r="G751" s="204"/>
      <c r="H751" s="205">
        <v>5</v>
      </c>
      <c r="I751" s="206">
        <v>1</v>
      </c>
      <c r="J751" s="204">
        <v>4.7E-2</v>
      </c>
      <c r="K751" s="206">
        <v>9</v>
      </c>
      <c r="L751" s="204">
        <v>4.7E-2</v>
      </c>
      <c r="M751" s="111">
        <v>5.6000000000000001E-2</v>
      </c>
      <c r="N751" s="201"/>
      <c r="O751" s="110" t="s">
        <v>310</v>
      </c>
    </row>
    <row r="752" spans="1:15" ht="56.25" x14ac:dyDescent="0.2">
      <c r="A752" s="202" t="s">
        <v>5784</v>
      </c>
      <c r="B752" s="202" t="s">
        <v>3305</v>
      </c>
      <c r="C752" s="203" t="s">
        <v>6746</v>
      </c>
      <c r="D752" s="204">
        <v>0.22</v>
      </c>
      <c r="E752" s="204">
        <v>0.22</v>
      </c>
      <c r="F752" s="204"/>
      <c r="G752" s="204"/>
      <c r="H752" s="205">
        <v>3.7</v>
      </c>
      <c r="I752" s="206">
        <v>1</v>
      </c>
      <c r="J752" s="204">
        <v>0.14499999999999999</v>
      </c>
      <c r="K752" s="206">
        <v>7</v>
      </c>
      <c r="L752" s="204">
        <v>4.2000000000000003E-2</v>
      </c>
      <c r="M752" s="204">
        <v>4.7E-2</v>
      </c>
      <c r="N752" s="200"/>
      <c r="O752" s="106" t="s">
        <v>310</v>
      </c>
    </row>
    <row r="753" spans="1:15" x14ac:dyDescent="0.2">
      <c r="A753" s="81" t="s">
        <v>2244</v>
      </c>
      <c r="B753" s="207"/>
      <c r="C753" s="208"/>
      <c r="D753" s="209"/>
      <c r="E753" s="209"/>
      <c r="F753" s="209"/>
      <c r="G753" s="209"/>
      <c r="H753" s="210"/>
      <c r="I753" s="211"/>
      <c r="J753" s="209"/>
      <c r="K753" s="211"/>
      <c r="L753" s="209"/>
      <c r="M753" s="215"/>
      <c r="N753" s="216"/>
      <c r="O753" s="213"/>
    </row>
    <row r="754" spans="1:15" ht="45" x14ac:dyDescent="0.2">
      <c r="A754" s="202" t="s">
        <v>2154</v>
      </c>
      <c r="B754" s="202" t="s">
        <v>3303</v>
      </c>
      <c r="C754" s="203" t="s">
        <v>7388</v>
      </c>
      <c r="D754" s="204">
        <v>1.0649999999999999</v>
      </c>
      <c r="E754" s="204">
        <v>1.002</v>
      </c>
      <c r="F754" s="204"/>
      <c r="G754" s="204"/>
      <c r="H754" s="205">
        <v>6.2</v>
      </c>
      <c r="I754" s="206">
        <v>1</v>
      </c>
      <c r="J754" s="204">
        <v>0.33900000000000002</v>
      </c>
      <c r="K754" s="206">
        <v>16</v>
      </c>
      <c r="L754" s="204">
        <v>7.5999999999999998E-2</v>
      </c>
      <c r="M754" s="204">
        <v>9.4E-2</v>
      </c>
      <c r="N754" s="200"/>
      <c r="O754" s="106"/>
    </row>
    <row r="755" spans="1:15" ht="33.75" x14ac:dyDescent="0.2">
      <c r="A755" s="202" t="s">
        <v>2156</v>
      </c>
      <c r="B755" s="202" t="s">
        <v>3303</v>
      </c>
      <c r="C755" s="203" t="s">
        <v>3857</v>
      </c>
      <c r="D755" s="204">
        <v>0.69899999999999995</v>
      </c>
      <c r="E755" s="204">
        <v>0.65400000000000003</v>
      </c>
      <c r="F755" s="204"/>
      <c r="G755" s="204"/>
      <c r="H755" s="205">
        <v>3.1</v>
      </c>
      <c r="I755" s="206">
        <v>1</v>
      </c>
      <c r="J755" s="204">
        <v>0.28599999999999998</v>
      </c>
      <c r="K755" s="206">
        <v>8</v>
      </c>
      <c r="L755" s="204">
        <v>9.5000000000000001E-2</v>
      </c>
      <c r="M755" s="204">
        <v>0.10299999999999999</v>
      </c>
      <c r="N755" s="200"/>
      <c r="O755" s="106"/>
    </row>
    <row r="756" spans="1:15" ht="56.25" x14ac:dyDescent="0.2">
      <c r="A756" s="202" t="s">
        <v>1946</v>
      </c>
      <c r="B756" s="202" t="s">
        <v>3305</v>
      </c>
      <c r="C756" s="203" t="s">
        <v>7389</v>
      </c>
      <c r="D756" s="204">
        <v>0.67200000000000004</v>
      </c>
      <c r="E756" s="204">
        <v>0.67100000000000004</v>
      </c>
      <c r="F756" s="204"/>
      <c r="G756" s="204"/>
      <c r="H756" s="205">
        <v>5.9</v>
      </c>
      <c r="I756" s="206">
        <v>1</v>
      </c>
      <c r="J756" s="204">
        <v>0.434</v>
      </c>
      <c r="K756" s="206">
        <v>14</v>
      </c>
      <c r="L756" s="204">
        <v>7.8E-2</v>
      </c>
      <c r="M756" s="204">
        <v>9.5000000000000001E-2</v>
      </c>
      <c r="N756" s="200"/>
      <c r="O756" s="106"/>
    </row>
    <row r="757" spans="1:15" ht="45" x14ac:dyDescent="0.2">
      <c r="A757" s="202" t="s">
        <v>1837</v>
      </c>
      <c r="B757" s="202" t="s">
        <v>3305</v>
      </c>
      <c r="C757" s="203" t="s">
        <v>7390</v>
      </c>
      <c r="D757" s="204">
        <v>0.49399999999999999</v>
      </c>
      <c r="E757" s="204">
        <v>0.48899999999999999</v>
      </c>
      <c r="F757" s="204"/>
      <c r="G757" s="204"/>
      <c r="H757" s="205">
        <v>3.8</v>
      </c>
      <c r="I757" s="206">
        <v>1</v>
      </c>
      <c r="J757" s="204">
        <v>0.27500000000000002</v>
      </c>
      <c r="K757" s="206">
        <v>8</v>
      </c>
      <c r="L757" s="204">
        <v>0.123</v>
      </c>
      <c r="M757" s="204">
        <v>9.7000000000000003E-2</v>
      </c>
      <c r="N757" s="200"/>
      <c r="O757" s="106"/>
    </row>
    <row r="758" spans="1:15" ht="45" x14ac:dyDescent="0.2">
      <c r="A758" s="202" t="s">
        <v>564</v>
      </c>
      <c r="B758" s="202" t="s">
        <v>3305</v>
      </c>
      <c r="C758" s="203" t="s">
        <v>7391</v>
      </c>
      <c r="D758" s="204">
        <v>0.503</v>
      </c>
      <c r="E758" s="204">
        <v>0.501</v>
      </c>
      <c r="F758" s="204"/>
      <c r="G758" s="204"/>
      <c r="H758" s="205">
        <v>4.5</v>
      </c>
      <c r="I758" s="206">
        <v>1</v>
      </c>
      <c r="J758" s="204">
        <v>0.24099999999999999</v>
      </c>
      <c r="K758" s="206">
        <v>10</v>
      </c>
      <c r="L758" s="204">
        <v>7.1999999999999995E-2</v>
      </c>
      <c r="M758" s="204">
        <v>8.5000000000000006E-2</v>
      </c>
      <c r="N758" s="200"/>
      <c r="O758" s="106"/>
    </row>
    <row r="759" spans="1:15" ht="22.5" x14ac:dyDescent="0.2">
      <c r="A759" s="202" t="s">
        <v>3685</v>
      </c>
      <c r="B759" s="202" t="s">
        <v>3305</v>
      </c>
      <c r="C759" s="203" t="s">
        <v>98</v>
      </c>
      <c r="D759" s="204">
        <v>1.4179999999999999</v>
      </c>
      <c r="E759" s="204">
        <v>1.417</v>
      </c>
      <c r="F759" s="204"/>
      <c r="G759" s="204"/>
      <c r="H759" s="205">
        <v>12</v>
      </c>
      <c r="I759" s="206">
        <v>3</v>
      </c>
      <c r="J759" s="204">
        <v>0.33200000000000002</v>
      </c>
      <c r="K759" s="206">
        <v>25</v>
      </c>
      <c r="L759" s="204">
        <v>7.6999999999999999E-2</v>
      </c>
      <c r="M759" s="204">
        <v>0.10199999999999999</v>
      </c>
      <c r="N759" s="200"/>
      <c r="O759" s="106"/>
    </row>
    <row r="760" spans="1:15" ht="22.5" x14ac:dyDescent="0.2">
      <c r="A760" s="202" t="s">
        <v>3193</v>
      </c>
      <c r="B760" s="202" t="s">
        <v>3305</v>
      </c>
      <c r="C760" s="203" t="s">
        <v>99</v>
      </c>
      <c r="D760" s="204">
        <v>0.60899999999999999</v>
      </c>
      <c r="E760" s="204">
        <v>0.60899999999999999</v>
      </c>
      <c r="F760" s="204"/>
      <c r="G760" s="204"/>
      <c r="H760" s="205">
        <v>4.8</v>
      </c>
      <c r="I760" s="206">
        <v>1</v>
      </c>
      <c r="J760" s="204">
        <v>0.36799999999999999</v>
      </c>
      <c r="K760" s="206">
        <v>11</v>
      </c>
      <c r="L760" s="204">
        <v>7.5999999999999998E-2</v>
      </c>
      <c r="M760" s="204">
        <v>0.09</v>
      </c>
      <c r="N760" s="200"/>
      <c r="O760" s="106"/>
    </row>
    <row r="761" spans="1:15" x14ac:dyDescent="0.2">
      <c r="A761" s="202" t="s">
        <v>100</v>
      </c>
      <c r="B761" s="202" t="s">
        <v>3305</v>
      </c>
      <c r="C761" s="203" t="s">
        <v>101</v>
      </c>
      <c r="D761" s="204">
        <v>0.878</v>
      </c>
      <c r="E761" s="204">
        <v>0.877</v>
      </c>
      <c r="F761" s="204"/>
      <c r="G761" s="204"/>
      <c r="H761" s="205">
        <v>6.7</v>
      </c>
      <c r="I761" s="206">
        <v>1</v>
      </c>
      <c r="J761" s="204">
        <v>0.61</v>
      </c>
      <c r="K761" s="206">
        <v>15</v>
      </c>
      <c r="L761" s="204">
        <v>8.6999999999999994E-2</v>
      </c>
      <c r="M761" s="204">
        <v>0.108</v>
      </c>
      <c r="N761" s="200"/>
      <c r="O761" s="106"/>
    </row>
    <row r="762" spans="1:15" x14ac:dyDescent="0.2">
      <c r="A762" s="202" t="s">
        <v>104</v>
      </c>
      <c r="B762" s="202" t="s">
        <v>3305</v>
      </c>
      <c r="C762" s="203" t="s">
        <v>105</v>
      </c>
      <c r="D762" s="204">
        <v>0.80900000000000005</v>
      </c>
      <c r="E762" s="204">
        <v>0.80900000000000005</v>
      </c>
      <c r="F762" s="204"/>
      <c r="G762" s="204"/>
      <c r="H762" s="205">
        <v>5.9</v>
      </c>
      <c r="I762" s="206">
        <v>1</v>
      </c>
      <c r="J762" s="204">
        <v>0.60699999999999998</v>
      </c>
      <c r="K762" s="206">
        <v>15</v>
      </c>
      <c r="L762" s="204">
        <v>9.4E-2</v>
      </c>
      <c r="M762" s="204">
        <v>0.115</v>
      </c>
      <c r="N762" s="200"/>
      <c r="O762" s="106"/>
    </row>
    <row r="763" spans="1:15" x14ac:dyDescent="0.2">
      <c r="A763" s="81" t="s">
        <v>2245</v>
      </c>
      <c r="B763" s="207"/>
      <c r="C763" s="208"/>
      <c r="D763" s="209"/>
      <c r="E763" s="209"/>
      <c r="F763" s="209"/>
      <c r="G763" s="209"/>
      <c r="H763" s="210"/>
      <c r="I763" s="211"/>
      <c r="J763" s="209"/>
      <c r="K763" s="211"/>
      <c r="L763" s="209"/>
      <c r="M763" s="215"/>
      <c r="N763" s="216"/>
      <c r="O763" s="213"/>
    </row>
    <row r="764" spans="1:15" ht="22.5" x14ac:dyDescent="0.2">
      <c r="A764" s="202" t="s">
        <v>826</v>
      </c>
      <c r="B764" s="202" t="s">
        <v>3303</v>
      </c>
      <c r="C764" s="203" t="s">
        <v>827</v>
      </c>
      <c r="D764" s="204">
        <v>1.2749999999999999</v>
      </c>
      <c r="E764" s="204">
        <v>1.1879999999999999</v>
      </c>
      <c r="F764" s="204"/>
      <c r="G764" s="204"/>
      <c r="H764" s="205">
        <v>5.2</v>
      </c>
      <c r="I764" s="206">
        <v>1</v>
      </c>
      <c r="J764" s="204">
        <v>0.371</v>
      </c>
      <c r="K764" s="206">
        <v>14</v>
      </c>
      <c r="L764" s="204">
        <v>9.9000000000000005E-2</v>
      </c>
      <c r="M764" s="204">
        <v>0.11899999999999999</v>
      </c>
      <c r="N764" s="200"/>
      <c r="O764" s="106"/>
    </row>
    <row r="765" spans="1:15" ht="33.75" x14ac:dyDescent="0.2">
      <c r="A765" s="202" t="s">
        <v>4016</v>
      </c>
      <c r="B765" s="202" t="s">
        <v>3303</v>
      </c>
      <c r="C765" s="203" t="s">
        <v>2212</v>
      </c>
      <c r="D765" s="204">
        <v>2.101</v>
      </c>
      <c r="E765" s="204">
        <v>2.0049999999999999</v>
      </c>
      <c r="F765" s="204"/>
      <c r="G765" s="204"/>
      <c r="H765" s="205">
        <v>12.9</v>
      </c>
      <c r="I765" s="206">
        <v>3</v>
      </c>
      <c r="J765" s="204">
        <v>0.36899999999999999</v>
      </c>
      <c r="K765" s="206">
        <v>27</v>
      </c>
      <c r="L765" s="204">
        <v>0.08</v>
      </c>
      <c r="M765" s="204">
        <v>0.106</v>
      </c>
      <c r="N765" s="200"/>
      <c r="O765" s="106"/>
    </row>
    <row r="766" spans="1:15" ht="33.75" x14ac:dyDescent="0.2">
      <c r="A766" s="202" t="s">
        <v>4017</v>
      </c>
      <c r="B766" s="202" t="s">
        <v>3303</v>
      </c>
      <c r="C766" s="203" t="s">
        <v>2213</v>
      </c>
      <c r="D766" s="204">
        <v>1.3340000000000001</v>
      </c>
      <c r="E766" s="204">
        <v>1.2969999999999999</v>
      </c>
      <c r="F766" s="204"/>
      <c r="G766" s="204"/>
      <c r="H766" s="205">
        <v>8.6999999999999993</v>
      </c>
      <c r="I766" s="206">
        <v>2</v>
      </c>
      <c r="J766" s="204">
        <v>0.35699999999999998</v>
      </c>
      <c r="K766" s="206">
        <v>21</v>
      </c>
      <c r="L766" s="204">
        <v>8.5999999999999993E-2</v>
      </c>
      <c r="M766" s="204">
        <v>0.11</v>
      </c>
      <c r="N766" s="200"/>
      <c r="O766" s="106"/>
    </row>
    <row r="767" spans="1:15" ht="45" x14ac:dyDescent="0.2">
      <c r="A767" s="202" t="s">
        <v>1767</v>
      </c>
      <c r="B767" s="202" t="s">
        <v>3303</v>
      </c>
      <c r="C767" s="203" t="s">
        <v>5785</v>
      </c>
      <c r="D767" s="204">
        <v>5.282</v>
      </c>
      <c r="E767" s="204">
        <v>5.2619999999999996</v>
      </c>
      <c r="F767" s="204"/>
      <c r="G767" s="204"/>
      <c r="H767" s="205">
        <v>34.6</v>
      </c>
      <c r="I767" s="206">
        <v>11</v>
      </c>
      <c r="J767" s="204">
        <v>0.42599999999999999</v>
      </c>
      <c r="K767" s="206">
        <v>53</v>
      </c>
      <c r="L767" s="204">
        <v>0.14899999999999999</v>
      </c>
      <c r="M767" s="111">
        <v>0.14299999999999999</v>
      </c>
      <c r="N767" s="201"/>
      <c r="O767" s="110" t="s">
        <v>310</v>
      </c>
    </row>
    <row r="768" spans="1:15" ht="45" x14ac:dyDescent="0.2">
      <c r="A768" s="202" t="s">
        <v>2778</v>
      </c>
      <c r="B768" s="202" t="s">
        <v>3303</v>
      </c>
      <c r="C768" s="203" t="s">
        <v>5786</v>
      </c>
      <c r="D768" s="204">
        <v>3.0790000000000002</v>
      </c>
      <c r="E768" s="204">
        <v>3.0710000000000002</v>
      </c>
      <c r="F768" s="204"/>
      <c r="G768" s="204"/>
      <c r="H768" s="205">
        <v>20.9</v>
      </c>
      <c r="I768" s="206">
        <v>6</v>
      </c>
      <c r="J768" s="204">
        <v>0.42799999999999999</v>
      </c>
      <c r="K768" s="206">
        <v>38</v>
      </c>
      <c r="L768" s="204">
        <v>0.14299999999999999</v>
      </c>
      <c r="M768" s="204">
        <v>0.13700000000000001</v>
      </c>
      <c r="N768" s="200"/>
      <c r="O768" s="106" t="s">
        <v>310</v>
      </c>
    </row>
    <row r="769" spans="1:15" ht="45" x14ac:dyDescent="0.2">
      <c r="A769" s="202" t="s">
        <v>2365</v>
      </c>
      <c r="B769" s="202" t="s">
        <v>3303</v>
      </c>
      <c r="C769" s="203" t="s">
        <v>7392</v>
      </c>
      <c r="D769" s="204">
        <v>1.0900000000000001</v>
      </c>
      <c r="E769" s="204">
        <v>1.0880000000000001</v>
      </c>
      <c r="F769" s="204"/>
      <c r="G769" s="204"/>
      <c r="H769" s="205">
        <v>6.5</v>
      </c>
      <c r="I769" s="206">
        <v>1</v>
      </c>
      <c r="J769" s="204">
        <v>0.53600000000000003</v>
      </c>
      <c r="K769" s="206">
        <v>16</v>
      </c>
      <c r="L769" s="204">
        <v>0.16500000000000001</v>
      </c>
      <c r="M769" s="204">
        <v>0.14299999999999999</v>
      </c>
      <c r="N769" s="200"/>
      <c r="O769" s="106" t="s">
        <v>310</v>
      </c>
    </row>
    <row r="770" spans="1:15" ht="33.75" x14ac:dyDescent="0.2">
      <c r="A770" s="202" t="s">
        <v>3134</v>
      </c>
      <c r="B770" s="202" t="s">
        <v>3303</v>
      </c>
      <c r="C770" s="203" t="s">
        <v>3612</v>
      </c>
      <c r="D770" s="204">
        <v>2.3170000000000002</v>
      </c>
      <c r="E770" s="204">
        <v>2.2639999999999998</v>
      </c>
      <c r="F770" s="204"/>
      <c r="G770" s="204"/>
      <c r="H770" s="205">
        <v>15.1</v>
      </c>
      <c r="I770" s="206">
        <v>4</v>
      </c>
      <c r="J770" s="204">
        <v>0.38100000000000001</v>
      </c>
      <c r="K770" s="206">
        <v>30</v>
      </c>
      <c r="L770" s="204">
        <v>8.7999999999999995E-2</v>
      </c>
      <c r="M770" s="204">
        <v>0.11799999999999999</v>
      </c>
      <c r="N770" s="200"/>
      <c r="O770" s="106"/>
    </row>
    <row r="771" spans="1:15" ht="33.75" x14ac:dyDescent="0.2">
      <c r="A771" s="202" t="s">
        <v>3135</v>
      </c>
      <c r="B771" s="202" t="s">
        <v>3303</v>
      </c>
      <c r="C771" s="203" t="s">
        <v>2777</v>
      </c>
      <c r="D771" s="204">
        <v>0.94699999999999995</v>
      </c>
      <c r="E771" s="204">
        <v>0.88900000000000001</v>
      </c>
      <c r="F771" s="204"/>
      <c r="G771" s="204"/>
      <c r="H771" s="205">
        <v>4.3</v>
      </c>
      <c r="I771" s="206">
        <v>1</v>
      </c>
      <c r="J771" s="204">
        <v>0.49099999999999999</v>
      </c>
      <c r="K771" s="206">
        <v>13</v>
      </c>
      <c r="L771" s="204">
        <v>9.9000000000000005E-2</v>
      </c>
      <c r="M771" s="204">
        <v>0.115</v>
      </c>
      <c r="N771" s="200"/>
      <c r="O771" s="106"/>
    </row>
    <row r="772" spans="1:15" ht="22.5" x14ac:dyDescent="0.2">
      <c r="A772" s="202" t="s">
        <v>2783</v>
      </c>
      <c r="B772" s="202" t="s">
        <v>3303</v>
      </c>
      <c r="C772" s="203" t="s">
        <v>3027</v>
      </c>
      <c r="D772" s="204">
        <v>0.81299999999999994</v>
      </c>
      <c r="E772" s="204">
        <v>0.77200000000000002</v>
      </c>
      <c r="F772" s="204"/>
      <c r="G772" s="204"/>
      <c r="H772" s="205">
        <v>3.9</v>
      </c>
      <c r="I772" s="206">
        <v>1</v>
      </c>
      <c r="J772" s="204">
        <v>0.34300000000000003</v>
      </c>
      <c r="K772" s="206">
        <v>9</v>
      </c>
      <c r="L772" s="204">
        <v>0.105</v>
      </c>
      <c r="M772" s="204">
        <v>0.12</v>
      </c>
      <c r="N772" s="200"/>
      <c r="O772" s="106"/>
    </row>
    <row r="773" spans="1:15" ht="33.75" x14ac:dyDescent="0.2">
      <c r="A773" s="202" t="s">
        <v>1426</v>
      </c>
      <c r="B773" s="202" t="s">
        <v>3303</v>
      </c>
      <c r="C773" s="203" t="s">
        <v>3614</v>
      </c>
      <c r="D773" s="204">
        <v>1.6910000000000001</v>
      </c>
      <c r="E773" s="204">
        <v>1.5509999999999999</v>
      </c>
      <c r="F773" s="204"/>
      <c r="G773" s="204"/>
      <c r="H773" s="205">
        <v>6.3</v>
      </c>
      <c r="I773" s="206">
        <v>1</v>
      </c>
      <c r="J773" s="204">
        <v>0.41599999999999998</v>
      </c>
      <c r="K773" s="206">
        <v>15</v>
      </c>
      <c r="L773" s="204">
        <v>0.14599999999999999</v>
      </c>
      <c r="M773" s="204">
        <v>0.114</v>
      </c>
      <c r="N773" s="200"/>
      <c r="O773" s="106"/>
    </row>
    <row r="774" spans="1:15" ht="33.75" x14ac:dyDescent="0.2">
      <c r="A774" s="202" t="s">
        <v>2339</v>
      </c>
      <c r="B774" s="202" t="s">
        <v>3303</v>
      </c>
      <c r="C774" s="203" t="s">
        <v>3615</v>
      </c>
      <c r="D774" s="204">
        <v>1.2609999999999999</v>
      </c>
      <c r="E774" s="204">
        <v>1.157</v>
      </c>
      <c r="F774" s="204"/>
      <c r="G774" s="204"/>
      <c r="H774" s="205">
        <v>5</v>
      </c>
      <c r="I774" s="206">
        <v>1</v>
      </c>
      <c r="J774" s="204">
        <v>0.313</v>
      </c>
      <c r="K774" s="206">
        <v>12</v>
      </c>
      <c r="L774" s="204">
        <v>0.124</v>
      </c>
      <c r="M774" s="204">
        <v>0.105</v>
      </c>
      <c r="N774" s="200"/>
      <c r="O774" s="106"/>
    </row>
    <row r="775" spans="1:15" ht="45" x14ac:dyDescent="0.2">
      <c r="A775" s="202" t="s">
        <v>108</v>
      </c>
      <c r="B775" s="202" t="s">
        <v>3303</v>
      </c>
      <c r="C775" s="203" t="s">
        <v>109</v>
      </c>
      <c r="D775" s="204">
        <v>1.2709999999999999</v>
      </c>
      <c r="E775" s="204">
        <v>1.1819999999999999</v>
      </c>
      <c r="F775" s="204"/>
      <c r="G775" s="204"/>
      <c r="H775" s="205">
        <v>6.3</v>
      </c>
      <c r="I775" s="206">
        <v>1</v>
      </c>
      <c r="J775" s="204">
        <v>0.36099999999999999</v>
      </c>
      <c r="K775" s="206">
        <v>14</v>
      </c>
      <c r="L775" s="204">
        <v>0.126</v>
      </c>
      <c r="M775" s="204">
        <v>9.9000000000000005E-2</v>
      </c>
      <c r="N775" s="200"/>
      <c r="O775" s="106"/>
    </row>
    <row r="776" spans="1:15" ht="45" x14ac:dyDescent="0.2">
      <c r="A776" s="202" t="s">
        <v>110</v>
      </c>
      <c r="B776" s="202" t="s">
        <v>3303</v>
      </c>
      <c r="C776" s="203" t="s">
        <v>111</v>
      </c>
      <c r="D776" s="204">
        <v>0.90500000000000003</v>
      </c>
      <c r="E776" s="204">
        <v>0.83499999999999996</v>
      </c>
      <c r="F776" s="204"/>
      <c r="G776" s="204"/>
      <c r="H776" s="205">
        <v>3.6</v>
      </c>
      <c r="I776" s="206">
        <v>1</v>
      </c>
      <c r="J776" s="204">
        <v>0.47699999999999998</v>
      </c>
      <c r="K776" s="206">
        <v>9</v>
      </c>
      <c r="L776" s="204">
        <v>0.11700000000000001</v>
      </c>
      <c r="M776" s="204">
        <v>0.106</v>
      </c>
      <c r="N776" s="200"/>
      <c r="O776" s="106"/>
    </row>
    <row r="777" spans="1:15" ht="56.25" x14ac:dyDescent="0.2">
      <c r="A777" s="202" t="s">
        <v>651</v>
      </c>
      <c r="B777" s="202" t="s">
        <v>3303</v>
      </c>
      <c r="C777" s="203" t="s">
        <v>3616</v>
      </c>
      <c r="D777" s="204">
        <v>0.76100000000000001</v>
      </c>
      <c r="E777" s="204">
        <v>0.71499999999999997</v>
      </c>
      <c r="F777" s="204"/>
      <c r="G777" s="204"/>
      <c r="H777" s="205">
        <v>3.6</v>
      </c>
      <c r="I777" s="206">
        <v>1</v>
      </c>
      <c r="J777" s="204">
        <v>0.35799999999999998</v>
      </c>
      <c r="K777" s="206">
        <v>8</v>
      </c>
      <c r="L777" s="204">
        <v>9.6000000000000002E-2</v>
      </c>
      <c r="M777" s="204">
        <v>0.107</v>
      </c>
      <c r="N777" s="200"/>
      <c r="O777" s="106" t="s">
        <v>310</v>
      </c>
    </row>
    <row r="778" spans="1:15" ht="56.25" x14ac:dyDescent="0.2">
      <c r="A778" s="202" t="s">
        <v>2074</v>
      </c>
      <c r="B778" s="202" t="s">
        <v>3305</v>
      </c>
      <c r="C778" s="203" t="s">
        <v>115</v>
      </c>
      <c r="D778" s="204">
        <v>2.2130000000000001</v>
      </c>
      <c r="E778" s="204">
        <v>2.2120000000000002</v>
      </c>
      <c r="F778" s="204"/>
      <c r="G778" s="204"/>
      <c r="H778" s="205">
        <v>14.3</v>
      </c>
      <c r="I778" s="206">
        <v>4</v>
      </c>
      <c r="J778" s="204">
        <v>0.441</v>
      </c>
      <c r="K778" s="206">
        <v>29</v>
      </c>
      <c r="L778" s="204">
        <v>0.154</v>
      </c>
      <c r="M778" s="204">
        <v>0.14399999999999999</v>
      </c>
      <c r="N778" s="200"/>
      <c r="O778" s="106" t="s">
        <v>310</v>
      </c>
    </row>
    <row r="779" spans="1:15" ht="56.25" x14ac:dyDescent="0.2">
      <c r="A779" s="202" t="s">
        <v>2109</v>
      </c>
      <c r="B779" s="202" t="s">
        <v>3305</v>
      </c>
      <c r="C779" s="203" t="s">
        <v>116</v>
      </c>
      <c r="D779" s="204">
        <v>1.1599999999999999</v>
      </c>
      <c r="E779" s="204">
        <v>1.1599999999999999</v>
      </c>
      <c r="F779" s="204"/>
      <c r="G779" s="204"/>
      <c r="H779" s="205">
        <v>8.5</v>
      </c>
      <c r="I779" s="206">
        <v>2</v>
      </c>
      <c r="J779" s="204">
        <v>0.38700000000000001</v>
      </c>
      <c r="K779" s="206">
        <v>20</v>
      </c>
      <c r="L779" s="204">
        <v>0.13700000000000001</v>
      </c>
      <c r="M779" s="204">
        <v>0.122</v>
      </c>
      <c r="N779" s="200"/>
      <c r="O779" s="106" t="s">
        <v>310</v>
      </c>
    </row>
    <row r="780" spans="1:15" ht="33.75" x14ac:dyDescent="0.2">
      <c r="A780" s="202" t="s">
        <v>2370</v>
      </c>
      <c r="B780" s="202" t="s">
        <v>3305</v>
      </c>
      <c r="C780" s="203" t="s">
        <v>117</v>
      </c>
      <c r="D780" s="204">
        <v>0.98</v>
      </c>
      <c r="E780" s="204">
        <v>0.97899999999999998</v>
      </c>
      <c r="F780" s="204"/>
      <c r="G780" s="204"/>
      <c r="H780" s="205">
        <v>7.6</v>
      </c>
      <c r="I780" s="206">
        <v>2</v>
      </c>
      <c r="J780" s="204">
        <v>0.32400000000000001</v>
      </c>
      <c r="K780" s="206">
        <v>16</v>
      </c>
      <c r="L780" s="204">
        <v>8.8999999999999996E-2</v>
      </c>
      <c r="M780" s="111">
        <v>0.113</v>
      </c>
      <c r="N780" s="201"/>
      <c r="O780" s="110" t="s">
        <v>310</v>
      </c>
    </row>
    <row r="781" spans="1:15" ht="56.25" x14ac:dyDescent="0.2">
      <c r="A781" s="202" t="s">
        <v>4021</v>
      </c>
      <c r="B781" s="202" t="s">
        <v>3305</v>
      </c>
      <c r="C781" s="203" t="s">
        <v>7393</v>
      </c>
      <c r="D781" s="204">
        <v>4.3159999999999998</v>
      </c>
      <c r="E781" s="204">
        <v>4.3029999999999999</v>
      </c>
      <c r="F781" s="204"/>
      <c r="G781" s="204"/>
      <c r="H781" s="205">
        <v>24.5</v>
      </c>
      <c r="I781" s="206">
        <v>7</v>
      </c>
      <c r="J781" s="204">
        <v>0.52800000000000002</v>
      </c>
      <c r="K781" s="206">
        <v>42</v>
      </c>
      <c r="L781" s="204">
        <v>0.17199999999999999</v>
      </c>
      <c r="M781" s="204"/>
      <c r="N781" s="200" t="s">
        <v>310</v>
      </c>
      <c r="O781" s="106" t="s">
        <v>310</v>
      </c>
    </row>
    <row r="782" spans="1:15" ht="56.25" x14ac:dyDescent="0.2">
      <c r="A782" s="202" t="s">
        <v>4022</v>
      </c>
      <c r="B782" s="202" t="s">
        <v>3305</v>
      </c>
      <c r="C782" s="203" t="s">
        <v>7394</v>
      </c>
      <c r="D782" s="204">
        <v>2.7759999999999998</v>
      </c>
      <c r="E782" s="204">
        <v>2.7669999999999999</v>
      </c>
      <c r="F782" s="204"/>
      <c r="G782" s="204"/>
      <c r="H782" s="205">
        <v>17.5</v>
      </c>
      <c r="I782" s="206">
        <v>5</v>
      </c>
      <c r="J782" s="204">
        <v>0.44600000000000001</v>
      </c>
      <c r="K782" s="206">
        <v>34</v>
      </c>
      <c r="L782" s="204">
        <v>0.153</v>
      </c>
      <c r="M782" s="204"/>
      <c r="N782" s="200" t="s">
        <v>310</v>
      </c>
      <c r="O782" s="106" t="s">
        <v>310</v>
      </c>
    </row>
    <row r="783" spans="1:15" ht="56.25" x14ac:dyDescent="0.2">
      <c r="A783" s="202" t="s">
        <v>449</v>
      </c>
      <c r="B783" s="202" t="s">
        <v>3305</v>
      </c>
      <c r="C783" s="203" t="s">
        <v>7395</v>
      </c>
      <c r="D783" s="204">
        <v>3.3690000000000002</v>
      </c>
      <c r="E783" s="204">
        <v>3.294</v>
      </c>
      <c r="F783" s="204"/>
      <c r="G783" s="204"/>
      <c r="H783" s="205">
        <v>12.4</v>
      </c>
      <c r="I783" s="206">
        <v>3</v>
      </c>
      <c r="J783" s="204">
        <v>0.73499999999999999</v>
      </c>
      <c r="K783" s="206">
        <v>25</v>
      </c>
      <c r="L783" s="204">
        <v>0.252</v>
      </c>
      <c r="M783" s="204">
        <v>0.22</v>
      </c>
      <c r="N783" s="200"/>
      <c r="O783" s="106" t="s">
        <v>310</v>
      </c>
    </row>
    <row r="784" spans="1:15" ht="56.25" x14ac:dyDescent="0.2">
      <c r="A784" s="202" t="s">
        <v>1154</v>
      </c>
      <c r="B784" s="202" t="s">
        <v>3305</v>
      </c>
      <c r="C784" s="203" t="s">
        <v>6750</v>
      </c>
      <c r="D784" s="204">
        <v>1.7390000000000001</v>
      </c>
      <c r="E784" s="204">
        <v>1.7370000000000001</v>
      </c>
      <c r="F784" s="204"/>
      <c r="G784" s="204"/>
      <c r="H784" s="205">
        <v>12.5</v>
      </c>
      <c r="I784" s="206">
        <v>3</v>
      </c>
      <c r="J784" s="204">
        <v>0.42699999999999999</v>
      </c>
      <c r="K784" s="206">
        <v>26</v>
      </c>
      <c r="L784" s="204">
        <v>0.13700000000000001</v>
      </c>
      <c r="M784" s="204">
        <v>0.127</v>
      </c>
      <c r="N784" s="200"/>
      <c r="O784" s="106" t="s">
        <v>310</v>
      </c>
    </row>
    <row r="785" spans="1:15" ht="56.25" x14ac:dyDescent="0.2">
      <c r="A785" s="202" t="s">
        <v>544</v>
      </c>
      <c r="B785" s="202" t="s">
        <v>3305</v>
      </c>
      <c r="C785" s="203" t="s">
        <v>7396</v>
      </c>
      <c r="D785" s="204">
        <v>1.371</v>
      </c>
      <c r="E785" s="204">
        <v>1.3540000000000001</v>
      </c>
      <c r="F785" s="204"/>
      <c r="G785" s="204"/>
      <c r="H785" s="205">
        <v>9.3000000000000007</v>
      </c>
      <c r="I785" s="206">
        <v>2</v>
      </c>
      <c r="J785" s="204">
        <v>0.40899999999999997</v>
      </c>
      <c r="K785" s="206">
        <v>21</v>
      </c>
      <c r="L785" s="204">
        <v>0.13200000000000001</v>
      </c>
      <c r="M785" s="204">
        <v>0.11899999999999999</v>
      </c>
      <c r="N785" s="200"/>
      <c r="O785" s="106" t="s">
        <v>310</v>
      </c>
    </row>
    <row r="786" spans="1:15" ht="56.25" x14ac:dyDescent="0.2">
      <c r="A786" s="202" t="s">
        <v>1520</v>
      </c>
      <c r="B786" s="202" t="s">
        <v>3305</v>
      </c>
      <c r="C786" s="203" t="s">
        <v>7397</v>
      </c>
      <c r="D786" s="204">
        <v>1.093</v>
      </c>
      <c r="E786" s="204">
        <v>1.091</v>
      </c>
      <c r="F786" s="204"/>
      <c r="G786" s="204"/>
      <c r="H786" s="205">
        <v>6.6</v>
      </c>
      <c r="I786" s="206">
        <v>1</v>
      </c>
      <c r="J786" s="204">
        <v>0.54100000000000004</v>
      </c>
      <c r="K786" s="206">
        <v>13</v>
      </c>
      <c r="L786" s="204">
        <v>0.16400000000000001</v>
      </c>
      <c r="M786" s="204">
        <v>0.14199999999999999</v>
      </c>
      <c r="N786" s="200"/>
      <c r="O786" s="106" t="s">
        <v>310</v>
      </c>
    </row>
    <row r="787" spans="1:15" ht="56.25" x14ac:dyDescent="0.2">
      <c r="A787" s="202" t="s">
        <v>2210</v>
      </c>
      <c r="B787" s="202" t="s">
        <v>3305</v>
      </c>
      <c r="C787" s="203" t="s">
        <v>7398</v>
      </c>
      <c r="D787" s="204">
        <v>0.98099999999999998</v>
      </c>
      <c r="E787" s="204">
        <v>0.97899999999999998</v>
      </c>
      <c r="F787" s="204"/>
      <c r="G787" s="204"/>
      <c r="H787" s="205">
        <v>6.5</v>
      </c>
      <c r="I787" s="206">
        <v>1</v>
      </c>
      <c r="J787" s="204">
        <v>0.47599999999999998</v>
      </c>
      <c r="K787" s="206">
        <v>15</v>
      </c>
      <c r="L787" s="204">
        <v>0.14599999999999999</v>
      </c>
      <c r="M787" s="204">
        <v>0.126</v>
      </c>
      <c r="N787" s="200"/>
      <c r="O787" s="106" t="s">
        <v>310</v>
      </c>
    </row>
    <row r="788" spans="1:15" ht="45" x14ac:dyDescent="0.2">
      <c r="A788" s="202" t="s">
        <v>631</v>
      </c>
      <c r="B788" s="202" t="s">
        <v>3305</v>
      </c>
      <c r="C788" s="203" t="s">
        <v>7399</v>
      </c>
      <c r="D788" s="204">
        <v>0.621</v>
      </c>
      <c r="E788" s="204">
        <v>0.621</v>
      </c>
      <c r="F788" s="204"/>
      <c r="G788" s="204"/>
      <c r="H788" s="205">
        <v>5</v>
      </c>
      <c r="I788" s="206">
        <v>1</v>
      </c>
      <c r="J788" s="204">
        <v>0.30599999999999999</v>
      </c>
      <c r="K788" s="206">
        <v>12</v>
      </c>
      <c r="L788" s="204">
        <v>8.5000000000000006E-2</v>
      </c>
      <c r="M788" s="204">
        <v>0.10199999999999999</v>
      </c>
      <c r="N788" s="200"/>
      <c r="O788" s="106" t="s">
        <v>310</v>
      </c>
    </row>
    <row r="789" spans="1:15" ht="56.25" x14ac:dyDescent="0.2">
      <c r="A789" s="202" t="s">
        <v>4023</v>
      </c>
      <c r="B789" s="202" t="s">
        <v>3305</v>
      </c>
      <c r="C789" s="203" t="s">
        <v>7400</v>
      </c>
      <c r="D789" s="204">
        <v>1.603</v>
      </c>
      <c r="E789" s="204">
        <v>1.5669999999999999</v>
      </c>
      <c r="F789" s="204"/>
      <c r="G789" s="204"/>
      <c r="H789" s="205">
        <v>10.7</v>
      </c>
      <c r="I789" s="206">
        <v>3</v>
      </c>
      <c r="J789" s="204">
        <v>0.33200000000000002</v>
      </c>
      <c r="K789" s="206">
        <v>25</v>
      </c>
      <c r="L789" s="204">
        <v>0.124</v>
      </c>
      <c r="M789" s="111">
        <v>0.114</v>
      </c>
      <c r="N789" s="201"/>
      <c r="O789" s="110" t="s">
        <v>310</v>
      </c>
    </row>
    <row r="790" spans="1:15" ht="56.25" x14ac:dyDescent="0.2">
      <c r="A790" s="202" t="s">
        <v>4024</v>
      </c>
      <c r="B790" s="202" t="s">
        <v>3305</v>
      </c>
      <c r="C790" s="203" t="s">
        <v>7401</v>
      </c>
      <c r="D790" s="204">
        <v>1.097</v>
      </c>
      <c r="E790" s="204">
        <v>1.093</v>
      </c>
      <c r="F790" s="204"/>
      <c r="G790" s="204"/>
      <c r="H790" s="205">
        <v>9.1</v>
      </c>
      <c r="I790" s="206">
        <v>2</v>
      </c>
      <c r="J790" s="204">
        <v>0.34599999999999997</v>
      </c>
      <c r="K790" s="206">
        <v>21</v>
      </c>
      <c r="L790" s="204">
        <v>0.08</v>
      </c>
      <c r="M790" s="204">
        <v>0.10299999999999999</v>
      </c>
      <c r="N790" s="200"/>
      <c r="O790" s="106" t="s">
        <v>310</v>
      </c>
    </row>
    <row r="791" spans="1:15" ht="45" x14ac:dyDescent="0.2">
      <c r="A791" s="202" t="s">
        <v>1521</v>
      </c>
      <c r="B791" s="202" t="s">
        <v>3305</v>
      </c>
      <c r="C791" s="203" t="s">
        <v>3862</v>
      </c>
      <c r="D791" s="204">
        <v>0.58899999999999997</v>
      </c>
      <c r="E791" s="204">
        <v>0.58399999999999996</v>
      </c>
      <c r="F791" s="204"/>
      <c r="G791" s="204"/>
      <c r="H791" s="205">
        <v>4.5999999999999996</v>
      </c>
      <c r="I791" s="206">
        <v>1</v>
      </c>
      <c r="J791" s="204">
        <v>0.26500000000000001</v>
      </c>
      <c r="K791" s="206">
        <v>12</v>
      </c>
      <c r="L791" s="204">
        <v>8.1000000000000003E-2</v>
      </c>
      <c r="M791" s="204">
        <v>9.5000000000000001E-2</v>
      </c>
      <c r="N791" s="200"/>
      <c r="O791" s="106" t="s">
        <v>310</v>
      </c>
    </row>
    <row r="792" spans="1:15" ht="22.5" x14ac:dyDescent="0.2">
      <c r="A792" s="202" t="s">
        <v>633</v>
      </c>
      <c r="B792" s="202" t="s">
        <v>3305</v>
      </c>
      <c r="C792" s="203" t="s">
        <v>3865</v>
      </c>
      <c r="D792" s="204">
        <v>0.28799999999999998</v>
      </c>
      <c r="E792" s="204">
        <v>0.28599999999999998</v>
      </c>
      <c r="F792" s="204"/>
      <c r="G792" s="204"/>
      <c r="H792" s="205">
        <v>1</v>
      </c>
      <c r="I792" s="206"/>
      <c r="J792" s="204"/>
      <c r="K792" s="206"/>
      <c r="L792" s="204"/>
      <c r="M792" s="204"/>
      <c r="N792" s="200"/>
      <c r="O792" s="106" t="s">
        <v>310</v>
      </c>
    </row>
    <row r="793" spans="1:15" x14ac:dyDescent="0.2">
      <c r="A793" s="81" t="s">
        <v>2483</v>
      </c>
      <c r="B793" s="207"/>
      <c r="C793" s="208"/>
      <c r="D793" s="209"/>
      <c r="E793" s="209"/>
      <c r="F793" s="209"/>
      <c r="G793" s="209"/>
      <c r="H793" s="210"/>
      <c r="I793" s="211"/>
      <c r="J793" s="209"/>
      <c r="K793" s="211"/>
      <c r="L793" s="209"/>
      <c r="M793" s="215"/>
      <c r="N793" s="216"/>
      <c r="O793" s="213"/>
    </row>
    <row r="794" spans="1:15" ht="56.25" x14ac:dyDescent="0.2">
      <c r="A794" s="202" t="s">
        <v>4030</v>
      </c>
      <c r="B794" s="202" t="s">
        <v>3303</v>
      </c>
      <c r="C794" s="203" t="s">
        <v>7402</v>
      </c>
      <c r="D794" s="204">
        <v>3.0270000000000001</v>
      </c>
      <c r="E794" s="204">
        <v>2.9380000000000002</v>
      </c>
      <c r="F794" s="204"/>
      <c r="G794" s="204"/>
      <c r="H794" s="205">
        <v>19.399999999999999</v>
      </c>
      <c r="I794" s="206">
        <v>5</v>
      </c>
      <c r="J794" s="204">
        <v>0.40100000000000002</v>
      </c>
      <c r="K794" s="206">
        <v>37</v>
      </c>
      <c r="L794" s="204">
        <v>8.6999999999999994E-2</v>
      </c>
      <c r="M794" s="204">
        <v>0.11799999999999999</v>
      </c>
      <c r="N794" s="200"/>
      <c r="O794" s="106"/>
    </row>
    <row r="795" spans="1:15" ht="56.25" x14ac:dyDescent="0.2">
      <c r="A795" s="202" t="s">
        <v>1755</v>
      </c>
      <c r="B795" s="202" t="s">
        <v>3303</v>
      </c>
      <c r="C795" s="203" t="s">
        <v>6756</v>
      </c>
      <c r="D795" s="204">
        <v>2.2829999999999999</v>
      </c>
      <c r="E795" s="204">
        <v>2.2069999999999999</v>
      </c>
      <c r="F795" s="204"/>
      <c r="G795" s="204"/>
      <c r="H795" s="205">
        <v>16.8</v>
      </c>
      <c r="I795" s="206">
        <v>5</v>
      </c>
      <c r="J795" s="204">
        <v>0.29799999999999999</v>
      </c>
      <c r="K795" s="206">
        <v>31</v>
      </c>
      <c r="L795" s="204">
        <v>7.3999999999999996E-2</v>
      </c>
      <c r="M795" s="204"/>
      <c r="N795" s="200" t="s">
        <v>310</v>
      </c>
      <c r="O795" s="106"/>
    </row>
    <row r="796" spans="1:15" ht="56.25" x14ac:dyDescent="0.2">
      <c r="A796" s="202" t="s">
        <v>5790</v>
      </c>
      <c r="B796" s="202" t="s">
        <v>3303</v>
      </c>
      <c r="C796" s="203" t="s">
        <v>6757</v>
      </c>
      <c r="D796" s="204">
        <v>1.3540000000000001</v>
      </c>
      <c r="E796" s="204">
        <v>1.278</v>
      </c>
      <c r="F796" s="204"/>
      <c r="G796" s="204"/>
      <c r="H796" s="205">
        <v>9.8000000000000007</v>
      </c>
      <c r="I796" s="206">
        <v>2</v>
      </c>
      <c r="J796" s="204">
        <v>0.30299999999999999</v>
      </c>
      <c r="K796" s="206">
        <v>23</v>
      </c>
      <c r="L796" s="204">
        <v>6.5000000000000002E-2</v>
      </c>
      <c r="M796" s="204">
        <v>8.4000000000000005E-2</v>
      </c>
      <c r="N796" s="200"/>
      <c r="O796" s="106"/>
    </row>
    <row r="797" spans="1:15" ht="56.25" x14ac:dyDescent="0.2">
      <c r="A797" s="202" t="s">
        <v>6758</v>
      </c>
      <c r="B797" s="202" t="s">
        <v>3303</v>
      </c>
      <c r="C797" s="203" t="s">
        <v>6759</v>
      </c>
      <c r="D797" s="204">
        <v>0.71799999999999997</v>
      </c>
      <c r="E797" s="204">
        <v>0.67700000000000005</v>
      </c>
      <c r="F797" s="204"/>
      <c r="G797" s="204"/>
      <c r="H797" s="205">
        <v>5.5</v>
      </c>
      <c r="I797" s="206">
        <v>1</v>
      </c>
      <c r="J797" s="204">
        <v>0.25600000000000001</v>
      </c>
      <c r="K797" s="206">
        <v>13</v>
      </c>
      <c r="L797" s="204">
        <v>6.5000000000000002E-2</v>
      </c>
      <c r="M797" s="204">
        <v>7.9000000000000001E-2</v>
      </c>
      <c r="N797" s="200"/>
      <c r="O797" s="106"/>
    </row>
    <row r="798" spans="1:15" ht="56.25" x14ac:dyDescent="0.2">
      <c r="A798" s="202" t="s">
        <v>3147</v>
      </c>
      <c r="B798" s="202" t="s">
        <v>3305</v>
      </c>
      <c r="C798" s="203" t="s">
        <v>5792</v>
      </c>
      <c r="D798" s="204">
        <v>2.1</v>
      </c>
      <c r="E798" s="204">
        <v>2.093</v>
      </c>
      <c r="F798" s="204"/>
      <c r="G798" s="204"/>
      <c r="H798" s="205">
        <v>14.1</v>
      </c>
      <c r="I798" s="206">
        <v>4</v>
      </c>
      <c r="J798" s="204">
        <v>0.40300000000000002</v>
      </c>
      <c r="K798" s="206">
        <v>28</v>
      </c>
      <c r="L798" s="204">
        <v>0.1</v>
      </c>
      <c r="M798" s="204">
        <v>0.13400000000000001</v>
      </c>
      <c r="N798" s="200"/>
      <c r="O798" s="106"/>
    </row>
    <row r="799" spans="1:15" ht="56.25" x14ac:dyDescent="0.2">
      <c r="A799" s="202" t="s">
        <v>3148</v>
      </c>
      <c r="B799" s="202" t="s">
        <v>3305</v>
      </c>
      <c r="C799" s="203" t="s">
        <v>5793</v>
      </c>
      <c r="D799" s="204">
        <v>1.774</v>
      </c>
      <c r="E799" s="204">
        <v>1.768</v>
      </c>
      <c r="F799" s="204"/>
      <c r="G799" s="204"/>
      <c r="H799" s="205">
        <v>9.4</v>
      </c>
      <c r="I799" s="206">
        <v>2</v>
      </c>
      <c r="J799" s="204">
        <v>0.57599999999999996</v>
      </c>
      <c r="K799" s="206">
        <v>20</v>
      </c>
      <c r="L799" s="204">
        <v>0.129</v>
      </c>
      <c r="M799" s="111">
        <v>0.16600000000000001</v>
      </c>
      <c r="N799" s="201"/>
      <c r="O799" s="110"/>
    </row>
    <row r="800" spans="1:15" ht="56.25" x14ac:dyDescent="0.2">
      <c r="A800" s="202" t="s">
        <v>3674</v>
      </c>
      <c r="B800" s="202" t="s">
        <v>3305</v>
      </c>
      <c r="C800" s="203" t="s">
        <v>7403</v>
      </c>
      <c r="D800" s="204">
        <v>0.91400000000000003</v>
      </c>
      <c r="E800" s="204">
        <v>0.91300000000000003</v>
      </c>
      <c r="F800" s="204"/>
      <c r="G800" s="204"/>
      <c r="H800" s="205">
        <v>8.3000000000000007</v>
      </c>
      <c r="I800" s="206">
        <v>2</v>
      </c>
      <c r="J800" s="204">
        <v>0.29499999999999998</v>
      </c>
      <c r="K800" s="206">
        <v>17</v>
      </c>
      <c r="L800" s="204">
        <v>7.3999999999999996E-2</v>
      </c>
      <c r="M800" s="204">
        <v>9.5000000000000001E-2</v>
      </c>
      <c r="N800" s="200"/>
      <c r="O800" s="106"/>
    </row>
    <row r="801" spans="1:15" x14ac:dyDescent="0.2">
      <c r="A801" s="202" t="s">
        <v>400</v>
      </c>
      <c r="B801" s="202" t="s">
        <v>3305</v>
      </c>
      <c r="C801" s="203" t="s">
        <v>3430</v>
      </c>
      <c r="D801" s="204">
        <v>0.52400000000000002</v>
      </c>
      <c r="E801" s="204">
        <v>0.52200000000000002</v>
      </c>
      <c r="F801" s="204"/>
      <c r="G801" s="204"/>
      <c r="H801" s="205">
        <v>1.6</v>
      </c>
      <c r="I801" s="206"/>
      <c r="J801" s="204"/>
      <c r="K801" s="206"/>
      <c r="L801" s="204"/>
      <c r="M801" s="204"/>
      <c r="N801" s="200" t="s">
        <v>310</v>
      </c>
      <c r="O801" s="106"/>
    </row>
    <row r="802" spans="1:15" ht="56.25" x14ac:dyDescent="0.2">
      <c r="A802" s="202" t="s">
        <v>4</v>
      </c>
      <c r="B802" s="202" t="s">
        <v>3305</v>
      </c>
      <c r="C802" s="203" t="s">
        <v>7404</v>
      </c>
      <c r="D802" s="204">
        <v>0.29699999999999999</v>
      </c>
      <c r="E802" s="204">
        <v>0.29599999999999999</v>
      </c>
      <c r="F802" s="204"/>
      <c r="G802" s="204"/>
      <c r="H802" s="205">
        <v>1</v>
      </c>
      <c r="I802" s="206"/>
      <c r="J802" s="204"/>
      <c r="K802" s="206"/>
      <c r="L802" s="204"/>
      <c r="M802" s="204"/>
      <c r="N802" s="200"/>
      <c r="O802" s="106"/>
    </row>
    <row r="803" spans="1:15" x14ac:dyDescent="0.2">
      <c r="A803" s="202" t="s">
        <v>3046</v>
      </c>
      <c r="B803" s="202" t="s">
        <v>3305</v>
      </c>
      <c r="C803" s="203" t="s">
        <v>3047</v>
      </c>
      <c r="D803" s="204">
        <v>0.499</v>
      </c>
      <c r="E803" s="204">
        <v>0.49299999999999999</v>
      </c>
      <c r="F803" s="204"/>
      <c r="G803" s="204"/>
      <c r="H803" s="205">
        <v>5.0999999999999996</v>
      </c>
      <c r="I803" s="206">
        <v>1</v>
      </c>
      <c r="J803" s="204">
        <v>0.30599999999999999</v>
      </c>
      <c r="K803" s="206">
        <v>12</v>
      </c>
      <c r="L803" s="204">
        <v>6.4000000000000001E-2</v>
      </c>
      <c r="M803" s="204">
        <v>7.5999999999999998E-2</v>
      </c>
      <c r="N803" s="200"/>
      <c r="O803" s="106"/>
    </row>
    <row r="804" spans="1:15" ht="22.5" x14ac:dyDescent="0.2">
      <c r="A804" s="202" t="s">
        <v>1758</v>
      </c>
      <c r="B804" s="202" t="s">
        <v>3305</v>
      </c>
      <c r="C804" s="203" t="s">
        <v>3431</v>
      </c>
      <c r="D804" s="204">
        <v>0.86599999999999999</v>
      </c>
      <c r="E804" s="204">
        <v>0.86499999999999999</v>
      </c>
      <c r="F804" s="204"/>
      <c r="G804" s="204"/>
      <c r="H804" s="205">
        <v>8.4</v>
      </c>
      <c r="I804" s="206">
        <v>2</v>
      </c>
      <c r="J804" s="204">
        <v>0.28000000000000003</v>
      </c>
      <c r="K804" s="206">
        <v>19</v>
      </c>
      <c r="L804" s="204">
        <v>7.0000000000000007E-2</v>
      </c>
      <c r="M804" s="204">
        <v>8.8999999999999996E-2</v>
      </c>
      <c r="N804" s="200"/>
      <c r="O804" s="106"/>
    </row>
    <row r="805" spans="1:15" ht="22.5" x14ac:dyDescent="0.2">
      <c r="A805" s="202" t="s">
        <v>1759</v>
      </c>
      <c r="B805" s="202" t="s">
        <v>3305</v>
      </c>
      <c r="C805" s="203" t="s">
        <v>3432</v>
      </c>
      <c r="D805" s="204">
        <v>0.46100000000000002</v>
      </c>
      <c r="E805" s="204">
        <v>0.46100000000000002</v>
      </c>
      <c r="F805" s="204"/>
      <c r="G805" s="204"/>
      <c r="H805" s="205">
        <v>3.8</v>
      </c>
      <c r="I805" s="206">
        <v>1</v>
      </c>
      <c r="J805" s="204">
        <v>0.248</v>
      </c>
      <c r="K805" s="206">
        <v>9</v>
      </c>
      <c r="L805" s="204">
        <v>8.2000000000000003E-2</v>
      </c>
      <c r="M805" s="204">
        <v>9.2999999999999999E-2</v>
      </c>
      <c r="N805" s="200"/>
      <c r="O805" s="106"/>
    </row>
    <row r="806" spans="1:15" ht="22.5" x14ac:dyDescent="0.2">
      <c r="A806" s="202" t="s">
        <v>1761</v>
      </c>
      <c r="B806" s="202" t="s">
        <v>3305</v>
      </c>
      <c r="C806" s="203" t="s">
        <v>3048</v>
      </c>
      <c r="D806" s="204">
        <v>0.93200000000000005</v>
      </c>
      <c r="E806" s="204">
        <v>0.93200000000000005</v>
      </c>
      <c r="F806" s="204"/>
      <c r="G806" s="204"/>
      <c r="H806" s="205">
        <v>9</v>
      </c>
      <c r="I806" s="206">
        <v>2</v>
      </c>
      <c r="J806" s="204">
        <v>0.30099999999999999</v>
      </c>
      <c r="K806" s="206">
        <v>19</v>
      </c>
      <c r="L806" s="204">
        <v>7.0000000000000007E-2</v>
      </c>
      <c r="M806" s="204">
        <v>0.09</v>
      </c>
      <c r="N806" s="200"/>
      <c r="O806" s="106"/>
    </row>
    <row r="807" spans="1:15" ht="22.5" x14ac:dyDescent="0.2">
      <c r="A807" s="202" t="s">
        <v>3761</v>
      </c>
      <c r="B807" s="202" t="s">
        <v>3305</v>
      </c>
      <c r="C807" s="203" t="s">
        <v>3049</v>
      </c>
      <c r="D807" s="204">
        <v>0.45600000000000002</v>
      </c>
      <c r="E807" s="204">
        <v>0.45600000000000002</v>
      </c>
      <c r="F807" s="204"/>
      <c r="G807" s="204"/>
      <c r="H807" s="205">
        <v>4.2</v>
      </c>
      <c r="I807" s="206">
        <v>1</v>
      </c>
      <c r="J807" s="204">
        <v>0.223</v>
      </c>
      <c r="K807" s="206">
        <v>9</v>
      </c>
      <c r="L807" s="204">
        <v>7.4999999999999997E-2</v>
      </c>
      <c r="M807" s="204">
        <v>8.5999999999999993E-2</v>
      </c>
      <c r="N807" s="200"/>
      <c r="O807" s="106"/>
    </row>
    <row r="808" spans="1:15" ht="22.5" x14ac:dyDescent="0.2">
      <c r="A808" s="202" t="s">
        <v>451</v>
      </c>
      <c r="B808" s="202" t="s">
        <v>3305</v>
      </c>
      <c r="C808" s="203" t="s">
        <v>5</v>
      </c>
      <c r="D808" s="204">
        <v>0.95399999999999996</v>
      </c>
      <c r="E808" s="204">
        <v>0.95399999999999996</v>
      </c>
      <c r="F808" s="204"/>
      <c r="G808" s="204"/>
      <c r="H808" s="205">
        <v>8.5</v>
      </c>
      <c r="I808" s="206">
        <v>2</v>
      </c>
      <c r="J808" s="204">
        <v>0.314</v>
      </c>
      <c r="K808" s="206">
        <v>19</v>
      </c>
      <c r="L808" s="204">
        <v>7.8E-2</v>
      </c>
      <c r="M808" s="204">
        <v>9.9000000000000005E-2</v>
      </c>
      <c r="N808" s="200"/>
      <c r="O808" s="106"/>
    </row>
    <row r="809" spans="1:15" ht="33.75" x14ac:dyDescent="0.2">
      <c r="A809" s="202" t="s">
        <v>452</v>
      </c>
      <c r="B809" s="202" t="s">
        <v>3305</v>
      </c>
      <c r="C809" s="203" t="s">
        <v>6</v>
      </c>
      <c r="D809" s="204">
        <v>0.67700000000000005</v>
      </c>
      <c r="E809" s="204">
        <v>0.67700000000000005</v>
      </c>
      <c r="F809" s="204"/>
      <c r="G809" s="204"/>
      <c r="H809" s="205">
        <v>6.4</v>
      </c>
      <c r="I809" s="206">
        <v>1</v>
      </c>
      <c r="J809" s="204">
        <v>0.442</v>
      </c>
      <c r="K809" s="206">
        <v>14</v>
      </c>
      <c r="L809" s="204">
        <v>7.2999999999999995E-2</v>
      </c>
      <c r="M809" s="204">
        <v>0.09</v>
      </c>
      <c r="N809" s="200"/>
      <c r="O809" s="106"/>
    </row>
    <row r="810" spans="1:15" x14ac:dyDescent="0.2">
      <c r="A810" s="81" t="s">
        <v>771</v>
      </c>
      <c r="B810" s="207"/>
      <c r="C810" s="208"/>
      <c r="D810" s="209"/>
      <c r="E810" s="209"/>
      <c r="F810" s="209"/>
      <c r="G810" s="209"/>
      <c r="H810" s="210"/>
      <c r="I810" s="211"/>
      <c r="J810" s="209"/>
      <c r="K810" s="211"/>
      <c r="L810" s="209"/>
      <c r="M810" s="215"/>
      <c r="N810" s="216"/>
      <c r="O810" s="213"/>
    </row>
    <row r="811" spans="1:15" ht="22.5" x14ac:dyDescent="0.2">
      <c r="A811" s="202" t="s">
        <v>1587</v>
      </c>
      <c r="B811" s="202" t="s">
        <v>3305</v>
      </c>
      <c r="C811" s="203" t="s">
        <v>7405</v>
      </c>
      <c r="D811" s="204">
        <v>0.20899999999999999</v>
      </c>
      <c r="E811" s="204">
        <v>0.20699999999999999</v>
      </c>
      <c r="F811" s="204"/>
      <c r="G811" s="204"/>
      <c r="H811" s="205">
        <v>1</v>
      </c>
      <c r="I811" s="206"/>
      <c r="J811" s="204"/>
      <c r="K811" s="206"/>
      <c r="L811" s="204"/>
      <c r="M811" s="204"/>
      <c r="N811" s="200"/>
      <c r="O811" s="106"/>
    </row>
    <row r="812" spans="1:15" ht="22.5" x14ac:dyDescent="0.2">
      <c r="A812" s="202" t="s">
        <v>3762</v>
      </c>
      <c r="B812" s="202" t="s">
        <v>3305</v>
      </c>
      <c r="C812" s="203" t="s">
        <v>1897</v>
      </c>
      <c r="D812" s="204">
        <v>0.59599999999999997</v>
      </c>
      <c r="E812" s="204">
        <v>0.59499999999999997</v>
      </c>
      <c r="F812" s="204"/>
      <c r="G812" s="204"/>
      <c r="H812" s="205">
        <v>4.7</v>
      </c>
      <c r="I812" s="206"/>
      <c r="J812" s="204"/>
      <c r="K812" s="206">
        <v>12</v>
      </c>
      <c r="L812" s="204">
        <v>8.7999999999999995E-2</v>
      </c>
      <c r="M812" s="204">
        <v>0.10299999999999999</v>
      </c>
      <c r="N812" s="200"/>
      <c r="O812" s="106"/>
    </row>
    <row r="813" spans="1:15" x14ac:dyDescent="0.2">
      <c r="A813" s="202" t="s">
        <v>1920</v>
      </c>
      <c r="B813" s="202" t="s">
        <v>3305</v>
      </c>
      <c r="C813" s="203" t="s">
        <v>1921</v>
      </c>
      <c r="D813" s="204">
        <v>0.65900000000000003</v>
      </c>
      <c r="E813" s="204">
        <v>0.65900000000000003</v>
      </c>
      <c r="F813" s="204"/>
      <c r="G813" s="204"/>
      <c r="H813" s="205">
        <v>6.7</v>
      </c>
      <c r="I813" s="206">
        <v>1</v>
      </c>
      <c r="J813" s="204">
        <v>0.32</v>
      </c>
      <c r="K813" s="206">
        <v>14</v>
      </c>
      <c r="L813" s="204">
        <v>6.7000000000000004E-2</v>
      </c>
      <c r="M813" s="204">
        <v>8.3000000000000004E-2</v>
      </c>
      <c r="N813" s="200"/>
      <c r="O813" s="106"/>
    </row>
    <row r="814" spans="1:15" ht="22.5" x14ac:dyDescent="0.2">
      <c r="A814" s="202" t="s">
        <v>3476</v>
      </c>
      <c r="B814" s="202" t="s">
        <v>3305</v>
      </c>
      <c r="C814" s="203" t="s">
        <v>1833</v>
      </c>
      <c r="D814" s="204">
        <v>0.56599999999999995</v>
      </c>
      <c r="E814" s="204">
        <v>0.56599999999999995</v>
      </c>
      <c r="F814" s="204"/>
      <c r="G814" s="204"/>
      <c r="H814" s="205">
        <v>4.9000000000000004</v>
      </c>
      <c r="I814" s="206">
        <v>1</v>
      </c>
      <c r="J814" s="204">
        <v>0.27600000000000002</v>
      </c>
      <c r="K814" s="206">
        <v>11</v>
      </c>
      <c r="L814" s="204">
        <v>7.9000000000000001E-2</v>
      </c>
      <c r="M814" s="204">
        <v>9.4E-2</v>
      </c>
      <c r="N814" s="200"/>
      <c r="O814" s="106"/>
    </row>
    <row r="815" spans="1:15" ht="33.75" x14ac:dyDescent="0.2">
      <c r="A815" s="202" t="s">
        <v>1762</v>
      </c>
      <c r="B815" s="202" t="s">
        <v>3305</v>
      </c>
      <c r="C815" s="203" t="s">
        <v>1834</v>
      </c>
      <c r="D815" s="204">
        <v>0.60499999999999998</v>
      </c>
      <c r="E815" s="204">
        <v>0.60099999999999998</v>
      </c>
      <c r="F815" s="204"/>
      <c r="G815" s="204"/>
      <c r="H815" s="205">
        <v>4.5999999999999996</v>
      </c>
      <c r="I815" s="206">
        <v>1</v>
      </c>
      <c r="J815" s="204">
        <v>0.29099999999999998</v>
      </c>
      <c r="K815" s="206">
        <v>12</v>
      </c>
      <c r="L815" s="204">
        <v>8.8999999999999996E-2</v>
      </c>
      <c r="M815" s="204">
        <v>0.104</v>
      </c>
      <c r="N815" s="200"/>
      <c r="O815" s="106"/>
    </row>
    <row r="816" spans="1:15" x14ac:dyDescent="0.2">
      <c r="A816" s="81" t="s">
        <v>772</v>
      </c>
      <c r="B816" s="207"/>
      <c r="C816" s="208"/>
      <c r="D816" s="209"/>
      <c r="E816" s="209"/>
      <c r="F816" s="209"/>
      <c r="G816" s="209"/>
      <c r="H816" s="210"/>
      <c r="I816" s="211"/>
      <c r="J816" s="209"/>
      <c r="K816" s="211"/>
      <c r="L816" s="209"/>
      <c r="M816" s="215"/>
      <c r="N816" s="216"/>
      <c r="O816" s="213"/>
    </row>
    <row r="817" spans="1:15" ht="33.75" x14ac:dyDescent="0.2">
      <c r="A817" s="202" t="s">
        <v>1922</v>
      </c>
      <c r="B817" s="202" t="s">
        <v>3305</v>
      </c>
      <c r="C817" s="203" t="s">
        <v>773</v>
      </c>
      <c r="D817" s="204">
        <v>0.84799999999999998</v>
      </c>
      <c r="E817" s="204">
        <v>0.84799999999999998</v>
      </c>
      <c r="F817" s="204"/>
      <c r="G817" s="204"/>
      <c r="H817" s="205">
        <v>6.6</v>
      </c>
      <c r="I817" s="206">
        <v>1</v>
      </c>
      <c r="J817" s="204">
        <v>0.60699999999999998</v>
      </c>
      <c r="K817" s="206">
        <v>15</v>
      </c>
      <c r="L817" s="204">
        <v>8.7999999999999995E-2</v>
      </c>
      <c r="M817" s="204">
        <v>0.11</v>
      </c>
      <c r="N817" s="200"/>
      <c r="O817" s="106"/>
    </row>
    <row r="818" spans="1:15" ht="33.75" x14ac:dyDescent="0.2">
      <c r="A818" s="202" t="s">
        <v>3127</v>
      </c>
      <c r="B818" s="202" t="s">
        <v>3305</v>
      </c>
      <c r="C818" s="203" t="s">
        <v>3050</v>
      </c>
      <c r="D818" s="204">
        <v>0.45300000000000001</v>
      </c>
      <c r="E818" s="204">
        <v>0.45300000000000001</v>
      </c>
      <c r="F818" s="204"/>
      <c r="G818" s="204"/>
      <c r="H818" s="205">
        <v>4.7</v>
      </c>
      <c r="I818" s="206">
        <v>1</v>
      </c>
      <c r="J818" s="204">
        <v>0.28299999999999997</v>
      </c>
      <c r="K818" s="206">
        <v>9</v>
      </c>
      <c r="L818" s="204">
        <v>6.6000000000000003E-2</v>
      </c>
      <c r="M818" s="111">
        <v>7.8E-2</v>
      </c>
      <c r="N818" s="201"/>
      <c r="O818" s="110"/>
    </row>
    <row r="819" spans="1:15" ht="33.75" x14ac:dyDescent="0.2">
      <c r="A819" s="202" t="s">
        <v>1435</v>
      </c>
      <c r="B819" s="202" t="s">
        <v>3305</v>
      </c>
      <c r="C819" s="203" t="s">
        <v>3783</v>
      </c>
      <c r="D819" s="204">
        <v>0.439</v>
      </c>
      <c r="E819" s="204">
        <v>0.439</v>
      </c>
      <c r="F819" s="204"/>
      <c r="G819" s="204"/>
      <c r="H819" s="205">
        <v>2.4</v>
      </c>
      <c r="I819" s="206">
        <v>1</v>
      </c>
      <c r="J819" s="204">
        <v>0.252</v>
      </c>
      <c r="K819" s="206">
        <v>5</v>
      </c>
      <c r="L819" s="204">
        <v>0.127</v>
      </c>
      <c r="M819" s="204">
        <v>0.128</v>
      </c>
      <c r="N819" s="200"/>
      <c r="O819" s="106"/>
    </row>
    <row r="820" spans="1:15" x14ac:dyDescent="0.2">
      <c r="A820" s="81" t="s">
        <v>2914</v>
      </c>
      <c r="B820" s="207"/>
      <c r="C820" s="208"/>
      <c r="D820" s="209"/>
      <c r="E820" s="209"/>
      <c r="F820" s="209"/>
      <c r="G820" s="209"/>
      <c r="H820" s="210"/>
      <c r="I820" s="211"/>
      <c r="J820" s="209"/>
      <c r="K820" s="211"/>
      <c r="L820" s="209"/>
      <c r="M820" s="209"/>
      <c r="N820" s="212"/>
      <c r="O820" s="213"/>
    </row>
    <row r="821" spans="1:15" ht="56.25" x14ac:dyDescent="0.2">
      <c r="A821" s="202" t="s">
        <v>2158</v>
      </c>
      <c r="B821" s="202" t="s">
        <v>3303</v>
      </c>
      <c r="C821" s="203" t="s">
        <v>14</v>
      </c>
      <c r="D821" s="204">
        <v>1.7130000000000001</v>
      </c>
      <c r="E821" s="204">
        <v>1.5960000000000001</v>
      </c>
      <c r="F821" s="204"/>
      <c r="G821" s="204"/>
      <c r="H821" s="205">
        <v>13.1</v>
      </c>
      <c r="I821" s="206">
        <v>3</v>
      </c>
      <c r="J821" s="204">
        <v>0.26</v>
      </c>
      <c r="K821" s="206">
        <v>27</v>
      </c>
      <c r="L821" s="204">
        <v>5.6000000000000001E-2</v>
      </c>
      <c r="M821" s="204"/>
      <c r="N821" s="200" t="s">
        <v>310</v>
      </c>
      <c r="O821" s="106"/>
    </row>
    <row r="822" spans="1:15" ht="56.25" x14ac:dyDescent="0.2">
      <c r="A822" s="202" t="s">
        <v>2301</v>
      </c>
      <c r="B822" s="202" t="s">
        <v>3303</v>
      </c>
      <c r="C822" s="203" t="s">
        <v>5798</v>
      </c>
      <c r="D822" s="204">
        <v>0.82599999999999996</v>
      </c>
      <c r="E822" s="204">
        <v>0.76100000000000001</v>
      </c>
      <c r="F822" s="204"/>
      <c r="G822" s="204"/>
      <c r="H822" s="205">
        <v>4.5999999999999996</v>
      </c>
      <c r="I822" s="206">
        <v>1</v>
      </c>
      <c r="J822" s="204">
        <v>0.28699999999999998</v>
      </c>
      <c r="K822" s="206">
        <v>11</v>
      </c>
      <c r="L822" s="204">
        <v>7.0000000000000007E-2</v>
      </c>
      <c r="M822" s="204">
        <v>8.2000000000000003E-2</v>
      </c>
      <c r="N822" s="200"/>
      <c r="O822" s="106"/>
    </row>
    <row r="823" spans="1:15" x14ac:dyDescent="0.2">
      <c r="A823" s="202" t="s">
        <v>3128</v>
      </c>
      <c r="B823" s="202" t="s">
        <v>3303</v>
      </c>
      <c r="C823" s="203" t="s">
        <v>2801</v>
      </c>
      <c r="D823" s="204">
        <v>0.79900000000000004</v>
      </c>
      <c r="E823" s="204">
        <v>0.746</v>
      </c>
      <c r="F823" s="204"/>
      <c r="G823" s="204"/>
      <c r="H823" s="205">
        <v>5.6</v>
      </c>
      <c r="I823" s="206">
        <v>1</v>
      </c>
      <c r="J823" s="204">
        <v>0.36699999999999999</v>
      </c>
      <c r="K823" s="206">
        <v>14</v>
      </c>
      <c r="L823" s="204">
        <v>6.2E-2</v>
      </c>
      <c r="M823" s="204">
        <v>7.4999999999999997E-2</v>
      </c>
      <c r="N823" s="200"/>
      <c r="O823" s="106"/>
    </row>
    <row r="824" spans="1:15" ht="22.5" x14ac:dyDescent="0.2">
      <c r="A824" s="202" t="s">
        <v>2302</v>
      </c>
      <c r="B824" s="202" t="s">
        <v>3303</v>
      </c>
      <c r="C824" s="203" t="s">
        <v>2303</v>
      </c>
      <c r="D824" s="204">
        <v>0.71399999999999997</v>
      </c>
      <c r="E824" s="204">
        <v>0.65</v>
      </c>
      <c r="F824" s="204"/>
      <c r="G824" s="204"/>
      <c r="H824" s="205">
        <v>3.7</v>
      </c>
      <c r="I824" s="206">
        <v>1</v>
      </c>
      <c r="J824" s="204">
        <v>0.246</v>
      </c>
      <c r="K824" s="206">
        <v>8</v>
      </c>
      <c r="L824" s="204">
        <v>6.8000000000000005E-2</v>
      </c>
      <c r="M824" s="204">
        <v>7.5999999999999998E-2</v>
      </c>
      <c r="N824" s="200"/>
      <c r="O824" s="106"/>
    </row>
    <row r="825" spans="1:15" ht="22.5" x14ac:dyDescent="0.2">
      <c r="A825" s="202" t="s">
        <v>2304</v>
      </c>
      <c r="B825" s="202" t="s">
        <v>3303</v>
      </c>
      <c r="C825" s="203" t="s">
        <v>2305</v>
      </c>
      <c r="D825" s="204">
        <v>0.58299999999999996</v>
      </c>
      <c r="E825" s="204">
        <v>0.53600000000000003</v>
      </c>
      <c r="F825" s="204"/>
      <c r="G825" s="204"/>
      <c r="H825" s="205">
        <v>3.1</v>
      </c>
      <c r="I825" s="206">
        <v>1</v>
      </c>
      <c r="J825" s="204">
        <v>0.17799999999999999</v>
      </c>
      <c r="K825" s="206">
        <v>7</v>
      </c>
      <c r="L825" s="204">
        <v>7.3999999999999996E-2</v>
      </c>
      <c r="M825" s="204">
        <v>0.08</v>
      </c>
      <c r="N825" s="200"/>
      <c r="O825" s="106"/>
    </row>
    <row r="826" spans="1:15" ht="33.75" x14ac:dyDescent="0.2">
      <c r="A826" s="202" t="s">
        <v>4036</v>
      </c>
      <c r="B826" s="202" t="s">
        <v>3303</v>
      </c>
      <c r="C826" s="203" t="s">
        <v>6762</v>
      </c>
      <c r="D826" s="204">
        <v>0.997</v>
      </c>
      <c r="E826" s="204">
        <v>0.93200000000000005</v>
      </c>
      <c r="F826" s="204"/>
      <c r="G826" s="204"/>
      <c r="H826" s="205">
        <v>6.2</v>
      </c>
      <c r="I826" s="206">
        <v>1</v>
      </c>
      <c r="J826" s="204">
        <v>0.54100000000000004</v>
      </c>
      <c r="K826" s="206">
        <v>15</v>
      </c>
      <c r="L826" s="204">
        <v>6.8000000000000005E-2</v>
      </c>
      <c r="M826" s="204">
        <v>8.3000000000000004E-2</v>
      </c>
      <c r="N826" s="200"/>
      <c r="O826" s="106"/>
    </row>
    <row r="827" spans="1:15" ht="33.75" x14ac:dyDescent="0.2">
      <c r="A827" s="202" t="s">
        <v>2738</v>
      </c>
      <c r="B827" s="202" t="s">
        <v>3303</v>
      </c>
      <c r="C827" s="203" t="s">
        <v>6763</v>
      </c>
      <c r="D827" s="204">
        <v>0.64700000000000002</v>
      </c>
      <c r="E827" s="204">
        <v>0.6</v>
      </c>
      <c r="F827" s="204"/>
      <c r="G827" s="204"/>
      <c r="H827" s="205">
        <v>3.7</v>
      </c>
      <c r="I827" s="206">
        <v>1</v>
      </c>
      <c r="J827" s="204">
        <v>0.30399999999999999</v>
      </c>
      <c r="K827" s="206">
        <v>9</v>
      </c>
      <c r="L827" s="204">
        <v>7.1999999999999995E-2</v>
      </c>
      <c r="M827" s="204">
        <v>8.1000000000000003E-2</v>
      </c>
      <c r="N827" s="200"/>
      <c r="O827" s="106"/>
    </row>
    <row r="828" spans="1:15" x14ac:dyDescent="0.2">
      <c r="A828" s="202" t="s">
        <v>399</v>
      </c>
      <c r="B828" s="202" t="s">
        <v>3305</v>
      </c>
      <c r="C828" s="203" t="s">
        <v>875</v>
      </c>
      <c r="D828" s="204">
        <v>0.41099999999999998</v>
      </c>
      <c r="E828" s="204">
        <v>0.40600000000000003</v>
      </c>
      <c r="F828" s="204"/>
      <c r="G828" s="204"/>
      <c r="H828" s="205">
        <v>3.3</v>
      </c>
      <c r="I828" s="206">
        <v>1</v>
      </c>
      <c r="J828" s="204">
        <v>0.186</v>
      </c>
      <c r="K828" s="206">
        <v>7</v>
      </c>
      <c r="L828" s="204">
        <v>7.9000000000000001E-2</v>
      </c>
      <c r="M828" s="204">
        <v>8.6999999999999994E-2</v>
      </c>
      <c r="N828" s="200"/>
      <c r="O828" s="106"/>
    </row>
    <row r="829" spans="1:15" ht="45" x14ac:dyDescent="0.2">
      <c r="A829" s="202" t="s">
        <v>876</v>
      </c>
      <c r="B829" s="202" t="s">
        <v>3305</v>
      </c>
      <c r="C829" s="203" t="s">
        <v>1547</v>
      </c>
      <c r="D829" s="204">
        <v>0.46600000000000003</v>
      </c>
      <c r="E829" s="204">
        <v>0.46100000000000002</v>
      </c>
      <c r="F829" s="204"/>
      <c r="G829" s="204"/>
      <c r="H829" s="205">
        <v>3.5</v>
      </c>
      <c r="I829" s="206">
        <v>1</v>
      </c>
      <c r="J829" s="204">
        <v>0.27100000000000002</v>
      </c>
      <c r="K829" s="206">
        <v>9</v>
      </c>
      <c r="L829" s="204">
        <v>8.4000000000000005E-2</v>
      </c>
      <c r="M829" s="204">
        <v>9.2999999999999999E-2</v>
      </c>
      <c r="N829" s="200"/>
      <c r="O829" s="106"/>
    </row>
    <row r="830" spans="1:15" ht="22.5" x14ac:dyDescent="0.2">
      <c r="A830" s="202" t="s">
        <v>3971</v>
      </c>
      <c r="B830" s="202" t="s">
        <v>3305</v>
      </c>
      <c r="C830" s="203" t="s">
        <v>3972</v>
      </c>
      <c r="D830" s="204">
        <v>0.318</v>
      </c>
      <c r="E830" s="204">
        <v>0.317</v>
      </c>
      <c r="F830" s="204"/>
      <c r="G830" s="204"/>
      <c r="H830" s="205">
        <v>2.2999999999999998</v>
      </c>
      <c r="I830" s="206">
        <v>1</v>
      </c>
      <c r="J830" s="204">
        <v>0.13800000000000001</v>
      </c>
      <c r="K830" s="206">
        <v>4</v>
      </c>
      <c r="L830" s="204">
        <v>9.2999999999999999E-2</v>
      </c>
      <c r="M830" s="204">
        <v>9.2999999999999999E-2</v>
      </c>
      <c r="N830" s="200"/>
      <c r="O830" s="106"/>
    </row>
    <row r="831" spans="1:15" x14ac:dyDescent="0.2">
      <c r="A831" s="81" t="s">
        <v>2915</v>
      </c>
      <c r="B831" s="207"/>
      <c r="C831" s="208"/>
      <c r="D831" s="209"/>
      <c r="E831" s="209"/>
      <c r="F831" s="209"/>
      <c r="G831" s="209"/>
      <c r="H831" s="210"/>
      <c r="I831" s="211"/>
      <c r="J831" s="209"/>
      <c r="K831" s="211"/>
      <c r="L831" s="209"/>
      <c r="M831" s="215"/>
      <c r="N831" s="216"/>
      <c r="O831" s="213"/>
    </row>
    <row r="832" spans="1:15" x14ac:dyDescent="0.2">
      <c r="A832" s="202" t="s">
        <v>2562</v>
      </c>
      <c r="B832" s="202" t="s">
        <v>3305</v>
      </c>
      <c r="C832" s="203" t="s">
        <v>3810</v>
      </c>
      <c r="D832" s="204">
        <v>0.48199999999999998</v>
      </c>
      <c r="E832" s="204">
        <v>0.47799999999999998</v>
      </c>
      <c r="F832" s="204"/>
      <c r="G832" s="204"/>
      <c r="H832" s="205">
        <v>3.8</v>
      </c>
      <c r="I832" s="206"/>
      <c r="J832" s="204"/>
      <c r="K832" s="206">
        <v>9</v>
      </c>
      <c r="L832" s="204">
        <v>0.12</v>
      </c>
      <c r="M832" s="204">
        <v>9.5000000000000001E-2</v>
      </c>
      <c r="N832" s="200"/>
      <c r="O832" s="106"/>
    </row>
    <row r="833" spans="1:15" x14ac:dyDescent="0.2">
      <c r="A833" s="202" t="s">
        <v>2563</v>
      </c>
      <c r="B833" s="202" t="s">
        <v>3305</v>
      </c>
      <c r="C833" s="203" t="s">
        <v>3811</v>
      </c>
      <c r="D833" s="204">
        <v>0.60399999999999998</v>
      </c>
      <c r="E833" s="204">
        <v>0.6</v>
      </c>
      <c r="F833" s="204"/>
      <c r="G833" s="204"/>
      <c r="H833" s="205">
        <v>5.4</v>
      </c>
      <c r="I833" s="206"/>
      <c r="J833" s="204"/>
      <c r="K833" s="206">
        <v>13</v>
      </c>
      <c r="L833" s="204">
        <v>7.4999999999999997E-2</v>
      </c>
      <c r="M833" s="204">
        <v>0.09</v>
      </c>
      <c r="N833" s="200"/>
      <c r="O833" s="106"/>
    </row>
    <row r="834" spans="1:15" x14ac:dyDescent="0.2">
      <c r="A834" s="202" t="s">
        <v>519</v>
      </c>
      <c r="B834" s="202" t="s">
        <v>3305</v>
      </c>
      <c r="C834" s="203" t="s">
        <v>3812</v>
      </c>
      <c r="D834" s="204">
        <v>0.19800000000000001</v>
      </c>
      <c r="E834" s="204">
        <v>0.19600000000000001</v>
      </c>
      <c r="F834" s="204"/>
      <c r="G834" s="204"/>
      <c r="H834" s="205">
        <v>1</v>
      </c>
      <c r="I834" s="206"/>
      <c r="J834" s="204"/>
      <c r="K834" s="206"/>
      <c r="L834" s="204"/>
      <c r="M834" s="204"/>
      <c r="N834" s="200"/>
      <c r="O834" s="106"/>
    </row>
    <row r="835" spans="1:15" x14ac:dyDescent="0.2">
      <c r="A835" s="81" t="s">
        <v>2916</v>
      </c>
      <c r="B835" s="207"/>
      <c r="C835" s="208"/>
      <c r="D835" s="209"/>
      <c r="E835" s="209"/>
      <c r="F835" s="209"/>
      <c r="G835" s="209"/>
      <c r="H835" s="210"/>
      <c r="I835" s="211"/>
      <c r="J835" s="209"/>
      <c r="K835" s="211"/>
      <c r="L835" s="209"/>
      <c r="M835" s="209"/>
      <c r="N835" s="212"/>
      <c r="O835" s="213"/>
    </row>
    <row r="836" spans="1:15" ht="45" x14ac:dyDescent="0.2">
      <c r="A836" s="202" t="s">
        <v>2565</v>
      </c>
      <c r="B836" s="202" t="s">
        <v>3303</v>
      </c>
      <c r="C836" s="203" t="s">
        <v>6764</v>
      </c>
      <c r="D836" s="204">
        <v>0.94499999999999995</v>
      </c>
      <c r="E836" s="204">
        <v>0.88100000000000001</v>
      </c>
      <c r="F836" s="204"/>
      <c r="G836" s="204"/>
      <c r="H836" s="205">
        <v>4.5</v>
      </c>
      <c r="I836" s="206">
        <v>1</v>
      </c>
      <c r="J836" s="204">
        <v>0.35799999999999998</v>
      </c>
      <c r="K836" s="206">
        <v>10</v>
      </c>
      <c r="L836" s="204">
        <v>8.1000000000000003E-2</v>
      </c>
      <c r="M836" s="204">
        <v>9.5000000000000001E-2</v>
      </c>
      <c r="N836" s="200"/>
      <c r="O836" s="106"/>
    </row>
    <row r="837" spans="1:15" ht="45" x14ac:dyDescent="0.2">
      <c r="A837" s="202" t="s">
        <v>6765</v>
      </c>
      <c r="B837" s="202" t="s">
        <v>3303</v>
      </c>
      <c r="C837" s="203" t="s">
        <v>6766</v>
      </c>
      <c r="D837" s="204">
        <v>0.497</v>
      </c>
      <c r="E837" s="204">
        <v>0.49099999999999999</v>
      </c>
      <c r="F837" s="204"/>
      <c r="G837" s="204"/>
      <c r="H837" s="205">
        <v>4.3</v>
      </c>
      <c r="I837" s="206">
        <v>1</v>
      </c>
      <c r="J837" s="204">
        <v>0.26</v>
      </c>
      <c r="K837" s="206">
        <v>10</v>
      </c>
      <c r="L837" s="204">
        <v>7.2999999999999995E-2</v>
      </c>
      <c r="M837" s="111">
        <v>8.5000000000000006E-2</v>
      </c>
      <c r="N837" s="201"/>
      <c r="O837" s="110"/>
    </row>
    <row r="838" spans="1:15" ht="67.5" x14ac:dyDescent="0.2">
      <c r="A838" s="202" t="s">
        <v>2333</v>
      </c>
      <c r="B838" s="202" t="s">
        <v>3305</v>
      </c>
      <c r="C838" s="203" t="s">
        <v>7406</v>
      </c>
      <c r="D838" s="204">
        <v>0.85799999999999998</v>
      </c>
      <c r="E838" s="204">
        <v>0.85799999999999998</v>
      </c>
      <c r="F838" s="204"/>
      <c r="G838" s="204"/>
      <c r="H838" s="205">
        <v>2.2999999999999998</v>
      </c>
      <c r="I838" s="206">
        <v>1</v>
      </c>
      <c r="J838" s="204">
        <v>0.435</v>
      </c>
      <c r="K838" s="206">
        <v>4</v>
      </c>
      <c r="L838" s="204">
        <v>0.27</v>
      </c>
      <c r="M838" s="204">
        <v>0.26700000000000002</v>
      </c>
      <c r="N838" s="200"/>
      <c r="O838" s="106"/>
    </row>
    <row r="839" spans="1:15" ht="67.5" x14ac:dyDescent="0.2">
      <c r="A839" s="202" t="s">
        <v>2358</v>
      </c>
      <c r="B839" s="202" t="s">
        <v>3305</v>
      </c>
      <c r="C839" s="203" t="s">
        <v>7407</v>
      </c>
      <c r="D839" s="204">
        <v>0.53400000000000003</v>
      </c>
      <c r="E839" s="204">
        <v>0.53400000000000003</v>
      </c>
      <c r="F839" s="204"/>
      <c r="G839" s="204"/>
      <c r="H839" s="205">
        <v>2.4</v>
      </c>
      <c r="I839" s="206">
        <v>1</v>
      </c>
      <c r="J839" s="204">
        <v>0.26600000000000001</v>
      </c>
      <c r="K839" s="206">
        <v>4</v>
      </c>
      <c r="L839" s="204">
        <v>0.156</v>
      </c>
      <c r="M839" s="204">
        <v>0.157</v>
      </c>
      <c r="N839" s="200"/>
      <c r="O839" s="106"/>
    </row>
    <row r="840" spans="1:15" ht="67.5" x14ac:dyDescent="0.2">
      <c r="A840" s="202" t="s">
        <v>3363</v>
      </c>
      <c r="B840" s="202" t="s">
        <v>3305</v>
      </c>
      <c r="C840" s="203" t="s">
        <v>7408</v>
      </c>
      <c r="D840" s="204">
        <v>0.628</v>
      </c>
      <c r="E840" s="204">
        <v>0.625</v>
      </c>
      <c r="F840" s="204"/>
      <c r="G840" s="204"/>
      <c r="H840" s="205">
        <v>3</v>
      </c>
      <c r="I840" s="206">
        <v>1</v>
      </c>
      <c r="J840" s="204">
        <v>0.22600000000000001</v>
      </c>
      <c r="K840" s="206">
        <v>6</v>
      </c>
      <c r="L840" s="204">
        <v>0.122</v>
      </c>
      <c r="M840" s="204">
        <v>0.13</v>
      </c>
      <c r="N840" s="200"/>
      <c r="O840" s="106"/>
    </row>
    <row r="841" spans="1:15" ht="56.25" x14ac:dyDescent="0.2">
      <c r="A841" s="202" t="s">
        <v>1067</v>
      </c>
      <c r="B841" s="202" t="s">
        <v>3305</v>
      </c>
      <c r="C841" s="203" t="s">
        <v>7409</v>
      </c>
      <c r="D841" s="204">
        <v>0.32</v>
      </c>
      <c r="E841" s="204">
        <v>0.31900000000000001</v>
      </c>
      <c r="F841" s="204"/>
      <c r="G841" s="204"/>
      <c r="H841" s="205">
        <v>2.2999999999999998</v>
      </c>
      <c r="I841" s="206">
        <v>1</v>
      </c>
      <c r="J841" s="204">
        <v>0.106</v>
      </c>
      <c r="K841" s="206">
        <v>5</v>
      </c>
      <c r="L841" s="204">
        <v>9.1999999999999998E-2</v>
      </c>
      <c r="M841" s="204">
        <v>9.0999999999999998E-2</v>
      </c>
      <c r="N841" s="200"/>
      <c r="O841" s="106"/>
    </row>
    <row r="842" spans="1:15" ht="22.5" x14ac:dyDescent="0.2">
      <c r="A842" s="202" t="s">
        <v>1766</v>
      </c>
      <c r="B842" s="202" t="s">
        <v>3305</v>
      </c>
      <c r="C842" s="203" t="s">
        <v>1152</v>
      </c>
      <c r="D842" s="204">
        <v>0.48699999999999999</v>
      </c>
      <c r="E842" s="204">
        <v>0.48599999999999999</v>
      </c>
      <c r="F842" s="204"/>
      <c r="G842" s="204"/>
      <c r="H842" s="205">
        <v>4.0999999999999996</v>
      </c>
      <c r="I842" s="206">
        <v>1</v>
      </c>
      <c r="J842" s="204">
        <v>0.27900000000000003</v>
      </c>
      <c r="K842" s="206">
        <v>10</v>
      </c>
      <c r="L842" s="204">
        <v>7.9000000000000001E-2</v>
      </c>
      <c r="M842" s="204">
        <v>9.0999999999999998E-2</v>
      </c>
      <c r="N842" s="200"/>
      <c r="O842" s="106"/>
    </row>
    <row r="843" spans="1:15" x14ac:dyDescent="0.2">
      <c r="A843" s="81" t="s">
        <v>5800</v>
      </c>
      <c r="B843" s="207"/>
      <c r="C843" s="208"/>
      <c r="D843" s="209"/>
      <c r="E843" s="209"/>
      <c r="F843" s="209"/>
      <c r="G843" s="209"/>
      <c r="H843" s="210"/>
      <c r="I843" s="211"/>
      <c r="J843" s="209"/>
      <c r="K843" s="211"/>
      <c r="L843" s="209"/>
      <c r="M843" s="209"/>
      <c r="N843" s="212"/>
      <c r="O843" s="213"/>
    </row>
    <row r="844" spans="1:15" ht="33.75" x14ac:dyDescent="0.2">
      <c r="A844" s="202" t="s">
        <v>5803</v>
      </c>
      <c r="B844" s="202" t="s">
        <v>3303</v>
      </c>
      <c r="C844" s="203" t="s">
        <v>5804</v>
      </c>
      <c r="D844" s="204">
        <v>3.51</v>
      </c>
      <c r="E844" s="204">
        <v>3.38</v>
      </c>
      <c r="F844" s="204"/>
      <c r="G844" s="204"/>
      <c r="H844" s="205">
        <v>20.100000000000001</v>
      </c>
      <c r="I844" s="206">
        <v>6</v>
      </c>
      <c r="J844" s="204">
        <v>0.36599999999999999</v>
      </c>
      <c r="K844" s="206">
        <v>38</v>
      </c>
      <c r="L844" s="204">
        <v>8.8999999999999996E-2</v>
      </c>
      <c r="M844" s="204">
        <v>0.122</v>
      </c>
      <c r="N844" s="200"/>
      <c r="O844" s="106" t="s">
        <v>310</v>
      </c>
    </row>
    <row r="845" spans="1:15" ht="56.25" x14ac:dyDescent="0.2">
      <c r="A845" s="202" t="s">
        <v>5805</v>
      </c>
      <c r="B845" s="202" t="s">
        <v>3303</v>
      </c>
      <c r="C845" s="203" t="s">
        <v>7410</v>
      </c>
      <c r="D845" s="204">
        <v>3.0960000000000001</v>
      </c>
      <c r="E845" s="204">
        <v>3.0009999999999999</v>
      </c>
      <c r="F845" s="204"/>
      <c r="G845" s="204"/>
      <c r="H845" s="205">
        <v>18.7</v>
      </c>
      <c r="I845" s="206">
        <v>5</v>
      </c>
      <c r="J845" s="204">
        <v>0.38400000000000001</v>
      </c>
      <c r="K845" s="206">
        <v>35</v>
      </c>
      <c r="L845" s="204">
        <v>8.5999999999999993E-2</v>
      </c>
      <c r="M845" s="204">
        <v>0.11700000000000001</v>
      </c>
      <c r="N845" s="200"/>
      <c r="O845" s="106" t="s">
        <v>310</v>
      </c>
    </row>
    <row r="846" spans="1:15" ht="56.25" x14ac:dyDescent="0.2">
      <c r="A846" s="202" t="s">
        <v>5807</v>
      </c>
      <c r="B846" s="202" t="s">
        <v>3303</v>
      </c>
      <c r="C846" s="203" t="s">
        <v>5808</v>
      </c>
      <c r="D846" s="204">
        <v>2.4529999999999998</v>
      </c>
      <c r="E846" s="204">
        <v>2.383</v>
      </c>
      <c r="F846" s="204"/>
      <c r="G846" s="204"/>
      <c r="H846" s="205">
        <v>15.4</v>
      </c>
      <c r="I846" s="206">
        <v>4</v>
      </c>
      <c r="J846" s="204">
        <v>0.36299999999999999</v>
      </c>
      <c r="K846" s="206">
        <v>30</v>
      </c>
      <c r="L846" s="204">
        <v>8.3000000000000004E-2</v>
      </c>
      <c r="M846" s="204">
        <v>0.111</v>
      </c>
      <c r="N846" s="200"/>
      <c r="O846" s="106" t="s">
        <v>310</v>
      </c>
    </row>
    <row r="847" spans="1:15" ht="33.75" x14ac:dyDescent="0.2">
      <c r="A847" s="202" t="s">
        <v>5809</v>
      </c>
      <c r="B847" s="202" t="s">
        <v>3303</v>
      </c>
      <c r="C847" s="203" t="s">
        <v>5810</v>
      </c>
      <c r="D847" s="204">
        <v>1.974</v>
      </c>
      <c r="E847" s="204">
        <v>1.9450000000000001</v>
      </c>
      <c r="F847" s="204"/>
      <c r="G847" s="204"/>
      <c r="H847" s="205">
        <v>15.2</v>
      </c>
      <c r="I847" s="206">
        <v>4</v>
      </c>
      <c r="J847" s="204">
        <v>0.30199999999999999</v>
      </c>
      <c r="K847" s="206">
        <v>27</v>
      </c>
      <c r="L847" s="204">
        <v>7.0000000000000007E-2</v>
      </c>
      <c r="M847" s="204">
        <v>9.2999999999999999E-2</v>
      </c>
      <c r="N847" s="200"/>
      <c r="O847" s="106" t="s">
        <v>310</v>
      </c>
    </row>
    <row r="848" spans="1:15" ht="45" x14ac:dyDescent="0.2">
      <c r="A848" s="202" t="s">
        <v>5811</v>
      </c>
      <c r="B848" s="202" t="s">
        <v>3303</v>
      </c>
      <c r="C848" s="203" t="s">
        <v>5812</v>
      </c>
      <c r="D848" s="204">
        <v>1.915</v>
      </c>
      <c r="E848" s="204">
        <v>1.873</v>
      </c>
      <c r="F848" s="204"/>
      <c r="G848" s="204"/>
      <c r="H848" s="205">
        <v>14.5</v>
      </c>
      <c r="I848" s="206">
        <v>4</v>
      </c>
      <c r="J848" s="204">
        <v>0.314</v>
      </c>
      <c r="K848" s="206">
        <v>27</v>
      </c>
      <c r="L848" s="204">
        <v>7.5999999999999998E-2</v>
      </c>
      <c r="M848" s="204">
        <v>0.10100000000000001</v>
      </c>
      <c r="N848" s="200"/>
      <c r="O848" s="106" t="s">
        <v>310</v>
      </c>
    </row>
    <row r="849" spans="1:15" ht="22.5" x14ac:dyDescent="0.2">
      <c r="A849" s="202" t="s">
        <v>5813</v>
      </c>
      <c r="B849" s="202" t="s">
        <v>3303</v>
      </c>
      <c r="C849" s="203" t="s">
        <v>5814</v>
      </c>
      <c r="D849" s="204">
        <v>1.7789999999999999</v>
      </c>
      <c r="E849" s="204">
        <v>1.7310000000000001</v>
      </c>
      <c r="F849" s="204"/>
      <c r="G849" s="204"/>
      <c r="H849" s="205">
        <v>14.2</v>
      </c>
      <c r="I849" s="206">
        <v>4</v>
      </c>
      <c r="J849" s="204">
        <v>0.28999999999999998</v>
      </c>
      <c r="K849" s="206">
        <v>27</v>
      </c>
      <c r="L849" s="204">
        <v>7.0999999999999994E-2</v>
      </c>
      <c r="M849" s="204">
        <v>9.5000000000000001E-2</v>
      </c>
      <c r="N849" s="200"/>
      <c r="O849" s="106" t="s">
        <v>310</v>
      </c>
    </row>
    <row r="850" spans="1:15" ht="22.5" x14ac:dyDescent="0.2">
      <c r="A850" s="202" t="s">
        <v>5815</v>
      </c>
      <c r="B850" s="202" t="s">
        <v>3303</v>
      </c>
      <c r="C850" s="203" t="s">
        <v>5816</v>
      </c>
      <c r="D850" s="204">
        <v>1.48</v>
      </c>
      <c r="E850" s="204">
        <v>1.4419999999999999</v>
      </c>
      <c r="F850" s="204"/>
      <c r="G850" s="204"/>
      <c r="H850" s="205">
        <v>12.4</v>
      </c>
      <c r="I850" s="206">
        <v>3</v>
      </c>
      <c r="J850" s="204">
        <v>0.30399999999999999</v>
      </c>
      <c r="K850" s="206">
        <v>24</v>
      </c>
      <c r="L850" s="204">
        <v>6.9000000000000006E-2</v>
      </c>
      <c r="M850" s="204">
        <v>9.0999999999999998E-2</v>
      </c>
      <c r="N850" s="200"/>
      <c r="O850" s="106" t="s">
        <v>310</v>
      </c>
    </row>
    <row r="851" spans="1:15" ht="22.5" x14ac:dyDescent="0.2">
      <c r="A851" s="202" t="s">
        <v>5817</v>
      </c>
      <c r="B851" s="202" t="s">
        <v>3303</v>
      </c>
      <c r="C851" s="203" t="s">
        <v>5818</v>
      </c>
      <c r="D851" s="204">
        <v>0.76300000000000001</v>
      </c>
      <c r="E851" s="204">
        <v>0.73199999999999998</v>
      </c>
      <c r="F851" s="204"/>
      <c r="G851" s="204"/>
      <c r="H851" s="205">
        <v>5.8</v>
      </c>
      <c r="I851" s="206">
        <v>1</v>
      </c>
      <c r="J851" s="204">
        <v>0.40500000000000003</v>
      </c>
      <c r="K851" s="206">
        <v>16</v>
      </c>
      <c r="L851" s="204">
        <v>6.8000000000000005E-2</v>
      </c>
      <c r="M851" s="204">
        <v>8.3000000000000004E-2</v>
      </c>
      <c r="N851" s="200"/>
      <c r="O851" s="106" t="s">
        <v>310</v>
      </c>
    </row>
    <row r="852" spans="1:15" x14ac:dyDescent="0.2">
      <c r="A852" s="81" t="s">
        <v>5821</v>
      </c>
      <c r="B852" s="207"/>
      <c r="C852" s="208"/>
      <c r="D852" s="209"/>
      <c r="E852" s="209"/>
      <c r="F852" s="209"/>
      <c r="G852" s="209"/>
      <c r="H852" s="210"/>
      <c r="I852" s="211"/>
      <c r="J852" s="209"/>
      <c r="K852" s="211"/>
      <c r="L852" s="215"/>
      <c r="M852" s="215"/>
      <c r="N852" s="212"/>
      <c r="O852" s="321"/>
    </row>
    <row r="853" spans="1:15" x14ac:dyDescent="0.2">
      <c r="A853" s="202" t="s">
        <v>4042</v>
      </c>
      <c r="B853" s="202" t="s">
        <v>3305</v>
      </c>
      <c r="C853" s="203" t="s">
        <v>4043</v>
      </c>
      <c r="D853" s="204"/>
      <c r="E853" s="204"/>
      <c r="F853" s="204"/>
      <c r="G853" s="204"/>
      <c r="H853" s="205"/>
      <c r="I853" s="206"/>
      <c r="J853" s="204"/>
      <c r="K853" s="206"/>
      <c r="L853" s="204"/>
      <c r="M853" s="204"/>
      <c r="N853" s="200"/>
      <c r="O853" s="106"/>
    </row>
    <row r="854" spans="1:15" x14ac:dyDescent="0.2">
      <c r="A854" s="202" t="s">
        <v>4044</v>
      </c>
      <c r="B854" s="202" t="s">
        <v>3305</v>
      </c>
      <c r="C854" s="203" t="s">
        <v>3494</v>
      </c>
      <c r="D854" s="204"/>
      <c r="E854" s="204"/>
      <c r="F854" s="204"/>
      <c r="G854" s="204"/>
      <c r="H854" s="205"/>
      <c r="I854" s="206"/>
      <c r="J854" s="204"/>
      <c r="K854" s="206"/>
      <c r="L854" s="204"/>
      <c r="M854" s="204"/>
      <c r="N854" s="200"/>
      <c r="O854" s="106"/>
    </row>
    <row r="855" spans="1:15" x14ac:dyDescent="0.2">
      <c r="A855" s="202" t="s">
        <v>3495</v>
      </c>
      <c r="B855" s="202" t="s">
        <v>3305</v>
      </c>
      <c r="C855" s="203" t="s">
        <v>3101</v>
      </c>
      <c r="D855" s="204"/>
      <c r="E855" s="204"/>
      <c r="F855" s="204"/>
      <c r="G855" s="204"/>
      <c r="H855" s="205"/>
      <c r="I855" s="206"/>
      <c r="J855" s="204"/>
      <c r="K855" s="206"/>
      <c r="L855" s="204"/>
      <c r="M855" s="204"/>
      <c r="N855" s="201"/>
      <c r="O855" s="110"/>
    </row>
  </sheetData>
  <mergeCells count="15">
    <mergeCell ref="A2:O2"/>
    <mergeCell ref="A3:O3"/>
    <mergeCell ref="A5:A6"/>
    <mergeCell ref="B5:B6"/>
    <mergeCell ref="C5:C6"/>
    <mergeCell ref="D5:D6"/>
    <mergeCell ref="E5:E6"/>
    <mergeCell ref="F5:F6"/>
    <mergeCell ref="G5:G6"/>
    <mergeCell ref="H5:H6"/>
    <mergeCell ref="I5:J5"/>
    <mergeCell ref="K5:L5"/>
    <mergeCell ref="M5:M6"/>
    <mergeCell ref="N5:N6"/>
    <mergeCell ref="O5:O6"/>
  </mergeCells>
  <pageMargins left="0.7" right="0.7" top="0.78740157499999996" bottom="0.78740157499999996"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Tabelle10">
    <tabColor rgb="FF002060"/>
  </sheetPr>
  <dimension ref="A1:P10"/>
  <sheetViews>
    <sheetView workbookViewId="0">
      <selection activeCell="A1208" sqref="A1208:A1255"/>
    </sheetView>
  </sheetViews>
  <sheetFormatPr baseColWidth="10" defaultColWidth="10.5703125" defaultRowHeight="12.75" x14ac:dyDescent="0.2"/>
  <cols>
    <col min="1" max="1" width="8.5703125" style="173" customWidth="1"/>
    <col min="2" max="2" width="4.140625" style="173" customWidth="1"/>
    <col min="3" max="3" width="41.42578125" style="174" customWidth="1"/>
    <col min="4" max="4" width="8.42578125" style="173" customWidth="1"/>
    <col min="5" max="5" width="7.5703125" style="173" customWidth="1"/>
    <col min="6" max="6" width="8" style="173" customWidth="1"/>
    <col min="7" max="7" width="10.42578125" style="173" customWidth="1"/>
    <col min="8" max="8" width="5.85546875" style="173" customWidth="1"/>
    <col min="9" max="9" width="9.85546875" style="175" customWidth="1"/>
    <col min="10" max="10" width="8.85546875" style="173" customWidth="1"/>
    <col min="11" max="11" width="10.5703125" style="175"/>
    <col min="12" max="12" width="8.85546875" style="173" customWidth="1"/>
    <col min="13" max="13" width="10.42578125" style="173" customWidth="1"/>
    <col min="14" max="14" width="9.140625" style="173" customWidth="1"/>
    <col min="15" max="15" width="14.42578125" style="173" customWidth="1"/>
    <col min="16" max="16" width="7.42578125" style="173" customWidth="1"/>
    <col min="17" max="16384" width="10.5703125" style="155"/>
  </cols>
  <sheetData>
    <row r="1" spans="1:16" ht="15" x14ac:dyDescent="0.25">
      <c r="A1" s="152"/>
      <c r="B1" s="152"/>
      <c r="C1" s="153"/>
      <c r="D1" s="152"/>
      <c r="E1" s="152"/>
      <c r="F1" s="152"/>
      <c r="G1" s="152"/>
      <c r="H1" s="152"/>
      <c r="I1" s="152"/>
      <c r="J1" s="152"/>
      <c r="K1" s="152"/>
      <c r="L1" s="152"/>
      <c r="M1" s="152"/>
      <c r="N1" s="152"/>
      <c r="O1" s="152"/>
      <c r="P1" s="154" t="s">
        <v>6852</v>
      </c>
    </row>
    <row r="2" spans="1:16" ht="15" x14ac:dyDescent="0.25">
      <c r="A2" s="540" t="s">
        <v>1482</v>
      </c>
      <c r="B2" s="540"/>
      <c r="C2" s="540"/>
      <c r="D2" s="540"/>
      <c r="E2" s="540"/>
      <c r="F2" s="540"/>
      <c r="G2" s="540"/>
      <c r="H2" s="540"/>
      <c r="I2" s="540"/>
      <c r="J2" s="540"/>
      <c r="K2" s="540"/>
      <c r="L2" s="540"/>
      <c r="M2" s="540"/>
      <c r="N2" s="540"/>
      <c r="O2" s="540"/>
      <c r="P2" s="541"/>
    </row>
    <row r="3" spans="1:16" x14ac:dyDescent="0.2">
      <c r="A3" s="542" t="s">
        <v>5826</v>
      </c>
      <c r="B3" s="542"/>
      <c r="C3" s="542"/>
      <c r="D3" s="542"/>
      <c r="E3" s="542"/>
      <c r="F3" s="542"/>
      <c r="G3" s="542"/>
      <c r="H3" s="542"/>
      <c r="I3" s="542"/>
      <c r="J3" s="542"/>
      <c r="K3" s="542"/>
      <c r="L3" s="542"/>
      <c r="M3" s="542"/>
      <c r="N3" s="542"/>
      <c r="O3" s="542"/>
      <c r="P3" s="541"/>
    </row>
    <row r="4" spans="1:16" x14ac:dyDescent="0.2">
      <c r="A4" s="152"/>
      <c r="B4" s="152"/>
      <c r="C4" s="153"/>
      <c r="D4" s="152"/>
      <c r="E4" s="152"/>
      <c r="F4" s="152"/>
      <c r="G4" s="152"/>
      <c r="H4" s="152"/>
      <c r="I4" s="152"/>
      <c r="J4" s="152"/>
      <c r="K4" s="152"/>
      <c r="L4" s="152"/>
      <c r="M4" s="152"/>
      <c r="N4" s="152"/>
      <c r="O4" s="152"/>
      <c r="P4" s="152"/>
    </row>
    <row r="5" spans="1:16" x14ac:dyDescent="0.2">
      <c r="A5" s="543" t="s">
        <v>1585</v>
      </c>
      <c r="B5" s="543" t="s">
        <v>1484</v>
      </c>
      <c r="C5" s="532" t="s">
        <v>3364</v>
      </c>
      <c r="D5" s="544" t="s">
        <v>1778</v>
      </c>
      <c r="E5" s="544" t="s">
        <v>1779</v>
      </c>
      <c r="F5" s="545" t="s">
        <v>1780</v>
      </c>
      <c r="G5" s="545" t="s">
        <v>1781</v>
      </c>
      <c r="H5" s="543" t="s">
        <v>1233</v>
      </c>
      <c r="I5" s="543" t="s">
        <v>3301</v>
      </c>
      <c r="J5" s="543"/>
      <c r="K5" s="543" t="s">
        <v>3302</v>
      </c>
      <c r="L5" s="543"/>
      <c r="M5" s="543" t="s">
        <v>1487</v>
      </c>
      <c r="N5" s="543" t="s">
        <v>1488</v>
      </c>
      <c r="O5" s="543" t="s">
        <v>1234</v>
      </c>
      <c r="P5" s="532" t="s">
        <v>5825</v>
      </c>
    </row>
    <row r="6" spans="1:16" ht="76.349999999999994" customHeight="1" x14ac:dyDescent="0.2">
      <c r="A6" s="543"/>
      <c r="B6" s="543"/>
      <c r="C6" s="532"/>
      <c r="D6" s="544"/>
      <c r="E6" s="544"/>
      <c r="F6" s="546"/>
      <c r="G6" s="546"/>
      <c r="H6" s="543"/>
      <c r="I6" s="156" t="s">
        <v>2087</v>
      </c>
      <c r="J6" s="156" t="s">
        <v>2334</v>
      </c>
      <c r="K6" s="156" t="s">
        <v>2088</v>
      </c>
      <c r="L6" s="156" t="s">
        <v>2334</v>
      </c>
      <c r="M6" s="543"/>
      <c r="N6" s="543"/>
      <c r="O6" s="543"/>
      <c r="P6" s="532"/>
    </row>
    <row r="7" spans="1:16" x14ac:dyDescent="0.2">
      <c r="A7" s="320">
        <v>1</v>
      </c>
      <c r="B7" s="320">
        <v>2</v>
      </c>
      <c r="C7" s="320">
        <v>3</v>
      </c>
      <c r="D7" s="320">
        <v>4</v>
      </c>
      <c r="E7" s="320">
        <v>5</v>
      </c>
      <c r="F7" s="320">
        <v>6</v>
      </c>
      <c r="G7" s="320">
        <v>7</v>
      </c>
      <c r="H7" s="320">
        <v>8</v>
      </c>
      <c r="I7" s="320">
        <v>9</v>
      </c>
      <c r="J7" s="320">
        <v>10</v>
      </c>
      <c r="K7" s="320">
        <v>11</v>
      </c>
      <c r="L7" s="320">
        <v>12</v>
      </c>
      <c r="M7" s="320">
        <v>13</v>
      </c>
      <c r="N7" s="320">
        <v>14</v>
      </c>
      <c r="O7" s="320">
        <v>15</v>
      </c>
      <c r="P7" s="320">
        <v>16</v>
      </c>
    </row>
    <row r="8" spans="1:16" x14ac:dyDescent="0.2">
      <c r="A8" s="161" t="s">
        <v>2776</v>
      </c>
      <c r="B8" s="162"/>
      <c r="C8" s="163"/>
      <c r="D8" s="164"/>
      <c r="E8" s="164"/>
      <c r="F8" s="164"/>
      <c r="G8" s="165"/>
      <c r="H8" s="166"/>
      <c r="I8" s="165"/>
      <c r="J8" s="164"/>
      <c r="K8" s="165"/>
      <c r="L8" s="164"/>
      <c r="M8" s="164"/>
      <c r="N8" s="162"/>
      <c r="O8" s="162"/>
      <c r="P8" s="167"/>
    </row>
    <row r="9" spans="1:16" ht="47.45" customHeight="1" x14ac:dyDescent="0.2">
      <c r="A9" s="106" t="s">
        <v>1738</v>
      </c>
      <c r="B9" s="106" t="s">
        <v>3305</v>
      </c>
      <c r="C9" s="107" t="s">
        <v>7096</v>
      </c>
      <c r="D9" s="108">
        <v>0.39200000000000002</v>
      </c>
      <c r="E9" s="108">
        <v>0.39100000000000001</v>
      </c>
      <c r="F9" s="108"/>
      <c r="G9" s="117"/>
      <c r="H9" s="109">
        <v>5.4</v>
      </c>
      <c r="I9" s="117">
        <v>1</v>
      </c>
      <c r="J9" s="108">
        <v>0.20300000000000001</v>
      </c>
      <c r="K9" s="117">
        <v>10</v>
      </c>
      <c r="L9" s="108">
        <v>5.1999999999999998E-2</v>
      </c>
      <c r="M9" s="108">
        <v>6.3E-2</v>
      </c>
      <c r="N9" s="106"/>
      <c r="O9" s="106"/>
      <c r="P9" s="117">
        <v>169</v>
      </c>
    </row>
    <row r="10" spans="1:16" ht="22.5" x14ac:dyDescent="0.2">
      <c r="A10" s="168" t="s">
        <v>601</v>
      </c>
      <c r="B10" s="168" t="s">
        <v>3305</v>
      </c>
      <c r="C10" s="169" t="s">
        <v>3620</v>
      </c>
      <c r="D10" s="170">
        <v>0.188</v>
      </c>
      <c r="E10" s="170">
        <v>0.187</v>
      </c>
      <c r="F10" s="170"/>
      <c r="G10" s="171"/>
      <c r="H10" s="172">
        <v>1</v>
      </c>
      <c r="I10" s="171"/>
      <c r="J10" s="170"/>
      <c r="K10" s="171"/>
      <c r="L10" s="170"/>
      <c r="M10" s="170"/>
      <c r="N10" s="168"/>
      <c r="O10" s="168"/>
      <c r="P10" s="171">
        <v>38</v>
      </c>
    </row>
  </sheetData>
  <mergeCells count="16">
    <mergeCell ref="P5:P6"/>
    <mergeCell ref="A2:P2"/>
    <mergeCell ref="A3:P3"/>
    <mergeCell ref="A5:A6"/>
    <mergeCell ref="B5:B6"/>
    <mergeCell ref="C5:C6"/>
    <mergeCell ref="D5:D6"/>
    <mergeCell ref="E5:E6"/>
    <mergeCell ref="F5:F6"/>
    <mergeCell ref="G5:G6"/>
    <mergeCell ref="H5:H6"/>
    <mergeCell ref="I5:J5"/>
    <mergeCell ref="K5:L5"/>
    <mergeCell ref="M5:M6"/>
    <mergeCell ref="N5:N6"/>
    <mergeCell ref="O5:O6"/>
  </mergeCells>
  <pageMargins left="0.7" right="0.7" top="0.78740157499999996" bottom="0.78740157499999996"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Tabelle11">
    <tabColor rgb="FF002060"/>
  </sheetPr>
  <dimension ref="A1:C108"/>
  <sheetViews>
    <sheetView workbookViewId="0">
      <selection activeCell="A1208" sqref="A1208:A1255"/>
    </sheetView>
  </sheetViews>
  <sheetFormatPr baseColWidth="10" defaultColWidth="3.42578125" defaultRowHeight="12.75" x14ac:dyDescent="0.2"/>
  <cols>
    <col min="1" max="1" width="10.140625" style="30" customWidth="1"/>
    <col min="2" max="2" width="89.42578125" style="30" customWidth="1"/>
    <col min="3" max="3" width="18.140625" style="30" customWidth="1"/>
    <col min="4" max="16384" width="3.42578125" style="30"/>
  </cols>
  <sheetData>
    <row r="1" spans="1:3" ht="15" x14ac:dyDescent="0.25">
      <c r="A1" s="31" t="s">
        <v>3352</v>
      </c>
      <c r="B1" s="32"/>
      <c r="C1" s="33" t="s">
        <v>6852</v>
      </c>
    </row>
    <row r="2" spans="1:3" ht="15" x14ac:dyDescent="0.25">
      <c r="A2" s="31"/>
      <c r="B2" s="32"/>
      <c r="C2" s="33"/>
    </row>
    <row r="3" spans="1:3" ht="17.25" x14ac:dyDescent="0.25">
      <c r="A3" s="548" t="s">
        <v>1645</v>
      </c>
      <c r="B3" s="548"/>
      <c r="C3" s="548"/>
    </row>
    <row r="4" spans="1:3" ht="15" x14ac:dyDescent="0.25">
      <c r="A4" s="549" t="s">
        <v>3353</v>
      </c>
      <c r="B4" s="549"/>
      <c r="C4" s="549"/>
    </row>
    <row r="5" spans="1:3" ht="14.25" x14ac:dyDescent="0.2">
      <c r="A5" s="87"/>
      <c r="B5" s="34"/>
      <c r="C5" s="34"/>
    </row>
    <row r="6" spans="1:3" ht="15" x14ac:dyDescent="0.2">
      <c r="A6" s="35" t="s">
        <v>148</v>
      </c>
      <c r="B6" s="35" t="s">
        <v>4041</v>
      </c>
      <c r="C6" s="36" t="s">
        <v>3354</v>
      </c>
    </row>
    <row r="7" spans="1:3" x14ac:dyDescent="0.2">
      <c r="A7" s="37">
        <v>1</v>
      </c>
      <c r="B7" s="37">
        <v>2</v>
      </c>
      <c r="C7" s="37">
        <v>3</v>
      </c>
    </row>
    <row r="8" spans="1:3" ht="14.25" x14ac:dyDescent="0.2">
      <c r="A8" s="88" t="s">
        <v>5828</v>
      </c>
      <c r="B8" s="89" t="s">
        <v>2230</v>
      </c>
      <c r="C8" s="149">
        <v>236.29</v>
      </c>
    </row>
    <row r="9" spans="1:3" ht="14.25" x14ac:dyDescent="0.2">
      <c r="A9" s="88" t="s">
        <v>5829</v>
      </c>
      <c r="B9" s="89" t="s">
        <v>2231</v>
      </c>
      <c r="C9" s="149">
        <v>425.51</v>
      </c>
    </row>
    <row r="10" spans="1:3" ht="14.25" x14ac:dyDescent="0.2">
      <c r="A10" s="29" t="s">
        <v>5830</v>
      </c>
      <c r="B10" s="150" t="s">
        <v>3785</v>
      </c>
      <c r="C10" s="149">
        <v>241.16</v>
      </c>
    </row>
    <row r="11" spans="1:3" x14ac:dyDescent="0.2">
      <c r="A11" s="29" t="s">
        <v>3355</v>
      </c>
      <c r="B11" s="150" t="s">
        <v>2364</v>
      </c>
      <c r="C11" s="149">
        <v>9873.6</v>
      </c>
    </row>
    <row r="12" spans="1:3" x14ac:dyDescent="0.2">
      <c r="A12" s="29" t="s">
        <v>2045</v>
      </c>
      <c r="B12" s="150" t="s">
        <v>2046</v>
      </c>
      <c r="C12" s="149">
        <v>3352.91</v>
      </c>
    </row>
    <row r="13" spans="1:3" x14ac:dyDescent="0.2">
      <c r="A13" s="29" t="s">
        <v>149</v>
      </c>
      <c r="B13" s="150" t="s">
        <v>150</v>
      </c>
      <c r="C13" s="151" t="s">
        <v>151</v>
      </c>
    </row>
    <row r="14" spans="1:3" x14ac:dyDescent="0.2">
      <c r="A14" s="29" t="s">
        <v>152</v>
      </c>
      <c r="B14" s="150" t="s">
        <v>153</v>
      </c>
      <c r="C14" s="151" t="s">
        <v>151</v>
      </c>
    </row>
    <row r="15" spans="1:3" x14ac:dyDescent="0.2">
      <c r="A15" s="29" t="s">
        <v>154</v>
      </c>
      <c r="B15" s="150" t="s">
        <v>155</v>
      </c>
      <c r="C15" s="151" t="s">
        <v>151</v>
      </c>
    </row>
    <row r="16" spans="1:3" ht="14.25" x14ac:dyDescent="0.2">
      <c r="A16" s="29" t="s">
        <v>5831</v>
      </c>
      <c r="B16" s="150" t="s">
        <v>156</v>
      </c>
      <c r="C16" s="151" t="s">
        <v>151</v>
      </c>
    </row>
    <row r="17" spans="1:3" x14ac:dyDescent="0.2">
      <c r="A17" s="29" t="s">
        <v>157</v>
      </c>
      <c r="B17" s="150" t="s">
        <v>158</v>
      </c>
      <c r="C17" s="151" t="s">
        <v>151</v>
      </c>
    </row>
    <row r="18" spans="1:3" x14ac:dyDescent="0.2">
      <c r="A18" s="29" t="s">
        <v>2709</v>
      </c>
      <c r="B18" s="150" t="s">
        <v>2785</v>
      </c>
      <c r="C18" s="149">
        <v>1292.03</v>
      </c>
    </row>
    <row r="19" spans="1:3" x14ac:dyDescent="0.2">
      <c r="A19" s="29" t="s">
        <v>159</v>
      </c>
      <c r="B19" s="150" t="s">
        <v>160</v>
      </c>
      <c r="C19" s="151" t="s">
        <v>151</v>
      </c>
    </row>
    <row r="20" spans="1:3" x14ac:dyDescent="0.2">
      <c r="A20" s="29" t="s">
        <v>161</v>
      </c>
      <c r="B20" s="150" t="s">
        <v>162</v>
      </c>
      <c r="C20" s="151" t="s">
        <v>151</v>
      </c>
    </row>
    <row r="21" spans="1:3" x14ac:dyDescent="0.2">
      <c r="A21" s="29" t="s">
        <v>163</v>
      </c>
      <c r="B21" s="150" t="s">
        <v>164</v>
      </c>
      <c r="C21" s="151" t="s">
        <v>151</v>
      </c>
    </row>
    <row r="22" spans="1:3" x14ac:dyDescent="0.2">
      <c r="A22" s="29" t="s">
        <v>165</v>
      </c>
      <c r="B22" s="150" t="s">
        <v>166</v>
      </c>
      <c r="C22" s="151" t="s">
        <v>151</v>
      </c>
    </row>
    <row r="23" spans="1:3" x14ac:dyDescent="0.2">
      <c r="A23" s="29" t="s">
        <v>167</v>
      </c>
      <c r="B23" s="150" t="s">
        <v>168</v>
      </c>
      <c r="C23" s="151" t="s">
        <v>151</v>
      </c>
    </row>
    <row r="24" spans="1:3" x14ac:dyDescent="0.2">
      <c r="A24" s="29" t="s">
        <v>169</v>
      </c>
      <c r="B24" s="150" t="s">
        <v>170</v>
      </c>
      <c r="C24" s="151" t="s">
        <v>151</v>
      </c>
    </row>
    <row r="25" spans="1:3" x14ac:dyDescent="0.2">
      <c r="A25" s="29" t="s">
        <v>171</v>
      </c>
      <c r="B25" s="150" t="s">
        <v>172</v>
      </c>
      <c r="C25" s="151" t="s">
        <v>151</v>
      </c>
    </row>
    <row r="26" spans="1:3" x14ac:dyDescent="0.2">
      <c r="A26" s="29" t="s">
        <v>173</v>
      </c>
      <c r="B26" s="150" t="s">
        <v>174</v>
      </c>
      <c r="C26" s="151" t="s">
        <v>151</v>
      </c>
    </row>
    <row r="27" spans="1:3" x14ac:dyDescent="0.2">
      <c r="A27" s="29" t="s">
        <v>2912</v>
      </c>
      <c r="B27" s="150" t="s">
        <v>2913</v>
      </c>
      <c r="C27" s="149">
        <v>3334.47</v>
      </c>
    </row>
    <row r="28" spans="1:3" x14ac:dyDescent="0.2">
      <c r="A28" s="29" t="s">
        <v>2150</v>
      </c>
      <c r="B28" s="150" t="s">
        <v>2151</v>
      </c>
      <c r="C28" s="149">
        <v>5779.64</v>
      </c>
    </row>
    <row r="29" spans="1:3" x14ac:dyDescent="0.2">
      <c r="A29" s="29" t="s">
        <v>175</v>
      </c>
      <c r="B29" s="150" t="s">
        <v>176</v>
      </c>
      <c r="C29" s="151" t="s">
        <v>151</v>
      </c>
    </row>
    <row r="30" spans="1:3" x14ac:dyDescent="0.2">
      <c r="A30" s="29" t="s">
        <v>2152</v>
      </c>
      <c r="B30" s="150" t="s">
        <v>2153</v>
      </c>
      <c r="C30" s="149">
        <v>1078.71</v>
      </c>
    </row>
    <row r="31" spans="1:3" ht="14.25" x14ac:dyDescent="0.2">
      <c r="A31" s="29" t="s">
        <v>5832</v>
      </c>
      <c r="B31" s="150" t="s">
        <v>3786</v>
      </c>
      <c r="C31" s="149">
        <v>274.56</v>
      </c>
    </row>
    <row r="32" spans="1:3" x14ac:dyDescent="0.2">
      <c r="A32" s="29" t="s">
        <v>177</v>
      </c>
      <c r="B32" s="150" t="s">
        <v>178</v>
      </c>
      <c r="C32" s="151" t="s">
        <v>151</v>
      </c>
    </row>
    <row r="33" spans="1:3" x14ac:dyDescent="0.2">
      <c r="A33" s="29" t="s">
        <v>179</v>
      </c>
      <c r="B33" s="150" t="s">
        <v>5833</v>
      </c>
      <c r="C33" s="151" t="s">
        <v>151</v>
      </c>
    </row>
    <row r="34" spans="1:3" x14ac:dyDescent="0.2">
      <c r="A34" s="29" t="s">
        <v>180</v>
      </c>
      <c r="B34" s="150" t="s">
        <v>181</v>
      </c>
      <c r="C34" s="151" t="s">
        <v>151</v>
      </c>
    </row>
    <row r="35" spans="1:3" x14ac:dyDescent="0.2">
      <c r="A35" s="29" t="s">
        <v>182</v>
      </c>
      <c r="B35" s="150" t="s">
        <v>183</v>
      </c>
      <c r="C35" s="151" t="s">
        <v>151</v>
      </c>
    </row>
    <row r="36" spans="1:3" x14ac:dyDescent="0.2">
      <c r="A36" s="29" t="s">
        <v>184</v>
      </c>
      <c r="B36" s="150" t="s">
        <v>185</v>
      </c>
      <c r="C36" s="151" t="s">
        <v>151</v>
      </c>
    </row>
    <row r="37" spans="1:3" x14ac:dyDescent="0.2">
      <c r="A37" s="29" t="s">
        <v>186</v>
      </c>
      <c r="B37" s="150" t="s">
        <v>187</v>
      </c>
      <c r="C37" s="151" t="s">
        <v>151</v>
      </c>
    </row>
    <row r="38" spans="1:3" x14ac:dyDescent="0.2">
      <c r="A38" s="29" t="s">
        <v>188</v>
      </c>
      <c r="B38" s="150" t="s">
        <v>189</v>
      </c>
      <c r="C38" s="151" t="s">
        <v>151</v>
      </c>
    </row>
    <row r="39" spans="1:3" x14ac:dyDescent="0.2">
      <c r="A39" s="29" t="s">
        <v>190</v>
      </c>
      <c r="B39" s="150" t="s">
        <v>191</v>
      </c>
      <c r="C39" s="151" t="s">
        <v>151</v>
      </c>
    </row>
    <row r="40" spans="1:3" x14ac:dyDescent="0.2">
      <c r="A40" s="29" t="s">
        <v>192</v>
      </c>
      <c r="B40" s="150" t="s">
        <v>193</v>
      </c>
      <c r="C40" s="151" t="s">
        <v>151</v>
      </c>
    </row>
    <row r="41" spans="1:3" x14ac:dyDescent="0.2">
      <c r="A41" s="29" t="s">
        <v>194</v>
      </c>
      <c r="B41" s="150" t="s">
        <v>195</v>
      </c>
      <c r="C41" s="151" t="s">
        <v>151</v>
      </c>
    </row>
    <row r="42" spans="1:3" x14ac:dyDescent="0.2">
      <c r="A42" s="29" t="s">
        <v>196</v>
      </c>
      <c r="B42" s="150" t="s">
        <v>197</v>
      </c>
      <c r="C42" s="151" t="s">
        <v>151</v>
      </c>
    </row>
    <row r="43" spans="1:3" x14ac:dyDescent="0.2">
      <c r="A43" s="29" t="s">
        <v>199</v>
      </c>
      <c r="B43" s="150" t="s">
        <v>200</v>
      </c>
      <c r="C43" s="151" t="s">
        <v>151</v>
      </c>
    </row>
    <row r="44" spans="1:3" x14ac:dyDescent="0.2">
      <c r="A44" s="29" t="s">
        <v>201</v>
      </c>
      <c r="B44" s="150" t="s">
        <v>202</v>
      </c>
      <c r="C44" s="151" t="s">
        <v>151</v>
      </c>
    </row>
    <row r="45" spans="1:3" x14ac:dyDescent="0.2">
      <c r="A45" s="29" t="s">
        <v>203</v>
      </c>
      <c r="B45" s="150" t="s">
        <v>204</v>
      </c>
      <c r="C45" s="151" t="s">
        <v>151</v>
      </c>
    </row>
    <row r="46" spans="1:3" x14ac:dyDescent="0.2">
      <c r="A46" s="29" t="s">
        <v>205</v>
      </c>
      <c r="B46" s="150" t="s">
        <v>206</v>
      </c>
      <c r="C46" s="151" t="s">
        <v>151</v>
      </c>
    </row>
    <row r="47" spans="1:3" x14ac:dyDescent="0.2">
      <c r="A47" s="29" t="s">
        <v>207</v>
      </c>
      <c r="B47" s="150" t="s">
        <v>208</v>
      </c>
      <c r="C47" s="151" t="s">
        <v>151</v>
      </c>
    </row>
    <row r="48" spans="1:3" ht="25.5" x14ac:dyDescent="0.2">
      <c r="A48" s="29" t="s">
        <v>209</v>
      </c>
      <c r="B48" s="150" t="s">
        <v>210</v>
      </c>
      <c r="C48" s="151" t="s">
        <v>151</v>
      </c>
    </row>
    <row r="49" spans="1:3" x14ac:dyDescent="0.2">
      <c r="A49" s="29" t="s">
        <v>211</v>
      </c>
      <c r="B49" s="150" t="s">
        <v>212</v>
      </c>
      <c r="C49" s="151" t="s">
        <v>151</v>
      </c>
    </row>
    <row r="50" spans="1:3" x14ac:dyDescent="0.2">
      <c r="A50" s="29" t="s">
        <v>213</v>
      </c>
      <c r="B50" s="150" t="s">
        <v>214</v>
      </c>
      <c r="C50" s="151" t="s">
        <v>151</v>
      </c>
    </row>
    <row r="51" spans="1:3" x14ac:dyDescent="0.2">
      <c r="A51" s="29" t="s">
        <v>215</v>
      </c>
      <c r="B51" s="150" t="s">
        <v>216</v>
      </c>
      <c r="C51" s="151" t="s">
        <v>151</v>
      </c>
    </row>
    <row r="52" spans="1:3" x14ac:dyDescent="0.2">
      <c r="A52" s="29" t="s">
        <v>217</v>
      </c>
      <c r="B52" s="150" t="s">
        <v>218</v>
      </c>
      <c r="C52" s="151" t="s">
        <v>151</v>
      </c>
    </row>
    <row r="53" spans="1:3" x14ac:dyDescent="0.2">
      <c r="A53" s="29" t="s">
        <v>219</v>
      </c>
      <c r="B53" s="150" t="s">
        <v>220</v>
      </c>
      <c r="C53" s="151" t="s">
        <v>151</v>
      </c>
    </row>
    <row r="54" spans="1:3" x14ac:dyDescent="0.2">
      <c r="A54" s="29" t="s">
        <v>223</v>
      </c>
      <c r="B54" s="150" t="s">
        <v>224</v>
      </c>
      <c r="C54" s="151" t="s">
        <v>151</v>
      </c>
    </row>
    <row r="55" spans="1:3" x14ac:dyDescent="0.2">
      <c r="A55" s="29" t="s">
        <v>225</v>
      </c>
      <c r="B55" s="150" t="s">
        <v>226</v>
      </c>
      <c r="C55" s="151" t="s">
        <v>151</v>
      </c>
    </row>
    <row r="56" spans="1:3" ht="14.25" x14ac:dyDescent="0.2">
      <c r="A56" s="29" t="s">
        <v>5835</v>
      </c>
      <c r="B56" s="150" t="s">
        <v>227</v>
      </c>
      <c r="C56" s="151" t="s">
        <v>151</v>
      </c>
    </row>
    <row r="57" spans="1:3" ht="14.25" x14ac:dyDescent="0.2">
      <c r="A57" s="29" t="s">
        <v>5836</v>
      </c>
      <c r="B57" s="150" t="s">
        <v>228</v>
      </c>
      <c r="C57" s="151" t="s">
        <v>151</v>
      </c>
    </row>
    <row r="58" spans="1:3" ht="14.25" x14ac:dyDescent="0.2">
      <c r="A58" s="29" t="s">
        <v>5837</v>
      </c>
      <c r="B58" s="150" t="s">
        <v>229</v>
      </c>
      <c r="C58" s="151" t="s">
        <v>151</v>
      </c>
    </row>
    <row r="59" spans="1:3" ht="14.25" x14ac:dyDescent="0.2">
      <c r="A59" s="29" t="s">
        <v>5838</v>
      </c>
      <c r="B59" s="150" t="s">
        <v>745</v>
      </c>
      <c r="C59" s="149">
        <v>279.20999999999998</v>
      </c>
    </row>
    <row r="60" spans="1:3" ht="14.25" x14ac:dyDescent="0.2">
      <c r="A60" s="29" t="s">
        <v>5839</v>
      </c>
      <c r="B60" s="150" t="s">
        <v>230</v>
      </c>
      <c r="C60" s="151" t="s">
        <v>151</v>
      </c>
    </row>
    <row r="61" spans="1:3" x14ac:dyDescent="0.2">
      <c r="A61" s="29" t="s">
        <v>231</v>
      </c>
      <c r="B61" s="150" t="s">
        <v>232</v>
      </c>
      <c r="C61" s="151" t="s">
        <v>151</v>
      </c>
    </row>
    <row r="62" spans="1:3" x14ac:dyDescent="0.2">
      <c r="A62" s="29" t="s">
        <v>233</v>
      </c>
      <c r="B62" s="150" t="s">
        <v>234</v>
      </c>
      <c r="C62" s="151" t="s">
        <v>151</v>
      </c>
    </row>
    <row r="63" spans="1:3" x14ac:dyDescent="0.2">
      <c r="A63" s="29" t="s">
        <v>1643</v>
      </c>
      <c r="B63" s="150" t="s">
        <v>1644</v>
      </c>
      <c r="C63" s="149">
        <v>3647.39</v>
      </c>
    </row>
    <row r="64" spans="1:3" x14ac:dyDescent="0.2">
      <c r="A64" s="29" t="s">
        <v>235</v>
      </c>
      <c r="B64" s="150" t="s">
        <v>236</v>
      </c>
      <c r="C64" s="151" t="s">
        <v>151</v>
      </c>
    </row>
    <row r="65" spans="1:3" x14ac:dyDescent="0.2">
      <c r="A65" s="29" t="s">
        <v>237</v>
      </c>
      <c r="B65" s="150" t="s">
        <v>238</v>
      </c>
      <c r="C65" s="151" t="s">
        <v>151</v>
      </c>
    </row>
    <row r="66" spans="1:3" x14ac:dyDescent="0.2">
      <c r="A66" s="29" t="s">
        <v>239</v>
      </c>
      <c r="B66" s="150" t="s">
        <v>240</v>
      </c>
      <c r="C66" s="151" t="s">
        <v>151</v>
      </c>
    </row>
    <row r="67" spans="1:3" x14ac:dyDescent="0.2">
      <c r="A67" s="29" t="s">
        <v>241</v>
      </c>
      <c r="B67" s="150" t="s">
        <v>242</v>
      </c>
      <c r="C67" s="151" t="s">
        <v>151</v>
      </c>
    </row>
    <row r="68" spans="1:3" ht="25.5" x14ac:dyDescent="0.2">
      <c r="A68" s="29" t="s">
        <v>243</v>
      </c>
      <c r="B68" s="150" t="s">
        <v>244</v>
      </c>
      <c r="C68" s="151" t="s">
        <v>151</v>
      </c>
    </row>
    <row r="69" spans="1:3" x14ac:dyDescent="0.2">
      <c r="A69" s="29" t="s">
        <v>1907</v>
      </c>
      <c r="B69" s="150" t="s">
        <v>1908</v>
      </c>
      <c r="C69" s="149">
        <v>1685.53</v>
      </c>
    </row>
    <row r="70" spans="1:3" x14ac:dyDescent="0.2">
      <c r="A70" s="29" t="s">
        <v>245</v>
      </c>
      <c r="B70" s="150" t="s">
        <v>246</v>
      </c>
      <c r="C70" s="151" t="s">
        <v>151</v>
      </c>
    </row>
    <row r="71" spans="1:3" x14ac:dyDescent="0.2">
      <c r="A71" s="29" t="s">
        <v>247</v>
      </c>
      <c r="B71" s="150" t="s">
        <v>248</v>
      </c>
      <c r="C71" s="151" t="s">
        <v>151</v>
      </c>
    </row>
    <row r="72" spans="1:3" x14ac:dyDescent="0.2">
      <c r="A72" s="29" t="s">
        <v>249</v>
      </c>
      <c r="B72" s="150" t="s">
        <v>44</v>
      </c>
      <c r="C72" s="151" t="s">
        <v>151</v>
      </c>
    </row>
    <row r="73" spans="1:3" ht="25.5" x14ac:dyDescent="0.2">
      <c r="A73" s="29" t="s">
        <v>1068</v>
      </c>
      <c r="B73" s="150" t="s">
        <v>5840</v>
      </c>
      <c r="C73" s="149">
        <v>7205.55</v>
      </c>
    </row>
    <row r="74" spans="1:3" ht="25.5" x14ac:dyDescent="0.2">
      <c r="A74" s="29" t="s">
        <v>1069</v>
      </c>
      <c r="B74" s="150" t="s">
        <v>5841</v>
      </c>
      <c r="C74" s="149">
        <v>5651.31</v>
      </c>
    </row>
    <row r="75" spans="1:3" ht="25.5" x14ac:dyDescent="0.2">
      <c r="A75" s="29" t="s">
        <v>1070</v>
      </c>
      <c r="B75" s="150" t="s">
        <v>5842</v>
      </c>
      <c r="C75" s="149">
        <v>11593.1</v>
      </c>
    </row>
    <row r="76" spans="1:3" ht="25.5" x14ac:dyDescent="0.2">
      <c r="A76" s="29" t="s">
        <v>1071</v>
      </c>
      <c r="B76" s="150" t="s">
        <v>5843</v>
      </c>
      <c r="C76" s="149">
        <v>9734.5</v>
      </c>
    </row>
    <row r="77" spans="1:3" x14ac:dyDescent="0.2">
      <c r="A77" s="29" t="s">
        <v>45</v>
      </c>
      <c r="B77" s="150" t="s">
        <v>46</v>
      </c>
      <c r="C77" s="151" t="s">
        <v>151</v>
      </c>
    </row>
    <row r="78" spans="1:3" x14ac:dyDescent="0.2">
      <c r="A78" s="29" t="s">
        <v>47</v>
      </c>
      <c r="B78" s="150" t="s">
        <v>48</v>
      </c>
      <c r="C78" s="151" t="s">
        <v>151</v>
      </c>
    </row>
    <row r="79" spans="1:3" x14ac:dyDescent="0.2">
      <c r="A79" s="29" t="s">
        <v>49</v>
      </c>
      <c r="B79" s="150" t="s">
        <v>50</v>
      </c>
      <c r="C79" s="151" t="s">
        <v>151</v>
      </c>
    </row>
    <row r="80" spans="1:3" x14ac:dyDescent="0.2">
      <c r="A80" s="29" t="s">
        <v>51</v>
      </c>
      <c r="B80" s="150" t="s">
        <v>52</v>
      </c>
      <c r="C80" s="151" t="s">
        <v>151</v>
      </c>
    </row>
    <row r="81" spans="1:3" x14ac:dyDescent="0.2">
      <c r="A81" s="29" t="s">
        <v>53</v>
      </c>
      <c r="B81" s="150" t="s">
        <v>54</v>
      </c>
      <c r="C81" s="151" t="s">
        <v>151</v>
      </c>
    </row>
    <row r="82" spans="1:3" x14ac:dyDescent="0.2">
      <c r="A82" s="29" t="s">
        <v>55</v>
      </c>
      <c r="B82" s="150" t="s">
        <v>56</v>
      </c>
      <c r="C82" s="151" t="s">
        <v>151</v>
      </c>
    </row>
    <row r="83" spans="1:3" x14ac:dyDescent="0.2">
      <c r="A83" s="29" t="s">
        <v>59</v>
      </c>
      <c r="B83" s="150" t="s">
        <v>60</v>
      </c>
      <c r="C83" s="151" t="s">
        <v>151</v>
      </c>
    </row>
    <row r="84" spans="1:3" x14ac:dyDescent="0.2">
      <c r="A84" s="29" t="s">
        <v>61</v>
      </c>
      <c r="B84" s="150" t="s">
        <v>62</v>
      </c>
      <c r="C84" s="151" t="s">
        <v>151</v>
      </c>
    </row>
    <row r="85" spans="1:3" ht="25.5" x14ac:dyDescent="0.2">
      <c r="A85" s="29" t="s">
        <v>63</v>
      </c>
      <c r="B85" s="150" t="s">
        <v>64</v>
      </c>
      <c r="C85" s="151" t="s">
        <v>151</v>
      </c>
    </row>
    <row r="86" spans="1:3" x14ac:dyDescent="0.2">
      <c r="A86" s="29" t="s">
        <v>3813</v>
      </c>
      <c r="B86" s="150" t="s">
        <v>3814</v>
      </c>
      <c r="C86" s="149">
        <v>107.9</v>
      </c>
    </row>
    <row r="87" spans="1:3" x14ac:dyDescent="0.2">
      <c r="A87" s="29" t="s">
        <v>65</v>
      </c>
      <c r="B87" s="150" t="s">
        <v>66</v>
      </c>
      <c r="C87" s="151" t="s">
        <v>151</v>
      </c>
    </row>
    <row r="88" spans="1:3" x14ac:dyDescent="0.2">
      <c r="A88" s="29" t="s">
        <v>67</v>
      </c>
      <c r="B88" s="150" t="s">
        <v>68</v>
      </c>
      <c r="C88" s="151" t="s">
        <v>151</v>
      </c>
    </row>
    <row r="89" spans="1:3" x14ac:dyDescent="0.2">
      <c r="A89" s="29" t="s">
        <v>69</v>
      </c>
      <c r="B89" s="150" t="s">
        <v>70</v>
      </c>
      <c r="C89" s="151" t="s">
        <v>151</v>
      </c>
    </row>
    <row r="90" spans="1:3" x14ac:dyDescent="0.2">
      <c r="A90" s="29" t="s">
        <v>71</v>
      </c>
      <c r="B90" s="150" t="s">
        <v>72</v>
      </c>
      <c r="C90" s="151" t="s">
        <v>151</v>
      </c>
    </row>
    <row r="91" spans="1:3" x14ac:dyDescent="0.2">
      <c r="A91" s="29" t="s">
        <v>73</v>
      </c>
      <c r="B91" s="150" t="s">
        <v>74</v>
      </c>
      <c r="C91" s="149">
        <v>11207.79</v>
      </c>
    </row>
    <row r="92" spans="1:3" x14ac:dyDescent="0.2">
      <c r="A92" s="29" t="s">
        <v>75</v>
      </c>
      <c r="B92" s="150" t="s">
        <v>76</v>
      </c>
      <c r="C92" s="149">
        <v>9140.59</v>
      </c>
    </row>
    <row r="93" spans="1:3" x14ac:dyDescent="0.2">
      <c r="A93" s="29" t="s">
        <v>5844</v>
      </c>
      <c r="B93" s="150" t="s">
        <v>5845</v>
      </c>
      <c r="C93" s="151" t="s">
        <v>151</v>
      </c>
    </row>
    <row r="94" spans="1:3" x14ac:dyDescent="0.2">
      <c r="A94" s="29" t="s">
        <v>5846</v>
      </c>
      <c r="B94" s="150" t="s">
        <v>5847</v>
      </c>
      <c r="C94" s="149">
        <v>1562.96</v>
      </c>
    </row>
    <row r="95" spans="1:3" ht="14.25" x14ac:dyDescent="0.2">
      <c r="A95" s="88" t="s">
        <v>7094</v>
      </c>
      <c r="B95" s="150" t="s">
        <v>6380</v>
      </c>
      <c r="C95" s="149">
        <v>106.06</v>
      </c>
    </row>
    <row r="96" spans="1:3" ht="14.25" x14ac:dyDescent="0.2">
      <c r="A96" s="88" t="s">
        <v>7095</v>
      </c>
      <c r="B96" s="150" t="s">
        <v>6388</v>
      </c>
      <c r="C96" s="149">
        <v>228.59</v>
      </c>
    </row>
    <row r="97" spans="1:3" x14ac:dyDescent="0.2">
      <c r="A97" s="29" t="s">
        <v>6389</v>
      </c>
      <c r="B97" s="150" t="s">
        <v>6490</v>
      </c>
      <c r="C97" s="151" t="s">
        <v>151</v>
      </c>
    </row>
    <row r="98" spans="1:3" x14ac:dyDescent="0.2">
      <c r="A98" s="29" t="s">
        <v>6436</v>
      </c>
      <c r="B98" s="150" t="s">
        <v>6491</v>
      </c>
      <c r="C98" s="151" t="s">
        <v>151</v>
      </c>
    </row>
    <row r="99" spans="1:3" x14ac:dyDescent="0.2">
      <c r="A99" s="29" t="s">
        <v>6941</v>
      </c>
      <c r="B99" s="150" t="s">
        <v>6942</v>
      </c>
      <c r="C99" s="151" t="s">
        <v>151</v>
      </c>
    </row>
    <row r="100" spans="1:3" x14ac:dyDescent="0.2">
      <c r="A100" s="29" t="s">
        <v>7013</v>
      </c>
      <c r="B100" s="150" t="s">
        <v>7014</v>
      </c>
      <c r="C100" s="151" t="s">
        <v>151</v>
      </c>
    </row>
    <row r="101" spans="1:3" x14ac:dyDescent="0.2">
      <c r="A101" s="38"/>
      <c r="B101" s="39"/>
      <c r="C101" s="40"/>
    </row>
    <row r="102" spans="1:3" x14ac:dyDescent="0.2">
      <c r="A102" s="41" t="s">
        <v>77</v>
      </c>
      <c r="B102" s="42"/>
      <c r="C102" s="43"/>
    </row>
    <row r="103" spans="1:3" x14ac:dyDescent="0.2">
      <c r="A103" s="42"/>
      <c r="B103" s="42"/>
      <c r="C103" s="43"/>
    </row>
    <row r="104" spans="1:3" ht="14.25" x14ac:dyDescent="0.2">
      <c r="A104" s="44" t="s">
        <v>78</v>
      </c>
      <c r="B104" s="550" t="s">
        <v>79</v>
      </c>
      <c r="C104" s="550"/>
    </row>
    <row r="105" spans="1:3" ht="27.6" customHeight="1" x14ac:dyDescent="0.2">
      <c r="A105" s="45" t="s">
        <v>80</v>
      </c>
      <c r="B105" s="551" t="s">
        <v>81</v>
      </c>
      <c r="C105" s="552"/>
    </row>
    <row r="106" spans="1:3" ht="28.35" customHeight="1" x14ac:dyDescent="0.2">
      <c r="A106" s="46" t="s">
        <v>82</v>
      </c>
      <c r="B106" s="547" t="s">
        <v>7093</v>
      </c>
      <c r="C106" s="547"/>
    </row>
    <row r="107" spans="1:3" ht="22.7" customHeight="1" x14ac:dyDescent="0.2">
      <c r="A107" s="46" t="s">
        <v>4580</v>
      </c>
      <c r="B107" s="547" t="s">
        <v>6486</v>
      </c>
      <c r="C107" s="547"/>
    </row>
    <row r="108" spans="1:3" ht="27" customHeight="1" x14ac:dyDescent="0.2">
      <c r="A108" s="46" t="s">
        <v>4582</v>
      </c>
      <c r="B108" s="547" t="s">
        <v>6487</v>
      </c>
      <c r="C108" s="547"/>
    </row>
  </sheetData>
  <mergeCells count="7">
    <mergeCell ref="B108:C108"/>
    <mergeCell ref="B104:C104"/>
    <mergeCell ref="A3:C3"/>
    <mergeCell ref="A4:C4"/>
    <mergeCell ref="B105:C105"/>
    <mergeCell ref="B106:C106"/>
    <mergeCell ref="B107:C107"/>
  </mergeCells>
  <pageMargins left="0.7" right="0.7" top="0.78740157499999996" bottom="0.78740157499999996"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Tabelle12">
    <tabColor rgb="FF002060"/>
  </sheetPr>
  <dimension ref="A1:F1564"/>
  <sheetViews>
    <sheetView workbookViewId="0">
      <selection activeCell="A1208" sqref="A1208:A1255"/>
    </sheetView>
  </sheetViews>
  <sheetFormatPr baseColWidth="10" defaultColWidth="3.42578125" defaultRowHeight="12.75" x14ac:dyDescent="0.2"/>
  <cols>
    <col min="1" max="1" width="10.42578125" style="122" customWidth="1"/>
    <col min="2" max="2" width="38" style="122" customWidth="1"/>
    <col min="3" max="3" width="10.85546875" style="122" customWidth="1"/>
    <col min="4" max="4" width="11.140625" style="122" customWidth="1"/>
    <col min="5" max="5" width="45.42578125" style="122" customWidth="1"/>
    <col min="6" max="6" width="20.42578125" style="122" customWidth="1"/>
    <col min="7" max="16384" width="3.42578125" style="122"/>
  </cols>
  <sheetData>
    <row r="1" spans="1:6" ht="15" x14ac:dyDescent="0.25">
      <c r="A1" s="90" t="s">
        <v>5538</v>
      </c>
      <c r="B1" s="91"/>
      <c r="C1" s="91"/>
      <c r="D1" s="121"/>
      <c r="E1" s="92"/>
      <c r="F1" s="93" t="s">
        <v>6852</v>
      </c>
    </row>
    <row r="2" spans="1:6" ht="18" x14ac:dyDescent="0.25">
      <c r="A2" s="94"/>
      <c r="B2" s="95"/>
      <c r="C2" s="123"/>
      <c r="D2" s="123"/>
      <c r="E2" s="124"/>
      <c r="F2" s="125"/>
    </row>
    <row r="3" spans="1:6" ht="15" x14ac:dyDescent="0.25">
      <c r="A3" s="571" t="s">
        <v>5539</v>
      </c>
      <c r="B3" s="580"/>
      <c r="C3" s="580"/>
      <c r="D3" s="580"/>
      <c r="E3" s="580"/>
      <c r="F3" s="580"/>
    </row>
    <row r="4" spans="1:6" ht="15" x14ac:dyDescent="0.25">
      <c r="A4" s="571" t="s">
        <v>4124</v>
      </c>
      <c r="B4" s="571"/>
      <c r="C4" s="571"/>
      <c r="D4" s="571"/>
      <c r="E4" s="571"/>
      <c r="F4" s="571"/>
    </row>
    <row r="5" spans="1:6" ht="14.25" x14ac:dyDescent="0.2">
      <c r="A5" s="96"/>
      <c r="B5" s="126"/>
      <c r="C5" s="127"/>
      <c r="D5" s="127"/>
      <c r="E5" s="128"/>
      <c r="F5" s="129"/>
    </row>
    <row r="6" spans="1:6" ht="15" x14ac:dyDescent="0.2">
      <c r="A6" s="573" t="s">
        <v>148</v>
      </c>
      <c r="B6" s="573" t="s">
        <v>4041</v>
      </c>
      <c r="C6" s="573" t="s">
        <v>5849</v>
      </c>
      <c r="D6" s="575" t="s">
        <v>6853</v>
      </c>
      <c r="E6" s="576"/>
      <c r="F6" s="573" t="s">
        <v>3354</v>
      </c>
    </row>
    <row r="7" spans="1:6" ht="30" x14ac:dyDescent="0.2">
      <c r="A7" s="574"/>
      <c r="B7" s="574"/>
      <c r="C7" s="574"/>
      <c r="D7" s="97" t="s">
        <v>4125</v>
      </c>
      <c r="E7" s="97" t="s">
        <v>4126</v>
      </c>
      <c r="F7" s="574"/>
    </row>
    <row r="8" spans="1:6" x14ac:dyDescent="0.2">
      <c r="A8" s="130">
        <v>1</v>
      </c>
      <c r="B8" s="130">
        <v>2</v>
      </c>
      <c r="C8" s="130">
        <v>3</v>
      </c>
      <c r="D8" s="130">
        <v>4</v>
      </c>
      <c r="E8" s="130">
        <v>5</v>
      </c>
      <c r="F8" s="130">
        <v>6</v>
      </c>
    </row>
    <row r="9" spans="1:6" ht="25.5" x14ac:dyDescent="0.2">
      <c r="A9" s="577" t="s">
        <v>5850</v>
      </c>
      <c r="B9" s="578" t="s">
        <v>2230</v>
      </c>
      <c r="C9" s="558"/>
      <c r="D9" s="131" t="s">
        <v>4127</v>
      </c>
      <c r="E9" s="132" t="s">
        <v>4128</v>
      </c>
      <c r="F9" s="568" t="s">
        <v>4129</v>
      </c>
    </row>
    <row r="10" spans="1:6" ht="25.5" x14ac:dyDescent="0.2">
      <c r="A10" s="559"/>
      <c r="B10" s="554"/>
      <c r="C10" s="559"/>
      <c r="D10" s="131" t="s">
        <v>4130</v>
      </c>
      <c r="E10" s="132" t="s">
        <v>4131</v>
      </c>
      <c r="F10" s="569"/>
    </row>
    <row r="11" spans="1:6" ht="38.25" x14ac:dyDescent="0.2">
      <c r="A11" s="559"/>
      <c r="B11" s="554"/>
      <c r="C11" s="559"/>
      <c r="D11" s="131" t="s">
        <v>4132</v>
      </c>
      <c r="E11" s="132" t="s">
        <v>4133</v>
      </c>
      <c r="F11" s="569"/>
    </row>
    <row r="12" spans="1:6" ht="25.5" x14ac:dyDescent="0.2">
      <c r="A12" s="560"/>
      <c r="B12" s="555"/>
      <c r="C12" s="560"/>
      <c r="D12" s="131" t="s">
        <v>4134</v>
      </c>
      <c r="E12" s="132" t="s">
        <v>4135</v>
      </c>
      <c r="F12" s="570"/>
    </row>
    <row r="13" spans="1:6" ht="25.5" x14ac:dyDescent="0.2">
      <c r="A13" s="577" t="s">
        <v>5851</v>
      </c>
      <c r="B13" s="578" t="s">
        <v>2231</v>
      </c>
      <c r="C13" s="558"/>
      <c r="D13" s="131" t="s">
        <v>4127</v>
      </c>
      <c r="E13" s="132" t="s">
        <v>4128</v>
      </c>
      <c r="F13" s="568" t="s">
        <v>4129</v>
      </c>
    </row>
    <row r="14" spans="1:6" ht="25.5" x14ac:dyDescent="0.2">
      <c r="A14" s="559"/>
      <c r="B14" s="554"/>
      <c r="C14" s="559"/>
      <c r="D14" s="131" t="s">
        <v>4130</v>
      </c>
      <c r="E14" s="132" t="s">
        <v>4131</v>
      </c>
      <c r="F14" s="569"/>
    </row>
    <row r="15" spans="1:6" ht="38.25" x14ac:dyDescent="0.2">
      <c r="A15" s="559"/>
      <c r="B15" s="554"/>
      <c r="C15" s="559"/>
      <c r="D15" s="131" t="s">
        <v>4132</v>
      </c>
      <c r="E15" s="132" t="s">
        <v>4133</v>
      </c>
      <c r="F15" s="569"/>
    </row>
    <row r="16" spans="1:6" ht="25.5" x14ac:dyDescent="0.2">
      <c r="A16" s="560"/>
      <c r="B16" s="555"/>
      <c r="C16" s="560"/>
      <c r="D16" s="131" t="s">
        <v>4134</v>
      </c>
      <c r="E16" s="132" t="s">
        <v>4135</v>
      </c>
      <c r="F16" s="570"/>
    </row>
    <row r="17" spans="1:6" ht="25.5" x14ac:dyDescent="0.2">
      <c r="A17" s="553" t="s">
        <v>5852</v>
      </c>
      <c r="B17" s="553" t="s">
        <v>3785</v>
      </c>
      <c r="C17" s="558"/>
      <c r="D17" s="131" t="s">
        <v>4136</v>
      </c>
      <c r="E17" s="132" t="s">
        <v>4137</v>
      </c>
      <c r="F17" s="568" t="s">
        <v>4129</v>
      </c>
    </row>
    <row r="18" spans="1:6" ht="25.5" x14ac:dyDescent="0.2">
      <c r="A18" s="554"/>
      <c r="B18" s="554"/>
      <c r="C18" s="559"/>
      <c r="D18" s="131" t="s">
        <v>4138</v>
      </c>
      <c r="E18" s="132" t="s">
        <v>4139</v>
      </c>
      <c r="F18" s="569"/>
    </row>
    <row r="19" spans="1:6" ht="38.25" x14ac:dyDescent="0.2">
      <c r="A19" s="554"/>
      <c r="B19" s="554"/>
      <c r="C19" s="559"/>
      <c r="D19" s="131" t="s">
        <v>4140</v>
      </c>
      <c r="E19" s="132" t="s">
        <v>4141</v>
      </c>
      <c r="F19" s="569"/>
    </row>
    <row r="20" spans="1:6" ht="25.5" x14ac:dyDescent="0.2">
      <c r="A20" s="555"/>
      <c r="B20" s="555"/>
      <c r="C20" s="560"/>
      <c r="D20" s="131" t="s">
        <v>4142</v>
      </c>
      <c r="E20" s="132" t="s">
        <v>4143</v>
      </c>
      <c r="F20" s="570"/>
    </row>
    <row r="21" spans="1:6" ht="63.75" x14ac:dyDescent="0.2">
      <c r="A21" s="553" t="s">
        <v>3355</v>
      </c>
      <c r="B21" s="553" t="s">
        <v>2364</v>
      </c>
      <c r="C21" s="558"/>
      <c r="D21" s="131" t="s">
        <v>4144</v>
      </c>
      <c r="E21" s="132" t="s">
        <v>4145</v>
      </c>
      <c r="F21" s="568" t="s">
        <v>4129</v>
      </c>
    </row>
    <row r="22" spans="1:6" ht="63.75" x14ac:dyDescent="0.2">
      <c r="A22" s="555"/>
      <c r="B22" s="555"/>
      <c r="C22" s="560"/>
      <c r="D22" s="131" t="s">
        <v>4146</v>
      </c>
      <c r="E22" s="132" t="s">
        <v>5853</v>
      </c>
      <c r="F22" s="570"/>
    </row>
    <row r="23" spans="1:6" ht="25.5" x14ac:dyDescent="0.2">
      <c r="A23" s="553" t="s">
        <v>2045</v>
      </c>
      <c r="B23" s="553" t="s">
        <v>2046</v>
      </c>
      <c r="C23" s="558"/>
      <c r="D23" s="131" t="s">
        <v>4147</v>
      </c>
      <c r="E23" s="132" t="s">
        <v>4148</v>
      </c>
      <c r="F23" s="568" t="s">
        <v>4129</v>
      </c>
    </row>
    <row r="24" spans="1:6" ht="25.5" x14ac:dyDescent="0.2">
      <c r="A24" s="554"/>
      <c r="B24" s="554"/>
      <c r="C24" s="559"/>
      <c r="D24" s="131" t="s">
        <v>4149</v>
      </c>
      <c r="E24" s="132" t="s">
        <v>4150</v>
      </c>
      <c r="F24" s="569"/>
    </row>
    <row r="25" spans="1:6" ht="25.5" x14ac:dyDescent="0.2">
      <c r="A25" s="554"/>
      <c r="B25" s="554"/>
      <c r="C25" s="559"/>
      <c r="D25" s="131" t="s">
        <v>4151</v>
      </c>
      <c r="E25" s="132" t="s">
        <v>4152</v>
      </c>
      <c r="F25" s="569"/>
    </row>
    <row r="26" spans="1:6" ht="25.5" x14ac:dyDescent="0.2">
      <c r="A26" s="555"/>
      <c r="B26" s="555"/>
      <c r="C26" s="560"/>
      <c r="D26" s="131" t="s">
        <v>4153</v>
      </c>
      <c r="E26" s="132" t="s">
        <v>4154</v>
      </c>
      <c r="F26" s="570"/>
    </row>
    <row r="27" spans="1:6" x14ac:dyDescent="0.2">
      <c r="A27" s="553" t="s">
        <v>149</v>
      </c>
      <c r="B27" s="553" t="s">
        <v>150</v>
      </c>
      <c r="C27" s="133"/>
      <c r="D27" s="131"/>
      <c r="E27" s="556" t="s">
        <v>5854</v>
      </c>
      <c r="F27" s="557"/>
    </row>
    <row r="28" spans="1:6" x14ac:dyDescent="0.2">
      <c r="A28" s="554"/>
      <c r="B28" s="554"/>
      <c r="C28" s="133" t="s">
        <v>3065</v>
      </c>
      <c r="D28" s="131" t="s">
        <v>4155</v>
      </c>
      <c r="E28" s="132" t="s">
        <v>5855</v>
      </c>
      <c r="F28" s="98">
        <v>864.6</v>
      </c>
    </row>
    <row r="29" spans="1:6" x14ac:dyDescent="0.2">
      <c r="A29" s="554"/>
      <c r="B29" s="554"/>
      <c r="C29" s="133" t="s">
        <v>3066</v>
      </c>
      <c r="D29" s="131" t="s">
        <v>4156</v>
      </c>
      <c r="E29" s="132" t="s">
        <v>5856</v>
      </c>
      <c r="F29" s="98">
        <v>1470.24</v>
      </c>
    </row>
    <row r="30" spans="1:6" x14ac:dyDescent="0.2">
      <c r="A30" s="554"/>
      <c r="B30" s="554"/>
      <c r="C30" s="133" t="s">
        <v>3067</v>
      </c>
      <c r="D30" s="131" t="s">
        <v>4157</v>
      </c>
      <c r="E30" s="132" t="s">
        <v>5857</v>
      </c>
      <c r="F30" s="98">
        <v>2075.88</v>
      </c>
    </row>
    <row r="31" spans="1:6" x14ac:dyDescent="0.2">
      <c r="A31" s="554"/>
      <c r="B31" s="554"/>
      <c r="C31" s="133" t="s">
        <v>3068</v>
      </c>
      <c r="D31" s="131" t="s">
        <v>4158</v>
      </c>
      <c r="E31" s="132" t="s">
        <v>5858</v>
      </c>
      <c r="F31" s="98">
        <v>2681.52</v>
      </c>
    </row>
    <row r="32" spans="1:6" x14ac:dyDescent="0.2">
      <c r="A32" s="555"/>
      <c r="B32" s="555"/>
      <c r="C32" s="133" t="s">
        <v>3069</v>
      </c>
      <c r="D32" s="131" t="s">
        <v>4159</v>
      </c>
      <c r="E32" s="132" t="s">
        <v>5859</v>
      </c>
      <c r="F32" s="98">
        <v>3287.16</v>
      </c>
    </row>
    <row r="33" spans="1:6" x14ac:dyDescent="0.2">
      <c r="A33" s="553" t="s">
        <v>152</v>
      </c>
      <c r="B33" s="553" t="s">
        <v>153</v>
      </c>
      <c r="C33" s="133"/>
      <c r="D33" s="131"/>
      <c r="E33" s="556" t="s">
        <v>746</v>
      </c>
      <c r="F33" s="557"/>
    </row>
    <row r="34" spans="1:6" x14ac:dyDescent="0.2">
      <c r="A34" s="554"/>
      <c r="B34" s="554"/>
      <c r="C34" s="133" t="s">
        <v>1072</v>
      </c>
      <c r="D34" s="131" t="s">
        <v>4160</v>
      </c>
      <c r="E34" s="132" t="s">
        <v>1073</v>
      </c>
      <c r="F34" s="98">
        <v>210.48</v>
      </c>
    </row>
    <row r="35" spans="1:6" x14ac:dyDescent="0.2">
      <c r="A35" s="554"/>
      <c r="B35" s="554"/>
      <c r="C35" s="133" t="s">
        <v>1074</v>
      </c>
      <c r="D35" s="131" t="s">
        <v>4161</v>
      </c>
      <c r="E35" s="132" t="s">
        <v>1075</v>
      </c>
      <c r="F35" s="98">
        <v>242.05</v>
      </c>
    </row>
    <row r="36" spans="1:6" x14ac:dyDescent="0.2">
      <c r="A36" s="554"/>
      <c r="B36" s="554"/>
      <c r="C36" s="133" t="s">
        <v>1076</v>
      </c>
      <c r="D36" s="131" t="s">
        <v>4162</v>
      </c>
      <c r="E36" s="132" t="s">
        <v>1077</v>
      </c>
      <c r="F36" s="98">
        <v>273.62</v>
      </c>
    </row>
    <row r="37" spans="1:6" x14ac:dyDescent="0.2">
      <c r="A37" s="554"/>
      <c r="B37" s="554"/>
      <c r="C37" s="133" t="s">
        <v>1078</v>
      </c>
      <c r="D37" s="131" t="s">
        <v>4163</v>
      </c>
      <c r="E37" s="132" t="s">
        <v>1079</v>
      </c>
      <c r="F37" s="98">
        <v>305.2</v>
      </c>
    </row>
    <row r="38" spans="1:6" x14ac:dyDescent="0.2">
      <c r="A38" s="554"/>
      <c r="B38" s="554"/>
      <c r="C38" s="133" t="s">
        <v>1080</v>
      </c>
      <c r="D38" s="131" t="s">
        <v>4164</v>
      </c>
      <c r="E38" s="132" t="s">
        <v>1081</v>
      </c>
      <c r="F38" s="98">
        <v>336.77</v>
      </c>
    </row>
    <row r="39" spans="1:6" x14ac:dyDescent="0.2">
      <c r="A39" s="555"/>
      <c r="B39" s="555"/>
      <c r="C39" s="133" t="s">
        <v>1082</v>
      </c>
      <c r="D39" s="131" t="s">
        <v>4165</v>
      </c>
      <c r="E39" s="132" t="s">
        <v>5860</v>
      </c>
      <c r="F39" s="98">
        <v>368.34</v>
      </c>
    </row>
    <row r="40" spans="1:6" x14ac:dyDescent="0.2">
      <c r="A40" s="553" t="s">
        <v>154</v>
      </c>
      <c r="B40" s="553" t="s">
        <v>155</v>
      </c>
      <c r="C40" s="133"/>
      <c r="D40" s="131"/>
      <c r="E40" s="556" t="s">
        <v>747</v>
      </c>
      <c r="F40" s="557"/>
    </row>
    <row r="41" spans="1:6" x14ac:dyDescent="0.2">
      <c r="A41" s="554"/>
      <c r="B41" s="554"/>
      <c r="C41" s="133" t="s">
        <v>1083</v>
      </c>
      <c r="D41" s="131" t="s">
        <v>4166</v>
      </c>
      <c r="E41" s="132" t="s">
        <v>829</v>
      </c>
      <c r="F41" s="98">
        <v>157.47999999999999</v>
      </c>
    </row>
    <row r="42" spans="1:6" x14ac:dyDescent="0.2">
      <c r="A42" s="554"/>
      <c r="B42" s="554"/>
      <c r="C42" s="133" t="s">
        <v>1084</v>
      </c>
      <c r="D42" s="131" t="s">
        <v>4167</v>
      </c>
      <c r="E42" s="132" t="s">
        <v>830</v>
      </c>
      <c r="F42" s="98">
        <v>172.72</v>
      </c>
    </row>
    <row r="43" spans="1:6" x14ac:dyDescent="0.2">
      <c r="A43" s="554"/>
      <c r="B43" s="554"/>
      <c r="C43" s="133" t="s">
        <v>1085</v>
      </c>
      <c r="D43" s="131" t="s">
        <v>4168</v>
      </c>
      <c r="E43" s="132" t="s">
        <v>831</v>
      </c>
      <c r="F43" s="98">
        <v>187.96</v>
      </c>
    </row>
    <row r="44" spans="1:6" x14ac:dyDescent="0.2">
      <c r="A44" s="554"/>
      <c r="B44" s="554"/>
      <c r="C44" s="133" t="s">
        <v>1086</v>
      </c>
      <c r="D44" s="131" t="s">
        <v>4169</v>
      </c>
      <c r="E44" s="132" t="s">
        <v>1471</v>
      </c>
      <c r="F44" s="98">
        <v>203.2</v>
      </c>
    </row>
    <row r="45" spans="1:6" x14ac:dyDescent="0.2">
      <c r="A45" s="554"/>
      <c r="B45" s="554"/>
      <c r="C45" s="133" t="s">
        <v>1087</v>
      </c>
      <c r="D45" s="131" t="s">
        <v>4170</v>
      </c>
      <c r="E45" s="132" t="s">
        <v>3297</v>
      </c>
      <c r="F45" s="98">
        <v>218.44</v>
      </c>
    </row>
    <row r="46" spans="1:6" x14ac:dyDescent="0.2">
      <c r="A46" s="555"/>
      <c r="B46" s="555"/>
      <c r="C46" s="133" t="s">
        <v>1088</v>
      </c>
      <c r="D46" s="131" t="s">
        <v>4171</v>
      </c>
      <c r="E46" s="132" t="s">
        <v>5861</v>
      </c>
      <c r="F46" s="98">
        <v>233.68</v>
      </c>
    </row>
    <row r="47" spans="1:6" x14ac:dyDescent="0.2">
      <c r="A47" s="553" t="s">
        <v>5862</v>
      </c>
      <c r="B47" s="553" t="s">
        <v>156</v>
      </c>
      <c r="C47" s="133"/>
      <c r="D47" s="131"/>
      <c r="E47" s="556" t="s">
        <v>1089</v>
      </c>
      <c r="F47" s="557"/>
    </row>
    <row r="48" spans="1:6" x14ac:dyDescent="0.2">
      <c r="A48" s="554"/>
      <c r="B48" s="554"/>
      <c r="C48" s="133" t="s">
        <v>1160</v>
      </c>
      <c r="D48" s="131" t="s">
        <v>4172</v>
      </c>
      <c r="E48" s="132" t="s">
        <v>1967</v>
      </c>
      <c r="F48" s="98">
        <v>851.38</v>
      </c>
    </row>
    <row r="49" spans="1:6" x14ac:dyDescent="0.2">
      <c r="A49" s="554"/>
      <c r="B49" s="554"/>
      <c r="C49" s="133" t="s">
        <v>1161</v>
      </c>
      <c r="D49" s="131" t="s">
        <v>4173</v>
      </c>
      <c r="E49" s="132" t="s">
        <v>1968</v>
      </c>
      <c r="F49" s="98">
        <v>1073.48</v>
      </c>
    </row>
    <row r="50" spans="1:6" x14ac:dyDescent="0.2">
      <c r="A50" s="554"/>
      <c r="B50" s="554"/>
      <c r="C50" s="133" t="s">
        <v>1162</v>
      </c>
      <c r="D50" s="131" t="s">
        <v>4174</v>
      </c>
      <c r="E50" s="132" t="s">
        <v>1969</v>
      </c>
      <c r="F50" s="98">
        <v>1295.58</v>
      </c>
    </row>
    <row r="51" spans="1:6" x14ac:dyDescent="0.2">
      <c r="A51" s="554"/>
      <c r="B51" s="554"/>
      <c r="C51" s="133" t="s">
        <v>1163</v>
      </c>
      <c r="D51" s="131" t="s">
        <v>4175</v>
      </c>
      <c r="E51" s="132" t="s">
        <v>1970</v>
      </c>
      <c r="F51" s="98">
        <v>1517.68</v>
      </c>
    </row>
    <row r="52" spans="1:6" x14ac:dyDescent="0.2">
      <c r="A52" s="554"/>
      <c r="B52" s="554"/>
      <c r="C52" s="133" t="s">
        <v>1164</v>
      </c>
      <c r="D52" s="131" t="s">
        <v>4176</v>
      </c>
      <c r="E52" s="132" t="s">
        <v>1971</v>
      </c>
      <c r="F52" s="98">
        <v>1739.78</v>
      </c>
    </row>
    <row r="53" spans="1:6" x14ac:dyDescent="0.2">
      <c r="A53" s="554"/>
      <c r="B53" s="554"/>
      <c r="C53" s="133" t="s">
        <v>1165</v>
      </c>
      <c r="D53" s="131" t="s">
        <v>4177</v>
      </c>
      <c r="E53" s="132" t="s">
        <v>1972</v>
      </c>
      <c r="F53" s="98">
        <v>1961.88</v>
      </c>
    </row>
    <row r="54" spans="1:6" x14ac:dyDescent="0.2">
      <c r="A54" s="554"/>
      <c r="B54" s="554"/>
      <c r="C54" s="133" t="s">
        <v>1166</v>
      </c>
      <c r="D54" s="131" t="s">
        <v>4178</v>
      </c>
      <c r="E54" s="132" t="s">
        <v>1973</v>
      </c>
      <c r="F54" s="98">
        <v>2183.98</v>
      </c>
    </row>
    <row r="55" spans="1:6" x14ac:dyDescent="0.2">
      <c r="A55" s="554"/>
      <c r="B55" s="554"/>
      <c r="C55" s="133" t="s">
        <v>1724</v>
      </c>
      <c r="D55" s="131" t="s">
        <v>4179</v>
      </c>
      <c r="E55" s="132" t="s">
        <v>1427</v>
      </c>
      <c r="F55" s="98">
        <v>2702.22</v>
      </c>
    </row>
    <row r="56" spans="1:6" x14ac:dyDescent="0.2">
      <c r="A56" s="554"/>
      <c r="B56" s="554"/>
      <c r="C56" s="133" t="s">
        <v>1725</v>
      </c>
      <c r="D56" s="131" t="s">
        <v>4180</v>
      </c>
      <c r="E56" s="132" t="s">
        <v>1428</v>
      </c>
      <c r="F56" s="98">
        <v>3812.72</v>
      </c>
    </row>
    <row r="57" spans="1:6" x14ac:dyDescent="0.2">
      <c r="A57" s="554"/>
      <c r="B57" s="554"/>
      <c r="C57" s="133" t="s">
        <v>1726</v>
      </c>
      <c r="D57" s="131" t="s">
        <v>4181</v>
      </c>
      <c r="E57" s="132" t="s">
        <v>1429</v>
      </c>
      <c r="F57" s="98">
        <v>4923.22</v>
      </c>
    </row>
    <row r="58" spans="1:6" x14ac:dyDescent="0.2">
      <c r="A58" s="554"/>
      <c r="B58" s="554"/>
      <c r="C58" s="133" t="s">
        <v>1727</v>
      </c>
      <c r="D58" s="131" t="s">
        <v>4182</v>
      </c>
      <c r="E58" s="132" t="s">
        <v>1430</v>
      </c>
      <c r="F58" s="98">
        <v>6033.72</v>
      </c>
    </row>
    <row r="59" spans="1:6" x14ac:dyDescent="0.2">
      <c r="A59" s="554"/>
      <c r="B59" s="554"/>
      <c r="C59" s="133" t="s">
        <v>1728</v>
      </c>
      <c r="D59" s="131"/>
      <c r="E59" s="132" t="s">
        <v>5863</v>
      </c>
      <c r="F59" s="98"/>
    </row>
    <row r="60" spans="1:6" x14ac:dyDescent="0.2">
      <c r="A60" s="554"/>
      <c r="B60" s="554"/>
      <c r="C60" s="133" t="s">
        <v>5864</v>
      </c>
      <c r="D60" s="131" t="s">
        <v>4183</v>
      </c>
      <c r="E60" s="132" t="s">
        <v>4184</v>
      </c>
      <c r="F60" s="98">
        <v>7329.3</v>
      </c>
    </row>
    <row r="61" spans="1:6" x14ac:dyDescent="0.2">
      <c r="A61" s="554"/>
      <c r="B61" s="554"/>
      <c r="C61" s="133" t="s">
        <v>5865</v>
      </c>
      <c r="D61" s="131" t="s">
        <v>4185</v>
      </c>
      <c r="E61" s="132" t="s">
        <v>4186</v>
      </c>
      <c r="F61" s="98">
        <v>9550.2999999999993</v>
      </c>
    </row>
    <row r="62" spans="1:6" x14ac:dyDescent="0.2">
      <c r="A62" s="554"/>
      <c r="B62" s="554"/>
      <c r="C62" s="133" t="s">
        <v>5866</v>
      </c>
      <c r="D62" s="131" t="s">
        <v>4187</v>
      </c>
      <c r="E62" s="132" t="s">
        <v>4188</v>
      </c>
      <c r="F62" s="98">
        <v>11771.3</v>
      </c>
    </row>
    <row r="63" spans="1:6" x14ac:dyDescent="0.2">
      <c r="A63" s="554"/>
      <c r="B63" s="554"/>
      <c r="C63" s="133" t="s">
        <v>5867</v>
      </c>
      <c r="D63" s="131" t="s">
        <v>4189</v>
      </c>
      <c r="E63" s="132" t="s">
        <v>4190</v>
      </c>
      <c r="F63" s="98">
        <v>14547.55</v>
      </c>
    </row>
    <row r="64" spans="1:6" x14ac:dyDescent="0.2">
      <c r="A64" s="554"/>
      <c r="B64" s="554"/>
      <c r="C64" s="133" t="s">
        <v>5868</v>
      </c>
      <c r="D64" s="131" t="s">
        <v>4191</v>
      </c>
      <c r="E64" s="132" t="s">
        <v>4192</v>
      </c>
      <c r="F64" s="98">
        <v>18989.55</v>
      </c>
    </row>
    <row r="65" spans="1:6" x14ac:dyDescent="0.2">
      <c r="A65" s="554"/>
      <c r="B65" s="554"/>
      <c r="C65" s="133" t="s">
        <v>5869</v>
      </c>
      <c r="D65" s="131" t="s">
        <v>4193</v>
      </c>
      <c r="E65" s="132" t="s">
        <v>4194</v>
      </c>
      <c r="F65" s="98">
        <v>23431.55</v>
      </c>
    </row>
    <row r="66" spans="1:6" x14ac:dyDescent="0.2">
      <c r="A66" s="554"/>
      <c r="B66" s="554"/>
      <c r="C66" s="133" t="s">
        <v>5870</v>
      </c>
      <c r="D66" s="131" t="s">
        <v>4195</v>
      </c>
      <c r="E66" s="132" t="s">
        <v>4196</v>
      </c>
      <c r="F66" s="98">
        <v>27873.55</v>
      </c>
    </row>
    <row r="67" spans="1:6" x14ac:dyDescent="0.2">
      <c r="A67" s="554"/>
      <c r="B67" s="554"/>
      <c r="C67" s="133" t="s">
        <v>5871</v>
      </c>
      <c r="D67" s="131" t="s">
        <v>4197</v>
      </c>
      <c r="E67" s="132" t="s">
        <v>4198</v>
      </c>
      <c r="F67" s="98">
        <v>32315.55</v>
      </c>
    </row>
    <row r="68" spans="1:6" x14ac:dyDescent="0.2">
      <c r="A68" s="554"/>
      <c r="B68" s="554"/>
      <c r="C68" s="133" t="s">
        <v>5872</v>
      </c>
      <c r="D68" s="131" t="s">
        <v>4199</v>
      </c>
      <c r="E68" s="132" t="s">
        <v>4200</v>
      </c>
      <c r="F68" s="98">
        <v>37868.050000000003</v>
      </c>
    </row>
    <row r="69" spans="1:6" x14ac:dyDescent="0.2">
      <c r="A69" s="555"/>
      <c r="B69" s="555"/>
      <c r="C69" s="133" t="s">
        <v>5873</v>
      </c>
      <c r="D69" s="131" t="s">
        <v>4201</v>
      </c>
      <c r="E69" s="132" t="s">
        <v>5874</v>
      </c>
      <c r="F69" s="98">
        <v>46752.05</v>
      </c>
    </row>
    <row r="70" spans="1:6" x14ac:dyDescent="0.2">
      <c r="A70" s="553" t="s">
        <v>157</v>
      </c>
      <c r="B70" s="553" t="s">
        <v>158</v>
      </c>
      <c r="C70" s="133"/>
      <c r="D70" s="131"/>
      <c r="E70" s="556" t="s">
        <v>3070</v>
      </c>
      <c r="F70" s="557"/>
    </row>
    <row r="71" spans="1:6" x14ac:dyDescent="0.2">
      <c r="A71" s="554"/>
      <c r="B71" s="554"/>
      <c r="C71" s="558" t="s">
        <v>3071</v>
      </c>
      <c r="D71" s="131" t="s">
        <v>4202</v>
      </c>
      <c r="E71" s="132" t="s">
        <v>3072</v>
      </c>
      <c r="F71" s="562">
        <v>1278.27</v>
      </c>
    </row>
    <row r="72" spans="1:6" x14ac:dyDescent="0.2">
      <c r="A72" s="554"/>
      <c r="B72" s="554"/>
      <c r="C72" s="559"/>
      <c r="D72" s="131" t="s">
        <v>4203</v>
      </c>
      <c r="E72" s="132" t="s">
        <v>3072</v>
      </c>
      <c r="F72" s="567"/>
    </row>
    <row r="73" spans="1:6" x14ac:dyDescent="0.2">
      <c r="A73" s="554"/>
      <c r="B73" s="554"/>
      <c r="C73" s="559"/>
      <c r="D73" s="131" t="s">
        <v>4204</v>
      </c>
      <c r="E73" s="132" t="s">
        <v>3072</v>
      </c>
      <c r="F73" s="567"/>
    </row>
    <row r="74" spans="1:6" x14ac:dyDescent="0.2">
      <c r="A74" s="554"/>
      <c r="B74" s="554"/>
      <c r="C74" s="560"/>
      <c r="D74" s="131" t="s">
        <v>4205</v>
      </c>
      <c r="E74" s="132" t="s">
        <v>748</v>
      </c>
      <c r="F74" s="563"/>
    </row>
    <row r="75" spans="1:6" x14ac:dyDescent="0.2">
      <c r="A75" s="554"/>
      <c r="B75" s="554"/>
      <c r="C75" s="558" t="s">
        <v>3073</v>
      </c>
      <c r="D75" s="131" t="s">
        <v>4206</v>
      </c>
      <c r="E75" s="132" t="s">
        <v>3074</v>
      </c>
      <c r="F75" s="562">
        <v>2556.54</v>
      </c>
    </row>
    <row r="76" spans="1:6" x14ac:dyDescent="0.2">
      <c r="A76" s="554"/>
      <c r="B76" s="554"/>
      <c r="C76" s="559"/>
      <c r="D76" s="131" t="s">
        <v>4207</v>
      </c>
      <c r="E76" s="132" t="s">
        <v>3074</v>
      </c>
      <c r="F76" s="567"/>
    </row>
    <row r="77" spans="1:6" x14ac:dyDescent="0.2">
      <c r="A77" s="554"/>
      <c r="B77" s="554"/>
      <c r="C77" s="559"/>
      <c r="D77" s="131" t="s">
        <v>4208</v>
      </c>
      <c r="E77" s="132" t="s">
        <v>3074</v>
      </c>
      <c r="F77" s="567"/>
    </row>
    <row r="78" spans="1:6" x14ac:dyDescent="0.2">
      <c r="A78" s="554"/>
      <c r="B78" s="554"/>
      <c r="C78" s="560"/>
      <c r="D78" s="131" t="s">
        <v>4209</v>
      </c>
      <c r="E78" s="132" t="s">
        <v>749</v>
      </c>
      <c r="F78" s="563"/>
    </row>
    <row r="79" spans="1:6" x14ac:dyDescent="0.2">
      <c r="A79" s="554"/>
      <c r="B79" s="554"/>
      <c r="C79" s="558" t="s">
        <v>3075</v>
      </c>
      <c r="D79" s="131" t="s">
        <v>4210</v>
      </c>
      <c r="E79" s="132" t="s">
        <v>3076</v>
      </c>
      <c r="F79" s="562">
        <v>3834.81</v>
      </c>
    </row>
    <row r="80" spans="1:6" x14ac:dyDescent="0.2">
      <c r="A80" s="554"/>
      <c r="B80" s="554"/>
      <c r="C80" s="559"/>
      <c r="D80" s="131" t="s">
        <v>4211</v>
      </c>
      <c r="E80" s="132" t="s">
        <v>3076</v>
      </c>
      <c r="F80" s="567"/>
    </row>
    <row r="81" spans="1:6" x14ac:dyDescent="0.2">
      <c r="A81" s="554"/>
      <c r="B81" s="554"/>
      <c r="C81" s="559"/>
      <c r="D81" s="131" t="s">
        <v>4212</v>
      </c>
      <c r="E81" s="132" t="s">
        <v>3076</v>
      </c>
      <c r="F81" s="567"/>
    </row>
    <row r="82" spans="1:6" x14ac:dyDescent="0.2">
      <c r="A82" s="554"/>
      <c r="B82" s="554"/>
      <c r="C82" s="560"/>
      <c r="D82" s="131" t="s">
        <v>4213</v>
      </c>
      <c r="E82" s="132" t="s">
        <v>750</v>
      </c>
      <c r="F82" s="563"/>
    </row>
    <row r="83" spans="1:6" x14ac:dyDescent="0.2">
      <c r="A83" s="554"/>
      <c r="B83" s="554"/>
      <c r="C83" s="558" t="s">
        <v>3077</v>
      </c>
      <c r="D83" s="131" t="s">
        <v>4214</v>
      </c>
      <c r="E83" s="132" t="s">
        <v>3078</v>
      </c>
      <c r="F83" s="562">
        <v>5113.08</v>
      </c>
    </row>
    <row r="84" spans="1:6" x14ac:dyDescent="0.2">
      <c r="A84" s="554"/>
      <c r="B84" s="554"/>
      <c r="C84" s="559"/>
      <c r="D84" s="131" t="s">
        <v>4215</v>
      </c>
      <c r="E84" s="132" t="s">
        <v>3078</v>
      </c>
      <c r="F84" s="567"/>
    </row>
    <row r="85" spans="1:6" x14ac:dyDescent="0.2">
      <c r="A85" s="554"/>
      <c r="B85" s="554"/>
      <c r="C85" s="559"/>
      <c r="D85" s="131" t="s">
        <v>4216</v>
      </c>
      <c r="E85" s="132" t="s">
        <v>3078</v>
      </c>
      <c r="F85" s="567"/>
    </row>
    <row r="86" spans="1:6" x14ac:dyDescent="0.2">
      <c r="A86" s="554"/>
      <c r="B86" s="554"/>
      <c r="C86" s="560"/>
      <c r="D86" s="131" t="s">
        <v>4217</v>
      </c>
      <c r="E86" s="132" t="s">
        <v>751</v>
      </c>
      <c r="F86" s="563"/>
    </row>
    <row r="87" spans="1:6" x14ac:dyDescent="0.2">
      <c r="A87" s="554"/>
      <c r="B87" s="554"/>
      <c r="C87" s="558" t="s">
        <v>3079</v>
      </c>
      <c r="D87" s="131" t="s">
        <v>4218</v>
      </c>
      <c r="E87" s="132" t="s">
        <v>3080</v>
      </c>
      <c r="F87" s="562">
        <v>6391.35</v>
      </c>
    </row>
    <row r="88" spans="1:6" x14ac:dyDescent="0.2">
      <c r="A88" s="554"/>
      <c r="B88" s="554"/>
      <c r="C88" s="559"/>
      <c r="D88" s="131" t="s">
        <v>4219</v>
      </c>
      <c r="E88" s="132" t="s">
        <v>3080</v>
      </c>
      <c r="F88" s="567"/>
    </row>
    <row r="89" spans="1:6" x14ac:dyDescent="0.2">
      <c r="A89" s="554"/>
      <c r="B89" s="554"/>
      <c r="C89" s="559"/>
      <c r="D89" s="131" t="s">
        <v>4220</v>
      </c>
      <c r="E89" s="132" t="s">
        <v>3080</v>
      </c>
      <c r="F89" s="567"/>
    </row>
    <row r="90" spans="1:6" x14ac:dyDescent="0.2">
      <c r="A90" s="554"/>
      <c r="B90" s="554"/>
      <c r="C90" s="560"/>
      <c r="D90" s="131" t="s">
        <v>4221</v>
      </c>
      <c r="E90" s="132" t="s">
        <v>752</v>
      </c>
      <c r="F90" s="563"/>
    </row>
    <row r="91" spans="1:6" x14ac:dyDescent="0.2">
      <c r="A91" s="554"/>
      <c r="B91" s="554"/>
      <c r="C91" s="558" t="s">
        <v>3081</v>
      </c>
      <c r="D91" s="131" t="s">
        <v>4222</v>
      </c>
      <c r="E91" s="132" t="s">
        <v>3082</v>
      </c>
      <c r="F91" s="562">
        <v>7669.62</v>
      </c>
    </row>
    <row r="92" spans="1:6" x14ac:dyDescent="0.2">
      <c r="A92" s="554"/>
      <c r="B92" s="554"/>
      <c r="C92" s="559"/>
      <c r="D92" s="131" t="s">
        <v>4223</v>
      </c>
      <c r="E92" s="132" t="s">
        <v>3082</v>
      </c>
      <c r="F92" s="567"/>
    </row>
    <row r="93" spans="1:6" x14ac:dyDescent="0.2">
      <c r="A93" s="554"/>
      <c r="B93" s="554"/>
      <c r="C93" s="559"/>
      <c r="D93" s="131" t="s">
        <v>4224</v>
      </c>
      <c r="E93" s="132" t="s">
        <v>3082</v>
      </c>
      <c r="F93" s="567"/>
    </row>
    <row r="94" spans="1:6" x14ac:dyDescent="0.2">
      <c r="A94" s="554"/>
      <c r="B94" s="554"/>
      <c r="C94" s="560"/>
      <c r="D94" s="131" t="s">
        <v>4225</v>
      </c>
      <c r="E94" s="132" t="s">
        <v>753</v>
      </c>
      <c r="F94" s="563"/>
    </row>
    <row r="95" spans="1:6" x14ac:dyDescent="0.2">
      <c r="A95" s="554"/>
      <c r="B95" s="554"/>
      <c r="C95" s="558" t="s">
        <v>3083</v>
      </c>
      <c r="D95" s="131" t="s">
        <v>4226</v>
      </c>
      <c r="E95" s="132" t="s">
        <v>3084</v>
      </c>
      <c r="F95" s="562">
        <v>8947.89</v>
      </c>
    </row>
    <row r="96" spans="1:6" x14ac:dyDescent="0.2">
      <c r="A96" s="554"/>
      <c r="B96" s="554"/>
      <c r="C96" s="559"/>
      <c r="D96" s="131" t="s">
        <v>4227</v>
      </c>
      <c r="E96" s="132" t="s">
        <v>3084</v>
      </c>
      <c r="F96" s="567"/>
    </row>
    <row r="97" spans="1:6" x14ac:dyDescent="0.2">
      <c r="A97" s="554"/>
      <c r="B97" s="554"/>
      <c r="C97" s="559"/>
      <c r="D97" s="131" t="s">
        <v>4228</v>
      </c>
      <c r="E97" s="132" t="s">
        <v>3084</v>
      </c>
      <c r="F97" s="567"/>
    </row>
    <row r="98" spans="1:6" x14ac:dyDescent="0.2">
      <c r="A98" s="554"/>
      <c r="B98" s="554"/>
      <c r="C98" s="560"/>
      <c r="D98" s="131" t="s">
        <v>4229</v>
      </c>
      <c r="E98" s="132" t="s">
        <v>754</v>
      </c>
      <c r="F98" s="563"/>
    </row>
    <row r="99" spans="1:6" x14ac:dyDescent="0.2">
      <c r="A99" s="554"/>
      <c r="B99" s="554"/>
      <c r="C99" s="558" t="s">
        <v>3085</v>
      </c>
      <c r="D99" s="131" t="s">
        <v>4230</v>
      </c>
      <c r="E99" s="132" t="s">
        <v>3086</v>
      </c>
      <c r="F99" s="562">
        <v>10226.16</v>
      </c>
    </row>
    <row r="100" spans="1:6" x14ac:dyDescent="0.2">
      <c r="A100" s="554"/>
      <c r="B100" s="554"/>
      <c r="C100" s="559"/>
      <c r="D100" s="131" t="s">
        <v>4231</v>
      </c>
      <c r="E100" s="132" t="s">
        <v>3086</v>
      </c>
      <c r="F100" s="567"/>
    </row>
    <row r="101" spans="1:6" x14ac:dyDescent="0.2">
      <c r="A101" s="554"/>
      <c r="B101" s="554"/>
      <c r="C101" s="559"/>
      <c r="D101" s="131" t="s">
        <v>4232</v>
      </c>
      <c r="E101" s="132" t="s">
        <v>3086</v>
      </c>
      <c r="F101" s="567"/>
    </row>
    <row r="102" spans="1:6" x14ac:dyDescent="0.2">
      <c r="A102" s="554"/>
      <c r="B102" s="554"/>
      <c r="C102" s="560"/>
      <c r="D102" s="131" t="s">
        <v>4233</v>
      </c>
      <c r="E102" s="132" t="s">
        <v>755</v>
      </c>
      <c r="F102" s="563"/>
    </row>
    <row r="103" spans="1:6" x14ac:dyDescent="0.2">
      <c r="A103" s="554"/>
      <c r="B103" s="554"/>
      <c r="C103" s="558" t="s">
        <v>3087</v>
      </c>
      <c r="D103" s="131" t="s">
        <v>4234</v>
      </c>
      <c r="E103" s="132" t="s">
        <v>3088</v>
      </c>
      <c r="F103" s="562">
        <v>11504.43</v>
      </c>
    </row>
    <row r="104" spans="1:6" x14ac:dyDescent="0.2">
      <c r="A104" s="554"/>
      <c r="B104" s="554"/>
      <c r="C104" s="559"/>
      <c r="D104" s="131" t="s">
        <v>4235</v>
      </c>
      <c r="E104" s="132" t="s">
        <v>3088</v>
      </c>
      <c r="F104" s="567"/>
    </row>
    <row r="105" spans="1:6" x14ac:dyDescent="0.2">
      <c r="A105" s="554"/>
      <c r="B105" s="554"/>
      <c r="C105" s="559"/>
      <c r="D105" s="131" t="s">
        <v>4236</v>
      </c>
      <c r="E105" s="132" t="s">
        <v>3088</v>
      </c>
      <c r="F105" s="567"/>
    </row>
    <row r="106" spans="1:6" x14ac:dyDescent="0.2">
      <c r="A106" s="554"/>
      <c r="B106" s="554"/>
      <c r="C106" s="560"/>
      <c r="D106" s="131" t="s">
        <v>4237</v>
      </c>
      <c r="E106" s="132" t="s">
        <v>756</v>
      </c>
      <c r="F106" s="563"/>
    </row>
    <row r="107" spans="1:6" x14ac:dyDescent="0.2">
      <c r="A107" s="554"/>
      <c r="B107" s="554"/>
      <c r="C107" s="558" t="s">
        <v>3089</v>
      </c>
      <c r="D107" s="131" t="s">
        <v>4238</v>
      </c>
      <c r="E107" s="132" t="s">
        <v>3090</v>
      </c>
      <c r="F107" s="562">
        <v>12782.7</v>
      </c>
    </row>
    <row r="108" spans="1:6" x14ac:dyDescent="0.2">
      <c r="A108" s="554"/>
      <c r="B108" s="554"/>
      <c r="C108" s="559"/>
      <c r="D108" s="131" t="s">
        <v>4239</v>
      </c>
      <c r="E108" s="132" t="s">
        <v>3090</v>
      </c>
      <c r="F108" s="567"/>
    </row>
    <row r="109" spans="1:6" x14ac:dyDescent="0.2">
      <c r="A109" s="554"/>
      <c r="B109" s="554"/>
      <c r="C109" s="559"/>
      <c r="D109" s="131" t="s">
        <v>4240</v>
      </c>
      <c r="E109" s="132" t="s">
        <v>3090</v>
      </c>
      <c r="F109" s="567"/>
    </row>
    <row r="110" spans="1:6" x14ac:dyDescent="0.2">
      <c r="A110" s="554"/>
      <c r="B110" s="554"/>
      <c r="C110" s="560"/>
      <c r="D110" s="131" t="s">
        <v>4241</v>
      </c>
      <c r="E110" s="132" t="s">
        <v>1612</v>
      </c>
      <c r="F110" s="563"/>
    </row>
    <row r="111" spans="1:6" x14ac:dyDescent="0.2">
      <c r="A111" s="554"/>
      <c r="B111" s="554"/>
      <c r="C111" s="558" t="s">
        <v>3091</v>
      </c>
      <c r="D111" s="131" t="s">
        <v>4242</v>
      </c>
      <c r="E111" s="132" t="s">
        <v>3092</v>
      </c>
      <c r="F111" s="562">
        <v>14060.97</v>
      </c>
    </row>
    <row r="112" spans="1:6" x14ac:dyDescent="0.2">
      <c r="A112" s="554"/>
      <c r="B112" s="554"/>
      <c r="C112" s="559"/>
      <c r="D112" s="131" t="s">
        <v>4243</v>
      </c>
      <c r="E112" s="132" t="s">
        <v>3092</v>
      </c>
      <c r="F112" s="567"/>
    </row>
    <row r="113" spans="1:6" x14ac:dyDescent="0.2">
      <c r="A113" s="554"/>
      <c r="B113" s="554"/>
      <c r="C113" s="559"/>
      <c r="D113" s="131" t="s">
        <v>4244</v>
      </c>
      <c r="E113" s="132" t="s">
        <v>3092</v>
      </c>
      <c r="F113" s="567"/>
    </row>
    <row r="114" spans="1:6" x14ac:dyDescent="0.2">
      <c r="A114" s="554"/>
      <c r="B114" s="554"/>
      <c r="C114" s="560"/>
      <c r="D114" s="131" t="s">
        <v>4245</v>
      </c>
      <c r="E114" s="132" t="s">
        <v>1613</v>
      </c>
      <c r="F114" s="563"/>
    </row>
    <row r="115" spans="1:6" x14ac:dyDescent="0.2">
      <c r="A115" s="554"/>
      <c r="B115" s="554"/>
      <c r="C115" s="558" t="s">
        <v>3093</v>
      </c>
      <c r="D115" s="131" t="s">
        <v>4246</v>
      </c>
      <c r="E115" s="132" t="s">
        <v>3094</v>
      </c>
      <c r="F115" s="562">
        <v>15339.24</v>
      </c>
    </row>
    <row r="116" spans="1:6" x14ac:dyDescent="0.2">
      <c r="A116" s="554"/>
      <c r="B116" s="554"/>
      <c r="C116" s="559"/>
      <c r="D116" s="131" t="s">
        <v>4247</v>
      </c>
      <c r="E116" s="132" t="s">
        <v>3094</v>
      </c>
      <c r="F116" s="567"/>
    </row>
    <row r="117" spans="1:6" x14ac:dyDescent="0.2">
      <c r="A117" s="554"/>
      <c r="B117" s="554"/>
      <c r="C117" s="559"/>
      <c r="D117" s="131" t="s">
        <v>4248</v>
      </c>
      <c r="E117" s="132" t="s">
        <v>3094</v>
      </c>
      <c r="F117" s="567"/>
    </row>
    <row r="118" spans="1:6" x14ac:dyDescent="0.2">
      <c r="A118" s="554"/>
      <c r="B118" s="554"/>
      <c r="C118" s="560"/>
      <c r="D118" s="131" t="s">
        <v>4249</v>
      </c>
      <c r="E118" s="132" t="s">
        <v>1614</v>
      </c>
      <c r="F118" s="563"/>
    </row>
    <row r="119" spans="1:6" x14ac:dyDescent="0.2">
      <c r="A119" s="554"/>
      <c r="B119" s="554"/>
      <c r="C119" s="558" t="s">
        <v>3095</v>
      </c>
      <c r="D119" s="131" t="s">
        <v>4250</v>
      </c>
      <c r="E119" s="132" t="s">
        <v>2166</v>
      </c>
      <c r="F119" s="562">
        <v>16617.509999999998</v>
      </c>
    </row>
    <row r="120" spans="1:6" x14ac:dyDescent="0.2">
      <c r="A120" s="554"/>
      <c r="B120" s="554"/>
      <c r="C120" s="559"/>
      <c r="D120" s="131" t="s">
        <v>4251</v>
      </c>
      <c r="E120" s="132" t="s">
        <v>2166</v>
      </c>
      <c r="F120" s="567"/>
    </row>
    <row r="121" spans="1:6" x14ac:dyDescent="0.2">
      <c r="A121" s="554"/>
      <c r="B121" s="554"/>
      <c r="C121" s="559"/>
      <c r="D121" s="131" t="s">
        <v>4252</v>
      </c>
      <c r="E121" s="132" t="s">
        <v>2166</v>
      </c>
      <c r="F121" s="567"/>
    </row>
    <row r="122" spans="1:6" x14ac:dyDescent="0.2">
      <c r="A122" s="554"/>
      <c r="B122" s="554"/>
      <c r="C122" s="560"/>
      <c r="D122" s="131" t="s">
        <v>4253</v>
      </c>
      <c r="E122" s="132" t="s">
        <v>1615</v>
      </c>
      <c r="F122" s="563"/>
    </row>
    <row r="123" spans="1:6" x14ac:dyDescent="0.2">
      <c r="A123" s="554"/>
      <c r="B123" s="554"/>
      <c r="C123" s="558" t="s">
        <v>2167</v>
      </c>
      <c r="D123" s="131" t="s">
        <v>4254</v>
      </c>
      <c r="E123" s="132" t="s">
        <v>3446</v>
      </c>
      <c r="F123" s="562">
        <v>17895.78</v>
      </c>
    </row>
    <row r="124" spans="1:6" x14ac:dyDescent="0.2">
      <c r="A124" s="554"/>
      <c r="B124" s="554"/>
      <c r="C124" s="559"/>
      <c r="D124" s="131" t="s">
        <v>4255</v>
      </c>
      <c r="E124" s="132" t="s">
        <v>3446</v>
      </c>
      <c r="F124" s="567"/>
    </row>
    <row r="125" spans="1:6" x14ac:dyDescent="0.2">
      <c r="A125" s="554"/>
      <c r="B125" s="554"/>
      <c r="C125" s="559"/>
      <c r="D125" s="131" t="s">
        <v>4256</v>
      </c>
      <c r="E125" s="132" t="s">
        <v>3446</v>
      </c>
      <c r="F125" s="567"/>
    </row>
    <row r="126" spans="1:6" x14ac:dyDescent="0.2">
      <c r="A126" s="554"/>
      <c r="B126" s="554"/>
      <c r="C126" s="560"/>
      <c r="D126" s="131" t="s">
        <v>4257</v>
      </c>
      <c r="E126" s="132" t="s">
        <v>1616</v>
      </c>
      <c r="F126" s="563"/>
    </row>
    <row r="127" spans="1:6" x14ac:dyDescent="0.2">
      <c r="A127" s="554"/>
      <c r="B127" s="554"/>
      <c r="C127" s="558" t="s">
        <v>3447</v>
      </c>
      <c r="D127" s="131" t="s">
        <v>4258</v>
      </c>
      <c r="E127" s="132" t="s">
        <v>3448</v>
      </c>
      <c r="F127" s="562">
        <v>19174.05</v>
      </c>
    </row>
    <row r="128" spans="1:6" x14ac:dyDescent="0.2">
      <c r="A128" s="554"/>
      <c r="B128" s="554"/>
      <c r="C128" s="559"/>
      <c r="D128" s="131" t="s">
        <v>4259</v>
      </c>
      <c r="E128" s="132" t="s">
        <v>3448</v>
      </c>
      <c r="F128" s="567"/>
    </row>
    <row r="129" spans="1:6" x14ac:dyDescent="0.2">
      <c r="A129" s="554"/>
      <c r="B129" s="554"/>
      <c r="C129" s="559"/>
      <c r="D129" s="131" t="s">
        <v>4260</v>
      </c>
      <c r="E129" s="132" t="s">
        <v>3448</v>
      </c>
      <c r="F129" s="567"/>
    </row>
    <row r="130" spans="1:6" x14ac:dyDescent="0.2">
      <c r="A130" s="554"/>
      <c r="B130" s="554"/>
      <c r="C130" s="560"/>
      <c r="D130" s="131" t="s">
        <v>4261</v>
      </c>
      <c r="E130" s="132" t="s">
        <v>1617</v>
      </c>
      <c r="F130" s="563"/>
    </row>
    <row r="131" spans="1:6" x14ac:dyDescent="0.2">
      <c r="A131" s="554"/>
      <c r="B131" s="554"/>
      <c r="C131" s="558" t="s">
        <v>3449</v>
      </c>
      <c r="D131" s="131" t="s">
        <v>4262</v>
      </c>
      <c r="E131" s="132" t="s">
        <v>3450</v>
      </c>
      <c r="F131" s="562">
        <v>21091.46</v>
      </c>
    </row>
    <row r="132" spans="1:6" x14ac:dyDescent="0.2">
      <c r="A132" s="554"/>
      <c r="B132" s="554"/>
      <c r="C132" s="559"/>
      <c r="D132" s="131" t="s">
        <v>4263</v>
      </c>
      <c r="E132" s="132" t="s">
        <v>3450</v>
      </c>
      <c r="F132" s="567"/>
    </row>
    <row r="133" spans="1:6" x14ac:dyDescent="0.2">
      <c r="A133" s="554"/>
      <c r="B133" s="554"/>
      <c r="C133" s="559"/>
      <c r="D133" s="131" t="s">
        <v>4264</v>
      </c>
      <c r="E133" s="132" t="s">
        <v>3450</v>
      </c>
      <c r="F133" s="567"/>
    </row>
    <row r="134" spans="1:6" x14ac:dyDescent="0.2">
      <c r="A134" s="554"/>
      <c r="B134" s="554"/>
      <c r="C134" s="560"/>
      <c r="D134" s="131" t="s">
        <v>4265</v>
      </c>
      <c r="E134" s="132" t="s">
        <v>1618</v>
      </c>
      <c r="F134" s="563"/>
    </row>
    <row r="135" spans="1:6" x14ac:dyDescent="0.2">
      <c r="A135" s="554"/>
      <c r="B135" s="554"/>
      <c r="C135" s="558" t="s">
        <v>3451</v>
      </c>
      <c r="D135" s="131" t="s">
        <v>4266</v>
      </c>
      <c r="E135" s="132" t="s">
        <v>3452</v>
      </c>
      <c r="F135" s="562">
        <v>23648</v>
      </c>
    </row>
    <row r="136" spans="1:6" x14ac:dyDescent="0.2">
      <c r="A136" s="554"/>
      <c r="B136" s="554"/>
      <c r="C136" s="559"/>
      <c r="D136" s="131" t="s">
        <v>4267</v>
      </c>
      <c r="E136" s="132" t="s">
        <v>3452</v>
      </c>
      <c r="F136" s="567"/>
    </row>
    <row r="137" spans="1:6" x14ac:dyDescent="0.2">
      <c r="A137" s="554"/>
      <c r="B137" s="554"/>
      <c r="C137" s="559"/>
      <c r="D137" s="131" t="s">
        <v>4268</v>
      </c>
      <c r="E137" s="132" t="s">
        <v>3452</v>
      </c>
      <c r="F137" s="567"/>
    </row>
    <row r="138" spans="1:6" x14ac:dyDescent="0.2">
      <c r="A138" s="554"/>
      <c r="B138" s="554"/>
      <c r="C138" s="560"/>
      <c r="D138" s="131" t="s">
        <v>4269</v>
      </c>
      <c r="E138" s="132" t="s">
        <v>381</v>
      </c>
      <c r="F138" s="563"/>
    </row>
    <row r="139" spans="1:6" x14ac:dyDescent="0.2">
      <c r="A139" s="554"/>
      <c r="B139" s="554"/>
      <c r="C139" s="558" t="s">
        <v>3453</v>
      </c>
      <c r="D139" s="131" t="s">
        <v>4270</v>
      </c>
      <c r="E139" s="132" t="s">
        <v>3454</v>
      </c>
      <c r="F139" s="562">
        <v>26204.54</v>
      </c>
    </row>
    <row r="140" spans="1:6" x14ac:dyDescent="0.2">
      <c r="A140" s="554"/>
      <c r="B140" s="554"/>
      <c r="C140" s="559"/>
      <c r="D140" s="131" t="s">
        <v>4271</v>
      </c>
      <c r="E140" s="132" t="s">
        <v>3454</v>
      </c>
      <c r="F140" s="567"/>
    </row>
    <row r="141" spans="1:6" x14ac:dyDescent="0.2">
      <c r="A141" s="554"/>
      <c r="B141" s="554"/>
      <c r="C141" s="559"/>
      <c r="D141" s="131" t="s">
        <v>4272</v>
      </c>
      <c r="E141" s="132" t="s">
        <v>3454</v>
      </c>
      <c r="F141" s="567"/>
    </row>
    <row r="142" spans="1:6" x14ac:dyDescent="0.2">
      <c r="A142" s="554"/>
      <c r="B142" s="554"/>
      <c r="C142" s="560"/>
      <c r="D142" s="131" t="s">
        <v>4273</v>
      </c>
      <c r="E142" s="132" t="s">
        <v>777</v>
      </c>
      <c r="F142" s="563"/>
    </row>
    <row r="143" spans="1:6" x14ac:dyDescent="0.2">
      <c r="A143" s="554"/>
      <c r="B143" s="554"/>
      <c r="C143" s="558" t="s">
        <v>3455</v>
      </c>
      <c r="D143" s="131" t="s">
        <v>4274</v>
      </c>
      <c r="E143" s="132" t="s">
        <v>3456</v>
      </c>
      <c r="F143" s="562">
        <v>28761.08</v>
      </c>
    </row>
    <row r="144" spans="1:6" x14ac:dyDescent="0.2">
      <c r="A144" s="554"/>
      <c r="B144" s="554"/>
      <c r="C144" s="559"/>
      <c r="D144" s="131" t="s">
        <v>4275</v>
      </c>
      <c r="E144" s="132" t="s">
        <v>3456</v>
      </c>
      <c r="F144" s="567"/>
    </row>
    <row r="145" spans="1:6" x14ac:dyDescent="0.2">
      <c r="A145" s="554"/>
      <c r="B145" s="554"/>
      <c r="C145" s="559"/>
      <c r="D145" s="131" t="s">
        <v>4276</v>
      </c>
      <c r="E145" s="132" t="s">
        <v>3456</v>
      </c>
      <c r="F145" s="567"/>
    </row>
    <row r="146" spans="1:6" x14ac:dyDescent="0.2">
      <c r="A146" s="554"/>
      <c r="B146" s="554"/>
      <c r="C146" s="560"/>
      <c r="D146" s="131" t="s">
        <v>4277</v>
      </c>
      <c r="E146" s="132" t="s">
        <v>778</v>
      </c>
      <c r="F146" s="563"/>
    </row>
    <row r="147" spans="1:6" x14ac:dyDescent="0.2">
      <c r="A147" s="554"/>
      <c r="B147" s="554"/>
      <c r="C147" s="558" t="s">
        <v>3457</v>
      </c>
      <c r="D147" s="131" t="s">
        <v>4278</v>
      </c>
      <c r="E147" s="132" t="s">
        <v>3458</v>
      </c>
      <c r="F147" s="562">
        <v>31317.62</v>
      </c>
    </row>
    <row r="148" spans="1:6" x14ac:dyDescent="0.2">
      <c r="A148" s="554"/>
      <c r="B148" s="554"/>
      <c r="C148" s="559"/>
      <c r="D148" s="131" t="s">
        <v>4279</v>
      </c>
      <c r="E148" s="132" t="s">
        <v>3458</v>
      </c>
      <c r="F148" s="567"/>
    </row>
    <row r="149" spans="1:6" x14ac:dyDescent="0.2">
      <c r="A149" s="554"/>
      <c r="B149" s="554"/>
      <c r="C149" s="559"/>
      <c r="D149" s="131" t="s">
        <v>4280</v>
      </c>
      <c r="E149" s="132" t="s">
        <v>3458</v>
      </c>
      <c r="F149" s="567"/>
    </row>
    <row r="150" spans="1:6" x14ac:dyDescent="0.2">
      <c r="A150" s="554"/>
      <c r="B150" s="554"/>
      <c r="C150" s="560"/>
      <c r="D150" s="131" t="s">
        <v>4281</v>
      </c>
      <c r="E150" s="132" t="s">
        <v>779</v>
      </c>
      <c r="F150" s="563"/>
    </row>
    <row r="151" spans="1:6" x14ac:dyDescent="0.2">
      <c r="A151" s="554"/>
      <c r="B151" s="554"/>
      <c r="C151" s="558" t="s">
        <v>3459</v>
      </c>
      <c r="D151" s="131" t="s">
        <v>4282</v>
      </c>
      <c r="E151" s="132" t="s">
        <v>3460</v>
      </c>
      <c r="F151" s="562">
        <v>34513.29</v>
      </c>
    </row>
    <row r="152" spans="1:6" x14ac:dyDescent="0.2">
      <c r="A152" s="554"/>
      <c r="B152" s="554"/>
      <c r="C152" s="559"/>
      <c r="D152" s="131" t="s">
        <v>4283</v>
      </c>
      <c r="E152" s="132" t="s">
        <v>3460</v>
      </c>
      <c r="F152" s="567"/>
    </row>
    <row r="153" spans="1:6" x14ac:dyDescent="0.2">
      <c r="A153" s="554"/>
      <c r="B153" s="554"/>
      <c r="C153" s="559"/>
      <c r="D153" s="131" t="s">
        <v>4284</v>
      </c>
      <c r="E153" s="132" t="s">
        <v>3460</v>
      </c>
      <c r="F153" s="567"/>
    </row>
    <row r="154" spans="1:6" x14ac:dyDescent="0.2">
      <c r="A154" s="554"/>
      <c r="B154" s="554"/>
      <c r="C154" s="560"/>
      <c r="D154" s="131" t="s">
        <v>4285</v>
      </c>
      <c r="E154" s="132" t="s">
        <v>780</v>
      </c>
      <c r="F154" s="563"/>
    </row>
    <row r="155" spans="1:6" x14ac:dyDescent="0.2">
      <c r="A155" s="554"/>
      <c r="B155" s="554"/>
      <c r="C155" s="558" t="s">
        <v>3461</v>
      </c>
      <c r="D155" s="131" t="s">
        <v>4286</v>
      </c>
      <c r="E155" s="132" t="s">
        <v>3462</v>
      </c>
      <c r="F155" s="562">
        <v>38348.1</v>
      </c>
    </row>
    <row r="156" spans="1:6" x14ac:dyDescent="0.2">
      <c r="A156" s="554"/>
      <c r="B156" s="554"/>
      <c r="C156" s="559"/>
      <c r="D156" s="131" t="s">
        <v>4287</v>
      </c>
      <c r="E156" s="132" t="s">
        <v>3462</v>
      </c>
      <c r="F156" s="567"/>
    </row>
    <row r="157" spans="1:6" x14ac:dyDescent="0.2">
      <c r="A157" s="554"/>
      <c r="B157" s="554"/>
      <c r="C157" s="559"/>
      <c r="D157" s="131" t="s">
        <v>4288</v>
      </c>
      <c r="E157" s="132" t="s">
        <v>3462</v>
      </c>
      <c r="F157" s="567"/>
    </row>
    <row r="158" spans="1:6" x14ac:dyDescent="0.2">
      <c r="A158" s="554"/>
      <c r="B158" s="554"/>
      <c r="C158" s="560"/>
      <c r="D158" s="131" t="s">
        <v>4289</v>
      </c>
      <c r="E158" s="132" t="s">
        <v>614</v>
      </c>
      <c r="F158" s="563"/>
    </row>
    <row r="159" spans="1:6" x14ac:dyDescent="0.2">
      <c r="A159" s="554"/>
      <c r="B159" s="554"/>
      <c r="C159" s="558" t="s">
        <v>3463</v>
      </c>
      <c r="D159" s="131" t="s">
        <v>4290</v>
      </c>
      <c r="E159" s="132" t="s">
        <v>3464</v>
      </c>
      <c r="F159" s="562">
        <v>42182.91</v>
      </c>
    </row>
    <row r="160" spans="1:6" x14ac:dyDescent="0.2">
      <c r="A160" s="554"/>
      <c r="B160" s="554"/>
      <c r="C160" s="559"/>
      <c r="D160" s="131" t="s">
        <v>4291</v>
      </c>
      <c r="E160" s="132" t="s">
        <v>3464</v>
      </c>
      <c r="F160" s="567"/>
    </row>
    <row r="161" spans="1:6" x14ac:dyDescent="0.2">
      <c r="A161" s="554"/>
      <c r="B161" s="554"/>
      <c r="C161" s="559"/>
      <c r="D161" s="131" t="s">
        <v>4292</v>
      </c>
      <c r="E161" s="132" t="s">
        <v>3464</v>
      </c>
      <c r="F161" s="567"/>
    </row>
    <row r="162" spans="1:6" x14ac:dyDescent="0.2">
      <c r="A162" s="554"/>
      <c r="B162" s="554"/>
      <c r="C162" s="560"/>
      <c r="D162" s="131" t="s">
        <v>4293</v>
      </c>
      <c r="E162" s="132" t="s">
        <v>615</v>
      </c>
      <c r="F162" s="563"/>
    </row>
    <row r="163" spans="1:6" x14ac:dyDescent="0.2">
      <c r="A163" s="554"/>
      <c r="B163" s="554"/>
      <c r="C163" s="558" t="s">
        <v>3465</v>
      </c>
      <c r="D163" s="131" t="s">
        <v>4294</v>
      </c>
      <c r="E163" s="132" t="s">
        <v>1841</v>
      </c>
      <c r="F163" s="562">
        <v>47295.99</v>
      </c>
    </row>
    <row r="164" spans="1:6" x14ac:dyDescent="0.2">
      <c r="A164" s="554"/>
      <c r="B164" s="554"/>
      <c r="C164" s="559"/>
      <c r="D164" s="131" t="s">
        <v>4295</v>
      </c>
      <c r="E164" s="132" t="s">
        <v>1841</v>
      </c>
      <c r="F164" s="567"/>
    </row>
    <row r="165" spans="1:6" x14ac:dyDescent="0.2">
      <c r="A165" s="554"/>
      <c r="B165" s="554"/>
      <c r="C165" s="559"/>
      <c r="D165" s="131" t="s">
        <v>4296</v>
      </c>
      <c r="E165" s="132" t="s">
        <v>1841</v>
      </c>
      <c r="F165" s="567"/>
    </row>
    <row r="166" spans="1:6" x14ac:dyDescent="0.2">
      <c r="A166" s="554"/>
      <c r="B166" s="554"/>
      <c r="C166" s="560"/>
      <c r="D166" s="131" t="s">
        <v>4297</v>
      </c>
      <c r="E166" s="132" t="s">
        <v>616</v>
      </c>
      <c r="F166" s="563"/>
    </row>
    <row r="167" spans="1:6" x14ac:dyDescent="0.2">
      <c r="A167" s="554"/>
      <c r="B167" s="554"/>
      <c r="C167" s="558" t="s">
        <v>1842</v>
      </c>
      <c r="D167" s="131" t="s">
        <v>4298</v>
      </c>
      <c r="E167" s="132" t="s">
        <v>1843</v>
      </c>
      <c r="F167" s="562">
        <v>53687.34</v>
      </c>
    </row>
    <row r="168" spans="1:6" x14ac:dyDescent="0.2">
      <c r="A168" s="554"/>
      <c r="B168" s="554"/>
      <c r="C168" s="559"/>
      <c r="D168" s="131" t="s">
        <v>4299</v>
      </c>
      <c r="E168" s="132" t="s">
        <v>1843</v>
      </c>
      <c r="F168" s="567"/>
    </row>
    <row r="169" spans="1:6" x14ac:dyDescent="0.2">
      <c r="A169" s="554"/>
      <c r="B169" s="554"/>
      <c r="C169" s="559"/>
      <c r="D169" s="131" t="s">
        <v>4300</v>
      </c>
      <c r="E169" s="132" t="s">
        <v>1843</v>
      </c>
      <c r="F169" s="567"/>
    </row>
    <row r="170" spans="1:6" x14ac:dyDescent="0.2">
      <c r="A170" s="554"/>
      <c r="B170" s="554"/>
      <c r="C170" s="560"/>
      <c r="D170" s="131" t="s">
        <v>4301</v>
      </c>
      <c r="E170" s="132" t="s">
        <v>617</v>
      </c>
      <c r="F170" s="563"/>
    </row>
    <row r="171" spans="1:6" x14ac:dyDescent="0.2">
      <c r="A171" s="554"/>
      <c r="B171" s="554"/>
      <c r="C171" s="558" t="s">
        <v>1844</v>
      </c>
      <c r="D171" s="131" t="s">
        <v>4302</v>
      </c>
      <c r="E171" s="132" t="s">
        <v>1845</v>
      </c>
      <c r="F171" s="562">
        <v>60078.69</v>
      </c>
    </row>
    <row r="172" spans="1:6" x14ac:dyDescent="0.2">
      <c r="A172" s="554"/>
      <c r="B172" s="554"/>
      <c r="C172" s="559"/>
      <c r="D172" s="131" t="s">
        <v>4303</v>
      </c>
      <c r="E172" s="132" t="s">
        <v>1845</v>
      </c>
      <c r="F172" s="567"/>
    </row>
    <row r="173" spans="1:6" x14ac:dyDescent="0.2">
      <c r="A173" s="554"/>
      <c r="B173" s="554"/>
      <c r="C173" s="559"/>
      <c r="D173" s="131" t="s">
        <v>4304</v>
      </c>
      <c r="E173" s="132" t="s">
        <v>1845</v>
      </c>
      <c r="F173" s="567"/>
    </row>
    <row r="174" spans="1:6" x14ac:dyDescent="0.2">
      <c r="A174" s="554"/>
      <c r="B174" s="554"/>
      <c r="C174" s="560"/>
      <c r="D174" s="131" t="s">
        <v>4305</v>
      </c>
      <c r="E174" s="132" t="s">
        <v>618</v>
      </c>
      <c r="F174" s="563"/>
    </row>
    <row r="175" spans="1:6" x14ac:dyDescent="0.2">
      <c r="A175" s="554"/>
      <c r="B175" s="554"/>
      <c r="C175" s="558" t="s">
        <v>835</v>
      </c>
      <c r="D175" s="131" t="s">
        <v>4306</v>
      </c>
      <c r="E175" s="132" t="s">
        <v>5875</v>
      </c>
      <c r="F175" s="562">
        <v>66470.039999999994</v>
      </c>
    </row>
    <row r="176" spans="1:6" x14ac:dyDescent="0.2">
      <c r="A176" s="554"/>
      <c r="B176" s="554"/>
      <c r="C176" s="559"/>
      <c r="D176" s="131" t="s">
        <v>4307</v>
      </c>
      <c r="E176" s="132" t="s">
        <v>5875</v>
      </c>
      <c r="F176" s="567"/>
    </row>
    <row r="177" spans="1:6" x14ac:dyDescent="0.2">
      <c r="A177" s="554"/>
      <c r="B177" s="554"/>
      <c r="C177" s="559"/>
      <c r="D177" s="131" t="s">
        <v>4308</v>
      </c>
      <c r="E177" s="132" t="s">
        <v>5875</v>
      </c>
      <c r="F177" s="567"/>
    </row>
    <row r="178" spans="1:6" x14ac:dyDescent="0.2">
      <c r="A178" s="555"/>
      <c r="B178" s="555"/>
      <c r="C178" s="560"/>
      <c r="D178" s="131" t="s">
        <v>4309</v>
      </c>
      <c r="E178" s="132" t="s">
        <v>5876</v>
      </c>
      <c r="F178" s="563"/>
    </row>
    <row r="179" spans="1:6" x14ac:dyDescent="0.2">
      <c r="A179" s="134" t="s">
        <v>2709</v>
      </c>
      <c r="B179" s="134" t="s">
        <v>2785</v>
      </c>
      <c r="C179" s="133"/>
      <c r="D179" s="131" t="s">
        <v>4310</v>
      </c>
      <c r="E179" s="132" t="s">
        <v>4311</v>
      </c>
      <c r="F179" s="135" t="s">
        <v>4129</v>
      </c>
    </row>
    <row r="180" spans="1:6" x14ac:dyDescent="0.2">
      <c r="A180" s="553" t="s">
        <v>159</v>
      </c>
      <c r="B180" s="553" t="s">
        <v>160</v>
      </c>
      <c r="C180" s="133"/>
      <c r="D180" s="131"/>
      <c r="E180" s="556" t="s">
        <v>619</v>
      </c>
      <c r="F180" s="557"/>
    </row>
    <row r="181" spans="1:6" ht="14.25" x14ac:dyDescent="0.2">
      <c r="A181" s="554"/>
      <c r="B181" s="554"/>
      <c r="C181" s="133" t="s">
        <v>5877</v>
      </c>
      <c r="D181" s="131" t="s">
        <v>4312</v>
      </c>
      <c r="E181" s="132" t="s">
        <v>898</v>
      </c>
      <c r="F181" s="98">
        <v>23.28</v>
      </c>
    </row>
    <row r="182" spans="1:6" ht="14.25" x14ac:dyDescent="0.2">
      <c r="A182" s="554"/>
      <c r="B182" s="554"/>
      <c r="C182" s="133" t="s">
        <v>5878</v>
      </c>
      <c r="D182" s="131" t="s">
        <v>4313</v>
      </c>
      <c r="E182" s="132" t="s">
        <v>899</v>
      </c>
      <c r="F182" s="98">
        <v>38.81</v>
      </c>
    </row>
    <row r="183" spans="1:6" ht="14.25" x14ac:dyDescent="0.2">
      <c r="A183" s="554"/>
      <c r="B183" s="554"/>
      <c r="C183" s="133" t="s">
        <v>5879</v>
      </c>
      <c r="D183" s="131" t="s">
        <v>4314</v>
      </c>
      <c r="E183" s="132" t="s">
        <v>900</v>
      </c>
      <c r="F183" s="98">
        <v>54.33</v>
      </c>
    </row>
    <row r="184" spans="1:6" x14ac:dyDescent="0.2">
      <c r="A184" s="554"/>
      <c r="B184" s="554"/>
      <c r="C184" s="133" t="s">
        <v>901</v>
      </c>
      <c r="D184" s="131" t="s">
        <v>4315</v>
      </c>
      <c r="E184" s="132" t="s">
        <v>513</v>
      </c>
      <c r="F184" s="98">
        <v>73.3</v>
      </c>
    </row>
    <row r="185" spans="1:6" x14ac:dyDescent="0.2">
      <c r="A185" s="554"/>
      <c r="B185" s="554"/>
      <c r="C185" s="133" t="s">
        <v>902</v>
      </c>
      <c r="D185" s="131" t="s">
        <v>4316</v>
      </c>
      <c r="E185" s="132" t="s">
        <v>514</v>
      </c>
      <c r="F185" s="98">
        <v>99.17</v>
      </c>
    </row>
    <row r="186" spans="1:6" x14ac:dyDescent="0.2">
      <c r="A186" s="554"/>
      <c r="B186" s="554"/>
      <c r="C186" s="133" t="s">
        <v>903</v>
      </c>
      <c r="D186" s="131" t="s">
        <v>4317</v>
      </c>
      <c r="E186" s="132" t="s">
        <v>515</v>
      </c>
      <c r="F186" s="98">
        <v>125.04</v>
      </c>
    </row>
    <row r="187" spans="1:6" x14ac:dyDescent="0.2">
      <c r="A187" s="554"/>
      <c r="B187" s="554"/>
      <c r="C187" s="133" t="s">
        <v>904</v>
      </c>
      <c r="D187" s="131" t="s">
        <v>4318</v>
      </c>
      <c r="E187" s="132" t="s">
        <v>516</v>
      </c>
      <c r="F187" s="98">
        <v>150.91</v>
      </c>
    </row>
    <row r="188" spans="1:6" x14ac:dyDescent="0.2">
      <c r="A188" s="554"/>
      <c r="B188" s="554"/>
      <c r="C188" s="133" t="s">
        <v>905</v>
      </c>
      <c r="D188" s="131" t="s">
        <v>4319</v>
      </c>
      <c r="E188" s="132" t="s">
        <v>517</v>
      </c>
      <c r="F188" s="98">
        <v>176.78</v>
      </c>
    </row>
    <row r="189" spans="1:6" x14ac:dyDescent="0.2">
      <c r="A189" s="554"/>
      <c r="B189" s="554"/>
      <c r="C189" s="133" t="s">
        <v>906</v>
      </c>
      <c r="D189" s="131" t="s">
        <v>4320</v>
      </c>
      <c r="E189" s="132" t="s">
        <v>2099</v>
      </c>
      <c r="F189" s="98">
        <v>202.65</v>
      </c>
    </row>
    <row r="190" spans="1:6" x14ac:dyDescent="0.2">
      <c r="A190" s="554"/>
      <c r="B190" s="554"/>
      <c r="C190" s="133" t="s">
        <v>907</v>
      </c>
      <c r="D190" s="131" t="s">
        <v>4321</v>
      </c>
      <c r="E190" s="132" t="s">
        <v>2100</v>
      </c>
      <c r="F190" s="98">
        <v>228.52</v>
      </c>
    </row>
    <row r="191" spans="1:6" x14ac:dyDescent="0.2">
      <c r="A191" s="554"/>
      <c r="B191" s="554"/>
      <c r="C191" s="133" t="s">
        <v>908</v>
      </c>
      <c r="D191" s="131" t="s">
        <v>4322</v>
      </c>
      <c r="E191" s="132" t="s">
        <v>832</v>
      </c>
      <c r="F191" s="98">
        <v>254.39</v>
      </c>
    </row>
    <row r="192" spans="1:6" x14ac:dyDescent="0.2">
      <c r="A192" s="554"/>
      <c r="B192" s="554"/>
      <c r="C192" s="133" t="s">
        <v>909</v>
      </c>
      <c r="D192" s="131" t="s">
        <v>4816</v>
      </c>
      <c r="E192" s="132" t="s">
        <v>833</v>
      </c>
      <c r="F192" s="98">
        <v>288.88</v>
      </c>
    </row>
    <row r="193" spans="1:6" x14ac:dyDescent="0.2">
      <c r="A193" s="554"/>
      <c r="B193" s="554"/>
      <c r="C193" s="133" t="s">
        <v>910</v>
      </c>
      <c r="D193" s="131" t="s">
        <v>4817</v>
      </c>
      <c r="E193" s="132" t="s">
        <v>834</v>
      </c>
      <c r="F193" s="98">
        <v>340.62</v>
      </c>
    </row>
    <row r="194" spans="1:6" x14ac:dyDescent="0.2">
      <c r="A194" s="554"/>
      <c r="B194" s="554"/>
      <c r="C194" s="133" t="s">
        <v>911</v>
      </c>
      <c r="D194" s="131" t="s">
        <v>4818</v>
      </c>
      <c r="E194" s="132" t="s">
        <v>2351</v>
      </c>
      <c r="F194" s="98">
        <v>392.36</v>
      </c>
    </row>
    <row r="195" spans="1:6" x14ac:dyDescent="0.2">
      <c r="A195" s="554"/>
      <c r="B195" s="554"/>
      <c r="C195" s="133" t="s">
        <v>912</v>
      </c>
      <c r="D195" s="131" t="s">
        <v>4819</v>
      </c>
      <c r="E195" s="132" t="s">
        <v>2352</v>
      </c>
      <c r="F195" s="98">
        <v>444.1</v>
      </c>
    </row>
    <row r="196" spans="1:6" x14ac:dyDescent="0.2">
      <c r="A196" s="554"/>
      <c r="B196" s="554"/>
      <c r="C196" s="133" t="s">
        <v>913</v>
      </c>
      <c r="D196" s="131" t="s">
        <v>4820</v>
      </c>
      <c r="E196" s="132" t="s">
        <v>2353</v>
      </c>
      <c r="F196" s="98">
        <v>495.84</v>
      </c>
    </row>
    <row r="197" spans="1:6" x14ac:dyDescent="0.2">
      <c r="A197" s="554"/>
      <c r="B197" s="554"/>
      <c r="C197" s="133" t="s">
        <v>914</v>
      </c>
      <c r="D197" s="131" t="s">
        <v>4821</v>
      </c>
      <c r="E197" s="132" t="s">
        <v>2354</v>
      </c>
      <c r="F197" s="98">
        <v>547.58000000000004</v>
      </c>
    </row>
    <row r="198" spans="1:6" x14ac:dyDescent="0.2">
      <c r="A198" s="554"/>
      <c r="B198" s="554"/>
      <c r="C198" s="133" t="s">
        <v>915</v>
      </c>
      <c r="D198" s="131" t="s">
        <v>4822</v>
      </c>
      <c r="E198" s="132" t="s">
        <v>2355</v>
      </c>
      <c r="F198" s="98">
        <v>599.32000000000005</v>
      </c>
    </row>
    <row r="199" spans="1:6" x14ac:dyDescent="0.2">
      <c r="A199" s="555"/>
      <c r="B199" s="555"/>
      <c r="C199" s="133" t="s">
        <v>916</v>
      </c>
      <c r="D199" s="131" t="s">
        <v>4823</v>
      </c>
      <c r="E199" s="132" t="s">
        <v>5880</v>
      </c>
      <c r="F199" s="98">
        <v>651.05999999999995</v>
      </c>
    </row>
    <row r="200" spans="1:6" x14ac:dyDescent="0.2">
      <c r="A200" s="553" t="s">
        <v>161</v>
      </c>
      <c r="B200" s="553" t="s">
        <v>162</v>
      </c>
      <c r="C200" s="133"/>
      <c r="D200" s="131"/>
      <c r="E200" s="556" t="s">
        <v>620</v>
      </c>
      <c r="F200" s="557"/>
    </row>
    <row r="201" spans="1:6" ht="14.25" x14ac:dyDescent="0.2">
      <c r="A201" s="554"/>
      <c r="B201" s="554"/>
      <c r="C201" s="133" t="s">
        <v>5881</v>
      </c>
      <c r="D201" s="131" t="s">
        <v>4824</v>
      </c>
      <c r="E201" s="132" t="s">
        <v>918</v>
      </c>
      <c r="F201" s="98">
        <v>52.79</v>
      </c>
    </row>
    <row r="202" spans="1:6" ht="14.25" x14ac:dyDescent="0.2">
      <c r="A202" s="554"/>
      <c r="B202" s="554"/>
      <c r="C202" s="133" t="s">
        <v>5882</v>
      </c>
      <c r="D202" s="131" t="s">
        <v>4825</v>
      </c>
      <c r="E202" s="132" t="s">
        <v>919</v>
      </c>
      <c r="F202" s="98">
        <v>92.38</v>
      </c>
    </row>
    <row r="203" spans="1:6" ht="14.25" x14ac:dyDescent="0.2">
      <c r="A203" s="554"/>
      <c r="B203" s="554"/>
      <c r="C203" s="133" t="s">
        <v>5883</v>
      </c>
      <c r="D203" s="131" t="s">
        <v>4826</v>
      </c>
      <c r="E203" s="132" t="s">
        <v>920</v>
      </c>
      <c r="F203" s="98">
        <v>131.97999999999999</v>
      </c>
    </row>
    <row r="204" spans="1:6" x14ac:dyDescent="0.2">
      <c r="A204" s="554"/>
      <c r="B204" s="554"/>
      <c r="C204" s="133" t="s">
        <v>921</v>
      </c>
      <c r="D204" s="131" t="s">
        <v>4827</v>
      </c>
      <c r="E204" s="132" t="s">
        <v>559</v>
      </c>
      <c r="F204" s="98">
        <v>175.97</v>
      </c>
    </row>
    <row r="205" spans="1:6" x14ac:dyDescent="0.2">
      <c r="A205" s="554"/>
      <c r="B205" s="554"/>
      <c r="C205" s="133" t="s">
        <v>922</v>
      </c>
      <c r="D205" s="131" t="s">
        <v>4828</v>
      </c>
      <c r="E205" s="132" t="s">
        <v>560</v>
      </c>
      <c r="F205" s="98">
        <v>228.76</v>
      </c>
    </row>
    <row r="206" spans="1:6" x14ac:dyDescent="0.2">
      <c r="A206" s="554"/>
      <c r="B206" s="554"/>
      <c r="C206" s="133" t="s">
        <v>923</v>
      </c>
      <c r="D206" s="131" t="s">
        <v>4829</v>
      </c>
      <c r="E206" s="132" t="s">
        <v>561</v>
      </c>
      <c r="F206" s="98">
        <v>281.55</v>
      </c>
    </row>
    <row r="207" spans="1:6" x14ac:dyDescent="0.2">
      <c r="A207" s="554"/>
      <c r="B207" s="554"/>
      <c r="C207" s="133" t="s">
        <v>924</v>
      </c>
      <c r="D207" s="131" t="s">
        <v>4830</v>
      </c>
      <c r="E207" s="132" t="s">
        <v>3326</v>
      </c>
      <c r="F207" s="98">
        <v>351.93</v>
      </c>
    </row>
    <row r="208" spans="1:6" x14ac:dyDescent="0.2">
      <c r="A208" s="554"/>
      <c r="B208" s="554"/>
      <c r="C208" s="133" t="s">
        <v>925</v>
      </c>
      <c r="D208" s="131" t="s">
        <v>4831</v>
      </c>
      <c r="E208" s="132" t="s">
        <v>3327</v>
      </c>
      <c r="F208" s="98">
        <v>457.51</v>
      </c>
    </row>
    <row r="209" spans="1:6" x14ac:dyDescent="0.2">
      <c r="A209" s="554"/>
      <c r="B209" s="554"/>
      <c r="C209" s="133" t="s">
        <v>926</v>
      </c>
      <c r="D209" s="131" t="s">
        <v>4832</v>
      </c>
      <c r="E209" s="132" t="s">
        <v>3328</v>
      </c>
      <c r="F209" s="98">
        <v>563.09</v>
      </c>
    </row>
    <row r="210" spans="1:6" x14ac:dyDescent="0.2">
      <c r="A210" s="554"/>
      <c r="B210" s="554"/>
      <c r="C210" s="133" t="s">
        <v>927</v>
      </c>
      <c r="D210" s="131" t="s">
        <v>4833</v>
      </c>
      <c r="E210" s="132" t="s">
        <v>2113</v>
      </c>
      <c r="F210" s="98">
        <v>668.67</v>
      </c>
    </row>
    <row r="211" spans="1:6" x14ac:dyDescent="0.2">
      <c r="A211" s="554"/>
      <c r="B211" s="554"/>
      <c r="C211" s="133" t="s">
        <v>928</v>
      </c>
      <c r="D211" s="131" t="s">
        <v>4834</v>
      </c>
      <c r="E211" s="132" t="s">
        <v>2114</v>
      </c>
      <c r="F211" s="98">
        <v>774.25</v>
      </c>
    </row>
    <row r="212" spans="1:6" x14ac:dyDescent="0.2">
      <c r="A212" s="554"/>
      <c r="B212" s="554"/>
      <c r="C212" s="133" t="s">
        <v>929</v>
      </c>
      <c r="D212" s="131" t="s">
        <v>4835</v>
      </c>
      <c r="E212" s="132" t="s">
        <v>2115</v>
      </c>
      <c r="F212" s="98">
        <v>879.83</v>
      </c>
    </row>
    <row r="213" spans="1:6" x14ac:dyDescent="0.2">
      <c r="A213" s="554"/>
      <c r="B213" s="554"/>
      <c r="C213" s="133" t="s">
        <v>930</v>
      </c>
      <c r="D213" s="131" t="s">
        <v>4836</v>
      </c>
      <c r="E213" s="132" t="s">
        <v>1239</v>
      </c>
      <c r="F213" s="98">
        <v>985.41</v>
      </c>
    </row>
    <row r="214" spans="1:6" x14ac:dyDescent="0.2">
      <c r="A214" s="554"/>
      <c r="B214" s="554"/>
      <c r="C214" s="133" t="s">
        <v>931</v>
      </c>
      <c r="D214" s="131" t="s">
        <v>4837</v>
      </c>
      <c r="E214" s="132" t="s">
        <v>1240</v>
      </c>
      <c r="F214" s="98">
        <v>1090.99</v>
      </c>
    </row>
    <row r="215" spans="1:6" x14ac:dyDescent="0.2">
      <c r="A215" s="554"/>
      <c r="B215" s="554"/>
      <c r="C215" s="133" t="s">
        <v>932</v>
      </c>
      <c r="D215" s="131" t="s">
        <v>4838</v>
      </c>
      <c r="E215" s="132" t="s">
        <v>1494</v>
      </c>
      <c r="F215" s="98">
        <v>1196.57</v>
      </c>
    </row>
    <row r="216" spans="1:6" x14ac:dyDescent="0.2">
      <c r="A216" s="554"/>
      <c r="B216" s="554"/>
      <c r="C216" s="133" t="s">
        <v>933</v>
      </c>
      <c r="D216" s="131" t="s">
        <v>4839</v>
      </c>
      <c r="E216" s="132" t="s">
        <v>3511</v>
      </c>
      <c r="F216" s="98">
        <v>1302.1500000000001</v>
      </c>
    </row>
    <row r="217" spans="1:6" x14ac:dyDescent="0.2">
      <c r="A217" s="554"/>
      <c r="B217" s="554"/>
      <c r="C217" s="133" t="s">
        <v>934</v>
      </c>
      <c r="D217" s="131" t="s">
        <v>4840</v>
      </c>
      <c r="E217" s="132" t="s">
        <v>3512</v>
      </c>
      <c r="F217" s="98">
        <v>1407.73</v>
      </c>
    </row>
    <row r="218" spans="1:6" x14ac:dyDescent="0.2">
      <c r="A218" s="554"/>
      <c r="B218" s="554"/>
      <c r="C218" s="133" t="s">
        <v>935</v>
      </c>
      <c r="D218" s="131" t="s">
        <v>4841</v>
      </c>
      <c r="E218" s="132" t="s">
        <v>3513</v>
      </c>
      <c r="F218" s="98">
        <v>1513.31</v>
      </c>
    </row>
    <row r="219" spans="1:6" x14ac:dyDescent="0.2">
      <c r="A219" s="555"/>
      <c r="B219" s="555"/>
      <c r="C219" s="133" t="s">
        <v>936</v>
      </c>
      <c r="D219" s="131" t="s">
        <v>4842</v>
      </c>
      <c r="E219" s="132" t="s">
        <v>5884</v>
      </c>
      <c r="F219" s="98">
        <v>1618.89</v>
      </c>
    </row>
    <row r="220" spans="1:6" x14ac:dyDescent="0.2">
      <c r="A220" s="553" t="s">
        <v>163</v>
      </c>
      <c r="B220" s="553" t="s">
        <v>164</v>
      </c>
      <c r="C220" s="133"/>
      <c r="D220" s="131"/>
      <c r="E220" s="556" t="s">
        <v>621</v>
      </c>
      <c r="F220" s="557"/>
    </row>
    <row r="221" spans="1:6" x14ac:dyDescent="0.2">
      <c r="A221" s="554"/>
      <c r="B221" s="554"/>
      <c r="C221" s="133" t="s">
        <v>1218</v>
      </c>
      <c r="D221" s="131" t="s">
        <v>4843</v>
      </c>
      <c r="E221" s="132" t="s">
        <v>4844</v>
      </c>
      <c r="F221" s="98">
        <v>83.08</v>
      </c>
    </row>
    <row r="222" spans="1:6" x14ac:dyDescent="0.2">
      <c r="A222" s="554"/>
      <c r="B222" s="554"/>
      <c r="C222" s="133" t="s">
        <v>1219</v>
      </c>
      <c r="D222" s="131" t="s">
        <v>4845</v>
      </c>
      <c r="E222" s="132" t="s">
        <v>2825</v>
      </c>
      <c r="F222" s="98">
        <v>108</v>
      </c>
    </row>
    <row r="223" spans="1:6" x14ac:dyDescent="0.2">
      <c r="A223" s="554"/>
      <c r="B223" s="554"/>
      <c r="C223" s="133" t="s">
        <v>1220</v>
      </c>
      <c r="D223" s="131" t="s">
        <v>4846</v>
      </c>
      <c r="E223" s="132" t="s">
        <v>2628</v>
      </c>
      <c r="F223" s="98">
        <v>132.93</v>
      </c>
    </row>
    <row r="224" spans="1:6" x14ac:dyDescent="0.2">
      <c r="A224" s="554"/>
      <c r="B224" s="554"/>
      <c r="C224" s="133" t="s">
        <v>3258</v>
      </c>
      <c r="D224" s="131" t="s">
        <v>4847</v>
      </c>
      <c r="E224" s="132" t="s">
        <v>2630</v>
      </c>
      <c r="F224" s="98">
        <v>157.85</v>
      </c>
    </row>
    <row r="225" spans="1:6" x14ac:dyDescent="0.2">
      <c r="A225" s="555"/>
      <c r="B225" s="555"/>
      <c r="C225" s="133" t="s">
        <v>532</v>
      </c>
      <c r="D225" s="131" t="s">
        <v>4848</v>
      </c>
      <c r="E225" s="132" t="s">
        <v>5885</v>
      </c>
      <c r="F225" s="98">
        <v>182.78</v>
      </c>
    </row>
    <row r="226" spans="1:6" x14ac:dyDescent="0.2">
      <c r="A226" s="553" t="s">
        <v>165</v>
      </c>
      <c r="B226" s="553" t="s">
        <v>166</v>
      </c>
      <c r="C226" s="133"/>
      <c r="D226" s="131"/>
      <c r="E226" s="556" t="s">
        <v>1090</v>
      </c>
      <c r="F226" s="557"/>
    </row>
    <row r="227" spans="1:6" ht="14.25" x14ac:dyDescent="0.2">
      <c r="A227" s="554"/>
      <c r="B227" s="554"/>
      <c r="C227" s="133" t="s">
        <v>5886</v>
      </c>
      <c r="D227" s="131" t="s">
        <v>4849</v>
      </c>
      <c r="E227" s="132" t="s">
        <v>3358</v>
      </c>
      <c r="F227" s="98">
        <v>147.75</v>
      </c>
    </row>
    <row r="228" spans="1:6" ht="14.25" x14ac:dyDescent="0.2">
      <c r="A228" s="554"/>
      <c r="B228" s="554"/>
      <c r="C228" s="133" t="s">
        <v>5887</v>
      </c>
      <c r="D228" s="131" t="s">
        <v>4850</v>
      </c>
      <c r="E228" s="132" t="s">
        <v>3359</v>
      </c>
      <c r="F228" s="98">
        <v>236.4</v>
      </c>
    </row>
    <row r="229" spans="1:6" ht="14.25" x14ac:dyDescent="0.2">
      <c r="A229" s="554"/>
      <c r="B229" s="554"/>
      <c r="C229" s="133" t="s">
        <v>5888</v>
      </c>
      <c r="D229" s="131" t="s">
        <v>4851</v>
      </c>
      <c r="E229" s="132" t="s">
        <v>1859</v>
      </c>
      <c r="F229" s="98">
        <v>334.9</v>
      </c>
    </row>
    <row r="230" spans="1:6" x14ac:dyDescent="0.2">
      <c r="A230" s="554"/>
      <c r="B230" s="554"/>
      <c r="C230" s="133" t="s">
        <v>3360</v>
      </c>
      <c r="D230" s="131" t="s">
        <v>4852</v>
      </c>
      <c r="E230" s="132" t="s">
        <v>1824</v>
      </c>
      <c r="F230" s="98">
        <v>472.8</v>
      </c>
    </row>
    <row r="231" spans="1:6" x14ac:dyDescent="0.2">
      <c r="A231" s="554"/>
      <c r="B231" s="554"/>
      <c r="C231" s="133" t="s">
        <v>3361</v>
      </c>
      <c r="D231" s="131" t="s">
        <v>4853</v>
      </c>
      <c r="E231" s="132" t="s">
        <v>2344</v>
      </c>
      <c r="F231" s="98">
        <v>689.5</v>
      </c>
    </row>
    <row r="232" spans="1:6" x14ac:dyDescent="0.2">
      <c r="A232" s="554"/>
      <c r="B232" s="554"/>
      <c r="C232" s="133" t="s">
        <v>3362</v>
      </c>
      <c r="D232" s="131" t="s">
        <v>4854</v>
      </c>
      <c r="E232" s="132" t="s">
        <v>1860</v>
      </c>
      <c r="F232" s="98">
        <v>985</v>
      </c>
    </row>
    <row r="233" spans="1:6" x14ac:dyDescent="0.2">
      <c r="A233" s="554"/>
      <c r="B233" s="554"/>
      <c r="C233" s="133" t="s">
        <v>1566</v>
      </c>
      <c r="D233" s="131" t="s">
        <v>4855</v>
      </c>
      <c r="E233" s="132" t="s">
        <v>1861</v>
      </c>
      <c r="F233" s="98">
        <v>1280.5</v>
      </c>
    </row>
    <row r="234" spans="1:6" x14ac:dyDescent="0.2">
      <c r="A234" s="554"/>
      <c r="B234" s="554"/>
      <c r="C234" s="133" t="s">
        <v>1567</v>
      </c>
      <c r="D234" s="131" t="s">
        <v>4856</v>
      </c>
      <c r="E234" s="132" t="s">
        <v>1862</v>
      </c>
      <c r="F234" s="98">
        <v>1576</v>
      </c>
    </row>
    <row r="235" spans="1:6" x14ac:dyDescent="0.2">
      <c r="A235" s="554"/>
      <c r="B235" s="554"/>
      <c r="C235" s="133" t="s">
        <v>1568</v>
      </c>
      <c r="D235" s="131" t="s">
        <v>4857</v>
      </c>
      <c r="E235" s="132" t="s">
        <v>1863</v>
      </c>
      <c r="F235" s="98">
        <v>1970</v>
      </c>
    </row>
    <row r="236" spans="1:6" x14ac:dyDescent="0.2">
      <c r="A236" s="554"/>
      <c r="B236" s="554"/>
      <c r="C236" s="133" t="s">
        <v>1569</v>
      </c>
      <c r="D236" s="131" t="s">
        <v>4858</v>
      </c>
      <c r="E236" s="132" t="s">
        <v>1570</v>
      </c>
      <c r="F236" s="98">
        <v>2561</v>
      </c>
    </row>
    <row r="237" spans="1:6" x14ac:dyDescent="0.2">
      <c r="A237" s="554"/>
      <c r="B237" s="554"/>
      <c r="C237" s="133" t="s">
        <v>1571</v>
      </c>
      <c r="D237" s="131" t="s">
        <v>4859</v>
      </c>
      <c r="E237" s="132" t="s">
        <v>3739</v>
      </c>
      <c r="F237" s="98">
        <v>3152</v>
      </c>
    </row>
    <row r="238" spans="1:6" x14ac:dyDescent="0.2">
      <c r="A238" s="554"/>
      <c r="B238" s="554"/>
      <c r="C238" s="133" t="s">
        <v>3740</v>
      </c>
      <c r="D238" s="131" t="s">
        <v>4860</v>
      </c>
      <c r="E238" s="132" t="s">
        <v>3741</v>
      </c>
      <c r="F238" s="98">
        <v>3743</v>
      </c>
    </row>
    <row r="239" spans="1:6" x14ac:dyDescent="0.2">
      <c r="A239" s="554"/>
      <c r="B239" s="554"/>
      <c r="C239" s="133" t="s">
        <v>3742</v>
      </c>
      <c r="D239" s="131" t="s">
        <v>4861</v>
      </c>
      <c r="E239" s="132" t="s">
        <v>3743</v>
      </c>
      <c r="F239" s="98">
        <v>4531</v>
      </c>
    </row>
    <row r="240" spans="1:6" x14ac:dyDescent="0.2">
      <c r="A240" s="554"/>
      <c r="B240" s="554"/>
      <c r="C240" s="133" t="s">
        <v>3744</v>
      </c>
      <c r="D240" s="131" t="s">
        <v>4862</v>
      </c>
      <c r="E240" s="132" t="s">
        <v>3745</v>
      </c>
      <c r="F240" s="98">
        <v>5713</v>
      </c>
    </row>
    <row r="241" spans="1:6" x14ac:dyDescent="0.2">
      <c r="A241" s="554"/>
      <c r="B241" s="554"/>
      <c r="C241" s="133" t="s">
        <v>3746</v>
      </c>
      <c r="D241" s="131" t="s">
        <v>4863</v>
      </c>
      <c r="E241" s="132" t="s">
        <v>3747</v>
      </c>
      <c r="F241" s="98">
        <v>6895</v>
      </c>
    </row>
    <row r="242" spans="1:6" x14ac:dyDescent="0.2">
      <c r="A242" s="554"/>
      <c r="B242" s="554"/>
      <c r="C242" s="133" t="s">
        <v>3748</v>
      </c>
      <c r="D242" s="131" t="s">
        <v>4864</v>
      </c>
      <c r="E242" s="132" t="s">
        <v>3749</v>
      </c>
      <c r="F242" s="98">
        <v>8077</v>
      </c>
    </row>
    <row r="243" spans="1:6" x14ac:dyDescent="0.2">
      <c r="A243" s="555"/>
      <c r="B243" s="555"/>
      <c r="C243" s="133" t="s">
        <v>3750</v>
      </c>
      <c r="D243" s="131" t="s">
        <v>4865</v>
      </c>
      <c r="E243" s="132" t="s">
        <v>5889</v>
      </c>
      <c r="F243" s="98">
        <v>9259</v>
      </c>
    </row>
    <row r="244" spans="1:6" x14ac:dyDescent="0.2">
      <c r="A244" s="553" t="s">
        <v>167</v>
      </c>
      <c r="B244" s="553" t="s">
        <v>168</v>
      </c>
      <c r="C244" s="133"/>
      <c r="D244" s="131"/>
      <c r="E244" s="556" t="s">
        <v>622</v>
      </c>
      <c r="F244" s="557"/>
    </row>
    <row r="245" spans="1:6" x14ac:dyDescent="0.2">
      <c r="A245" s="554"/>
      <c r="B245" s="554"/>
      <c r="C245" s="133" t="s">
        <v>3751</v>
      </c>
      <c r="D245" s="131" t="s">
        <v>4866</v>
      </c>
      <c r="E245" s="132" t="s">
        <v>1331</v>
      </c>
      <c r="F245" s="98">
        <v>1067.96</v>
      </c>
    </row>
    <row r="246" spans="1:6" x14ac:dyDescent="0.2">
      <c r="A246" s="554"/>
      <c r="B246" s="554"/>
      <c r="C246" s="133" t="s">
        <v>3752</v>
      </c>
      <c r="D246" s="131" t="s">
        <v>4867</v>
      </c>
      <c r="E246" s="132" t="s">
        <v>790</v>
      </c>
      <c r="F246" s="98">
        <v>1481.36</v>
      </c>
    </row>
    <row r="247" spans="1:6" x14ac:dyDescent="0.2">
      <c r="A247" s="554"/>
      <c r="B247" s="554"/>
      <c r="C247" s="133" t="s">
        <v>3753</v>
      </c>
      <c r="D247" s="131" t="s">
        <v>4868</v>
      </c>
      <c r="E247" s="132" t="s">
        <v>791</v>
      </c>
      <c r="F247" s="98">
        <v>1894.77</v>
      </c>
    </row>
    <row r="248" spans="1:6" x14ac:dyDescent="0.2">
      <c r="A248" s="554"/>
      <c r="B248" s="554"/>
      <c r="C248" s="133" t="s">
        <v>3754</v>
      </c>
      <c r="D248" s="131" t="s">
        <v>4869</v>
      </c>
      <c r="E248" s="132" t="s">
        <v>792</v>
      </c>
      <c r="F248" s="98">
        <v>2308.17</v>
      </c>
    </row>
    <row r="249" spans="1:6" x14ac:dyDescent="0.2">
      <c r="A249" s="554"/>
      <c r="B249" s="554"/>
      <c r="C249" s="133" t="s">
        <v>3755</v>
      </c>
      <c r="D249" s="131" t="s">
        <v>4870</v>
      </c>
      <c r="E249" s="132" t="s">
        <v>414</v>
      </c>
      <c r="F249" s="98">
        <v>2721.58</v>
      </c>
    </row>
    <row r="250" spans="1:6" x14ac:dyDescent="0.2">
      <c r="A250" s="554"/>
      <c r="B250" s="554"/>
      <c r="C250" s="133" t="s">
        <v>3756</v>
      </c>
      <c r="D250" s="131" t="s">
        <v>4871</v>
      </c>
      <c r="E250" s="132" t="s">
        <v>415</v>
      </c>
      <c r="F250" s="98">
        <v>3134.98</v>
      </c>
    </row>
    <row r="251" spans="1:6" x14ac:dyDescent="0.2">
      <c r="A251" s="554"/>
      <c r="B251" s="554"/>
      <c r="C251" s="133" t="s">
        <v>3757</v>
      </c>
      <c r="D251" s="131" t="s">
        <v>4872</v>
      </c>
      <c r="E251" s="132" t="s">
        <v>2710</v>
      </c>
      <c r="F251" s="98">
        <v>3548.38</v>
      </c>
    </row>
    <row r="252" spans="1:6" x14ac:dyDescent="0.2">
      <c r="A252" s="554"/>
      <c r="B252" s="554"/>
      <c r="C252" s="133" t="s">
        <v>3758</v>
      </c>
      <c r="D252" s="131" t="s">
        <v>4873</v>
      </c>
      <c r="E252" s="132" t="s">
        <v>2179</v>
      </c>
      <c r="F252" s="98">
        <v>3961.79</v>
      </c>
    </row>
    <row r="253" spans="1:6" x14ac:dyDescent="0.2">
      <c r="A253" s="554"/>
      <c r="B253" s="554"/>
      <c r="C253" s="133" t="s">
        <v>3759</v>
      </c>
      <c r="D253" s="131" t="s">
        <v>4874</v>
      </c>
      <c r="E253" s="132" t="s">
        <v>2180</v>
      </c>
      <c r="F253" s="98">
        <v>4512.99</v>
      </c>
    </row>
    <row r="254" spans="1:6" x14ac:dyDescent="0.2">
      <c r="A254" s="554"/>
      <c r="B254" s="554"/>
      <c r="C254" s="133" t="s">
        <v>3760</v>
      </c>
      <c r="D254" s="131" t="s">
        <v>4875</v>
      </c>
      <c r="E254" s="132" t="s">
        <v>2181</v>
      </c>
      <c r="F254" s="98">
        <v>5339.8</v>
      </c>
    </row>
    <row r="255" spans="1:6" x14ac:dyDescent="0.2">
      <c r="A255" s="554"/>
      <c r="B255" s="554"/>
      <c r="C255" s="133" t="s">
        <v>1947</v>
      </c>
      <c r="D255" s="131" t="s">
        <v>4876</v>
      </c>
      <c r="E255" s="132" t="s">
        <v>2182</v>
      </c>
      <c r="F255" s="98">
        <v>6166.61</v>
      </c>
    </row>
    <row r="256" spans="1:6" x14ac:dyDescent="0.2">
      <c r="A256" s="554"/>
      <c r="B256" s="554"/>
      <c r="C256" s="133" t="s">
        <v>1948</v>
      </c>
      <c r="D256" s="131" t="s">
        <v>4877</v>
      </c>
      <c r="E256" s="132" t="s">
        <v>2183</v>
      </c>
      <c r="F256" s="98">
        <v>6993.42</v>
      </c>
    </row>
    <row r="257" spans="1:6" x14ac:dyDescent="0.2">
      <c r="A257" s="554"/>
      <c r="B257" s="554"/>
      <c r="C257" s="133" t="s">
        <v>1949</v>
      </c>
      <c r="D257" s="131" t="s">
        <v>4878</v>
      </c>
      <c r="E257" s="132" t="s">
        <v>2184</v>
      </c>
      <c r="F257" s="98">
        <v>7820.23</v>
      </c>
    </row>
    <row r="258" spans="1:6" x14ac:dyDescent="0.2">
      <c r="A258" s="554"/>
      <c r="B258" s="554"/>
      <c r="C258" s="133" t="s">
        <v>1950</v>
      </c>
      <c r="D258" s="131" t="s">
        <v>4879</v>
      </c>
      <c r="E258" s="132" t="s">
        <v>2185</v>
      </c>
      <c r="F258" s="98">
        <v>8647.0300000000007</v>
      </c>
    </row>
    <row r="259" spans="1:6" x14ac:dyDescent="0.2">
      <c r="A259" s="554"/>
      <c r="B259" s="554"/>
      <c r="C259" s="133" t="s">
        <v>1951</v>
      </c>
      <c r="D259" s="131" t="s">
        <v>4880</v>
      </c>
      <c r="E259" s="132" t="s">
        <v>2186</v>
      </c>
      <c r="F259" s="98">
        <v>9473.84</v>
      </c>
    </row>
    <row r="260" spans="1:6" x14ac:dyDescent="0.2">
      <c r="A260" s="554"/>
      <c r="B260" s="554"/>
      <c r="C260" s="133" t="s">
        <v>1952</v>
      </c>
      <c r="D260" s="131" t="s">
        <v>4881</v>
      </c>
      <c r="E260" s="132" t="s">
        <v>2187</v>
      </c>
      <c r="F260" s="98">
        <v>10300.65</v>
      </c>
    </row>
    <row r="261" spans="1:6" x14ac:dyDescent="0.2">
      <c r="A261" s="554"/>
      <c r="B261" s="554"/>
      <c r="C261" s="133" t="s">
        <v>1953</v>
      </c>
      <c r="D261" s="131" t="s">
        <v>4882</v>
      </c>
      <c r="E261" s="132" t="s">
        <v>2188</v>
      </c>
      <c r="F261" s="98">
        <v>11127.46</v>
      </c>
    </row>
    <row r="262" spans="1:6" x14ac:dyDescent="0.2">
      <c r="A262" s="554"/>
      <c r="B262" s="554"/>
      <c r="C262" s="133" t="s">
        <v>1954</v>
      </c>
      <c r="D262" s="131" t="s">
        <v>4883</v>
      </c>
      <c r="E262" s="132" t="s">
        <v>2189</v>
      </c>
      <c r="F262" s="98">
        <v>12092.07</v>
      </c>
    </row>
    <row r="263" spans="1:6" x14ac:dyDescent="0.2">
      <c r="A263" s="554"/>
      <c r="B263" s="554"/>
      <c r="C263" s="133" t="s">
        <v>1955</v>
      </c>
      <c r="D263" s="131" t="s">
        <v>4884</v>
      </c>
      <c r="E263" s="132" t="s">
        <v>2190</v>
      </c>
      <c r="F263" s="98">
        <v>13332.28</v>
      </c>
    </row>
    <row r="264" spans="1:6" x14ac:dyDescent="0.2">
      <c r="A264" s="554"/>
      <c r="B264" s="554"/>
      <c r="C264" s="133" t="s">
        <v>1956</v>
      </c>
      <c r="D264" s="131" t="s">
        <v>4885</v>
      </c>
      <c r="E264" s="132" t="s">
        <v>2693</v>
      </c>
      <c r="F264" s="98">
        <v>14572.49</v>
      </c>
    </row>
    <row r="265" spans="1:6" x14ac:dyDescent="0.2">
      <c r="A265" s="554"/>
      <c r="B265" s="554"/>
      <c r="C265" s="133" t="s">
        <v>1957</v>
      </c>
      <c r="D265" s="131" t="s">
        <v>4886</v>
      </c>
      <c r="E265" s="132" t="s">
        <v>2694</v>
      </c>
      <c r="F265" s="98">
        <v>15812.7</v>
      </c>
    </row>
    <row r="266" spans="1:6" x14ac:dyDescent="0.2">
      <c r="A266" s="555"/>
      <c r="B266" s="555"/>
      <c r="C266" s="133" t="s">
        <v>1958</v>
      </c>
      <c r="D266" s="131" t="s">
        <v>4887</v>
      </c>
      <c r="E266" s="132" t="s">
        <v>5890</v>
      </c>
      <c r="F266" s="98">
        <v>17052.919999999998</v>
      </c>
    </row>
    <row r="267" spans="1:6" x14ac:dyDescent="0.2">
      <c r="A267" s="553" t="s">
        <v>169</v>
      </c>
      <c r="B267" s="553" t="s">
        <v>170</v>
      </c>
      <c r="C267" s="133"/>
      <c r="D267" s="131"/>
      <c r="E267" s="556" t="s">
        <v>623</v>
      </c>
      <c r="F267" s="557"/>
    </row>
    <row r="268" spans="1:6" x14ac:dyDescent="0.2">
      <c r="A268" s="554"/>
      <c r="B268" s="554"/>
      <c r="C268" s="133" t="s">
        <v>2891</v>
      </c>
      <c r="D268" s="131" t="s">
        <v>4889</v>
      </c>
      <c r="E268" s="132" t="s">
        <v>3515</v>
      </c>
      <c r="F268" s="98">
        <v>716.92</v>
      </c>
    </row>
    <row r="269" spans="1:6" x14ac:dyDescent="0.2">
      <c r="A269" s="554"/>
      <c r="B269" s="554"/>
      <c r="C269" s="133" t="s">
        <v>1349</v>
      </c>
      <c r="D269" s="131" t="s">
        <v>4890</v>
      </c>
      <c r="E269" s="132" t="s">
        <v>3516</v>
      </c>
      <c r="F269" s="98">
        <v>969.95</v>
      </c>
    </row>
    <row r="270" spans="1:6" x14ac:dyDescent="0.2">
      <c r="A270" s="554"/>
      <c r="B270" s="554"/>
      <c r="C270" s="133" t="s">
        <v>1350</v>
      </c>
      <c r="D270" s="131" t="s">
        <v>4891</v>
      </c>
      <c r="E270" s="132" t="s">
        <v>3517</v>
      </c>
      <c r="F270" s="98">
        <v>1219.78</v>
      </c>
    </row>
    <row r="271" spans="1:6" x14ac:dyDescent="0.2">
      <c r="A271" s="554"/>
      <c r="B271" s="554"/>
      <c r="C271" s="133" t="s">
        <v>1351</v>
      </c>
      <c r="D271" s="131" t="s">
        <v>4892</v>
      </c>
      <c r="E271" s="132" t="s">
        <v>3518</v>
      </c>
      <c r="F271" s="98">
        <v>1476.01</v>
      </c>
    </row>
    <row r="272" spans="1:6" x14ac:dyDescent="0.2">
      <c r="A272" s="554"/>
      <c r="B272" s="554"/>
      <c r="C272" s="133" t="s">
        <v>1352</v>
      </c>
      <c r="D272" s="131" t="s">
        <v>4893</v>
      </c>
      <c r="E272" s="132" t="s">
        <v>3519</v>
      </c>
      <c r="F272" s="98">
        <v>1729.04</v>
      </c>
    </row>
    <row r="273" spans="1:6" x14ac:dyDescent="0.2">
      <c r="A273" s="554"/>
      <c r="B273" s="554"/>
      <c r="C273" s="133" t="s">
        <v>1353</v>
      </c>
      <c r="D273" s="131" t="s">
        <v>4894</v>
      </c>
      <c r="E273" s="132" t="s">
        <v>3520</v>
      </c>
      <c r="F273" s="98">
        <v>1982.07</v>
      </c>
    </row>
    <row r="274" spans="1:6" x14ac:dyDescent="0.2">
      <c r="A274" s="554"/>
      <c r="B274" s="554"/>
      <c r="C274" s="133" t="s">
        <v>1354</v>
      </c>
      <c r="D274" s="131" t="s">
        <v>4895</v>
      </c>
      <c r="E274" s="132" t="s">
        <v>1355</v>
      </c>
      <c r="F274" s="98">
        <v>2319.44</v>
      </c>
    </row>
    <row r="275" spans="1:6" x14ac:dyDescent="0.2">
      <c r="A275" s="554"/>
      <c r="B275" s="554"/>
      <c r="C275" s="133" t="s">
        <v>1356</v>
      </c>
      <c r="D275" s="131" t="s">
        <v>4896</v>
      </c>
      <c r="E275" s="132" t="s">
        <v>1242</v>
      </c>
      <c r="F275" s="98">
        <v>2825.5</v>
      </c>
    </row>
    <row r="276" spans="1:6" x14ac:dyDescent="0.2">
      <c r="A276" s="554"/>
      <c r="B276" s="554"/>
      <c r="C276" s="133" t="s">
        <v>1357</v>
      </c>
      <c r="D276" s="131" t="s">
        <v>4897</v>
      </c>
      <c r="E276" s="132" t="s">
        <v>1839</v>
      </c>
      <c r="F276" s="98">
        <v>3331.56</v>
      </c>
    </row>
    <row r="277" spans="1:6" x14ac:dyDescent="0.2">
      <c r="A277" s="554"/>
      <c r="B277" s="554"/>
      <c r="C277" s="133" t="s">
        <v>1358</v>
      </c>
      <c r="D277" s="131" t="s">
        <v>4898</v>
      </c>
      <c r="E277" s="132" t="s">
        <v>1840</v>
      </c>
      <c r="F277" s="98">
        <v>3837.62</v>
      </c>
    </row>
    <row r="278" spans="1:6" x14ac:dyDescent="0.2">
      <c r="A278" s="554"/>
      <c r="B278" s="554"/>
      <c r="C278" s="133" t="s">
        <v>1359</v>
      </c>
      <c r="D278" s="131" t="s">
        <v>4899</v>
      </c>
      <c r="E278" s="132" t="s">
        <v>1360</v>
      </c>
      <c r="F278" s="98">
        <v>4343.68</v>
      </c>
    </row>
    <row r="279" spans="1:6" x14ac:dyDescent="0.2">
      <c r="A279" s="554"/>
      <c r="B279" s="554"/>
      <c r="C279" s="133" t="s">
        <v>1361</v>
      </c>
      <c r="D279" s="131" t="s">
        <v>4900</v>
      </c>
      <c r="E279" s="132" t="s">
        <v>1362</v>
      </c>
      <c r="F279" s="98">
        <v>4934.09</v>
      </c>
    </row>
    <row r="280" spans="1:6" x14ac:dyDescent="0.2">
      <c r="A280" s="554"/>
      <c r="B280" s="554"/>
      <c r="C280" s="133" t="s">
        <v>1363</v>
      </c>
      <c r="D280" s="131" t="s">
        <v>4901</v>
      </c>
      <c r="E280" s="132" t="s">
        <v>1364</v>
      </c>
      <c r="F280" s="98">
        <v>5693.18</v>
      </c>
    </row>
    <row r="281" spans="1:6" x14ac:dyDescent="0.2">
      <c r="A281" s="554"/>
      <c r="B281" s="554"/>
      <c r="C281" s="133" t="s">
        <v>1365</v>
      </c>
      <c r="D281" s="131" t="s">
        <v>4902</v>
      </c>
      <c r="E281" s="132" t="s">
        <v>1366</v>
      </c>
      <c r="F281" s="98">
        <v>6452.27</v>
      </c>
    </row>
    <row r="282" spans="1:6" x14ac:dyDescent="0.2">
      <c r="A282" s="554"/>
      <c r="B282" s="554"/>
      <c r="C282" s="133" t="s">
        <v>1367</v>
      </c>
      <c r="D282" s="131" t="s">
        <v>4903</v>
      </c>
      <c r="E282" s="132" t="s">
        <v>1368</v>
      </c>
      <c r="F282" s="98">
        <v>7211.36</v>
      </c>
    </row>
    <row r="283" spans="1:6" x14ac:dyDescent="0.2">
      <c r="A283" s="554"/>
      <c r="B283" s="554"/>
      <c r="C283" s="133" t="s">
        <v>1369</v>
      </c>
      <c r="D283" s="131" t="s">
        <v>4904</v>
      </c>
      <c r="E283" s="132" t="s">
        <v>1370</v>
      </c>
      <c r="F283" s="98">
        <v>7970.45</v>
      </c>
    </row>
    <row r="284" spans="1:6" x14ac:dyDescent="0.2">
      <c r="A284" s="554"/>
      <c r="B284" s="554"/>
      <c r="C284" s="133" t="s">
        <v>1371</v>
      </c>
      <c r="D284" s="131"/>
      <c r="E284" s="132" t="s">
        <v>5891</v>
      </c>
      <c r="F284" s="98"/>
    </row>
    <row r="285" spans="1:6" x14ac:dyDescent="0.2">
      <c r="A285" s="554"/>
      <c r="B285" s="554"/>
      <c r="C285" s="133" t="s">
        <v>1091</v>
      </c>
      <c r="D285" s="131" t="s">
        <v>4905</v>
      </c>
      <c r="E285" s="132" t="s">
        <v>1092</v>
      </c>
      <c r="F285" s="98">
        <v>8982.57</v>
      </c>
    </row>
    <row r="286" spans="1:6" x14ac:dyDescent="0.2">
      <c r="A286" s="554"/>
      <c r="B286" s="554"/>
      <c r="C286" s="133" t="s">
        <v>1093</v>
      </c>
      <c r="D286" s="131" t="s">
        <v>4906</v>
      </c>
      <c r="E286" s="132" t="s">
        <v>1094</v>
      </c>
      <c r="F286" s="98">
        <v>10500.75</v>
      </c>
    </row>
    <row r="287" spans="1:6" x14ac:dyDescent="0.2">
      <c r="A287" s="555"/>
      <c r="B287" s="555"/>
      <c r="C287" s="133" t="s">
        <v>1095</v>
      </c>
      <c r="D287" s="131" t="s">
        <v>4907</v>
      </c>
      <c r="E287" s="132" t="s">
        <v>5892</v>
      </c>
      <c r="F287" s="98">
        <v>12018.93</v>
      </c>
    </row>
    <row r="288" spans="1:6" x14ac:dyDescent="0.2">
      <c r="A288" s="553" t="s">
        <v>171</v>
      </c>
      <c r="B288" s="553" t="s">
        <v>172</v>
      </c>
      <c r="C288" s="133"/>
      <c r="D288" s="131"/>
      <c r="E288" s="556" t="s">
        <v>1436</v>
      </c>
      <c r="F288" s="557"/>
    </row>
    <row r="289" spans="1:6" x14ac:dyDescent="0.2">
      <c r="A289" s="554"/>
      <c r="B289" s="554"/>
      <c r="C289" s="133" t="s">
        <v>1372</v>
      </c>
      <c r="D289" s="131" t="s">
        <v>4908</v>
      </c>
      <c r="E289" s="132" t="s">
        <v>1373</v>
      </c>
      <c r="F289" s="98">
        <v>1638</v>
      </c>
    </row>
    <row r="290" spans="1:6" x14ac:dyDescent="0.2">
      <c r="A290" s="554"/>
      <c r="B290" s="554"/>
      <c r="C290" s="133" t="s">
        <v>1374</v>
      </c>
      <c r="D290" s="131" t="s">
        <v>4909</v>
      </c>
      <c r="E290" s="132" t="s">
        <v>1375</v>
      </c>
      <c r="F290" s="98">
        <v>3276</v>
      </c>
    </row>
    <row r="291" spans="1:6" x14ac:dyDescent="0.2">
      <c r="A291" s="554"/>
      <c r="B291" s="554"/>
      <c r="C291" s="133" t="s">
        <v>1376</v>
      </c>
      <c r="D291" s="131" t="s">
        <v>4910</v>
      </c>
      <c r="E291" s="132" t="s">
        <v>1377</v>
      </c>
      <c r="F291" s="98">
        <v>4914</v>
      </c>
    </row>
    <row r="292" spans="1:6" x14ac:dyDescent="0.2">
      <c r="A292" s="554"/>
      <c r="B292" s="554"/>
      <c r="C292" s="133" t="s">
        <v>1378</v>
      </c>
      <c r="D292" s="131" t="s">
        <v>4911</v>
      </c>
      <c r="E292" s="132" t="s">
        <v>1379</v>
      </c>
      <c r="F292" s="98">
        <v>6552</v>
      </c>
    </row>
    <row r="293" spans="1:6" x14ac:dyDescent="0.2">
      <c r="A293" s="554"/>
      <c r="B293" s="554"/>
      <c r="C293" s="133" t="s">
        <v>1380</v>
      </c>
      <c r="D293" s="131" t="s">
        <v>4912</v>
      </c>
      <c r="E293" s="132" t="s">
        <v>1381</v>
      </c>
      <c r="F293" s="98">
        <v>8190</v>
      </c>
    </row>
    <row r="294" spans="1:6" x14ac:dyDescent="0.2">
      <c r="A294" s="554"/>
      <c r="B294" s="554"/>
      <c r="C294" s="133" t="s">
        <v>1382</v>
      </c>
      <c r="D294" s="131" t="s">
        <v>4913</v>
      </c>
      <c r="E294" s="132" t="s">
        <v>1383</v>
      </c>
      <c r="F294" s="98">
        <v>9828</v>
      </c>
    </row>
    <row r="295" spans="1:6" x14ac:dyDescent="0.2">
      <c r="A295" s="554"/>
      <c r="B295" s="554"/>
      <c r="C295" s="133" t="s">
        <v>1384</v>
      </c>
      <c r="D295" s="131" t="s">
        <v>4914</v>
      </c>
      <c r="E295" s="132" t="s">
        <v>1385</v>
      </c>
      <c r="F295" s="98">
        <v>11466</v>
      </c>
    </row>
    <row r="296" spans="1:6" x14ac:dyDescent="0.2">
      <c r="A296" s="554"/>
      <c r="B296" s="554"/>
      <c r="C296" s="133" t="s">
        <v>1386</v>
      </c>
      <c r="D296" s="131" t="s">
        <v>4915</v>
      </c>
      <c r="E296" s="132" t="s">
        <v>1387</v>
      </c>
      <c r="F296" s="98">
        <v>13104</v>
      </c>
    </row>
    <row r="297" spans="1:6" x14ac:dyDescent="0.2">
      <c r="A297" s="554"/>
      <c r="B297" s="554"/>
      <c r="C297" s="133" t="s">
        <v>1388</v>
      </c>
      <c r="D297" s="131" t="s">
        <v>4916</v>
      </c>
      <c r="E297" s="132" t="s">
        <v>1389</v>
      </c>
      <c r="F297" s="98">
        <v>14742</v>
      </c>
    </row>
    <row r="298" spans="1:6" x14ac:dyDescent="0.2">
      <c r="A298" s="554"/>
      <c r="B298" s="554"/>
      <c r="C298" s="133" t="s">
        <v>1390</v>
      </c>
      <c r="D298" s="131" t="s">
        <v>4917</v>
      </c>
      <c r="E298" s="132" t="s">
        <v>1391</v>
      </c>
      <c r="F298" s="98">
        <v>16380</v>
      </c>
    </row>
    <row r="299" spans="1:6" x14ac:dyDescent="0.2">
      <c r="A299" s="554"/>
      <c r="B299" s="554"/>
      <c r="C299" s="133" t="s">
        <v>1392</v>
      </c>
      <c r="D299" s="131" t="s">
        <v>4918</v>
      </c>
      <c r="E299" s="132" t="s">
        <v>1393</v>
      </c>
      <c r="F299" s="98">
        <v>18018</v>
      </c>
    </row>
    <row r="300" spans="1:6" x14ac:dyDescent="0.2">
      <c r="A300" s="554"/>
      <c r="B300" s="554"/>
      <c r="C300" s="133" t="s">
        <v>1394</v>
      </c>
      <c r="D300" s="131" t="s">
        <v>4919</v>
      </c>
      <c r="E300" s="132" t="s">
        <v>1395</v>
      </c>
      <c r="F300" s="98">
        <v>19656</v>
      </c>
    </row>
    <row r="301" spans="1:6" x14ac:dyDescent="0.2">
      <c r="A301" s="554"/>
      <c r="B301" s="554"/>
      <c r="C301" s="133" t="s">
        <v>1396</v>
      </c>
      <c r="D301" s="131" t="s">
        <v>4920</v>
      </c>
      <c r="E301" s="132" t="s">
        <v>1397</v>
      </c>
      <c r="F301" s="98">
        <v>22932</v>
      </c>
    </row>
    <row r="302" spans="1:6" x14ac:dyDescent="0.2">
      <c r="A302" s="554"/>
      <c r="B302" s="554"/>
      <c r="C302" s="133" t="s">
        <v>1398</v>
      </c>
      <c r="D302" s="131" t="s">
        <v>4921</v>
      </c>
      <c r="E302" s="132" t="s">
        <v>1399</v>
      </c>
      <c r="F302" s="98">
        <v>26208</v>
      </c>
    </row>
    <row r="303" spans="1:6" x14ac:dyDescent="0.2">
      <c r="A303" s="554"/>
      <c r="B303" s="554"/>
      <c r="C303" s="133" t="s">
        <v>1400</v>
      </c>
      <c r="D303" s="131" t="s">
        <v>4922</v>
      </c>
      <c r="E303" s="132" t="s">
        <v>1401</v>
      </c>
      <c r="F303" s="98">
        <v>29484</v>
      </c>
    </row>
    <row r="304" spans="1:6" x14ac:dyDescent="0.2">
      <c r="A304" s="554"/>
      <c r="B304" s="554"/>
      <c r="C304" s="133" t="s">
        <v>1402</v>
      </c>
      <c r="D304" s="131" t="s">
        <v>4923</v>
      </c>
      <c r="E304" s="132" t="s">
        <v>1403</v>
      </c>
      <c r="F304" s="98">
        <v>32760</v>
      </c>
    </row>
    <row r="305" spans="1:6" x14ac:dyDescent="0.2">
      <c r="A305" s="554"/>
      <c r="B305" s="554"/>
      <c r="C305" s="133" t="s">
        <v>1404</v>
      </c>
      <c r="D305" s="131" t="s">
        <v>4924</v>
      </c>
      <c r="E305" s="132" t="s">
        <v>1405</v>
      </c>
      <c r="F305" s="98">
        <v>37674</v>
      </c>
    </row>
    <row r="306" spans="1:6" x14ac:dyDescent="0.2">
      <c r="A306" s="554"/>
      <c r="B306" s="554"/>
      <c r="C306" s="133" t="s">
        <v>1406</v>
      </c>
      <c r="D306" s="131" t="s">
        <v>4925</v>
      </c>
      <c r="E306" s="132" t="s">
        <v>1407</v>
      </c>
      <c r="F306" s="98">
        <v>42588</v>
      </c>
    </row>
    <row r="307" spans="1:6" x14ac:dyDescent="0.2">
      <c r="A307" s="554"/>
      <c r="B307" s="554"/>
      <c r="C307" s="133" t="s">
        <v>1408</v>
      </c>
      <c r="D307" s="131" t="s">
        <v>4926</v>
      </c>
      <c r="E307" s="132" t="s">
        <v>1409</v>
      </c>
      <c r="F307" s="98">
        <v>47502</v>
      </c>
    </row>
    <row r="308" spans="1:6" x14ac:dyDescent="0.2">
      <c r="A308" s="555"/>
      <c r="B308" s="555"/>
      <c r="C308" s="133" t="s">
        <v>1410</v>
      </c>
      <c r="D308" s="131" t="s">
        <v>4927</v>
      </c>
      <c r="E308" s="132" t="s">
        <v>5893</v>
      </c>
      <c r="F308" s="98">
        <v>52416</v>
      </c>
    </row>
    <row r="309" spans="1:6" x14ac:dyDescent="0.2">
      <c r="A309" s="553" t="s">
        <v>173</v>
      </c>
      <c r="B309" s="553" t="s">
        <v>174</v>
      </c>
      <c r="C309" s="133"/>
      <c r="D309" s="131"/>
      <c r="E309" s="556" t="s">
        <v>624</v>
      </c>
      <c r="F309" s="557"/>
    </row>
    <row r="310" spans="1:6" ht="14.25" x14ac:dyDescent="0.2">
      <c r="A310" s="554"/>
      <c r="B310" s="554"/>
      <c r="C310" s="133" t="s">
        <v>5894</v>
      </c>
      <c r="D310" s="131" t="s">
        <v>4928</v>
      </c>
      <c r="E310" s="132" t="s">
        <v>1411</v>
      </c>
      <c r="F310" s="98">
        <v>298.32</v>
      </c>
    </row>
    <row r="311" spans="1:6" ht="14.25" x14ac:dyDescent="0.2">
      <c r="A311" s="554"/>
      <c r="B311" s="554"/>
      <c r="C311" s="133" t="s">
        <v>5895</v>
      </c>
      <c r="D311" s="131" t="s">
        <v>4929</v>
      </c>
      <c r="E311" s="132" t="s">
        <v>1412</v>
      </c>
      <c r="F311" s="98">
        <v>522.05999999999995</v>
      </c>
    </row>
    <row r="312" spans="1:6" x14ac:dyDescent="0.2">
      <c r="A312" s="554"/>
      <c r="B312" s="554"/>
      <c r="C312" s="133" t="s">
        <v>1413</v>
      </c>
      <c r="D312" s="131" t="s">
        <v>4930</v>
      </c>
      <c r="E312" s="132" t="s">
        <v>1414</v>
      </c>
      <c r="F312" s="98">
        <v>745.8</v>
      </c>
    </row>
    <row r="313" spans="1:6" x14ac:dyDescent="0.2">
      <c r="A313" s="554"/>
      <c r="B313" s="554"/>
      <c r="C313" s="133" t="s">
        <v>1415</v>
      </c>
      <c r="D313" s="131" t="s">
        <v>4931</v>
      </c>
      <c r="E313" s="132" t="s">
        <v>1416</v>
      </c>
      <c r="F313" s="98">
        <v>969.54</v>
      </c>
    </row>
    <row r="314" spans="1:6" x14ac:dyDescent="0.2">
      <c r="A314" s="554"/>
      <c r="B314" s="554"/>
      <c r="C314" s="133" t="s">
        <v>1417</v>
      </c>
      <c r="D314" s="131" t="s">
        <v>4932</v>
      </c>
      <c r="E314" s="132" t="s">
        <v>1418</v>
      </c>
      <c r="F314" s="98">
        <v>1187.3900000000001</v>
      </c>
    </row>
    <row r="315" spans="1:6" x14ac:dyDescent="0.2">
      <c r="A315" s="554"/>
      <c r="B315" s="554"/>
      <c r="C315" s="133" t="s">
        <v>1419</v>
      </c>
      <c r="D315" s="131" t="s">
        <v>4933</v>
      </c>
      <c r="E315" s="132" t="s">
        <v>1420</v>
      </c>
      <c r="F315" s="98">
        <v>1408.89</v>
      </c>
    </row>
    <row r="316" spans="1:6" x14ac:dyDescent="0.2">
      <c r="A316" s="554"/>
      <c r="B316" s="554"/>
      <c r="C316" s="133" t="s">
        <v>1421</v>
      </c>
      <c r="D316" s="131" t="s">
        <v>4934</v>
      </c>
      <c r="E316" s="132" t="s">
        <v>2439</v>
      </c>
      <c r="F316" s="98">
        <v>1640.76</v>
      </c>
    </row>
    <row r="317" spans="1:6" x14ac:dyDescent="0.2">
      <c r="A317" s="554"/>
      <c r="B317" s="554"/>
      <c r="C317" s="133" t="s">
        <v>2440</v>
      </c>
      <c r="D317" s="131" t="s">
        <v>4935</v>
      </c>
      <c r="E317" s="132" t="s">
        <v>2441</v>
      </c>
      <c r="F317" s="98">
        <v>1864.5</v>
      </c>
    </row>
    <row r="318" spans="1:6" x14ac:dyDescent="0.2">
      <c r="A318" s="554"/>
      <c r="B318" s="554"/>
      <c r="C318" s="133" t="s">
        <v>2442</v>
      </c>
      <c r="D318" s="131" t="s">
        <v>4936</v>
      </c>
      <c r="E318" s="132" t="s">
        <v>2443</v>
      </c>
      <c r="F318" s="98">
        <v>2088.2399999999998</v>
      </c>
    </row>
    <row r="319" spans="1:6" x14ac:dyDescent="0.2">
      <c r="A319" s="554"/>
      <c r="B319" s="554"/>
      <c r="C319" s="133" t="s">
        <v>2444</v>
      </c>
      <c r="D319" s="131" t="s">
        <v>4937</v>
      </c>
      <c r="E319" s="132" t="s">
        <v>3984</v>
      </c>
      <c r="F319" s="98">
        <v>2311.98</v>
      </c>
    </row>
    <row r="320" spans="1:6" x14ac:dyDescent="0.2">
      <c r="A320" s="554"/>
      <c r="B320" s="554"/>
      <c r="C320" s="133" t="s">
        <v>3985</v>
      </c>
      <c r="D320" s="131" t="s">
        <v>4938</v>
      </c>
      <c r="E320" s="132" t="s">
        <v>3986</v>
      </c>
      <c r="F320" s="98">
        <v>2535.7199999999998</v>
      </c>
    </row>
    <row r="321" spans="1:6" x14ac:dyDescent="0.2">
      <c r="A321" s="554"/>
      <c r="B321" s="554"/>
      <c r="C321" s="133" t="s">
        <v>3987</v>
      </c>
      <c r="D321" s="131" t="s">
        <v>4939</v>
      </c>
      <c r="E321" s="132" t="s">
        <v>3988</v>
      </c>
      <c r="F321" s="98">
        <v>2834.04</v>
      </c>
    </row>
    <row r="322" spans="1:6" x14ac:dyDescent="0.2">
      <c r="A322" s="554"/>
      <c r="B322" s="554"/>
      <c r="C322" s="133" t="s">
        <v>3989</v>
      </c>
      <c r="D322" s="131" t="s">
        <v>4940</v>
      </c>
      <c r="E322" s="132" t="s">
        <v>3990</v>
      </c>
      <c r="F322" s="98">
        <v>3281.52</v>
      </c>
    </row>
    <row r="323" spans="1:6" x14ac:dyDescent="0.2">
      <c r="A323" s="554"/>
      <c r="B323" s="554"/>
      <c r="C323" s="133" t="s">
        <v>3991</v>
      </c>
      <c r="D323" s="131" t="s">
        <v>4941</v>
      </c>
      <c r="E323" s="132" t="s">
        <v>3992</v>
      </c>
      <c r="F323" s="98">
        <v>3729</v>
      </c>
    </row>
    <row r="324" spans="1:6" x14ac:dyDescent="0.2">
      <c r="A324" s="554"/>
      <c r="B324" s="554"/>
      <c r="C324" s="133" t="s">
        <v>3993</v>
      </c>
      <c r="D324" s="131" t="s">
        <v>4942</v>
      </c>
      <c r="E324" s="132" t="s">
        <v>3994</v>
      </c>
      <c r="F324" s="98">
        <v>4176.4799999999996</v>
      </c>
    </row>
    <row r="325" spans="1:6" x14ac:dyDescent="0.2">
      <c r="A325" s="554"/>
      <c r="B325" s="554"/>
      <c r="C325" s="133" t="s">
        <v>3995</v>
      </c>
      <c r="D325" s="131" t="s">
        <v>4943</v>
      </c>
      <c r="E325" s="132" t="s">
        <v>3996</v>
      </c>
      <c r="F325" s="98">
        <v>4623.96</v>
      </c>
    </row>
    <row r="326" spans="1:6" x14ac:dyDescent="0.2">
      <c r="A326" s="554"/>
      <c r="B326" s="554"/>
      <c r="C326" s="133" t="s">
        <v>3997</v>
      </c>
      <c r="D326" s="131" t="s">
        <v>4944</v>
      </c>
      <c r="E326" s="132" t="s">
        <v>3998</v>
      </c>
      <c r="F326" s="98">
        <v>5071.4399999999996</v>
      </c>
    </row>
    <row r="327" spans="1:6" x14ac:dyDescent="0.2">
      <c r="A327" s="554"/>
      <c r="B327" s="554"/>
      <c r="C327" s="133" t="s">
        <v>3999</v>
      </c>
      <c r="D327" s="131" t="s">
        <v>4945</v>
      </c>
      <c r="E327" s="132" t="s">
        <v>4000</v>
      </c>
      <c r="F327" s="98">
        <v>5518.92</v>
      </c>
    </row>
    <row r="328" spans="1:6" x14ac:dyDescent="0.2">
      <c r="A328" s="554"/>
      <c r="B328" s="554"/>
      <c r="C328" s="133" t="s">
        <v>4001</v>
      </c>
      <c r="D328" s="131" t="s">
        <v>4946</v>
      </c>
      <c r="E328" s="132" t="s">
        <v>4002</v>
      </c>
      <c r="F328" s="98">
        <v>5966.4</v>
      </c>
    </row>
    <row r="329" spans="1:6" x14ac:dyDescent="0.2">
      <c r="A329" s="554"/>
      <c r="B329" s="554"/>
      <c r="C329" s="133" t="s">
        <v>4003</v>
      </c>
      <c r="D329" s="131" t="s">
        <v>4947</v>
      </c>
      <c r="E329" s="132" t="s">
        <v>4004</v>
      </c>
      <c r="F329" s="98">
        <v>6413.88</v>
      </c>
    </row>
    <row r="330" spans="1:6" x14ac:dyDescent="0.2">
      <c r="A330" s="554"/>
      <c r="B330" s="554"/>
      <c r="C330" s="133" t="s">
        <v>1736</v>
      </c>
      <c r="D330" s="131" t="s">
        <v>4948</v>
      </c>
      <c r="E330" s="132" t="s">
        <v>3208</v>
      </c>
      <c r="F330" s="98">
        <v>6861.36</v>
      </c>
    </row>
    <row r="331" spans="1:6" x14ac:dyDescent="0.2">
      <c r="A331" s="555"/>
      <c r="B331" s="555"/>
      <c r="C331" s="133" t="s">
        <v>1469</v>
      </c>
      <c r="D331" s="131" t="s">
        <v>4949</v>
      </c>
      <c r="E331" s="132" t="s">
        <v>5896</v>
      </c>
      <c r="F331" s="98">
        <v>7308.84</v>
      </c>
    </row>
    <row r="332" spans="1:6" ht="63.75" x14ac:dyDescent="0.2">
      <c r="A332" s="553" t="s">
        <v>2912</v>
      </c>
      <c r="B332" s="553" t="s">
        <v>2913</v>
      </c>
      <c r="C332" s="558"/>
      <c r="D332" s="131" t="s">
        <v>4950</v>
      </c>
      <c r="E332" s="132" t="s">
        <v>4951</v>
      </c>
      <c r="F332" s="564" t="s">
        <v>4129</v>
      </c>
    </row>
    <row r="333" spans="1:6" ht="63.75" x14ac:dyDescent="0.2">
      <c r="A333" s="555"/>
      <c r="B333" s="555"/>
      <c r="C333" s="560"/>
      <c r="D333" s="131" t="s">
        <v>4952</v>
      </c>
      <c r="E333" s="132" t="s">
        <v>5897</v>
      </c>
      <c r="F333" s="566"/>
    </row>
    <row r="334" spans="1:6" ht="25.5" x14ac:dyDescent="0.2">
      <c r="A334" s="553" t="s">
        <v>2150</v>
      </c>
      <c r="B334" s="553" t="s">
        <v>2151</v>
      </c>
      <c r="C334" s="558"/>
      <c r="D334" s="131" t="s">
        <v>4953</v>
      </c>
      <c r="E334" s="132" t="s">
        <v>4954</v>
      </c>
      <c r="F334" s="564" t="s">
        <v>4129</v>
      </c>
    </row>
    <row r="335" spans="1:6" ht="38.25" x14ac:dyDescent="0.2">
      <c r="A335" s="554"/>
      <c r="B335" s="554"/>
      <c r="C335" s="559"/>
      <c r="D335" s="131" t="s">
        <v>4955</v>
      </c>
      <c r="E335" s="132" t="s">
        <v>5898</v>
      </c>
      <c r="F335" s="565"/>
    </row>
    <row r="336" spans="1:6" ht="38.25" x14ac:dyDescent="0.2">
      <c r="A336" s="555"/>
      <c r="B336" s="555"/>
      <c r="C336" s="560"/>
      <c r="D336" s="131" t="s">
        <v>4956</v>
      </c>
      <c r="E336" s="132" t="s">
        <v>5899</v>
      </c>
      <c r="F336" s="566"/>
    </row>
    <row r="337" spans="1:6" ht="25.5" x14ac:dyDescent="0.2">
      <c r="A337" s="553" t="s">
        <v>175</v>
      </c>
      <c r="B337" s="553" t="s">
        <v>176</v>
      </c>
      <c r="C337" s="133" t="s">
        <v>625</v>
      </c>
      <c r="D337" s="131" t="s">
        <v>4957</v>
      </c>
      <c r="E337" s="132" t="s">
        <v>1808</v>
      </c>
      <c r="F337" s="98">
        <v>1306.6300000000001</v>
      </c>
    </row>
    <row r="338" spans="1:6" ht="25.5" x14ac:dyDescent="0.2">
      <c r="A338" s="554"/>
      <c r="B338" s="554"/>
      <c r="C338" s="133" t="s">
        <v>626</v>
      </c>
      <c r="D338" s="131" t="s">
        <v>4958</v>
      </c>
      <c r="E338" s="132" t="s">
        <v>1809</v>
      </c>
      <c r="F338" s="98">
        <v>1529.57</v>
      </c>
    </row>
    <row r="339" spans="1:6" ht="25.5" x14ac:dyDescent="0.2">
      <c r="A339" s="555"/>
      <c r="B339" s="555"/>
      <c r="C339" s="133" t="s">
        <v>627</v>
      </c>
      <c r="D339" s="131" t="s">
        <v>4959</v>
      </c>
      <c r="E339" s="132" t="s">
        <v>1810</v>
      </c>
      <c r="F339" s="98">
        <v>2290.84</v>
      </c>
    </row>
    <row r="340" spans="1:6" x14ac:dyDescent="0.2">
      <c r="A340" s="134" t="s">
        <v>2152</v>
      </c>
      <c r="B340" s="134" t="s">
        <v>2153</v>
      </c>
      <c r="C340" s="133"/>
      <c r="D340" s="131" t="s">
        <v>4960</v>
      </c>
      <c r="E340" s="132" t="s">
        <v>2153</v>
      </c>
      <c r="F340" s="135" t="s">
        <v>4129</v>
      </c>
    </row>
    <row r="341" spans="1:6" ht="25.5" x14ac:dyDescent="0.2">
      <c r="A341" s="553" t="s">
        <v>5900</v>
      </c>
      <c r="B341" s="553" t="s">
        <v>3786</v>
      </c>
      <c r="C341" s="558"/>
      <c r="D341" s="131" t="s">
        <v>4961</v>
      </c>
      <c r="E341" s="132" t="s">
        <v>4962</v>
      </c>
      <c r="F341" s="564" t="s">
        <v>4129</v>
      </c>
    </row>
    <row r="342" spans="1:6" ht="25.5" x14ac:dyDescent="0.2">
      <c r="A342" s="554"/>
      <c r="B342" s="554"/>
      <c r="C342" s="559"/>
      <c r="D342" s="131" t="s">
        <v>4963</v>
      </c>
      <c r="E342" s="132" t="s">
        <v>4964</v>
      </c>
      <c r="F342" s="565"/>
    </row>
    <row r="343" spans="1:6" ht="38.25" x14ac:dyDescent="0.2">
      <c r="A343" s="554"/>
      <c r="B343" s="554"/>
      <c r="C343" s="559"/>
      <c r="D343" s="131" t="s">
        <v>4965</v>
      </c>
      <c r="E343" s="132" t="s">
        <v>4966</v>
      </c>
      <c r="F343" s="565"/>
    </row>
    <row r="344" spans="1:6" ht="25.5" x14ac:dyDescent="0.2">
      <c r="A344" s="555"/>
      <c r="B344" s="555"/>
      <c r="C344" s="560"/>
      <c r="D344" s="131" t="s">
        <v>4967</v>
      </c>
      <c r="E344" s="132" t="s">
        <v>4968</v>
      </c>
      <c r="F344" s="566"/>
    </row>
    <row r="345" spans="1:6" x14ac:dyDescent="0.2">
      <c r="A345" s="553" t="s">
        <v>177</v>
      </c>
      <c r="B345" s="553" t="s">
        <v>178</v>
      </c>
      <c r="C345" s="133"/>
      <c r="D345" s="131"/>
      <c r="E345" s="556" t="s">
        <v>628</v>
      </c>
      <c r="F345" s="557"/>
    </row>
    <row r="346" spans="1:6" x14ac:dyDescent="0.2">
      <c r="A346" s="554"/>
      <c r="B346" s="554"/>
      <c r="C346" s="133" t="s">
        <v>1438</v>
      </c>
      <c r="D346" s="131" t="s">
        <v>4969</v>
      </c>
      <c r="E346" s="132" t="s">
        <v>1439</v>
      </c>
      <c r="F346" s="98">
        <v>107.5</v>
      </c>
    </row>
    <row r="347" spans="1:6" x14ac:dyDescent="0.2">
      <c r="A347" s="554"/>
      <c r="B347" s="554"/>
      <c r="C347" s="133" t="s">
        <v>1440</v>
      </c>
      <c r="D347" s="131" t="s">
        <v>4970</v>
      </c>
      <c r="E347" s="132" t="s">
        <v>1441</v>
      </c>
      <c r="F347" s="98">
        <v>121.52</v>
      </c>
    </row>
    <row r="348" spans="1:6" x14ac:dyDescent="0.2">
      <c r="A348" s="554"/>
      <c r="B348" s="554"/>
      <c r="C348" s="133" t="s">
        <v>1442</v>
      </c>
      <c r="D348" s="131" t="s">
        <v>4971</v>
      </c>
      <c r="E348" s="132" t="s">
        <v>1443</v>
      </c>
      <c r="F348" s="98">
        <v>135.55000000000001</v>
      </c>
    </row>
    <row r="349" spans="1:6" x14ac:dyDescent="0.2">
      <c r="A349" s="554"/>
      <c r="B349" s="554"/>
      <c r="C349" s="133" t="s">
        <v>1444</v>
      </c>
      <c r="D349" s="131" t="s">
        <v>4972</v>
      </c>
      <c r="E349" s="132" t="s">
        <v>1445</v>
      </c>
      <c r="F349" s="98">
        <v>149.57</v>
      </c>
    </row>
    <row r="350" spans="1:6" x14ac:dyDescent="0.2">
      <c r="A350" s="554"/>
      <c r="B350" s="554"/>
      <c r="C350" s="133" t="s">
        <v>1446</v>
      </c>
      <c r="D350" s="131" t="s">
        <v>4973</v>
      </c>
      <c r="E350" s="132" t="s">
        <v>1447</v>
      </c>
      <c r="F350" s="98">
        <v>163.59</v>
      </c>
    </row>
    <row r="351" spans="1:6" x14ac:dyDescent="0.2">
      <c r="A351" s="554"/>
      <c r="B351" s="554"/>
      <c r="C351" s="133" t="s">
        <v>1448</v>
      </c>
      <c r="D351" s="131" t="s">
        <v>4974</v>
      </c>
      <c r="E351" s="132" t="s">
        <v>1449</v>
      </c>
      <c r="F351" s="98">
        <v>177.61</v>
      </c>
    </row>
    <row r="352" spans="1:6" x14ac:dyDescent="0.2">
      <c r="A352" s="555"/>
      <c r="B352" s="555"/>
      <c r="C352" s="133" t="s">
        <v>1450</v>
      </c>
      <c r="D352" s="131" t="s">
        <v>4975</v>
      </c>
      <c r="E352" s="132" t="s">
        <v>5901</v>
      </c>
      <c r="F352" s="98">
        <v>191.63</v>
      </c>
    </row>
    <row r="353" spans="1:6" x14ac:dyDescent="0.2">
      <c r="A353" s="553" t="s">
        <v>179</v>
      </c>
      <c r="B353" s="553" t="s">
        <v>5833</v>
      </c>
      <c r="C353" s="133"/>
      <c r="D353" s="131"/>
      <c r="E353" s="556" t="s">
        <v>1451</v>
      </c>
      <c r="F353" s="557"/>
    </row>
    <row r="354" spans="1:6" ht="14.25" x14ac:dyDescent="0.2">
      <c r="A354" s="554"/>
      <c r="B354" s="554"/>
      <c r="C354" s="133" t="s">
        <v>5902</v>
      </c>
      <c r="D354" s="131" t="s">
        <v>4976</v>
      </c>
      <c r="E354" s="132" t="s">
        <v>1864</v>
      </c>
      <c r="F354" s="98">
        <v>346.78</v>
      </c>
    </row>
    <row r="355" spans="1:6" ht="14.25" x14ac:dyDescent="0.2">
      <c r="A355" s="554"/>
      <c r="B355" s="554"/>
      <c r="C355" s="133" t="s">
        <v>5903</v>
      </c>
      <c r="D355" s="131" t="s">
        <v>4977</v>
      </c>
      <c r="E355" s="132" t="s">
        <v>1865</v>
      </c>
      <c r="F355" s="98">
        <v>606.86</v>
      </c>
    </row>
    <row r="356" spans="1:6" ht="14.25" x14ac:dyDescent="0.2">
      <c r="A356" s="554"/>
      <c r="B356" s="554"/>
      <c r="C356" s="133" t="s">
        <v>5904</v>
      </c>
      <c r="D356" s="131" t="s">
        <v>4978</v>
      </c>
      <c r="E356" s="132" t="s">
        <v>1866</v>
      </c>
      <c r="F356" s="98">
        <v>953.63</v>
      </c>
    </row>
    <row r="357" spans="1:6" x14ac:dyDescent="0.2">
      <c r="A357" s="554"/>
      <c r="B357" s="554"/>
      <c r="C357" s="133" t="s">
        <v>402</v>
      </c>
      <c r="D357" s="131" t="s">
        <v>4979</v>
      </c>
      <c r="E357" s="132" t="s">
        <v>1867</v>
      </c>
      <c r="F357" s="98">
        <v>1300.4100000000001</v>
      </c>
    </row>
    <row r="358" spans="1:6" x14ac:dyDescent="0.2">
      <c r="A358" s="554"/>
      <c r="B358" s="554"/>
      <c r="C358" s="133" t="s">
        <v>403</v>
      </c>
      <c r="D358" s="131" t="s">
        <v>4980</v>
      </c>
      <c r="E358" s="132" t="s">
        <v>1868</v>
      </c>
      <c r="F358" s="98">
        <v>1950.62</v>
      </c>
    </row>
    <row r="359" spans="1:6" x14ac:dyDescent="0.2">
      <c r="A359" s="554"/>
      <c r="B359" s="554"/>
      <c r="C359" s="133" t="s">
        <v>404</v>
      </c>
      <c r="D359" s="131" t="s">
        <v>4981</v>
      </c>
      <c r="E359" s="132" t="s">
        <v>1869</v>
      </c>
      <c r="F359" s="98">
        <v>2600.8200000000002</v>
      </c>
    </row>
    <row r="360" spans="1:6" x14ac:dyDescent="0.2">
      <c r="A360" s="554"/>
      <c r="B360" s="554"/>
      <c r="C360" s="133" t="s">
        <v>405</v>
      </c>
      <c r="D360" s="131" t="s">
        <v>4982</v>
      </c>
      <c r="E360" s="132" t="s">
        <v>1870</v>
      </c>
      <c r="F360" s="98">
        <v>3251.03</v>
      </c>
    </row>
    <row r="361" spans="1:6" x14ac:dyDescent="0.2">
      <c r="A361" s="554"/>
      <c r="B361" s="554"/>
      <c r="C361" s="133" t="s">
        <v>406</v>
      </c>
      <c r="D361" s="131" t="s">
        <v>4983</v>
      </c>
      <c r="E361" s="132" t="s">
        <v>1871</v>
      </c>
      <c r="F361" s="98">
        <v>3901.23</v>
      </c>
    </row>
    <row r="362" spans="1:6" x14ac:dyDescent="0.2">
      <c r="A362" s="554"/>
      <c r="B362" s="554"/>
      <c r="C362" s="133" t="s">
        <v>407</v>
      </c>
      <c r="D362" s="131" t="s">
        <v>4984</v>
      </c>
      <c r="E362" s="132" t="s">
        <v>1872</v>
      </c>
      <c r="F362" s="98">
        <v>5201.6400000000003</v>
      </c>
    </row>
    <row r="363" spans="1:6" x14ac:dyDescent="0.2">
      <c r="A363" s="554"/>
      <c r="B363" s="554"/>
      <c r="C363" s="133" t="s">
        <v>408</v>
      </c>
      <c r="D363" s="131" t="s">
        <v>4985</v>
      </c>
      <c r="E363" s="132" t="s">
        <v>1873</v>
      </c>
      <c r="F363" s="98">
        <v>6502.05</v>
      </c>
    </row>
    <row r="364" spans="1:6" x14ac:dyDescent="0.2">
      <c r="A364" s="554"/>
      <c r="B364" s="554"/>
      <c r="C364" s="133" t="s">
        <v>409</v>
      </c>
      <c r="D364" s="131" t="s">
        <v>4986</v>
      </c>
      <c r="E364" s="132" t="s">
        <v>1874</v>
      </c>
      <c r="F364" s="98">
        <v>7802.46</v>
      </c>
    </row>
    <row r="365" spans="1:6" x14ac:dyDescent="0.2">
      <c r="A365" s="554"/>
      <c r="B365" s="554"/>
      <c r="C365" s="133" t="s">
        <v>410</v>
      </c>
      <c r="D365" s="131" t="s">
        <v>4987</v>
      </c>
      <c r="E365" s="132" t="s">
        <v>1875</v>
      </c>
      <c r="F365" s="98">
        <v>9102.8700000000008</v>
      </c>
    </row>
    <row r="366" spans="1:6" x14ac:dyDescent="0.2">
      <c r="A366" s="554"/>
      <c r="B366" s="554"/>
      <c r="C366" s="133" t="s">
        <v>411</v>
      </c>
      <c r="D366" s="131" t="s">
        <v>4988</v>
      </c>
      <c r="E366" s="132" t="s">
        <v>1876</v>
      </c>
      <c r="F366" s="98">
        <v>10403.280000000001</v>
      </c>
    </row>
    <row r="367" spans="1:6" x14ac:dyDescent="0.2">
      <c r="A367" s="554"/>
      <c r="B367" s="554"/>
      <c r="C367" s="133" t="s">
        <v>412</v>
      </c>
      <c r="D367" s="131" t="s">
        <v>3867</v>
      </c>
      <c r="E367" s="132" t="s">
        <v>1877</v>
      </c>
      <c r="F367" s="98">
        <v>11703.69</v>
      </c>
    </row>
    <row r="368" spans="1:6" x14ac:dyDescent="0.2">
      <c r="A368" s="555"/>
      <c r="B368" s="555"/>
      <c r="C368" s="133" t="s">
        <v>413</v>
      </c>
      <c r="D368" s="131" t="s">
        <v>3868</v>
      </c>
      <c r="E368" s="132" t="s">
        <v>5905</v>
      </c>
      <c r="F368" s="98">
        <v>13004.1</v>
      </c>
    </row>
    <row r="369" spans="1:6" x14ac:dyDescent="0.2">
      <c r="A369" s="553" t="s">
        <v>180</v>
      </c>
      <c r="B369" s="553" t="s">
        <v>181</v>
      </c>
      <c r="C369" s="133"/>
      <c r="D369" s="131"/>
      <c r="E369" s="556" t="s">
        <v>810</v>
      </c>
      <c r="F369" s="557"/>
    </row>
    <row r="370" spans="1:6" ht="14.25" x14ac:dyDescent="0.2">
      <c r="A370" s="554"/>
      <c r="B370" s="554"/>
      <c r="C370" s="133" t="s">
        <v>5906</v>
      </c>
      <c r="D370" s="131" t="s">
        <v>3869</v>
      </c>
      <c r="E370" s="132" t="s">
        <v>692</v>
      </c>
      <c r="F370" s="98">
        <v>348.33</v>
      </c>
    </row>
    <row r="371" spans="1:6" ht="14.25" x14ac:dyDescent="0.2">
      <c r="A371" s="554"/>
      <c r="B371" s="554"/>
      <c r="C371" s="133" t="s">
        <v>5907</v>
      </c>
      <c r="D371" s="131" t="s">
        <v>3870</v>
      </c>
      <c r="E371" s="132" t="s">
        <v>570</v>
      </c>
      <c r="F371" s="98">
        <v>609.58000000000004</v>
      </c>
    </row>
    <row r="372" spans="1:6" ht="14.25" x14ac:dyDescent="0.2">
      <c r="A372" s="554"/>
      <c r="B372" s="554"/>
      <c r="C372" s="133" t="s">
        <v>5908</v>
      </c>
      <c r="D372" s="131" t="s">
        <v>3871</v>
      </c>
      <c r="E372" s="132" t="s">
        <v>260</v>
      </c>
      <c r="F372" s="98">
        <v>870.83</v>
      </c>
    </row>
    <row r="373" spans="1:6" x14ac:dyDescent="0.2">
      <c r="A373" s="554"/>
      <c r="B373" s="554"/>
      <c r="C373" s="133" t="s">
        <v>261</v>
      </c>
      <c r="D373" s="131" t="s">
        <v>3872</v>
      </c>
      <c r="E373" s="132" t="s">
        <v>262</v>
      </c>
      <c r="F373" s="98">
        <v>1045</v>
      </c>
    </row>
    <row r="374" spans="1:6" x14ac:dyDescent="0.2">
      <c r="A374" s="554"/>
      <c r="B374" s="554"/>
      <c r="C374" s="133" t="s">
        <v>263</v>
      </c>
      <c r="D374" s="131" t="s">
        <v>3873</v>
      </c>
      <c r="E374" s="132" t="s">
        <v>264</v>
      </c>
      <c r="F374" s="98">
        <v>1567.5</v>
      </c>
    </row>
    <row r="375" spans="1:6" x14ac:dyDescent="0.2">
      <c r="A375" s="554"/>
      <c r="B375" s="554"/>
      <c r="C375" s="133" t="s">
        <v>265</v>
      </c>
      <c r="D375" s="131" t="s">
        <v>3874</v>
      </c>
      <c r="E375" s="132" t="s">
        <v>266</v>
      </c>
      <c r="F375" s="98">
        <v>2090</v>
      </c>
    </row>
    <row r="376" spans="1:6" x14ac:dyDescent="0.2">
      <c r="A376" s="554"/>
      <c r="B376" s="554"/>
      <c r="C376" s="133" t="s">
        <v>267</v>
      </c>
      <c r="D376" s="131" t="s">
        <v>3875</v>
      </c>
      <c r="E376" s="132" t="s">
        <v>268</v>
      </c>
      <c r="F376" s="98">
        <v>2612.5</v>
      </c>
    </row>
    <row r="377" spans="1:6" x14ac:dyDescent="0.2">
      <c r="A377" s="554"/>
      <c r="B377" s="554"/>
      <c r="C377" s="133" t="s">
        <v>269</v>
      </c>
      <c r="D377" s="131" t="s">
        <v>3876</v>
      </c>
      <c r="E377" s="132" t="s">
        <v>573</v>
      </c>
      <c r="F377" s="98">
        <v>3135</v>
      </c>
    </row>
    <row r="378" spans="1:6" x14ac:dyDescent="0.2">
      <c r="A378" s="554"/>
      <c r="B378" s="554"/>
      <c r="C378" s="133" t="s">
        <v>574</v>
      </c>
      <c r="D378" s="131" t="s">
        <v>3877</v>
      </c>
      <c r="E378" s="132" t="s">
        <v>575</v>
      </c>
      <c r="F378" s="98">
        <v>3657.5</v>
      </c>
    </row>
    <row r="379" spans="1:6" x14ac:dyDescent="0.2">
      <c r="A379" s="554"/>
      <c r="B379" s="554"/>
      <c r="C379" s="133" t="s">
        <v>576</v>
      </c>
      <c r="D379" s="131" t="s">
        <v>3878</v>
      </c>
      <c r="E379" s="132" t="s">
        <v>577</v>
      </c>
      <c r="F379" s="98">
        <v>4180</v>
      </c>
    </row>
    <row r="380" spans="1:6" x14ac:dyDescent="0.2">
      <c r="A380" s="554"/>
      <c r="B380" s="554"/>
      <c r="C380" s="133" t="s">
        <v>578</v>
      </c>
      <c r="D380" s="131" t="s">
        <v>3879</v>
      </c>
      <c r="E380" s="132" t="s">
        <v>579</v>
      </c>
      <c r="F380" s="98">
        <v>5225</v>
      </c>
    </row>
    <row r="381" spans="1:6" x14ac:dyDescent="0.2">
      <c r="A381" s="554"/>
      <c r="B381" s="554"/>
      <c r="C381" s="133" t="s">
        <v>580</v>
      </c>
      <c r="D381" s="131" t="s">
        <v>3880</v>
      </c>
      <c r="E381" s="132" t="s">
        <v>581</v>
      </c>
      <c r="F381" s="98">
        <v>6270</v>
      </c>
    </row>
    <row r="382" spans="1:6" x14ac:dyDescent="0.2">
      <c r="A382" s="554"/>
      <c r="B382" s="554"/>
      <c r="C382" s="133" t="s">
        <v>582</v>
      </c>
      <c r="D382" s="131" t="s">
        <v>3881</v>
      </c>
      <c r="E382" s="132" t="s">
        <v>583</v>
      </c>
      <c r="F382" s="98">
        <v>7315</v>
      </c>
    </row>
    <row r="383" spans="1:6" x14ac:dyDescent="0.2">
      <c r="A383" s="555"/>
      <c r="B383" s="555"/>
      <c r="C383" s="133" t="s">
        <v>584</v>
      </c>
      <c r="D383" s="131" t="s">
        <v>3882</v>
      </c>
      <c r="E383" s="132" t="s">
        <v>5909</v>
      </c>
      <c r="F383" s="98">
        <v>8360</v>
      </c>
    </row>
    <row r="384" spans="1:6" x14ac:dyDescent="0.2">
      <c r="A384" s="553" t="s">
        <v>182</v>
      </c>
      <c r="B384" s="553" t="s">
        <v>183</v>
      </c>
      <c r="C384" s="133"/>
      <c r="D384" s="131"/>
      <c r="E384" s="556" t="s">
        <v>811</v>
      </c>
      <c r="F384" s="557"/>
    </row>
    <row r="385" spans="1:6" x14ac:dyDescent="0.2">
      <c r="A385" s="554"/>
      <c r="B385" s="554"/>
      <c r="C385" s="133" t="s">
        <v>793</v>
      </c>
      <c r="D385" s="131" t="s">
        <v>3883</v>
      </c>
      <c r="E385" s="132" t="s">
        <v>1878</v>
      </c>
      <c r="F385" s="98">
        <v>780.8</v>
      </c>
    </row>
    <row r="386" spans="1:6" x14ac:dyDescent="0.2">
      <c r="A386" s="554"/>
      <c r="B386" s="554"/>
      <c r="C386" s="133" t="s">
        <v>794</v>
      </c>
      <c r="D386" s="131" t="s">
        <v>3884</v>
      </c>
      <c r="E386" s="132" t="s">
        <v>1879</v>
      </c>
      <c r="F386" s="98">
        <v>1561.6</v>
      </c>
    </row>
    <row r="387" spans="1:6" x14ac:dyDescent="0.2">
      <c r="A387" s="554"/>
      <c r="B387" s="554"/>
      <c r="C387" s="133" t="s">
        <v>795</v>
      </c>
      <c r="D387" s="131" t="s">
        <v>3885</v>
      </c>
      <c r="E387" s="132" t="s">
        <v>1880</v>
      </c>
      <c r="F387" s="98">
        <v>2342.4</v>
      </c>
    </row>
    <row r="388" spans="1:6" x14ac:dyDescent="0.2">
      <c r="A388" s="554"/>
      <c r="B388" s="554"/>
      <c r="C388" s="133" t="s">
        <v>796</v>
      </c>
      <c r="D388" s="131" t="s">
        <v>3886</v>
      </c>
      <c r="E388" s="132" t="s">
        <v>1881</v>
      </c>
      <c r="F388" s="98">
        <v>3123.2</v>
      </c>
    </row>
    <row r="389" spans="1:6" x14ac:dyDescent="0.2">
      <c r="A389" s="554"/>
      <c r="B389" s="554"/>
      <c r="C389" s="133" t="s">
        <v>797</v>
      </c>
      <c r="D389" s="131" t="s">
        <v>3887</v>
      </c>
      <c r="E389" s="132" t="s">
        <v>1882</v>
      </c>
      <c r="F389" s="98">
        <v>3904</v>
      </c>
    </row>
    <row r="390" spans="1:6" x14ac:dyDescent="0.2">
      <c r="A390" s="554"/>
      <c r="B390" s="554"/>
      <c r="C390" s="133" t="s">
        <v>798</v>
      </c>
      <c r="D390" s="131" t="s">
        <v>3888</v>
      </c>
      <c r="E390" s="132" t="s">
        <v>1883</v>
      </c>
      <c r="F390" s="98">
        <v>5075.2</v>
      </c>
    </row>
    <row r="391" spans="1:6" x14ac:dyDescent="0.2">
      <c r="A391" s="554"/>
      <c r="B391" s="554"/>
      <c r="C391" s="133" t="s">
        <v>799</v>
      </c>
      <c r="D391" s="131" t="s">
        <v>3889</v>
      </c>
      <c r="E391" s="132" t="s">
        <v>1884</v>
      </c>
      <c r="F391" s="98">
        <v>6636.8</v>
      </c>
    </row>
    <row r="392" spans="1:6" x14ac:dyDescent="0.2">
      <c r="A392" s="554"/>
      <c r="B392" s="554"/>
      <c r="C392" s="133" t="s">
        <v>800</v>
      </c>
      <c r="D392" s="131" t="s">
        <v>3890</v>
      </c>
      <c r="E392" s="132" t="s">
        <v>1885</v>
      </c>
      <c r="F392" s="98">
        <v>8198.4</v>
      </c>
    </row>
    <row r="393" spans="1:6" x14ac:dyDescent="0.2">
      <c r="A393" s="554"/>
      <c r="B393" s="554"/>
      <c r="C393" s="133" t="s">
        <v>801</v>
      </c>
      <c r="D393" s="131" t="s">
        <v>3891</v>
      </c>
      <c r="E393" s="132" t="s">
        <v>3441</v>
      </c>
      <c r="F393" s="98">
        <v>9760</v>
      </c>
    </row>
    <row r="394" spans="1:6" x14ac:dyDescent="0.2">
      <c r="A394" s="554"/>
      <c r="B394" s="554"/>
      <c r="C394" s="133" t="s">
        <v>802</v>
      </c>
      <c r="D394" s="131" t="s">
        <v>3892</v>
      </c>
      <c r="E394" s="132" t="s">
        <v>3442</v>
      </c>
      <c r="F394" s="98">
        <v>11972.27</v>
      </c>
    </row>
    <row r="395" spans="1:6" x14ac:dyDescent="0.2">
      <c r="A395" s="554"/>
      <c r="B395" s="554"/>
      <c r="C395" s="133" t="s">
        <v>803</v>
      </c>
      <c r="D395" s="131" t="s">
        <v>3893</v>
      </c>
      <c r="E395" s="132" t="s">
        <v>3443</v>
      </c>
      <c r="F395" s="98">
        <v>15095.47</v>
      </c>
    </row>
    <row r="396" spans="1:6" x14ac:dyDescent="0.2">
      <c r="A396" s="555"/>
      <c r="B396" s="555"/>
      <c r="C396" s="133" t="s">
        <v>804</v>
      </c>
      <c r="D396" s="131" t="s">
        <v>3894</v>
      </c>
      <c r="E396" s="132" t="s">
        <v>5910</v>
      </c>
      <c r="F396" s="98">
        <v>18218.669999999998</v>
      </c>
    </row>
    <row r="397" spans="1:6" x14ac:dyDescent="0.2">
      <c r="A397" s="553" t="s">
        <v>184</v>
      </c>
      <c r="B397" s="553" t="s">
        <v>185</v>
      </c>
      <c r="C397" s="133"/>
      <c r="D397" s="131"/>
      <c r="E397" s="579" t="s">
        <v>784</v>
      </c>
      <c r="F397" s="557"/>
    </row>
    <row r="398" spans="1:6" ht="14.25" x14ac:dyDescent="0.2">
      <c r="A398" s="554"/>
      <c r="B398" s="554"/>
      <c r="C398" s="133" t="s">
        <v>5911</v>
      </c>
      <c r="D398" s="131" t="s">
        <v>3895</v>
      </c>
      <c r="E398" s="132" t="s">
        <v>805</v>
      </c>
      <c r="F398" s="98">
        <v>130.9</v>
      </c>
    </row>
    <row r="399" spans="1:6" ht="14.25" x14ac:dyDescent="0.2">
      <c r="A399" s="554"/>
      <c r="B399" s="554"/>
      <c r="C399" s="133" t="s">
        <v>5912</v>
      </c>
      <c r="D399" s="131" t="s">
        <v>3896</v>
      </c>
      <c r="E399" s="132" t="s">
        <v>806</v>
      </c>
      <c r="F399" s="98">
        <v>314.14999999999998</v>
      </c>
    </row>
    <row r="400" spans="1:6" x14ac:dyDescent="0.2">
      <c r="A400" s="554"/>
      <c r="B400" s="554"/>
      <c r="C400" s="133" t="s">
        <v>807</v>
      </c>
      <c r="D400" s="131" t="s">
        <v>3897</v>
      </c>
      <c r="E400" s="132" t="s">
        <v>808</v>
      </c>
      <c r="F400" s="98">
        <v>280.11</v>
      </c>
    </row>
    <row r="401" spans="1:6" x14ac:dyDescent="0.2">
      <c r="A401" s="554"/>
      <c r="B401" s="554"/>
      <c r="C401" s="133" t="s">
        <v>809</v>
      </c>
      <c r="D401" s="131" t="s">
        <v>3898</v>
      </c>
      <c r="E401" s="132" t="s">
        <v>457</v>
      </c>
      <c r="F401" s="98">
        <v>751.34</v>
      </c>
    </row>
    <row r="402" spans="1:6" x14ac:dyDescent="0.2">
      <c r="A402" s="554"/>
      <c r="B402" s="554"/>
      <c r="C402" s="133" t="s">
        <v>458</v>
      </c>
      <c r="D402" s="131" t="s">
        <v>3899</v>
      </c>
      <c r="E402" s="132" t="s">
        <v>459</v>
      </c>
      <c r="F402" s="98">
        <v>1222.57</v>
      </c>
    </row>
    <row r="403" spans="1:6" x14ac:dyDescent="0.2">
      <c r="A403" s="554"/>
      <c r="B403" s="554"/>
      <c r="C403" s="133" t="s">
        <v>460</v>
      </c>
      <c r="D403" s="131" t="s">
        <v>3900</v>
      </c>
      <c r="E403" s="132" t="s">
        <v>461</v>
      </c>
      <c r="F403" s="98">
        <v>1693.81</v>
      </c>
    </row>
    <row r="404" spans="1:6" x14ac:dyDescent="0.2">
      <c r="A404" s="555"/>
      <c r="B404" s="555"/>
      <c r="C404" s="133" t="s">
        <v>462</v>
      </c>
      <c r="D404" s="131" t="s">
        <v>3901</v>
      </c>
      <c r="E404" s="132" t="s">
        <v>5913</v>
      </c>
      <c r="F404" s="98">
        <v>2165.04</v>
      </c>
    </row>
    <row r="405" spans="1:6" x14ac:dyDescent="0.2">
      <c r="A405" s="553" t="s">
        <v>186</v>
      </c>
      <c r="B405" s="553" t="s">
        <v>187</v>
      </c>
      <c r="C405" s="133"/>
      <c r="D405" s="131"/>
      <c r="E405" s="556" t="s">
        <v>785</v>
      </c>
      <c r="F405" s="557"/>
    </row>
    <row r="406" spans="1:6" ht="14.25" x14ac:dyDescent="0.2">
      <c r="A406" s="554"/>
      <c r="B406" s="554"/>
      <c r="C406" s="133" t="s">
        <v>5914</v>
      </c>
      <c r="D406" s="131" t="s">
        <v>3902</v>
      </c>
      <c r="E406" s="132" t="s">
        <v>1411</v>
      </c>
      <c r="F406" s="98">
        <v>418.51</v>
      </c>
    </row>
    <row r="407" spans="1:6" ht="14.25" x14ac:dyDescent="0.2">
      <c r="A407" s="554"/>
      <c r="B407" s="554"/>
      <c r="C407" s="133" t="s">
        <v>5915</v>
      </c>
      <c r="D407" s="131" t="s">
        <v>3903</v>
      </c>
      <c r="E407" s="132" t="s">
        <v>1412</v>
      </c>
      <c r="F407" s="98">
        <v>732.39</v>
      </c>
    </row>
    <row r="408" spans="1:6" x14ac:dyDescent="0.2">
      <c r="A408" s="554"/>
      <c r="B408" s="554"/>
      <c r="C408" s="133" t="s">
        <v>1012</v>
      </c>
      <c r="D408" s="131" t="s">
        <v>3904</v>
      </c>
      <c r="E408" s="132" t="s">
        <v>1414</v>
      </c>
      <c r="F408" s="98">
        <v>1046.27</v>
      </c>
    </row>
    <row r="409" spans="1:6" x14ac:dyDescent="0.2">
      <c r="A409" s="554"/>
      <c r="B409" s="554"/>
      <c r="C409" s="133" t="s">
        <v>1013</v>
      </c>
      <c r="D409" s="131" t="s">
        <v>3905</v>
      </c>
      <c r="E409" s="132" t="s">
        <v>1416</v>
      </c>
      <c r="F409" s="98">
        <v>1360.15</v>
      </c>
    </row>
    <row r="410" spans="1:6" x14ac:dyDescent="0.2">
      <c r="A410" s="554"/>
      <c r="B410" s="554"/>
      <c r="C410" s="133" t="s">
        <v>1014</v>
      </c>
      <c r="D410" s="131" t="s">
        <v>3906</v>
      </c>
      <c r="E410" s="132" t="s">
        <v>1418</v>
      </c>
      <c r="F410" s="98">
        <v>1670.47</v>
      </c>
    </row>
    <row r="411" spans="1:6" x14ac:dyDescent="0.2">
      <c r="A411" s="554"/>
      <c r="B411" s="554"/>
      <c r="C411" s="133" t="s">
        <v>1015</v>
      </c>
      <c r="D411" s="131" t="s">
        <v>3907</v>
      </c>
      <c r="E411" s="132" t="s">
        <v>1420</v>
      </c>
      <c r="F411" s="98">
        <v>1982.47</v>
      </c>
    </row>
    <row r="412" spans="1:6" x14ac:dyDescent="0.2">
      <c r="A412" s="554"/>
      <c r="B412" s="554"/>
      <c r="C412" s="133" t="s">
        <v>1016</v>
      </c>
      <c r="D412" s="131" t="s">
        <v>3908</v>
      </c>
      <c r="E412" s="132" t="s">
        <v>2439</v>
      </c>
      <c r="F412" s="98">
        <v>2301.79</v>
      </c>
    </row>
    <row r="413" spans="1:6" x14ac:dyDescent="0.2">
      <c r="A413" s="554"/>
      <c r="B413" s="554"/>
      <c r="C413" s="133" t="s">
        <v>1017</v>
      </c>
      <c r="D413" s="131" t="s">
        <v>3909</v>
      </c>
      <c r="E413" s="132" t="s">
        <v>2441</v>
      </c>
      <c r="F413" s="98">
        <v>2615.67</v>
      </c>
    </row>
    <row r="414" spans="1:6" x14ac:dyDescent="0.2">
      <c r="A414" s="554"/>
      <c r="B414" s="554"/>
      <c r="C414" s="133" t="s">
        <v>1018</v>
      </c>
      <c r="D414" s="131" t="s">
        <v>3910</v>
      </c>
      <c r="E414" s="132" t="s">
        <v>2443</v>
      </c>
      <c r="F414" s="98">
        <v>2929.55</v>
      </c>
    </row>
    <row r="415" spans="1:6" x14ac:dyDescent="0.2">
      <c r="A415" s="554"/>
      <c r="B415" s="554"/>
      <c r="C415" s="133" t="s">
        <v>1019</v>
      </c>
      <c r="D415" s="131" t="s">
        <v>3911</v>
      </c>
      <c r="E415" s="132" t="s">
        <v>3984</v>
      </c>
      <c r="F415" s="98">
        <v>3220.41</v>
      </c>
    </row>
    <row r="416" spans="1:6" x14ac:dyDescent="0.2">
      <c r="A416" s="554"/>
      <c r="B416" s="554"/>
      <c r="C416" s="133" t="s">
        <v>1743</v>
      </c>
      <c r="D416" s="131" t="s">
        <v>3912</v>
      </c>
      <c r="E416" s="132" t="s">
        <v>3986</v>
      </c>
      <c r="F416" s="98">
        <v>3557.31</v>
      </c>
    </row>
    <row r="417" spans="1:6" x14ac:dyDescent="0.2">
      <c r="A417" s="554"/>
      <c r="B417" s="554"/>
      <c r="C417" s="133" t="s">
        <v>1744</v>
      </c>
      <c r="D417" s="131" t="s">
        <v>3913</v>
      </c>
      <c r="E417" s="132" t="s">
        <v>3988</v>
      </c>
      <c r="F417" s="98">
        <v>3975.81</v>
      </c>
    </row>
    <row r="418" spans="1:6" x14ac:dyDescent="0.2">
      <c r="A418" s="554"/>
      <c r="B418" s="554"/>
      <c r="C418" s="133" t="s">
        <v>1745</v>
      </c>
      <c r="D418" s="131" t="s">
        <v>3914</v>
      </c>
      <c r="E418" s="132" t="s">
        <v>3990</v>
      </c>
      <c r="F418" s="98">
        <v>4603.57</v>
      </c>
    </row>
    <row r="419" spans="1:6" x14ac:dyDescent="0.2">
      <c r="A419" s="554"/>
      <c r="B419" s="554"/>
      <c r="C419" s="133" t="s">
        <v>1746</v>
      </c>
      <c r="D419" s="131" t="s">
        <v>3915</v>
      </c>
      <c r="E419" s="132" t="s">
        <v>3992</v>
      </c>
      <c r="F419" s="98">
        <v>5231.33</v>
      </c>
    </row>
    <row r="420" spans="1:6" x14ac:dyDescent="0.2">
      <c r="A420" s="554"/>
      <c r="B420" s="554"/>
      <c r="C420" s="133" t="s">
        <v>1747</v>
      </c>
      <c r="D420" s="131" t="s">
        <v>3916</v>
      </c>
      <c r="E420" s="132" t="s">
        <v>3994</v>
      </c>
      <c r="F420" s="98">
        <v>5859.09</v>
      </c>
    </row>
    <row r="421" spans="1:6" x14ac:dyDescent="0.2">
      <c r="A421" s="554"/>
      <c r="B421" s="554"/>
      <c r="C421" s="133" t="s">
        <v>1748</v>
      </c>
      <c r="D421" s="131" t="s">
        <v>3917</v>
      </c>
      <c r="E421" s="132" t="s">
        <v>3996</v>
      </c>
      <c r="F421" s="98">
        <v>6486.85</v>
      </c>
    </row>
    <row r="422" spans="1:6" x14ac:dyDescent="0.2">
      <c r="A422" s="554"/>
      <c r="B422" s="554"/>
      <c r="C422" s="133" t="s">
        <v>1749</v>
      </c>
      <c r="D422" s="131" t="s">
        <v>3918</v>
      </c>
      <c r="E422" s="132" t="s">
        <v>3998</v>
      </c>
      <c r="F422" s="98">
        <v>7114.61</v>
      </c>
    </row>
    <row r="423" spans="1:6" x14ac:dyDescent="0.2">
      <c r="A423" s="555"/>
      <c r="B423" s="555"/>
      <c r="C423" s="133" t="s">
        <v>1750</v>
      </c>
      <c r="D423" s="131" t="s">
        <v>3919</v>
      </c>
      <c r="E423" s="132" t="s">
        <v>5916</v>
      </c>
      <c r="F423" s="98">
        <v>7742.37</v>
      </c>
    </row>
    <row r="424" spans="1:6" x14ac:dyDescent="0.2">
      <c r="A424" s="553" t="s">
        <v>188</v>
      </c>
      <c r="B424" s="553" t="s">
        <v>189</v>
      </c>
      <c r="C424" s="133"/>
      <c r="D424" s="131"/>
      <c r="E424" s="556" t="s">
        <v>786</v>
      </c>
      <c r="F424" s="557"/>
    </row>
    <row r="425" spans="1:6" x14ac:dyDescent="0.2">
      <c r="A425" s="554"/>
      <c r="B425" s="554"/>
      <c r="C425" s="133" t="s">
        <v>2285</v>
      </c>
      <c r="D425" s="131" t="s">
        <v>3920</v>
      </c>
      <c r="E425" s="132" t="s">
        <v>3514</v>
      </c>
      <c r="F425" s="98">
        <v>690.49</v>
      </c>
    </row>
    <row r="426" spans="1:6" x14ac:dyDescent="0.2">
      <c r="A426" s="554"/>
      <c r="B426" s="554"/>
      <c r="C426" s="133" t="s">
        <v>2286</v>
      </c>
      <c r="D426" s="131" t="s">
        <v>3921</v>
      </c>
      <c r="E426" s="132" t="s">
        <v>3515</v>
      </c>
      <c r="F426" s="98">
        <v>1067.1199999999999</v>
      </c>
    </row>
    <row r="427" spans="1:6" x14ac:dyDescent="0.2">
      <c r="A427" s="554"/>
      <c r="B427" s="554"/>
      <c r="C427" s="133" t="s">
        <v>2287</v>
      </c>
      <c r="D427" s="131" t="s">
        <v>3922</v>
      </c>
      <c r="E427" s="132" t="s">
        <v>3516</v>
      </c>
      <c r="F427" s="98">
        <v>1443.75</v>
      </c>
    </row>
    <row r="428" spans="1:6" x14ac:dyDescent="0.2">
      <c r="A428" s="554"/>
      <c r="B428" s="554"/>
      <c r="C428" s="133" t="s">
        <v>2288</v>
      </c>
      <c r="D428" s="131" t="s">
        <v>3923</v>
      </c>
      <c r="E428" s="132" t="s">
        <v>3517</v>
      </c>
      <c r="F428" s="98">
        <v>1820.38</v>
      </c>
    </row>
    <row r="429" spans="1:6" x14ac:dyDescent="0.2">
      <c r="A429" s="554"/>
      <c r="B429" s="554"/>
      <c r="C429" s="133" t="s">
        <v>2289</v>
      </c>
      <c r="D429" s="131" t="s">
        <v>3924</v>
      </c>
      <c r="E429" s="132" t="s">
        <v>3518</v>
      </c>
      <c r="F429" s="98">
        <v>2197.0100000000002</v>
      </c>
    </row>
    <row r="430" spans="1:6" x14ac:dyDescent="0.2">
      <c r="A430" s="554"/>
      <c r="B430" s="554"/>
      <c r="C430" s="133" t="s">
        <v>2290</v>
      </c>
      <c r="D430" s="131" t="s">
        <v>3925</v>
      </c>
      <c r="E430" s="132" t="s">
        <v>3519</v>
      </c>
      <c r="F430" s="98">
        <v>2573.64</v>
      </c>
    </row>
    <row r="431" spans="1:6" x14ac:dyDescent="0.2">
      <c r="A431" s="554"/>
      <c r="B431" s="554"/>
      <c r="C431" s="133" t="s">
        <v>2291</v>
      </c>
      <c r="D431" s="131" t="s">
        <v>3926</v>
      </c>
      <c r="E431" s="132" t="s">
        <v>3520</v>
      </c>
      <c r="F431" s="98">
        <v>2950.27</v>
      </c>
    </row>
    <row r="432" spans="1:6" x14ac:dyDescent="0.2">
      <c r="A432" s="554"/>
      <c r="B432" s="554"/>
      <c r="C432" s="133" t="s">
        <v>2292</v>
      </c>
      <c r="D432" s="131" t="s">
        <v>3927</v>
      </c>
      <c r="E432" s="132" t="s">
        <v>3521</v>
      </c>
      <c r="F432" s="98">
        <v>3326.9</v>
      </c>
    </row>
    <row r="433" spans="1:6" x14ac:dyDescent="0.2">
      <c r="A433" s="554"/>
      <c r="B433" s="554"/>
      <c r="C433" s="133" t="s">
        <v>2293</v>
      </c>
      <c r="D433" s="131" t="s">
        <v>3928</v>
      </c>
      <c r="E433" s="132" t="s">
        <v>3522</v>
      </c>
      <c r="F433" s="98">
        <v>3829.07</v>
      </c>
    </row>
    <row r="434" spans="1:6" x14ac:dyDescent="0.2">
      <c r="A434" s="554"/>
      <c r="B434" s="554"/>
      <c r="C434" s="133" t="s">
        <v>2294</v>
      </c>
      <c r="D434" s="131" t="s">
        <v>3929</v>
      </c>
      <c r="E434" s="132" t="s">
        <v>3523</v>
      </c>
      <c r="F434" s="98">
        <v>4582.33</v>
      </c>
    </row>
    <row r="435" spans="1:6" x14ac:dyDescent="0.2">
      <c r="A435" s="554"/>
      <c r="B435" s="554"/>
      <c r="C435" s="133" t="s">
        <v>2295</v>
      </c>
      <c r="D435" s="131" t="s">
        <v>3930</v>
      </c>
      <c r="E435" s="132" t="s">
        <v>3524</v>
      </c>
      <c r="F435" s="98">
        <v>5335.59</v>
      </c>
    </row>
    <row r="436" spans="1:6" x14ac:dyDescent="0.2">
      <c r="A436" s="554"/>
      <c r="B436" s="554"/>
      <c r="C436" s="133" t="s">
        <v>2296</v>
      </c>
      <c r="D436" s="131" t="s">
        <v>3931</v>
      </c>
      <c r="E436" s="132" t="s">
        <v>3525</v>
      </c>
      <c r="F436" s="98">
        <v>6088.85</v>
      </c>
    </row>
    <row r="437" spans="1:6" x14ac:dyDescent="0.2">
      <c r="A437" s="554"/>
      <c r="B437" s="554"/>
      <c r="C437" s="133" t="s">
        <v>2889</v>
      </c>
      <c r="D437" s="131" t="s">
        <v>3932</v>
      </c>
      <c r="E437" s="132" t="s">
        <v>3526</v>
      </c>
      <c r="F437" s="98">
        <v>6842.11</v>
      </c>
    </row>
    <row r="438" spans="1:6" x14ac:dyDescent="0.2">
      <c r="A438" s="554"/>
      <c r="B438" s="554"/>
      <c r="C438" s="133" t="s">
        <v>2890</v>
      </c>
      <c r="D438" s="131" t="s">
        <v>3933</v>
      </c>
      <c r="E438" s="132" t="s">
        <v>3478</v>
      </c>
      <c r="F438" s="98">
        <v>7846.46</v>
      </c>
    </row>
    <row r="439" spans="1:6" x14ac:dyDescent="0.2">
      <c r="A439" s="554"/>
      <c r="B439" s="554"/>
      <c r="C439" s="133" t="s">
        <v>1287</v>
      </c>
      <c r="D439" s="131" t="s">
        <v>3934</v>
      </c>
      <c r="E439" s="132" t="s">
        <v>2171</v>
      </c>
      <c r="F439" s="98">
        <v>9352.98</v>
      </c>
    </row>
    <row r="440" spans="1:6" x14ac:dyDescent="0.2">
      <c r="A440" s="554"/>
      <c r="B440" s="554"/>
      <c r="C440" s="133" t="s">
        <v>2172</v>
      </c>
      <c r="D440" s="131"/>
      <c r="E440" s="132" t="s">
        <v>5917</v>
      </c>
      <c r="F440" s="98"/>
    </row>
    <row r="441" spans="1:6" x14ac:dyDescent="0.2">
      <c r="A441" s="554"/>
      <c r="B441" s="554"/>
      <c r="C441" s="133" t="s">
        <v>812</v>
      </c>
      <c r="D441" s="131" t="s">
        <v>3935</v>
      </c>
      <c r="E441" s="132" t="s">
        <v>813</v>
      </c>
      <c r="F441" s="98">
        <v>11110.59</v>
      </c>
    </row>
    <row r="442" spans="1:6" x14ac:dyDescent="0.2">
      <c r="A442" s="554"/>
      <c r="B442" s="554"/>
      <c r="C442" s="133" t="s">
        <v>814</v>
      </c>
      <c r="D442" s="131" t="s">
        <v>3936</v>
      </c>
      <c r="E442" s="132" t="s">
        <v>1092</v>
      </c>
      <c r="F442" s="98">
        <v>13370.37</v>
      </c>
    </row>
    <row r="443" spans="1:6" x14ac:dyDescent="0.2">
      <c r="A443" s="554"/>
      <c r="B443" s="554"/>
      <c r="C443" s="133" t="s">
        <v>815</v>
      </c>
      <c r="D443" s="131" t="s">
        <v>3937</v>
      </c>
      <c r="E443" s="132" t="s">
        <v>1094</v>
      </c>
      <c r="F443" s="98">
        <v>15630.15</v>
      </c>
    </row>
    <row r="444" spans="1:6" x14ac:dyDescent="0.2">
      <c r="A444" s="555"/>
      <c r="B444" s="555"/>
      <c r="C444" s="133" t="s">
        <v>816</v>
      </c>
      <c r="D444" s="131" t="s">
        <v>3938</v>
      </c>
      <c r="E444" s="132" t="s">
        <v>5892</v>
      </c>
      <c r="F444" s="98">
        <v>17889.93</v>
      </c>
    </row>
    <row r="445" spans="1:6" x14ac:dyDescent="0.2">
      <c r="A445" s="553" t="s">
        <v>190</v>
      </c>
      <c r="B445" s="553" t="s">
        <v>191</v>
      </c>
      <c r="C445" s="133"/>
      <c r="D445" s="131"/>
      <c r="E445" s="556" t="s">
        <v>787</v>
      </c>
      <c r="F445" s="557"/>
    </row>
    <row r="446" spans="1:6" ht="14.25" x14ac:dyDescent="0.2">
      <c r="A446" s="554"/>
      <c r="B446" s="554"/>
      <c r="C446" s="133" t="s">
        <v>5918</v>
      </c>
      <c r="D446" s="131" t="s">
        <v>3939</v>
      </c>
      <c r="E446" s="132" t="s">
        <v>2173</v>
      </c>
      <c r="F446" s="98">
        <v>1326.15</v>
      </c>
    </row>
    <row r="447" spans="1:6" x14ac:dyDescent="0.2">
      <c r="A447" s="554"/>
      <c r="B447" s="554"/>
      <c r="C447" s="133" t="s">
        <v>2174</v>
      </c>
      <c r="D447" s="131" t="s">
        <v>3940</v>
      </c>
      <c r="E447" s="132" t="s">
        <v>743</v>
      </c>
      <c r="F447" s="98">
        <v>1989.23</v>
      </c>
    </row>
    <row r="448" spans="1:6" x14ac:dyDescent="0.2">
      <c r="A448" s="554"/>
      <c r="B448" s="554"/>
      <c r="C448" s="133" t="s">
        <v>2175</v>
      </c>
      <c r="D448" s="131" t="s">
        <v>3941</v>
      </c>
      <c r="E448" s="132" t="s">
        <v>2546</v>
      </c>
      <c r="F448" s="98">
        <v>3978.46</v>
      </c>
    </row>
    <row r="449" spans="1:6" x14ac:dyDescent="0.2">
      <c r="A449" s="554"/>
      <c r="B449" s="554"/>
      <c r="C449" s="133" t="s">
        <v>2176</v>
      </c>
      <c r="D449" s="131" t="s">
        <v>3942</v>
      </c>
      <c r="E449" s="132" t="s">
        <v>566</v>
      </c>
      <c r="F449" s="98">
        <v>5967.69</v>
      </c>
    </row>
    <row r="450" spans="1:6" x14ac:dyDescent="0.2">
      <c r="A450" s="555"/>
      <c r="B450" s="555"/>
      <c r="C450" s="133" t="s">
        <v>2177</v>
      </c>
      <c r="D450" s="131" t="s">
        <v>3943</v>
      </c>
      <c r="E450" s="132" t="s">
        <v>5919</v>
      </c>
      <c r="F450" s="98">
        <v>7956.92</v>
      </c>
    </row>
    <row r="451" spans="1:6" x14ac:dyDescent="0.2">
      <c r="A451" s="553" t="s">
        <v>192</v>
      </c>
      <c r="B451" s="553" t="s">
        <v>193</v>
      </c>
      <c r="C451" s="133"/>
      <c r="D451" s="131"/>
      <c r="E451" s="556" t="s">
        <v>1561</v>
      </c>
      <c r="F451" s="557"/>
    </row>
    <row r="452" spans="1:6" ht="14.25" x14ac:dyDescent="0.2">
      <c r="A452" s="554"/>
      <c r="B452" s="554"/>
      <c r="C452" s="133" t="s">
        <v>5920</v>
      </c>
      <c r="D452" s="131" t="s">
        <v>3944</v>
      </c>
      <c r="E452" s="132" t="s">
        <v>2256</v>
      </c>
      <c r="F452" s="98">
        <v>31.7</v>
      </c>
    </row>
    <row r="453" spans="1:6" ht="14.25" x14ac:dyDescent="0.2">
      <c r="A453" s="554"/>
      <c r="B453" s="554"/>
      <c r="C453" s="133" t="s">
        <v>5921</v>
      </c>
      <c r="D453" s="131" t="s">
        <v>3945</v>
      </c>
      <c r="E453" s="132" t="s">
        <v>2257</v>
      </c>
      <c r="F453" s="98">
        <v>50.72</v>
      </c>
    </row>
    <row r="454" spans="1:6" ht="14.25" x14ac:dyDescent="0.2">
      <c r="A454" s="554"/>
      <c r="B454" s="554"/>
      <c r="C454" s="133" t="s">
        <v>5922</v>
      </c>
      <c r="D454" s="131" t="s">
        <v>3946</v>
      </c>
      <c r="E454" s="132" t="s">
        <v>2258</v>
      </c>
      <c r="F454" s="98">
        <v>73.97</v>
      </c>
    </row>
    <row r="455" spans="1:6" ht="14.25" x14ac:dyDescent="0.2">
      <c r="A455" s="554"/>
      <c r="B455" s="554"/>
      <c r="C455" s="133" t="s">
        <v>5923</v>
      </c>
      <c r="D455" s="131" t="s">
        <v>3947</v>
      </c>
      <c r="E455" s="132" t="s">
        <v>2259</v>
      </c>
      <c r="F455" s="98">
        <v>105.67</v>
      </c>
    </row>
    <row r="456" spans="1:6" x14ac:dyDescent="0.2">
      <c r="A456" s="554"/>
      <c r="B456" s="554"/>
      <c r="C456" s="133" t="s">
        <v>2260</v>
      </c>
      <c r="D456" s="131" t="s">
        <v>3948</v>
      </c>
      <c r="E456" s="132" t="s">
        <v>2261</v>
      </c>
      <c r="F456" s="98">
        <v>137.37</v>
      </c>
    </row>
    <row r="457" spans="1:6" x14ac:dyDescent="0.2">
      <c r="A457" s="554"/>
      <c r="B457" s="554"/>
      <c r="C457" s="133" t="s">
        <v>2262</v>
      </c>
      <c r="D457" s="131" t="s">
        <v>3949</v>
      </c>
      <c r="E457" s="132" t="s">
        <v>2263</v>
      </c>
      <c r="F457" s="98">
        <v>169.07</v>
      </c>
    </row>
    <row r="458" spans="1:6" x14ac:dyDescent="0.2">
      <c r="A458" s="554"/>
      <c r="B458" s="554"/>
      <c r="C458" s="133" t="s">
        <v>2264</v>
      </c>
      <c r="D458" s="131" t="s">
        <v>3950</v>
      </c>
      <c r="E458" s="132" t="s">
        <v>2265</v>
      </c>
      <c r="F458" s="98">
        <v>200.77</v>
      </c>
    </row>
    <row r="459" spans="1:6" x14ac:dyDescent="0.2">
      <c r="A459" s="554"/>
      <c r="B459" s="554"/>
      <c r="C459" s="133" t="s">
        <v>2266</v>
      </c>
      <c r="D459" s="131" t="s">
        <v>3951</v>
      </c>
      <c r="E459" s="132" t="s">
        <v>2267</v>
      </c>
      <c r="F459" s="98">
        <v>232.47</v>
      </c>
    </row>
    <row r="460" spans="1:6" x14ac:dyDescent="0.2">
      <c r="A460" s="554"/>
      <c r="B460" s="554"/>
      <c r="C460" s="133" t="s">
        <v>2268</v>
      </c>
      <c r="D460" s="131" t="s">
        <v>3952</v>
      </c>
      <c r="E460" s="132" t="s">
        <v>2269</v>
      </c>
      <c r="F460" s="98">
        <v>264.17</v>
      </c>
    </row>
    <row r="461" spans="1:6" x14ac:dyDescent="0.2">
      <c r="A461" s="554"/>
      <c r="B461" s="554"/>
      <c r="C461" s="133" t="s">
        <v>2270</v>
      </c>
      <c r="D461" s="131" t="s">
        <v>3953</v>
      </c>
      <c r="E461" s="132" t="s">
        <v>2271</v>
      </c>
      <c r="F461" s="98">
        <v>295.87</v>
      </c>
    </row>
    <row r="462" spans="1:6" x14ac:dyDescent="0.2">
      <c r="A462" s="554"/>
      <c r="B462" s="554"/>
      <c r="C462" s="133" t="s">
        <v>2272</v>
      </c>
      <c r="D462" s="131" t="s">
        <v>3954</v>
      </c>
      <c r="E462" s="132" t="s">
        <v>2273</v>
      </c>
      <c r="F462" s="98">
        <v>327.57</v>
      </c>
    </row>
    <row r="463" spans="1:6" x14ac:dyDescent="0.2">
      <c r="A463" s="554"/>
      <c r="B463" s="554"/>
      <c r="C463" s="133" t="s">
        <v>2274</v>
      </c>
      <c r="D463" s="131" t="s">
        <v>3955</v>
      </c>
      <c r="E463" s="132" t="s">
        <v>2275</v>
      </c>
      <c r="F463" s="98">
        <v>359.27</v>
      </c>
    </row>
    <row r="464" spans="1:6" x14ac:dyDescent="0.2">
      <c r="A464" s="554"/>
      <c r="B464" s="554"/>
      <c r="C464" s="133" t="s">
        <v>2276</v>
      </c>
      <c r="D464" s="131" t="s">
        <v>3956</v>
      </c>
      <c r="E464" s="132" t="s">
        <v>2277</v>
      </c>
      <c r="F464" s="98">
        <v>401.53</v>
      </c>
    </row>
    <row r="465" spans="1:6" x14ac:dyDescent="0.2">
      <c r="A465" s="554"/>
      <c r="B465" s="554"/>
      <c r="C465" s="133" t="s">
        <v>2278</v>
      </c>
      <c r="D465" s="131" t="s">
        <v>3957</v>
      </c>
      <c r="E465" s="132" t="s">
        <v>2279</v>
      </c>
      <c r="F465" s="98">
        <v>464.93</v>
      </c>
    </row>
    <row r="466" spans="1:6" x14ac:dyDescent="0.2">
      <c r="A466" s="554"/>
      <c r="B466" s="554"/>
      <c r="C466" s="133" t="s">
        <v>1020</v>
      </c>
      <c r="D466" s="131" t="s">
        <v>3958</v>
      </c>
      <c r="E466" s="132" t="s">
        <v>1021</v>
      </c>
      <c r="F466" s="98">
        <v>528.33000000000004</v>
      </c>
    </row>
    <row r="467" spans="1:6" x14ac:dyDescent="0.2">
      <c r="A467" s="554"/>
      <c r="B467" s="554"/>
      <c r="C467" s="133" t="s">
        <v>1022</v>
      </c>
      <c r="D467" s="131" t="s">
        <v>3959</v>
      </c>
      <c r="E467" s="132" t="s">
        <v>1023</v>
      </c>
      <c r="F467" s="98">
        <v>591.73</v>
      </c>
    </row>
    <row r="468" spans="1:6" x14ac:dyDescent="0.2">
      <c r="A468" s="554"/>
      <c r="B468" s="554"/>
      <c r="C468" s="133" t="s">
        <v>1024</v>
      </c>
      <c r="D468" s="131" t="s">
        <v>3960</v>
      </c>
      <c r="E468" s="132" t="s">
        <v>1025</v>
      </c>
      <c r="F468" s="98">
        <v>655.13</v>
      </c>
    </row>
    <row r="469" spans="1:6" x14ac:dyDescent="0.2">
      <c r="A469" s="554"/>
      <c r="B469" s="554"/>
      <c r="C469" s="133" t="s">
        <v>1026</v>
      </c>
      <c r="D469" s="131" t="s">
        <v>3961</v>
      </c>
      <c r="E469" s="132" t="s">
        <v>1027</v>
      </c>
      <c r="F469" s="98">
        <v>718.53</v>
      </c>
    </row>
    <row r="470" spans="1:6" x14ac:dyDescent="0.2">
      <c r="A470" s="554"/>
      <c r="B470" s="554"/>
      <c r="C470" s="133" t="s">
        <v>1028</v>
      </c>
      <c r="D470" s="131" t="s">
        <v>3962</v>
      </c>
      <c r="E470" s="132" t="s">
        <v>1029</v>
      </c>
      <c r="F470" s="98">
        <v>803.07</v>
      </c>
    </row>
    <row r="471" spans="1:6" x14ac:dyDescent="0.2">
      <c r="A471" s="555"/>
      <c r="B471" s="555"/>
      <c r="C471" s="133" t="s">
        <v>1030</v>
      </c>
      <c r="D471" s="131" t="s">
        <v>3963</v>
      </c>
      <c r="E471" s="132" t="s">
        <v>5924</v>
      </c>
      <c r="F471" s="98">
        <v>929.87</v>
      </c>
    </row>
    <row r="472" spans="1:6" x14ac:dyDescent="0.2">
      <c r="A472" s="553" t="s">
        <v>194</v>
      </c>
      <c r="B472" s="553" t="s">
        <v>195</v>
      </c>
      <c r="C472" s="133"/>
      <c r="D472" s="131"/>
      <c r="E472" s="556" t="s">
        <v>1562</v>
      </c>
      <c r="F472" s="557"/>
    </row>
    <row r="473" spans="1:6" x14ac:dyDescent="0.2">
      <c r="A473" s="554"/>
      <c r="B473" s="554"/>
      <c r="C473" s="133" t="s">
        <v>817</v>
      </c>
      <c r="D473" s="131" t="s">
        <v>3964</v>
      </c>
      <c r="E473" s="132" t="s">
        <v>401</v>
      </c>
      <c r="F473" s="98">
        <v>121.22</v>
      </c>
    </row>
    <row r="474" spans="1:6" x14ac:dyDescent="0.2">
      <c r="A474" s="554"/>
      <c r="B474" s="554"/>
      <c r="C474" s="133" t="s">
        <v>818</v>
      </c>
      <c r="D474" s="131" t="s">
        <v>3965</v>
      </c>
      <c r="E474" s="132" t="s">
        <v>819</v>
      </c>
      <c r="F474" s="98">
        <v>140.36000000000001</v>
      </c>
    </row>
    <row r="475" spans="1:6" x14ac:dyDescent="0.2">
      <c r="A475" s="554"/>
      <c r="B475" s="554"/>
      <c r="C475" s="133" t="s">
        <v>820</v>
      </c>
      <c r="D475" s="131" t="s">
        <v>3966</v>
      </c>
      <c r="E475" s="132" t="s">
        <v>821</v>
      </c>
      <c r="F475" s="98">
        <v>159.5</v>
      </c>
    </row>
    <row r="476" spans="1:6" x14ac:dyDescent="0.2">
      <c r="A476" s="555"/>
      <c r="B476" s="555"/>
      <c r="C476" s="133" t="s">
        <v>822</v>
      </c>
      <c r="D476" s="131" t="s">
        <v>3967</v>
      </c>
      <c r="E476" s="132" t="s">
        <v>5925</v>
      </c>
      <c r="F476" s="98">
        <v>178.64</v>
      </c>
    </row>
    <row r="477" spans="1:6" x14ac:dyDescent="0.2">
      <c r="A477" s="553" t="s">
        <v>196</v>
      </c>
      <c r="B477" s="553" t="s">
        <v>197</v>
      </c>
      <c r="C477" s="133"/>
      <c r="D477" s="131"/>
      <c r="E477" s="556" t="s">
        <v>823</v>
      </c>
      <c r="F477" s="557"/>
    </row>
    <row r="478" spans="1:6" ht="14.25" x14ac:dyDescent="0.2">
      <c r="A478" s="554"/>
      <c r="B478" s="554"/>
      <c r="C478" s="133" t="s">
        <v>5926</v>
      </c>
      <c r="D478" s="131" t="s">
        <v>4594</v>
      </c>
      <c r="E478" s="132" t="s">
        <v>2919</v>
      </c>
      <c r="F478" s="98">
        <v>119.72</v>
      </c>
    </row>
    <row r="479" spans="1:6" ht="14.25" x14ac:dyDescent="0.2">
      <c r="A479" s="554"/>
      <c r="B479" s="554"/>
      <c r="C479" s="133" t="s">
        <v>5927</v>
      </c>
      <c r="D479" s="131" t="s">
        <v>4595</v>
      </c>
      <c r="E479" s="132" t="s">
        <v>3233</v>
      </c>
      <c r="F479" s="98">
        <v>239.44</v>
      </c>
    </row>
    <row r="480" spans="1:6" x14ac:dyDescent="0.2">
      <c r="A480" s="554"/>
      <c r="B480" s="554"/>
      <c r="C480" s="133" t="s">
        <v>2920</v>
      </c>
      <c r="D480" s="131" t="s">
        <v>4596</v>
      </c>
      <c r="E480" s="132" t="s">
        <v>917</v>
      </c>
      <c r="F480" s="98">
        <v>364.55</v>
      </c>
    </row>
    <row r="481" spans="1:6" x14ac:dyDescent="0.2">
      <c r="A481" s="554"/>
      <c r="B481" s="554"/>
      <c r="C481" s="133" t="s">
        <v>2921</v>
      </c>
      <c r="D481" s="131" t="s">
        <v>4597</v>
      </c>
      <c r="E481" s="132" t="s">
        <v>3234</v>
      </c>
      <c r="F481" s="98">
        <v>658.46</v>
      </c>
    </row>
    <row r="482" spans="1:6" x14ac:dyDescent="0.2">
      <c r="A482" s="554"/>
      <c r="B482" s="554"/>
      <c r="C482" s="133" t="s">
        <v>2922</v>
      </c>
      <c r="D482" s="131" t="s">
        <v>4598</v>
      </c>
      <c r="E482" s="132" t="s">
        <v>323</v>
      </c>
      <c r="F482" s="98">
        <v>1017.62</v>
      </c>
    </row>
    <row r="483" spans="1:6" x14ac:dyDescent="0.2">
      <c r="A483" s="554"/>
      <c r="B483" s="554"/>
      <c r="C483" s="133" t="s">
        <v>2923</v>
      </c>
      <c r="D483" s="131" t="s">
        <v>4599</v>
      </c>
      <c r="E483" s="132" t="s">
        <v>549</v>
      </c>
      <c r="F483" s="98">
        <v>1376.78</v>
      </c>
    </row>
    <row r="484" spans="1:6" x14ac:dyDescent="0.2">
      <c r="A484" s="554"/>
      <c r="B484" s="554"/>
      <c r="C484" s="133" t="s">
        <v>2924</v>
      </c>
      <c r="D484" s="131" t="s">
        <v>4600</v>
      </c>
      <c r="E484" s="132" t="s">
        <v>550</v>
      </c>
      <c r="F484" s="98">
        <v>1735.94</v>
      </c>
    </row>
    <row r="485" spans="1:6" x14ac:dyDescent="0.2">
      <c r="A485" s="554"/>
      <c r="B485" s="554"/>
      <c r="C485" s="133" t="s">
        <v>2925</v>
      </c>
      <c r="D485" s="131" t="s">
        <v>4601</v>
      </c>
      <c r="E485" s="132" t="s">
        <v>551</v>
      </c>
      <c r="F485" s="98">
        <v>2095.09</v>
      </c>
    </row>
    <row r="486" spans="1:6" x14ac:dyDescent="0.2">
      <c r="A486" s="554"/>
      <c r="B486" s="554"/>
      <c r="C486" s="133" t="s">
        <v>2926</v>
      </c>
      <c r="D486" s="131" t="s">
        <v>4602</v>
      </c>
      <c r="E486" s="132" t="s">
        <v>552</v>
      </c>
      <c r="F486" s="98">
        <v>2454.25</v>
      </c>
    </row>
    <row r="487" spans="1:6" x14ac:dyDescent="0.2">
      <c r="A487" s="554"/>
      <c r="B487" s="554"/>
      <c r="C487" s="133" t="s">
        <v>2927</v>
      </c>
      <c r="D487" s="131" t="s">
        <v>4603</v>
      </c>
      <c r="E487" s="132" t="s">
        <v>553</v>
      </c>
      <c r="F487" s="98">
        <v>2813.41</v>
      </c>
    </row>
    <row r="488" spans="1:6" x14ac:dyDescent="0.2">
      <c r="A488" s="554"/>
      <c r="B488" s="554"/>
      <c r="C488" s="133" t="s">
        <v>2928</v>
      </c>
      <c r="D488" s="131" t="s">
        <v>4604</v>
      </c>
      <c r="E488" s="132" t="s">
        <v>3325</v>
      </c>
      <c r="F488" s="98">
        <v>3292.29</v>
      </c>
    </row>
    <row r="489" spans="1:6" x14ac:dyDescent="0.2">
      <c r="A489" s="554"/>
      <c r="B489" s="554"/>
      <c r="C489" s="133" t="s">
        <v>2929</v>
      </c>
      <c r="D489" s="131" t="s">
        <v>4605</v>
      </c>
      <c r="E489" s="132" t="s">
        <v>3318</v>
      </c>
      <c r="F489" s="98">
        <v>4010.61</v>
      </c>
    </row>
    <row r="490" spans="1:6" x14ac:dyDescent="0.2">
      <c r="A490" s="554"/>
      <c r="B490" s="554"/>
      <c r="C490" s="133" t="s">
        <v>2930</v>
      </c>
      <c r="D490" s="131" t="s">
        <v>4606</v>
      </c>
      <c r="E490" s="132" t="s">
        <v>3306</v>
      </c>
      <c r="F490" s="98">
        <v>4728.93</v>
      </c>
    </row>
    <row r="491" spans="1:6" x14ac:dyDescent="0.2">
      <c r="A491" s="554"/>
      <c r="B491" s="554"/>
      <c r="C491" s="133" t="s">
        <v>2931</v>
      </c>
      <c r="D491" s="131" t="s">
        <v>4607</v>
      </c>
      <c r="E491" s="132" t="s">
        <v>3307</v>
      </c>
      <c r="F491" s="98">
        <v>5447.24</v>
      </c>
    </row>
    <row r="492" spans="1:6" x14ac:dyDescent="0.2">
      <c r="A492" s="554"/>
      <c r="B492" s="554"/>
      <c r="C492" s="133" t="s">
        <v>2932</v>
      </c>
      <c r="D492" s="131" t="s">
        <v>4608</v>
      </c>
      <c r="E492" s="132" t="s">
        <v>3308</v>
      </c>
      <c r="F492" s="98">
        <v>6165.56</v>
      </c>
    </row>
    <row r="493" spans="1:6" x14ac:dyDescent="0.2">
      <c r="A493" s="554"/>
      <c r="B493" s="554"/>
      <c r="C493" s="133" t="s">
        <v>2933</v>
      </c>
      <c r="D493" s="131" t="s">
        <v>4609</v>
      </c>
      <c r="E493" s="132" t="s">
        <v>3309</v>
      </c>
      <c r="F493" s="98">
        <v>6883.88</v>
      </c>
    </row>
    <row r="494" spans="1:6" x14ac:dyDescent="0.2">
      <c r="A494" s="554"/>
      <c r="B494" s="554"/>
      <c r="C494" s="133" t="s">
        <v>2934</v>
      </c>
      <c r="D494" s="131" t="s">
        <v>4610</v>
      </c>
      <c r="E494" s="132" t="s">
        <v>554</v>
      </c>
      <c r="F494" s="98">
        <v>7602.2</v>
      </c>
    </row>
    <row r="495" spans="1:6" x14ac:dyDescent="0.2">
      <c r="A495" s="554"/>
      <c r="B495" s="554"/>
      <c r="C495" s="133" t="s">
        <v>2935</v>
      </c>
      <c r="D495" s="131" t="s">
        <v>4611</v>
      </c>
      <c r="E495" s="132" t="s">
        <v>555</v>
      </c>
      <c r="F495" s="98">
        <v>8320.52</v>
      </c>
    </row>
    <row r="496" spans="1:6" x14ac:dyDescent="0.2">
      <c r="A496" s="554"/>
      <c r="B496" s="554"/>
      <c r="C496" s="133" t="s">
        <v>2936</v>
      </c>
      <c r="D496" s="131" t="s">
        <v>4612</v>
      </c>
      <c r="E496" s="132" t="s">
        <v>3310</v>
      </c>
      <c r="F496" s="98">
        <v>9278.27</v>
      </c>
    </row>
    <row r="497" spans="1:6" x14ac:dyDescent="0.2">
      <c r="A497" s="554"/>
      <c r="B497" s="554"/>
      <c r="C497" s="133" t="s">
        <v>2937</v>
      </c>
      <c r="D497" s="131" t="s">
        <v>4613</v>
      </c>
      <c r="E497" s="132" t="s">
        <v>3311</v>
      </c>
      <c r="F497" s="98">
        <v>10714.91</v>
      </c>
    </row>
    <row r="498" spans="1:6" x14ac:dyDescent="0.2">
      <c r="A498" s="554"/>
      <c r="B498" s="554"/>
      <c r="C498" s="133" t="s">
        <v>2938</v>
      </c>
      <c r="D498" s="131" t="s">
        <v>4614</v>
      </c>
      <c r="E498" s="132" t="s">
        <v>3312</v>
      </c>
      <c r="F498" s="98">
        <v>12151.55</v>
      </c>
    </row>
    <row r="499" spans="1:6" x14ac:dyDescent="0.2">
      <c r="A499" s="554"/>
      <c r="B499" s="554"/>
      <c r="C499" s="133" t="s">
        <v>2939</v>
      </c>
      <c r="D499" s="131" t="s">
        <v>4615</v>
      </c>
      <c r="E499" s="132" t="s">
        <v>3313</v>
      </c>
      <c r="F499" s="98">
        <v>14067.06</v>
      </c>
    </row>
    <row r="500" spans="1:6" x14ac:dyDescent="0.2">
      <c r="A500" s="554"/>
      <c r="B500" s="554"/>
      <c r="C500" s="133" t="s">
        <v>2940</v>
      </c>
      <c r="D500" s="131" t="s">
        <v>4616</v>
      </c>
      <c r="E500" s="132" t="s">
        <v>1807</v>
      </c>
      <c r="F500" s="98">
        <v>17419.22</v>
      </c>
    </row>
    <row r="501" spans="1:6" x14ac:dyDescent="0.2">
      <c r="A501" s="554"/>
      <c r="B501" s="554"/>
      <c r="C501" s="133" t="s">
        <v>2941</v>
      </c>
      <c r="D501" s="131" t="s">
        <v>4617</v>
      </c>
      <c r="E501" s="132" t="s">
        <v>3314</v>
      </c>
      <c r="F501" s="98">
        <v>20292.490000000002</v>
      </c>
    </row>
    <row r="502" spans="1:6" x14ac:dyDescent="0.2">
      <c r="A502" s="554"/>
      <c r="B502" s="554"/>
      <c r="C502" s="133" t="s">
        <v>2942</v>
      </c>
      <c r="D502" s="131" t="s">
        <v>4618</v>
      </c>
      <c r="E502" s="132" t="s">
        <v>3315</v>
      </c>
      <c r="F502" s="98">
        <v>23165.759999999998</v>
      </c>
    </row>
    <row r="503" spans="1:6" x14ac:dyDescent="0.2">
      <c r="A503" s="554"/>
      <c r="B503" s="554"/>
      <c r="C503" s="133" t="s">
        <v>2943</v>
      </c>
      <c r="D503" s="131" t="s">
        <v>4619</v>
      </c>
      <c r="E503" s="132" t="s">
        <v>3316</v>
      </c>
      <c r="F503" s="98">
        <v>26039.03</v>
      </c>
    </row>
    <row r="504" spans="1:6" x14ac:dyDescent="0.2">
      <c r="A504" s="554"/>
      <c r="B504" s="554"/>
      <c r="C504" s="133" t="s">
        <v>2944</v>
      </c>
      <c r="D504" s="131" t="s">
        <v>4620</v>
      </c>
      <c r="E504" s="132" t="s">
        <v>3317</v>
      </c>
      <c r="F504" s="98">
        <v>28912.3</v>
      </c>
    </row>
    <row r="505" spans="1:6" x14ac:dyDescent="0.2">
      <c r="A505" s="555"/>
      <c r="B505" s="555"/>
      <c r="C505" s="133" t="s">
        <v>1226</v>
      </c>
      <c r="D505" s="131" t="s">
        <v>4621</v>
      </c>
      <c r="E505" s="132" t="s">
        <v>5928</v>
      </c>
      <c r="F505" s="98">
        <v>31785.58</v>
      </c>
    </row>
    <row r="506" spans="1:6" x14ac:dyDescent="0.2">
      <c r="A506" s="553" t="s">
        <v>199</v>
      </c>
      <c r="B506" s="553" t="s">
        <v>200</v>
      </c>
      <c r="C506" s="133"/>
      <c r="D506" s="131"/>
      <c r="E506" s="556" t="s">
        <v>1140</v>
      </c>
      <c r="F506" s="557"/>
    </row>
    <row r="507" spans="1:6" x14ac:dyDescent="0.2">
      <c r="A507" s="554"/>
      <c r="B507" s="554"/>
      <c r="C507" s="133" t="s">
        <v>1846</v>
      </c>
      <c r="D507" s="131" t="s">
        <v>4634</v>
      </c>
      <c r="E507" s="132" t="s">
        <v>1847</v>
      </c>
      <c r="F507" s="98">
        <v>7798.21</v>
      </c>
    </row>
    <row r="508" spans="1:6" x14ac:dyDescent="0.2">
      <c r="A508" s="554"/>
      <c r="B508" s="554"/>
      <c r="C508" s="133" t="s">
        <v>1848</v>
      </c>
      <c r="D508" s="131" t="s">
        <v>4635</v>
      </c>
      <c r="E508" s="132" t="s">
        <v>1849</v>
      </c>
      <c r="F508" s="98">
        <v>12477.14</v>
      </c>
    </row>
    <row r="509" spans="1:6" x14ac:dyDescent="0.2">
      <c r="A509" s="555"/>
      <c r="B509" s="555"/>
      <c r="C509" s="133" t="s">
        <v>1850</v>
      </c>
      <c r="D509" s="131" t="s">
        <v>4636</v>
      </c>
      <c r="E509" s="132" t="s">
        <v>5934</v>
      </c>
      <c r="F509" s="98">
        <v>17156.060000000001</v>
      </c>
    </row>
    <row r="510" spans="1:6" x14ac:dyDescent="0.2">
      <c r="A510" s="553" t="s">
        <v>201</v>
      </c>
      <c r="B510" s="553" t="s">
        <v>202</v>
      </c>
      <c r="C510" s="133"/>
      <c r="D510" s="131"/>
      <c r="E510" s="556" t="s">
        <v>1141</v>
      </c>
      <c r="F510" s="557"/>
    </row>
    <row r="511" spans="1:6" x14ac:dyDescent="0.2">
      <c r="A511" s="554"/>
      <c r="B511" s="554"/>
      <c r="C511" s="133" t="s">
        <v>1851</v>
      </c>
      <c r="D511" s="131" t="s">
        <v>4637</v>
      </c>
      <c r="E511" s="132" t="s">
        <v>1852</v>
      </c>
      <c r="F511" s="98">
        <v>2018.46</v>
      </c>
    </row>
    <row r="512" spans="1:6" x14ac:dyDescent="0.2">
      <c r="A512" s="554"/>
      <c r="B512" s="554"/>
      <c r="C512" s="133" t="s">
        <v>1853</v>
      </c>
      <c r="D512" s="131" t="s">
        <v>4638</v>
      </c>
      <c r="E512" s="132" t="s">
        <v>937</v>
      </c>
      <c r="F512" s="98">
        <v>4036.92</v>
      </c>
    </row>
    <row r="513" spans="1:6" x14ac:dyDescent="0.2">
      <c r="A513" s="555"/>
      <c r="B513" s="555"/>
      <c r="C513" s="133" t="s">
        <v>938</v>
      </c>
      <c r="D513" s="131" t="s">
        <v>4639</v>
      </c>
      <c r="E513" s="132" t="s">
        <v>5935</v>
      </c>
      <c r="F513" s="98">
        <v>6055.38</v>
      </c>
    </row>
    <row r="514" spans="1:6" x14ac:dyDescent="0.2">
      <c r="A514" s="553" t="s">
        <v>203</v>
      </c>
      <c r="B514" s="553" t="s">
        <v>204</v>
      </c>
      <c r="C514" s="133"/>
      <c r="D514" s="131"/>
      <c r="E514" s="556" t="s">
        <v>1142</v>
      </c>
      <c r="F514" s="557"/>
    </row>
    <row r="515" spans="1:6" ht="14.25" x14ac:dyDescent="0.2">
      <c r="A515" s="554"/>
      <c r="B515" s="554"/>
      <c r="C515" s="133" t="s">
        <v>5936</v>
      </c>
      <c r="D515" s="131" t="s">
        <v>4640</v>
      </c>
      <c r="E515" s="132" t="s">
        <v>939</v>
      </c>
      <c r="F515" s="98">
        <v>238.53</v>
      </c>
    </row>
    <row r="516" spans="1:6" ht="14.25" x14ac:dyDescent="0.2">
      <c r="A516" s="554"/>
      <c r="B516" s="554"/>
      <c r="C516" s="133" t="s">
        <v>5937</v>
      </c>
      <c r="D516" s="131" t="s">
        <v>4641</v>
      </c>
      <c r="E516" s="132" t="s">
        <v>940</v>
      </c>
      <c r="F516" s="98">
        <v>417.43</v>
      </c>
    </row>
    <row r="517" spans="1:6" ht="14.25" x14ac:dyDescent="0.2">
      <c r="A517" s="554"/>
      <c r="B517" s="554"/>
      <c r="C517" s="133" t="s">
        <v>5938</v>
      </c>
      <c r="D517" s="131" t="s">
        <v>4642</v>
      </c>
      <c r="E517" s="132" t="s">
        <v>941</v>
      </c>
      <c r="F517" s="98">
        <v>596.34</v>
      </c>
    </row>
    <row r="518" spans="1:6" ht="14.25" x14ac:dyDescent="0.2">
      <c r="A518" s="554"/>
      <c r="B518" s="554"/>
      <c r="C518" s="133" t="s">
        <v>5939</v>
      </c>
      <c r="D518" s="131" t="s">
        <v>4643</v>
      </c>
      <c r="E518" s="132" t="s">
        <v>942</v>
      </c>
      <c r="F518" s="98">
        <v>775.24</v>
      </c>
    </row>
    <row r="519" spans="1:6" ht="14.25" x14ac:dyDescent="0.2">
      <c r="A519" s="554"/>
      <c r="B519" s="554"/>
      <c r="C519" s="133" t="s">
        <v>5940</v>
      </c>
      <c r="D519" s="131" t="s">
        <v>4644</v>
      </c>
      <c r="E519" s="132" t="s">
        <v>943</v>
      </c>
      <c r="F519" s="98">
        <v>954.14</v>
      </c>
    </row>
    <row r="520" spans="1:6" ht="14.25" x14ac:dyDescent="0.2">
      <c r="A520" s="554"/>
      <c r="B520" s="554"/>
      <c r="C520" s="133" t="s">
        <v>5941</v>
      </c>
      <c r="D520" s="131" t="s">
        <v>4645</v>
      </c>
      <c r="E520" s="132" t="s">
        <v>2739</v>
      </c>
      <c r="F520" s="98">
        <v>1192.67</v>
      </c>
    </row>
    <row r="521" spans="1:6" ht="14.25" x14ac:dyDescent="0.2">
      <c r="A521" s="554"/>
      <c r="B521" s="554"/>
      <c r="C521" s="133" t="s">
        <v>5942</v>
      </c>
      <c r="D521" s="131" t="s">
        <v>4646</v>
      </c>
      <c r="E521" s="132" t="s">
        <v>2740</v>
      </c>
      <c r="F521" s="98">
        <v>1550.47</v>
      </c>
    </row>
    <row r="522" spans="1:6" ht="14.25" x14ac:dyDescent="0.2">
      <c r="A522" s="554"/>
      <c r="B522" s="554"/>
      <c r="C522" s="133" t="s">
        <v>5943</v>
      </c>
      <c r="D522" s="131" t="s">
        <v>4647</v>
      </c>
      <c r="E522" s="132" t="s">
        <v>2030</v>
      </c>
      <c r="F522" s="98">
        <v>1908.27</v>
      </c>
    </row>
    <row r="523" spans="1:6" ht="14.25" x14ac:dyDescent="0.2">
      <c r="A523" s="554"/>
      <c r="B523" s="554"/>
      <c r="C523" s="133" t="s">
        <v>5944</v>
      </c>
      <c r="D523" s="131" t="s">
        <v>4648</v>
      </c>
      <c r="E523" s="132" t="s">
        <v>3059</v>
      </c>
      <c r="F523" s="98">
        <v>2385.34</v>
      </c>
    </row>
    <row r="524" spans="1:6" ht="14.25" x14ac:dyDescent="0.2">
      <c r="A524" s="554"/>
      <c r="B524" s="554"/>
      <c r="C524" s="133" t="s">
        <v>5945</v>
      </c>
      <c r="D524" s="131" t="s">
        <v>4649</v>
      </c>
      <c r="E524" s="132" t="s">
        <v>3060</v>
      </c>
      <c r="F524" s="98">
        <v>3100.94</v>
      </c>
    </row>
    <row r="525" spans="1:6" ht="14.25" x14ac:dyDescent="0.2">
      <c r="A525" s="554"/>
      <c r="B525" s="554"/>
      <c r="C525" s="133" t="s">
        <v>5946</v>
      </c>
      <c r="D525" s="131" t="s">
        <v>4650</v>
      </c>
      <c r="E525" s="132" t="s">
        <v>3061</v>
      </c>
      <c r="F525" s="98">
        <v>3816.54</v>
      </c>
    </row>
    <row r="526" spans="1:6" ht="14.25" x14ac:dyDescent="0.2">
      <c r="A526" s="554"/>
      <c r="B526" s="554"/>
      <c r="C526" s="133" t="s">
        <v>5947</v>
      </c>
      <c r="D526" s="131" t="s">
        <v>4651</v>
      </c>
      <c r="E526" s="132" t="s">
        <v>3062</v>
      </c>
      <c r="F526" s="98">
        <v>4532.1499999999996</v>
      </c>
    </row>
    <row r="527" spans="1:6" ht="14.25" x14ac:dyDescent="0.2">
      <c r="A527" s="554"/>
      <c r="B527" s="554"/>
      <c r="C527" s="133" t="s">
        <v>5948</v>
      </c>
      <c r="D527" s="131" t="s">
        <v>4652</v>
      </c>
      <c r="E527" s="132" t="s">
        <v>3063</v>
      </c>
      <c r="F527" s="98">
        <v>5247.75</v>
      </c>
    </row>
    <row r="528" spans="1:6" ht="14.25" x14ac:dyDescent="0.2">
      <c r="A528" s="554"/>
      <c r="B528" s="554"/>
      <c r="C528" s="133" t="s">
        <v>5949</v>
      </c>
      <c r="D528" s="131" t="s">
        <v>4653</v>
      </c>
      <c r="E528" s="132" t="s">
        <v>3064</v>
      </c>
      <c r="F528" s="98">
        <v>5963.35</v>
      </c>
    </row>
    <row r="529" spans="1:6" ht="14.25" x14ac:dyDescent="0.2">
      <c r="A529" s="554"/>
      <c r="B529" s="554"/>
      <c r="C529" s="133" t="s">
        <v>5950</v>
      </c>
      <c r="D529" s="131" t="s">
        <v>4654</v>
      </c>
      <c r="E529" s="132" t="s">
        <v>1241</v>
      </c>
      <c r="F529" s="98">
        <v>6678.95</v>
      </c>
    </row>
    <row r="530" spans="1:6" ht="14.25" x14ac:dyDescent="0.2">
      <c r="A530" s="555"/>
      <c r="B530" s="555"/>
      <c r="C530" s="133" t="s">
        <v>5951</v>
      </c>
      <c r="D530" s="131" t="s">
        <v>4655</v>
      </c>
      <c r="E530" s="132" t="s">
        <v>5952</v>
      </c>
      <c r="F530" s="98">
        <v>7394.55</v>
      </c>
    </row>
    <row r="531" spans="1:6" ht="38.25" x14ac:dyDescent="0.2">
      <c r="A531" s="553" t="s">
        <v>205</v>
      </c>
      <c r="B531" s="553" t="s">
        <v>206</v>
      </c>
      <c r="C531" s="133" t="s">
        <v>1856</v>
      </c>
      <c r="D531" s="131" t="s">
        <v>4656</v>
      </c>
      <c r="E531" s="132" t="s">
        <v>1857</v>
      </c>
      <c r="F531" s="98">
        <v>1652.38</v>
      </c>
    </row>
    <row r="532" spans="1:6" ht="38.25" x14ac:dyDescent="0.2">
      <c r="A532" s="554"/>
      <c r="B532" s="554"/>
      <c r="C532" s="133" t="s">
        <v>1858</v>
      </c>
      <c r="D532" s="131" t="s">
        <v>4657</v>
      </c>
      <c r="E532" s="132" t="s">
        <v>2449</v>
      </c>
      <c r="F532" s="98">
        <v>3304.76</v>
      </c>
    </row>
    <row r="533" spans="1:6" ht="38.25" x14ac:dyDescent="0.2">
      <c r="A533" s="554"/>
      <c r="B533" s="554"/>
      <c r="C533" s="133" t="s">
        <v>2450</v>
      </c>
      <c r="D533" s="131" t="s">
        <v>4658</v>
      </c>
      <c r="E533" s="132" t="s">
        <v>2316</v>
      </c>
      <c r="F533" s="98">
        <v>4957.1400000000003</v>
      </c>
    </row>
    <row r="534" spans="1:6" ht="38.25" x14ac:dyDescent="0.2">
      <c r="A534" s="554"/>
      <c r="B534" s="554"/>
      <c r="C534" s="133" t="s">
        <v>2317</v>
      </c>
      <c r="D534" s="131" t="s">
        <v>4659</v>
      </c>
      <c r="E534" s="132" t="s">
        <v>2318</v>
      </c>
      <c r="F534" s="98">
        <v>6609.52</v>
      </c>
    </row>
    <row r="535" spans="1:6" ht="51" x14ac:dyDescent="0.2">
      <c r="A535" s="555"/>
      <c r="B535" s="555"/>
      <c r="C535" s="133" t="s">
        <v>2319</v>
      </c>
      <c r="D535" s="131" t="s">
        <v>4660</v>
      </c>
      <c r="E535" s="132" t="s">
        <v>567</v>
      </c>
      <c r="F535" s="98">
        <v>8261.9</v>
      </c>
    </row>
    <row r="536" spans="1:6" ht="51" x14ac:dyDescent="0.2">
      <c r="A536" s="553" t="s">
        <v>207</v>
      </c>
      <c r="B536" s="553" t="s">
        <v>208</v>
      </c>
      <c r="C536" s="558" t="s">
        <v>568</v>
      </c>
      <c r="D536" s="131" t="s">
        <v>4661</v>
      </c>
      <c r="E536" s="132" t="s">
        <v>6344</v>
      </c>
      <c r="F536" s="562">
        <v>62.06</v>
      </c>
    </row>
    <row r="537" spans="1:6" ht="63.75" x14ac:dyDescent="0.2">
      <c r="A537" s="554"/>
      <c r="B537" s="554"/>
      <c r="C537" s="560"/>
      <c r="D537" s="131" t="s">
        <v>4662</v>
      </c>
      <c r="E537" s="132" t="s">
        <v>6345</v>
      </c>
      <c r="F537" s="563"/>
    </row>
    <row r="538" spans="1:6" ht="51" x14ac:dyDescent="0.2">
      <c r="A538" s="554"/>
      <c r="B538" s="554"/>
      <c r="C538" s="558" t="s">
        <v>569</v>
      </c>
      <c r="D538" s="131" t="s">
        <v>4663</v>
      </c>
      <c r="E538" s="132" t="s">
        <v>6346</v>
      </c>
      <c r="F538" s="562">
        <v>124.12</v>
      </c>
    </row>
    <row r="539" spans="1:6" ht="51" x14ac:dyDescent="0.2">
      <c r="A539" s="554"/>
      <c r="B539" s="554"/>
      <c r="C539" s="559"/>
      <c r="D539" s="131" t="s">
        <v>4664</v>
      </c>
      <c r="E539" s="132" t="s">
        <v>6347</v>
      </c>
      <c r="F539" s="567"/>
    </row>
    <row r="540" spans="1:6" ht="63.75" x14ac:dyDescent="0.2">
      <c r="A540" s="554"/>
      <c r="B540" s="554"/>
      <c r="C540" s="559"/>
      <c r="D540" s="131" t="s">
        <v>4665</v>
      </c>
      <c r="E540" s="132" t="s">
        <v>6348</v>
      </c>
      <c r="F540" s="567"/>
    </row>
    <row r="541" spans="1:6" ht="63.75" x14ac:dyDescent="0.2">
      <c r="A541" s="554"/>
      <c r="B541" s="554"/>
      <c r="C541" s="560"/>
      <c r="D541" s="131" t="s">
        <v>4666</v>
      </c>
      <c r="E541" s="132" t="s">
        <v>6349</v>
      </c>
      <c r="F541" s="563"/>
    </row>
    <row r="542" spans="1:6" ht="51" x14ac:dyDescent="0.2">
      <c r="A542" s="554"/>
      <c r="B542" s="554"/>
      <c r="C542" s="558" t="s">
        <v>2672</v>
      </c>
      <c r="D542" s="131" t="s">
        <v>4667</v>
      </c>
      <c r="E542" s="132" t="s">
        <v>6350</v>
      </c>
      <c r="F542" s="562">
        <v>186.18</v>
      </c>
    </row>
    <row r="543" spans="1:6" ht="51" x14ac:dyDescent="0.2">
      <c r="A543" s="554"/>
      <c r="B543" s="554"/>
      <c r="C543" s="559"/>
      <c r="D543" s="131" t="s">
        <v>4668</v>
      </c>
      <c r="E543" s="132" t="s">
        <v>6351</v>
      </c>
      <c r="F543" s="567"/>
    </row>
    <row r="544" spans="1:6" ht="63.75" x14ac:dyDescent="0.2">
      <c r="A544" s="554"/>
      <c r="B544" s="554"/>
      <c r="C544" s="559"/>
      <c r="D544" s="131" t="s">
        <v>4669</v>
      </c>
      <c r="E544" s="132" t="s">
        <v>6352</v>
      </c>
      <c r="F544" s="567"/>
    </row>
    <row r="545" spans="1:6" ht="63.75" x14ac:dyDescent="0.2">
      <c r="A545" s="554"/>
      <c r="B545" s="554"/>
      <c r="C545" s="560"/>
      <c r="D545" s="131" t="s">
        <v>4670</v>
      </c>
      <c r="E545" s="132" t="s">
        <v>6353</v>
      </c>
      <c r="F545" s="563"/>
    </row>
    <row r="546" spans="1:6" ht="51" x14ac:dyDescent="0.2">
      <c r="A546" s="554"/>
      <c r="B546" s="554"/>
      <c r="C546" s="558" t="s">
        <v>3249</v>
      </c>
      <c r="D546" s="131" t="s">
        <v>4671</v>
      </c>
      <c r="E546" s="132" t="s">
        <v>6354</v>
      </c>
      <c r="F546" s="562">
        <v>248.24</v>
      </c>
    </row>
    <row r="547" spans="1:6" ht="51" x14ac:dyDescent="0.2">
      <c r="A547" s="554"/>
      <c r="B547" s="554"/>
      <c r="C547" s="559"/>
      <c r="D547" s="131" t="s">
        <v>4672</v>
      </c>
      <c r="E547" s="132" t="s">
        <v>6355</v>
      </c>
      <c r="F547" s="567"/>
    </row>
    <row r="548" spans="1:6" ht="63.75" x14ac:dyDescent="0.2">
      <c r="A548" s="554"/>
      <c r="B548" s="554"/>
      <c r="C548" s="559"/>
      <c r="D548" s="131" t="s">
        <v>4673</v>
      </c>
      <c r="E548" s="132" t="s">
        <v>6356</v>
      </c>
      <c r="F548" s="567"/>
    </row>
    <row r="549" spans="1:6" ht="63.75" x14ac:dyDescent="0.2">
      <c r="A549" s="554"/>
      <c r="B549" s="554"/>
      <c r="C549" s="560"/>
      <c r="D549" s="131" t="s">
        <v>4674</v>
      </c>
      <c r="E549" s="132" t="s">
        <v>6357</v>
      </c>
      <c r="F549" s="563"/>
    </row>
    <row r="550" spans="1:6" ht="51" x14ac:dyDescent="0.2">
      <c r="A550" s="554"/>
      <c r="B550" s="554"/>
      <c r="C550" s="558" t="s">
        <v>3708</v>
      </c>
      <c r="D550" s="131" t="s">
        <v>4675</v>
      </c>
      <c r="E550" s="132" t="s">
        <v>6358</v>
      </c>
      <c r="F550" s="562">
        <v>310.3</v>
      </c>
    </row>
    <row r="551" spans="1:6" ht="51" x14ac:dyDescent="0.2">
      <c r="A551" s="554"/>
      <c r="B551" s="554"/>
      <c r="C551" s="559"/>
      <c r="D551" s="131" t="s">
        <v>4676</v>
      </c>
      <c r="E551" s="132" t="s">
        <v>6359</v>
      </c>
      <c r="F551" s="567"/>
    </row>
    <row r="552" spans="1:6" ht="63.75" x14ac:dyDescent="0.2">
      <c r="A552" s="554"/>
      <c r="B552" s="554"/>
      <c r="C552" s="559"/>
      <c r="D552" s="131" t="s">
        <v>4677</v>
      </c>
      <c r="E552" s="132" t="s">
        <v>6360</v>
      </c>
      <c r="F552" s="567"/>
    </row>
    <row r="553" spans="1:6" ht="63.75" x14ac:dyDescent="0.2">
      <c r="A553" s="554"/>
      <c r="B553" s="554"/>
      <c r="C553" s="560"/>
      <c r="D553" s="131" t="s">
        <v>4678</v>
      </c>
      <c r="E553" s="132" t="s">
        <v>6361</v>
      </c>
      <c r="F553" s="563"/>
    </row>
    <row r="554" spans="1:6" ht="51" x14ac:dyDescent="0.2">
      <c r="A554" s="554"/>
      <c r="B554" s="554"/>
      <c r="C554" s="558" t="s">
        <v>3709</v>
      </c>
      <c r="D554" s="131" t="s">
        <v>4679</v>
      </c>
      <c r="E554" s="132" t="s">
        <v>6362</v>
      </c>
      <c r="F554" s="562">
        <v>372.36</v>
      </c>
    </row>
    <row r="555" spans="1:6" ht="51" x14ac:dyDescent="0.2">
      <c r="A555" s="554"/>
      <c r="B555" s="554"/>
      <c r="C555" s="559"/>
      <c r="D555" s="131" t="s">
        <v>4680</v>
      </c>
      <c r="E555" s="132" t="s">
        <v>6363</v>
      </c>
      <c r="F555" s="567"/>
    </row>
    <row r="556" spans="1:6" ht="63.75" x14ac:dyDescent="0.2">
      <c r="A556" s="554"/>
      <c r="B556" s="554"/>
      <c r="C556" s="559"/>
      <c r="D556" s="131" t="s">
        <v>4681</v>
      </c>
      <c r="E556" s="132" t="s">
        <v>6364</v>
      </c>
      <c r="F556" s="567"/>
    </row>
    <row r="557" spans="1:6" ht="63.75" x14ac:dyDescent="0.2">
      <c r="A557" s="555"/>
      <c r="B557" s="555"/>
      <c r="C557" s="560"/>
      <c r="D557" s="131" t="s">
        <v>4682</v>
      </c>
      <c r="E557" s="132" t="s">
        <v>6365</v>
      </c>
      <c r="F557" s="563"/>
    </row>
    <row r="558" spans="1:6" ht="38.25" x14ac:dyDescent="0.2">
      <c r="A558" s="553" t="s">
        <v>5953</v>
      </c>
      <c r="B558" s="553" t="s">
        <v>210</v>
      </c>
      <c r="C558" s="558"/>
      <c r="D558" s="131" t="s">
        <v>4683</v>
      </c>
      <c r="E558" s="132" t="s">
        <v>5954</v>
      </c>
      <c r="F558" s="562"/>
    </row>
    <row r="559" spans="1:6" ht="38.25" x14ac:dyDescent="0.2">
      <c r="A559" s="554"/>
      <c r="B559" s="554"/>
      <c r="C559" s="559"/>
      <c r="D559" s="131" t="s">
        <v>4684</v>
      </c>
      <c r="E559" s="132" t="s">
        <v>5955</v>
      </c>
      <c r="F559" s="567"/>
    </row>
    <row r="560" spans="1:6" ht="38.25" x14ac:dyDescent="0.2">
      <c r="A560" s="554"/>
      <c r="B560" s="554"/>
      <c r="C560" s="559"/>
      <c r="D560" s="131" t="s">
        <v>4685</v>
      </c>
      <c r="E560" s="132" t="s">
        <v>5956</v>
      </c>
      <c r="F560" s="567"/>
    </row>
    <row r="561" spans="1:6" ht="51" x14ac:dyDescent="0.2">
      <c r="A561" s="554"/>
      <c r="B561" s="554"/>
      <c r="C561" s="559"/>
      <c r="D561" s="131" t="s">
        <v>4686</v>
      </c>
      <c r="E561" s="132" t="s">
        <v>5957</v>
      </c>
      <c r="F561" s="567"/>
    </row>
    <row r="562" spans="1:6" ht="38.25" x14ac:dyDescent="0.2">
      <c r="A562" s="554"/>
      <c r="B562" s="554"/>
      <c r="C562" s="559"/>
      <c r="D562" s="131" t="s">
        <v>6366</v>
      </c>
      <c r="E562" s="132" t="s">
        <v>6367</v>
      </c>
      <c r="F562" s="567"/>
    </row>
    <row r="563" spans="1:6" ht="51" x14ac:dyDescent="0.2">
      <c r="A563" s="554"/>
      <c r="B563" s="554"/>
      <c r="C563" s="560"/>
      <c r="D563" s="131" t="s">
        <v>4687</v>
      </c>
      <c r="E563" s="132" t="s">
        <v>4590</v>
      </c>
      <c r="F563" s="563"/>
    </row>
    <row r="564" spans="1:6" x14ac:dyDescent="0.2">
      <c r="A564" s="554"/>
      <c r="B564" s="554"/>
      <c r="C564" s="133" t="s">
        <v>1524</v>
      </c>
      <c r="D564" s="136" t="s">
        <v>4688</v>
      </c>
      <c r="E564" s="132" t="s">
        <v>5958</v>
      </c>
      <c r="F564" s="98">
        <v>239.24</v>
      </c>
    </row>
    <row r="565" spans="1:6" x14ac:dyDescent="0.2">
      <c r="A565" s="554"/>
      <c r="B565" s="554"/>
      <c r="C565" s="133" t="s">
        <v>1525</v>
      </c>
      <c r="D565" s="136" t="s">
        <v>4689</v>
      </c>
      <c r="E565" s="132" t="s">
        <v>5959</v>
      </c>
      <c r="F565" s="98">
        <v>478.48</v>
      </c>
    </row>
    <row r="566" spans="1:6" x14ac:dyDescent="0.2">
      <c r="A566" s="554"/>
      <c r="B566" s="554"/>
      <c r="C566" s="133" t="s">
        <v>1526</v>
      </c>
      <c r="D566" s="136" t="s">
        <v>4690</v>
      </c>
      <c r="E566" s="132" t="s">
        <v>5960</v>
      </c>
      <c r="F566" s="98">
        <v>717.72</v>
      </c>
    </row>
    <row r="567" spans="1:6" x14ac:dyDescent="0.2">
      <c r="A567" s="554"/>
      <c r="B567" s="554"/>
      <c r="C567" s="133" t="s">
        <v>1527</v>
      </c>
      <c r="D567" s="136" t="s">
        <v>4691</v>
      </c>
      <c r="E567" s="132" t="s">
        <v>5961</v>
      </c>
      <c r="F567" s="98">
        <v>956.96</v>
      </c>
    </row>
    <row r="568" spans="1:6" x14ac:dyDescent="0.2">
      <c r="A568" s="554"/>
      <c r="B568" s="554"/>
      <c r="C568" s="133" t="s">
        <v>1528</v>
      </c>
      <c r="D568" s="136" t="s">
        <v>4692</v>
      </c>
      <c r="E568" s="132" t="s">
        <v>5962</v>
      </c>
      <c r="F568" s="98">
        <v>1196.2</v>
      </c>
    </row>
    <row r="569" spans="1:6" x14ac:dyDescent="0.2">
      <c r="A569" s="554"/>
      <c r="B569" s="554"/>
      <c r="C569" s="133" t="s">
        <v>1529</v>
      </c>
      <c r="D569" s="136" t="s">
        <v>4693</v>
      </c>
      <c r="E569" s="132" t="s">
        <v>5963</v>
      </c>
      <c r="F569" s="98">
        <v>1435.44</v>
      </c>
    </row>
    <row r="570" spans="1:6" x14ac:dyDescent="0.2">
      <c r="A570" s="554"/>
      <c r="B570" s="554"/>
      <c r="C570" s="133" t="s">
        <v>1530</v>
      </c>
      <c r="D570" s="136" t="s">
        <v>4694</v>
      </c>
      <c r="E570" s="132" t="s">
        <v>5964</v>
      </c>
      <c r="F570" s="98">
        <v>1674.68</v>
      </c>
    </row>
    <row r="571" spans="1:6" x14ac:dyDescent="0.2">
      <c r="A571" s="554"/>
      <c r="B571" s="554"/>
      <c r="C571" s="133" t="s">
        <v>1531</v>
      </c>
      <c r="D571" s="136" t="s">
        <v>4695</v>
      </c>
      <c r="E571" s="132" t="s">
        <v>5965</v>
      </c>
      <c r="F571" s="98">
        <v>1913.92</v>
      </c>
    </row>
    <row r="572" spans="1:6" x14ac:dyDescent="0.2">
      <c r="A572" s="554"/>
      <c r="B572" s="554"/>
      <c r="C572" s="133" t="s">
        <v>1532</v>
      </c>
      <c r="D572" s="136" t="s">
        <v>4696</v>
      </c>
      <c r="E572" s="132" t="s">
        <v>5966</v>
      </c>
      <c r="F572" s="98">
        <v>2153.16</v>
      </c>
    </row>
    <row r="573" spans="1:6" x14ac:dyDescent="0.2">
      <c r="A573" s="554"/>
      <c r="B573" s="554"/>
      <c r="C573" s="133" t="s">
        <v>1533</v>
      </c>
      <c r="D573" s="136" t="s">
        <v>4697</v>
      </c>
      <c r="E573" s="132" t="s">
        <v>5967</v>
      </c>
      <c r="F573" s="98">
        <v>2392.4</v>
      </c>
    </row>
    <row r="574" spans="1:6" x14ac:dyDescent="0.2">
      <c r="A574" s="554"/>
      <c r="B574" s="554"/>
      <c r="C574" s="133" t="s">
        <v>1534</v>
      </c>
      <c r="D574" s="136" t="s">
        <v>4698</v>
      </c>
      <c r="E574" s="132" t="s">
        <v>5968</v>
      </c>
      <c r="F574" s="98">
        <v>2631.64</v>
      </c>
    </row>
    <row r="575" spans="1:6" x14ac:dyDescent="0.2">
      <c r="A575" s="554"/>
      <c r="B575" s="554"/>
      <c r="C575" s="133" t="s">
        <v>1535</v>
      </c>
      <c r="D575" s="136" t="s">
        <v>4699</v>
      </c>
      <c r="E575" s="132" t="s">
        <v>5969</v>
      </c>
      <c r="F575" s="98">
        <v>2870.88</v>
      </c>
    </row>
    <row r="576" spans="1:6" x14ac:dyDescent="0.2">
      <c r="A576" s="554"/>
      <c r="B576" s="554"/>
      <c r="C576" s="133" t="s">
        <v>1536</v>
      </c>
      <c r="D576" s="136" t="s">
        <v>4700</v>
      </c>
      <c r="E576" s="132" t="s">
        <v>5970</v>
      </c>
      <c r="F576" s="98">
        <v>3110.12</v>
      </c>
    </row>
    <row r="577" spans="1:6" x14ac:dyDescent="0.2">
      <c r="A577" s="554"/>
      <c r="B577" s="554"/>
      <c r="C577" s="133" t="s">
        <v>1537</v>
      </c>
      <c r="D577" s="136" t="s">
        <v>4701</v>
      </c>
      <c r="E577" s="132" t="s">
        <v>5971</v>
      </c>
      <c r="F577" s="98">
        <v>3349.36</v>
      </c>
    </row>
    <row r="578" spans="1:6" x14ac:dyDescent="0.2">
      <c r="A578" s="554"/>
      <c r="B578" s="554"/>
      <c r="C578" s="133" t="s">
        <v>1538</v>
      </c>
      <c r="D578" s="136" t="s">
        <v>4702</v>
      </c>
      <c r="E578" s="132" t="s">
        <v>5972</v>
      </c>
      <c r="F578" s="98">
        <v>3588.6</v>
      </c>
    </row>
    <row r="579" spans="1:6" x14ac:dyDescent="0.2">
      <c r="A579" s="554"/>
      <c r="B579" s="554"/>
      <c r="C579" s="133" t="s">
        <v>1539</v>
      </c>
      <c r="D579" s="136" t="s">
        <v>4703</v>
      </c>
      <c r="E579" s="132" t="s">
        <v>5973</v>
      </c>
      <c r="F579" s="98">
        <v>3827.84</v>
      </c>
    </row>
    <row r="580" spans="1:6" x14ac:dyDescent="0.2">
      <c r="A580" s="554"/>
      <c r="B580" s="554"/>
      <c r="C580" s="133" t="s">
        <v>1540</v>
      </c>
      <c r="D580" s="136" t="s">
        <v>4704</v>
      </c>
      <c r="E580" s="132" t="s">
        <v>5974</v>
      </c>
      <c r="F580" s="98">
        <v>4067.08</v>
      </c>
    </row>
    <row r="581" spans="1:6" x14ac:dyDescent="0.2">
      <c r="A581" s="554"/>
      <c r="B581" s="554"/>
      <c r="C581" s="133" t="s">
        <v>1541</v>
      </c>
      <c r="D581" s="136" t="s">
        <v>4705</v>
      </c>
      <c r="E581" s="132" t="s">
        <v>5975</v>
      </c>
      <c r="F581" s="98">
        <v>4306.32</v>
      </c>
    </row>
    <row r="582" spans="1:6" x14ac:dyDescent="0.2">
      <c r="A582" s="554"/>
      <c r="B582" s="554"/>
      <c r="C582" s="133" t="s">
        <v>1542</v>
      </c>
      <c r="D582" s="136" t="s">
        <v>4706</v>
      </c>
      <c r="E582" s="132" t="s">
        <v>5976</v>
      </c>
      <c r="F582" s="98">
        <v>4545.5600000000004</v>
      </c>
    </row>
    <row r="583" spans="1:6" x14ac:dyDescent="0.2">
      <c r="A583" s="554"/>
      <c r="B583" s="554"/>
      <c r="C583" s="133" t="s">
        <v>1543</v>
      </c>
      <c r="D583" s="136" t="s">
        <v>4707</v>
      </c>
      <c r="E583" s="132" t="s">
        <v>5977</v>
      </c>
      <c r="F583" s="98">
        <v>4784.8</v>
      </c>
    </row>
    <row r="584" spans="1:6" x14ac:dyDescent="0.2">
      <c r="A584" s="554"/>
      <c r="B584" s="554"/>
      <c r="C584" s="133" t="s">
        <v>1544</v>
      </c>
      <c r="D584" s="136"/>
      <c r="E584" s="132" t="s">
        <v>5978</v>
      </c>
      <c r="F584" s="98"/>
    </row>
    <row r="585" spans="1:6" x14ac:dyDescent="0.2">
      <c r="A585" s="554"/>
      <c r="B585" s="554"/>
      <c r="C585" s="133" t="s">
        <v>3534</v>
      </c>
      <c r="D585" s="136" t="s">
        <v>4708</v>
      </c>
      <c r="E585" s="132" t="s">
        <v>5979</v>
      </c>
      <c r="F585" s="98">
        <v>5024.04</v>
      </c>
    </row>
    <row r="586" spans="1:6" x14ac:dyDescent="0.2">
      <c r="A586" s="554"/>
      <c r="B586" s="554"/>
      <c r="C586" s="133" t="s">
        <v>3535</v>
      </c>
      <c r="D586" s="136" t="s">
        <v>4709</v>
      </c>
      <c r="E586" s="132" t="s">
        <v>5980</v>
      </c>
      <c r="F586" s="98">
        <v>5263.28</v>
      </c>
    </row>
    <row r="587" spans="1:6" x14ac:dyDescent="0.2">
      <c r="A587" s="554"/>
      <c r="B587" s="554"/>
      <c r="C587" s="133" t="s">
        <v>3536</v>
      </c>
      <c r="D587" s="136" t="s">
        <v>4710</v>
      </c>
      <c r="E587" s="132" t="s">
        <v>5981</v>
      </c>
      <c r="F587" s="98">
        <v>5502.52</v>
      </c>
    </row>
    <row r="588" spans="1:6" x14ac:dyDescent="0.2">
      <c r="A588" s="554"/>
      <c r="B588" s="554"/>
      <c r="C588" s="133" t="s">
        <v>3537</v>
      </c>
      <c r="D588" s="136" t="s">
        <v>4711</v>
      </c>
      <c r="E588" s="132" t="s">
        <v>5982</v>
      </c>
      <c r="F588" s="98">
        <v>5741.76</v>
      </c>
    </row>
    <row r="589" spans="1:6" x14ac:dyDescent="0.2">
      <c r="A589" s="554"/>
      <c r="B589" s="554"/>
      <c r="C589" s="133" t="s">
        <v>3538</v>
      </c>
      <c r="D589" s="136" t="s">
        <v>4712</v>
      </c>
      <c r="E589" s="132" t="s">
        <v>5983</v>
      </c>
      <c r="F589" s="98">
        <v>5981</v>
      </c>
    </row>
    <row r="590" spans="1:6" x14ac:dyDescent="0.2">
      <c r="A590" s="554"/>
      <c r="B590" s="554"/>
      <c r="C590" s="133" t="s">
        <v>3539</v>
      </c>
      <c r="D590" s="136" t="s">
        <v>4713</v>
      </c>
      <c r="E590" s="132" t="s">
        <v>5984</v>
      </c>
      <c r="F590" s="98">
        <v>6220.24</v>
      </c>
    </row>
    <row r="591" spans="1:6" x14ac:dyDescent="0.2">
      <c r="A591" s="554"/>
      <c r="B591" s="554"/>
      <c r="C591" s="133" t="s">
        <v>3540</v>
      </c>
      <c r="D591" s="136" t="s">
        <v>4714</v>
      </c>
      <c r="E591" s="132" t="s">
        <v>5985</v>
      </c>
      <c r="F591" s="98">
        <v>6459.48</v>
      </c>
    </row>
    <row r="592" spans="1:6" x14ac:dyDescent="0.2">
      <c r="A592" s="555"/>
      <c r="B592" s="555"/>
      <c r="C592" s="133" t="s">
        <v>3541</v>
      </c>
      <c r="D592" s="136" t="s">
        <v>4715</v>
      </c>
      <c r="E592" s="132" t="s">
        <v>5986</v>
      </c>
      <c r="F592" s="98">
        <v>6698.72</v>
      </c>
    </row>
    <row r="593" spans="1:6" ht="38.25" x14ac:dyDescent="0.2">
      <c r="A593" s="553" t="s">
        <v>5987</v>
      </c>
      <c r="B593" s="553" t="s">
        <v>212</v>
      </c>
      <c r="C593" s="558"/>
      <c r="D593" s="131" t="s">
        <v>4716</v>
      </c>
      <c r="E593" s="132" t="s">
        <v>5988</v>
      </c>
      <c r="F593" s="562"/>
    </row>
    <row r="594" spans="1:6" ht="38.25" x14ac:dyDescent="0.2">
      <c r="A594" s="554"/>
      <c r="B594" s="554"/>
      <c r="C594" s="559"/>
      <c r="D594" s="131" t="s">
        <v>4717</v>
      </c>
      <c r="E594" s="132" t="s">
        <v>5989</v>
      </c>
      <c r="F594" s="567"/>
    </row>
    <row r="595" spans="1:6" ht="25.5" x14ac:dyDescent="0.2">
      <c r="A595" s="554"/>
      <c r="B595" s="554"/>
      <c r="C595" s="559"/>
      <c r="D595" s="131" t="s">
        <v>4718</v>
      </c>
      <c r="E595" s="132" t="s">
        <v>5990</v>
      </c>
      <c r="F595" s="567"/>
    </row>
    <row r="596" spans="1:6" ht="38.25" x14ac:dyDescent="0.2">
      <c r="A596" s="554"/>
      <c r="B596" s="554"/>
      <c r="C596" s="559"/>
      <c r="D596" s="131" t="s">
        <v>4719</v>
      </c>
      <c r="E596" s="132" t="s">
        <v>5991</v>
      </c>
      <c r="F596" s="567"/>
    </row>
    <row r="597" spans="1:6" ht="38.25" x14ac:dyDescent="0.2">
      <c r="A597" s="554"/>
      <c r="B597" s="554"/>
      <c r="C597" s="559"/>
      <c r="D597" s="131" t="s">
        <v>4720</v>
      </c>
      <c r="E597" s="132" t="s">
        <v>5992</v>
      </c>
      <c r="F597" s="567"/>
    </row>
    <row r="598" spans="1:6" ht="25.5" x14ac:dyDescent="0.2">
      <c r="A598" s="554"/>
      <c r="B598" s="554"/>
      <c r="C598" s="559"/>
      <c r="D598" s="131" t="s">
        <v>4721</v>
      </c>
      <c r="E598" s="132" t="s">
        <v>5993</v>
      </c>
      <c r="F598" s="567"/>
    </row>
    <row r="599" spans="1:6" ht="38.25" x14ac:dyDescent="0.2">
      <c r="A599" s="554"/>
      <c r="B599" s="554"/>
      <c r="C599" s="559"/>
      <c r="D599" s="131" t="s">
        <v>4722</v>
      </c>
      <c r="E599" s="132" t="s">
        <v>5994</v>
      </c>
      <c r="F599" s="567"/>
    </row>
    <row r="600" spans="1:6" ht="38.25" x14ac:dyDescent="0.2">
      <c r="A600" s="554"/>
      <c r="B600" s="554"/>
      <c r="C600" s="559"/>
      <c r="D600" s="131" t="s">
        <v>4723</v>
      </c>
      <c r="E600" s="132" t="s">
        <v>5995</v>
      </c>
      <c r="F600" s="567"/>
    </row>
    <row r="601" spans="1:6" ht="38.25" x14ac:dyDescent="0.2">
      <c r="A601" s="554"/>
      <c r="B601" s="554"/>
      <c r="C601" s="559"/>
      <c r="D601" s="131" t="s">
        <v>4724</v>
      </c>
      <c r="E601" s="132" t="s">
        <v>5996</v>
      </c>
      <c r="F601" s="567"/>
    </row>
    <row r="602" spans="1:6" ht="38.25" x14ac:dyDescent="0.2">
      <c r="A602" s="554"/>
      <c r="B602" s="554"/>
      <c r="C602" s="559"/>
      <c r="D602" s="131" t="s">
        <v>4725</v>
      </c>
      <c r="E602" s="132" t="s">
        <v>5997</v>
      </c>
      <c r="F602" s="567"/>
    </row>
    <row r="603" spans="1:6" ht="38.25" x14ac:dyDescent="0.2">
      <c r="A603" s="554"/>
      <c r="B603" s="554"/>
      <c r="C603" s="559"/>
      <c r="D603" s="131" t="s">
        <v>4726</v>
      </c>
      <c r="E603" s="132" t="s">
        <v>5998</v>
      </c>
      <c r="F603" s="567"/>
    </row>
    <row r="604" spans="1:6" ht="25.5" x14ac:dyDescent="0.2">
      <c r="A604" s="554"/>
      <c r="B604" s="554"/>
      <c r="C604" s="559"/>
      <c r="D604" s="131" t="s">
        <v>4727</v>
      </c>
      <c r="E604" s="132" t="s">
        <v>5999</v>
      </c>
      <c r="F604" s="567"/>
    </row>
    <row r="605" spans="1:6" ht="38.25" x14ac:dyDescent="0.2">
      <c r="A605" s="554"/>
      <c r="B605" s="554"/>
      <c r="C605" s="559"/>
      <c r="D605" s="131" t="s">
        <v>6000</v>
      </c>
      <c r="E605" s="132" t="s">
        <v>6001</v>
      </c>
      <c r="F605" s="567"/>
    </row>
    <row r="606" spans="1:6" ht="38.25" x14ac:dyDescent="0.2">
      <c r="A606" s="554"/>
      <c r="B606" s="554"/>
      <c r="C606" s="559"/>
      <c r="D606" s="131" t="s">
        <v>6002</v>
      </c>
      <c r="E606" s="132" t="s">
        <v>6003</v>
      </c>
      <c r="F606" s="567"/>
    </row>
    <row r="607" spans="1:6" ht="38.25" x14ac:dyDescent="0.2">
      <c r="A607" s="554"/>
      <c r="B607" s="554"/>
      <c r="C607" s="559"/>
      <c r="D607" s="131" t="s">
        <v>6004</v>
      </c>
      <c r="E607" s="132" t="s">
        <v>6005</v>
      </c>
      <c r="F607" s="567"/>
    </row>
    <row r="608" spans="1:6" ht="38.25" x14ac:dyDescent="0.2">
      <c r="A608" s="554"/>
      <c r="B608" s="554"/>
      <c r="C608" s="559"/>
      <c r="D608" s="131" t="s">
        <v>6006</v>
      </c>
      <c r="E608" s="132" t="s">
        <v>6007</v>
      </c>
      <c r="F608" s="567"/>
    </row>
    <row r="609" spans="1:6" ht="25.5" x14ac:dyDescent="0.2">
      <c r="A609" s="554"/>
      <c r="B609" s="554"/>
      <c r="C609" s="559"/>
      <c r="D609" s="131" t="s">
        <v>4728</v>
      </c>
      <c r="E609" s="132" t="s">
        <v>6008</v>
      </c>
      <c r="F609" s="567"/>
    </row>
    <row r="610" spans="1:6" ht="51" x14ac:dyDescent="0.2">
      <c r="A610" s="554"/>
      <c r="B610" s="554"/>
      <c r="C610" s="559"/>
      <c r="D610" s="131" t="s">
        <v>4729</v>
      </c>
      <c r="E610" s="132" t="s">
        <v>6009</v>
      </c>
      <c r="F610" s="567"/>
    </row>
    <row r="611" spans="1:6" ht="51" x14ac:dyDescent="0.2">
      <c r="A611" s="554"/>
      <c r="B611" s="554"/>
      <c r="C611" s="559"/>
      <c r="D611" s="131" t="s">
        <v>4730</v>
      </c>
      <c r="E611" s="132" t="s">
        <v>6010</v>
      </c>
      <c r="F611" s="567"/>
    </row>
    <row r="612" spans="1:6" ht="51" x14ac:dyDescent="0.2">
      <c r="A612" s="554"/>
      <c r="B612" s="554"/>
      <c r="C612" s="559"/>
      <c r="D612" s="131" t="s">
        <v>4731</v>
      </c>
      <c r="E612" s="132" t="s">
        <v>6011</v>
      </c>
      <c r="F612" s="567"/>
    </row>
    <row r="613" spans="1:6" ht="51" x14ac:dyDescent="0.2">
      <c r="A613" s="554"/>
      <c r="B613" s="554"/>
      <c r="C613" s="559"/>
      <c r="D613" s="131" t="s">
        <v>4732</v>
      </c>
      <c r="E613" s="132" t="s">
        <v>6012</v>
      </c>
      <c r="F613" s="567"/>
    </row>
    <row r="614" spans="1:6" ht="51" x14ac:dyDescent="0.2">
      <c r="A614" s="554"/>
      <c r="B614" s="554"/>
      <c r="C614" s="559"/>
      <c r="D614" s="131" t="s">
        <v>4733</v>
      </c>
      <c r="E614" s="132" t="s">
        <v>6013</v>
      </c>
      <c r="F614" s="567"/>
    </row>
    <row r="615" spans="1:6" ht="51" x14ac:dyDescent="0.2">
      <c r="A615" s="554"/>
      <c r="B615" s="554"/>
      <c r="C615" s="559"/>
      <c r="D615" s="131" t="s">
        <v>4734</v>
      </c>
      <c r="E615" s="132" t="s">
        <v>6014</v>
      </c>
      <c r="F615" s="567"/>
    </row>
    <row r="616" spans="1:6" ht="51" x14ac:dyDescent="0.2">
      <c r="A616" s="554"/>
      <c r="B616" s="554"/>
      <c r="C616" s="560"/>
      <c r="D616" s="131" t="s">
        <v>4735</v>
      </c>
      <c r="E616" s="132" t="s">
        <v>6015</v>
      </c>
      <c r="F616" s="563"/>
    </row>
    <row r="617" spans="1:6" x14ac:dyDescent="0.2">
      <c r="A617" s="554"/>
      <c r="B617" s="554"/>
      <c r="C617" s="133" t="s">
        <v>3787</v>
      </c>
      <c r="D617" s="136" t="s">
        <v>4688</v>
      </c>
      <c r="E617" s="132" t="s">
        <v>5958</v>
      </c>
      <c r="F617" s="98">
        <v>58.78</v>
      </c>
    </row>
    <row r="618" spans="1:6" x14ac:dyDescent="0.2">
      <c r="A618" s="554"/>
      <c r="B618" s="554"/>
      <c r="C618" s="133" t="s">
        <v>3788</v>
      </c>
      <c r="D618" s="136" t="s">
        <v>4689</v>
      </c>
      <c r="E618" s="132" t="s">
        <v>5959</v>
      </c>
      <c r="F618" s="98">
        <v>117.56</v>
      </c>
    </row>
    <row r="619" spans="1:6" x14ac:dyDescent="0.2">
      <c r="A619" s="554"/>
      <c r="B619" s="554"/>
      <c r="C619" s="133" t="s">
        <v>3789</v>
      </c>
      <c r="D619" s="136" t="s">
        <v>4690</v>
      </c>
      <c r="E619" s="132" t="s">
        <v>5960</v>
      </c>
      <c r="F619" s="98">
        <v>176.34</v>
      </c>
    </row>
    <row r="620" spans="1:6" x14ac:dyDescent="0.2">
      <c r="A620" s="554"/>
      <c r="B620" s="554"/>
      <c r="C620" s="133" t="s">
        <v>3790</v>
      </c>
      <c r="D620" s="136" t="s">
        <v>4691</v>
      </c>
      <c r="E620" s="132" t="s">
        <v>5961</v>
      </c>
      <c r="F620" s="98">
        <v>235.12</v>
      </c>
    </row>
    <row r="621" spans="1:6" x14ac:dyDescent="0.2">
      <c r="A621" s="554"/>
      <c r="B621" s="554"/>
      <c r="C621" s="133" t="s">
        <v>3791</v>
      </c>
      <c r="D621" s="136" t="s">
        <v>4692</v>
      </c>
      <c r="E621" s="132" t="s">
        <v>5962</v>
      </c>
      <c r="F621" s="98">
        <v>293.89999999999998</v>
      </c>
    </row>
    <row r="622" spans="1:6" x14ac:dyDescent="0.2">
      <c r="A622" s="554"/>
      <c r="B622" s="554"/>
      <c r="C622" s="133" t="s">
        <v>3792</v>
      </c>
      <c r="D622" s="136" t="s">
        <v>4693</v>
      </c>
      <c r="E622" s="132" t="s">
        <v>5963</v>
      </c>
      <c r="F622" s="98">
        <v>352.68</v>
      </c>
    </row>
    <row r="623" spans="1:6" x14ac:dyDescent="0.2">
      <c r="A623" s="554"/>
      <c r="B623" s="554"/>
      <c r="C623" s="133" t="s">
        <v>3793</v>
      </c>
      <c r="D623" s="136" t="s">
        <v>4694</v>
      </c>
      <c r="E623" s="132" t="s">
        <v>5964</v>
      </c>
      <c r="F623" s="98">
        <v>411.46</v>
      </c>
    </row>
    <row r="624" spans="1:6" x14ac:dyDescent="0.2">
      <c r="A624" s="554"/>
      <c r="B624" s="554"/>
      <c r="C624" s="133" t="s">
        <v>3794</v>
      </c>
      <c r="D624" s="136" t="s">
        <v>4695</v>
      </c>
      <c r="E624" s="132" t="s">
        <v>5965</v>
      </c>
      <c r="F624" s="98">
        <v>470.24</v>
      </c>
    </row>
    <row r="625" spans="1:6" x14ac:dyDescent="0.2">
      <c r="A625" s="554"/>
      <c r="B625" s="554"/>
      <c r="C625" s="133" t="s">
        <v>3795</v>
      </c>
      <c r="D625" s="136" t="s">
        <v>4696</v>
      </c>
      <c r="E625" s="132" t="s">
        <v>5966</v>
      </c>
      <c r="F625" s="98">
        <v>529.02</v>
      </c>
    </row>
    <row r="626" spans="1:6" x14ac:dyDescent="0.2">
      <c r="A626" s="554"/>
      <c r="B626" s="554"/>
      <c r="C626" s="133" t="s">
        <v>3796</v>
      </c>
      <c r="D626" s="136" t="s">
        <v>4697</v>
      </c>
      <c r="E626" s="132" t="s">
        <v>5967</v>
      </c>
      <c r="F626" s="98">
        <v>587.79999999999995</v>
      </c>
    </row>
    <row r="627" spans="1:6" x14ac:dyDescent="0.2">
      <c r="A627" s="554"/>
      <c r="B627" s="554"/>
      <c r="C627" s="133" t="s">
        <v>3797</v>
      </c>
      <c r="D627" s="136" t="s">
        <v>4698</v>
      </c>
      <c r="E627" s="132" t="s">
        <v>5968</v>
      </c>
      <c r="F627" s="98">
        <v>646.58000000000004</v>
      </c>
    </row>
    <row r="628" spans="1:6" x14ac:dyDescent="0.2">
      <c r="A628" s="554"/>
      <c r="B628" s="554"/>
      <c r="C628" s="133" t="s">
        <v>3798</v>
      </c>
      <c r="D628" s="136" t="s">
        <v>4699</v>
      </c>
      <c r="E628" s="132" t="s">
        <v>5969</v>
      </c>
      <c r="F628" s="98">
        <v>705.36</v>
      </c>
    </row>
    <row r="629" spans="1:6" x14ac:dyDescent="0.2">
      <c r="A629" s="554"/>
      <c r="B629" s="554"/>
      <c r="C629" s="133" t="s">
        <v>3799</v>
      </c>
      <c r="D629" s="136" t="s">
        <v>4700</v>
      </c>
      <c r="E629" s="132" t="s">
        <v>5970</v>
      </c>
      <c r="F629" s="98">
        <v>764.14</v>
      </c>
    </row>
    <row r="630" spans="1:6" x14ac:dyDescent="0.2">
      <c r="A630" s="554"/>
      <c r="B630" s="554"/>
      <c r="C630" s="133" t="s">
        <v>3800</v>
      </c>
      <c r="D630" s="136" t="s">
        <v>4701</v>
      </c>
      <c r="E630" s="132" t="s">
        <v>5971</v>
      </c>
      <c r="F630" s="98">
        <v>822.92</v>
      </c>
    </row>
    <row r="631" spans="1:6" x14ac:dyDescent="0.2">
      <c r="A631" s="554"/>
      <c r="B631" s="554"/>
      <c r="C631" s="133" t="s">
        <v>3801</v>
      </c>
      <c r="D631" s="136" t="s">
        <v>4702</v>
      </c>
      <c r="E631" s="132" t="s">
        <v>5972</v>
      </c>
      <c r="F631" s="98">
        <v>881.7</v>
      </c>
    </row>
    <row r="632" spans="1:6" x14ac:dyDescent="0.2">
      <c r="A632" s="554"/>
      <c r="B632" s="554"/>
      <c r="C632" s="133" t="s">
        <v>3802</v>
      </c>
      <c r="D632" s="136" t="s">
        <v>4703</v>
      </c>
      <c r="E632" s="132" t="s">
        <v>5973</v>
      </c>
      <c r="F632" s="98">
        <v>940.48</v>
      </c>
    </row>
    <row r="633" spans="1:6" x14ac:dyDescent="0.2">
      <c r="A633" s="554"/>
      <c r="B633" s="554"/>
      <c r="C633" s="133" t="s">
        <v>3803</v>
      </c>
      <c r="D633" s="136" t="s">
        <v>4704</v>
      </c>
      <c r="E633" s="132" t="s">
        <v>5974</v>
      </c>
      <c r="F633" s="98">
        <v>999.26</v>
      </c>
    </row>
    <row r="634" spans="1:6" x14ac:dyDescent="0.2">
      <c r="A634" s="554"/>
      <c r="B634" s="554"/>
      <c r="C634" s="133" t="s">
        <v>3804</v>
      </c>
      <c r="D634" s="136" t="s">
        <v>4705</v>
      </c>
      <c r="E634" s="132" t="s">
        <v>5975</v>
      </c>
      <c r="F634" s="98">
        <v>1058.04</v>
      </c>
    </row>
    <row r="635" spans="1:6" x14ac:dyDescent="0.2">
      <c r="A635" s="554"/>
      <c r="B635" s="554"/>
      <c r="C635" s="133" t="s">
        <v>3805</v>
      </c>
      <c r="D635" s="136" t="s">
        <v>4706</v>
      </c>
      <c r="E635" s="132" t="s">
        <v>5976</v>
      </c>
      <c r="F635" s="98">
        <v>1116.82</v>
      </c>
    </row>
    <row r="636" spans="1:6" x14ac:dyDescent="0.2">
      <c r="A636" s="554"/>
      <c r="B636" s="554"/>
      <c r="C636" s="133" t="s">
        <v>3806</v>
      </c>
      <c r="D636" s="136" t="s">
        <v>4707</v>
      </c>
      <c r="E636" s="132" t="s">
        <v>5977</v>
      </c>
      <c r="F636" s="98">
        <v>1175.5999999999999</v>
      </c>
    </row>
    <row r="637" spans="1:6" x14ac:dyDescent="0.2">
      <c r="A637" s="554"/>
      <c r="B637" s="554"/>
      <c r="C637" s="133" t="s">
        <v>3807</v>
      </c>
      <c r="D637" s="136"/>
      <c r="E637" s="132" t="s">
        <v>6016</v>
      </c>
      <c r="F637" s="98"/>
    </row>
    <row r="638" spans="1:6" x14ac:dyDescent="0.2">
      <c r="A638" s="554"/>
      <c r="B638" s="554"/>
      <c r="C638" s="133" t="s">
        <v>3542</v>
      </c>
      <c r="D638" s="136" t="s">
        <v>4708</v>
      </c>
      <c r="E638" s="132" t="s">
        <v>5979</v>
      </c>
      <c r="F638" s="98">
        <v>1234.3800000000001</v>
      </c>
    </row>
    <row r="639" spans="1:6" x14ac:dyDescent="0.2">
      <c r="A639" s="554"/>
      <c r="B639" s="554"/>
      <c r="C639" s="133" t="s">
        <v>3543</v>
      </c>
      <c r="D639" s="136" t="s">
        <v>4709</v>
      </c>
      <c r="E639" s="132" t="s">
        <v>5980</v>
      </c>
      <c r="F639" s="98">
        <v>1293.1600000000001</v>
      </c>
    </row>
    <row r="640" spans="1:6" x14ac:dyDescent="0.2">
      <c r="A640" s="554"/>
      <c r="B640" s="554"/>
      <c r="C640" s="133" t="s">
        <v>3544</v>
      </c>
      <c r="D640" s="136" t="s">
        <v>4710</v>
      </c>
      <c r="E640" s="132" t="s">
        <v>5981</v>
      </c>
      <c r="F640" s="98">
        <v>1351.94</v>
      </c>
    </row>
    <row r="641" spans="1:6" x14ac:dyDescent="0.2">
      <c r="A641" s="554"/>
      <c r="B641" s="554"/>
      <c r="C641" s="133" t="s">
        <v>3545</v>
      </c>
      <c r="D641" s="136" t="s">
        <v>4711</v>
      </c>
      <c r="E641" s="132" t="s">
        <v>5982</v>
      </c>
      <c r="F641" s="98">
        <v>1410.72</v>
      </c>
    </row>
    <row r="642" spans="1:6" x14ac:dyDescent="0.2">
      <c r="A642" s="554"/>
      <c r="B642" s="554"/>
      <c r="C642" s="133" t="s">
        <v>3546</v>
      </c>
      <c r="D642" s="136" t="s">
        <v>4712</v>
      </c>
      <c r="E642" s="132" t="s">
        <v>5983</v>
      </c>
      <c r="F642" s="98">
        <v>1469.5</v>
      </c>
    </row>
    <row r="643" spans="1:6" x14ac:dyDescent="0.2">
      <c r="A643" s="554"/>
      <c r="B643" s="554"/>
      <c r="C643" s="133" t="s">
        <v>3547</v>
      </c>
      <c r="D643" s="136" t="s">
        <v>4713</v>
      </c>
      <c r="E643" s="132" t="s">
        <v>5984</v>
      </c>
      <c r="F643" s="98">
        <v>1528.28</v>
      </c>
    </row>
    <row r="644" spans="1:6" x14ac:dyDescent="0.2">
      <c r="A644" s="554"/>
      <c r="B644" s="554"/>
      <c r="C644" s="133" t="s">
        <v>3548</v>
      </c>
      <c r="D644" s="136" t="s">
        <v>4714</v>
      </c>
      <c r="E644" s="132" t="s">
        <v>5985</v>
      </c>
      <c r="F644" s="98">
        <v>1587.06</v>
      </c>
    </row>
    <row r="645" spans="1:6" x14ac:dyDescent="0.2">
      <c r="A645" s="555"/>
      <c r="B645" s="555"/>
      <c r="C645" s="133" t="s">
        <v>3549</v>
      </c>
      <c r="D645" s="136" t="s">
        <v>4715</v>
      </c>
      <c r="E645" s="132" t="s">
        <v>5986</v>
      </c>
      <c r="F645" s="98">
        <v>1645.84</v>
      </c>
    </row>
    <row r="646" spans="1:6" x14ac:dyDescent="0.2">
      <c r="A646" s="553" t="s">
        <v>213</v>
      </c>
      <c r="B646" s="553" t="s">
        <v>214</v>
      </c>
      <c r="C646" s="133"/>
      <c r="D646" s="131"/>
      <c r="E646" s="556" t="s">
        <v>6017</v>
      </c>
      <c r="F646" s="557"/>
    </row>
    <row r="647" spans="1:6" ht="14.25" x14ac:dyDescent="0.2">
      <c r="A647" s="554"/>
      <c r="B647" s="554"/>
      <c r="C647" s="133" t="s">
        <v>6018</v>
      </c>
      <c r="D647" s="131" t="s">
        <v>4736</v>
      </c>
      <c r="E647" s="132" t="s">
        <v>1232</v>
      </c>
      <c r="F647" s="98">
        <v>637.85</v>
      </c>
    </row>
    <row r="648" spans="1:6" ht="14.25" x14ac:dyDescent="0.2">
      <c r="A648" s="554"/>
      <c r="B648" s="554"/>
      <c r="C648" s="133" t="s">
        <v>6019</v>
      </c>
      <c r="D648" s="131" t="s">
        <v>4737</v>
      </c>
      <c r="E648" s="132" t="s">
        <v>571</v>
      </c>
      <c r="F648" s="98">
        <v>1053.8399999999999</v>
      </c>
    </row>
    <row r="649" spans="1:6" x14ac:dyDescent="0.2">
      <c r="A649" s="554"/>
      <c r="B649" s="554"/>
      <c r="C649" s="133" t="s">
        <v>385</v>
      </c>
      <c r="D649" s="131" t="s">
        <v>4738</v>
      </c>
      <c r="E649" s="132" t="s">
        <v>1825</v>
      </c>
      <c r="F649" s="98">
        <v>1553.02</v>
      </c>
    </row>
    <row r="650" spans="1:6" x14ac:dyDescent="0.2">
      <c r="A650" s="554"/>
      <c r="B650" s="554"/>
      <c r="C650" s="133" t="s">
        <v>956</v>
      </c>
      <c r="D650" s="131" t="s">
        <v>4739</v>
      </c>
      <c r="E650" s="132" t="s">
        <v>1826</v>
      </c>
      <c r="F650" s="98">
        <v>2218.6</v>
      </c>
    </row>
    <row r="651" spans="1:6" x14ac:dyDescent="0.2">
      <c r="A651" s="554"/>
      <c r="B651" s="554"/>
      <c r="C651" s="133" t="s">
        <v>957</v>
      </c>
      <c r="D651" s="131" t="s">
        <v>4740</v>
      </c>
      <c r="E651" s="132" t="s">
        <v>1827</v>
      </c>
      <c r="F651" s="98">
        <v>2884.18</v>
      </c>
    </row>
    <row r="652" spans="1:6" x14ac:dyDescent="0.2">
      <c r="A652" s="554"/>
      <c r="B652" s="554"/>
      <c r="C652" s="133" t="s">
        <v>958</v>
      </c>
      <c r="D652" s="131" t="s">
        <v>4741</v>
      </c>
      <c r="E652" s="132" t="s">
        <v>1828</v>
      </c>
      <c r="F652" s="98">
        <v>3549.76</v>
      </c>
    </row>
    <row r="653" spans="1:6" x14ac:dyDescent="0.2">
      <c r="A653" s="554"/>
      <c r="B653" s="554"/>
      <c r="C653" s="133" t="s">
        <v>959</v>
      </c>
      <c r="D653" s="131" t="s">
        <v>4742</v>
      </c>
      <c r="E653" s="132" t="s">
        <v>1829</v>
      </c>
      <c r="F653" s="98">
        <v>4215.3500000000004</v>
      </c>
    </row>
    <row r="654" spans="1:6" x14ac:dyDescent="0.2">
      <c r="A654" s="554"/>
      <c r="B654" s="554"/>
      <c r="C654" s="133" t="s">
        <v>960</v>
      </c>
      <c r="D654" s="131" t="s">
        <v>4743</v>
      </c>
      <c r="E654" s="132" t="s">
        <v>1830</v>
      </c>
      <c r="F654" s="98">
        <v>4880.93</v>
      </c>
    </row>
    <row r="655" spans="1:6" x14ac:dyDescent="0.2">
      <c r="A655" s="554"/>
      <c r="B655" s="554"/>
      <c r="C655" s="133" t="s">
        <v>961</v>
      </c>
      <c r="D655" s="131" t="s">
        <v>4744</v>
      </c>
      <c r="E655" s="132" t="s">
        <v>1729</v>
      </c>
      <c r="F655" s="98">
        <v>5546.51</v>
      </c>
    </row>
    <row r="656" spans="1:6" x14ac:dyDescent="0.2">
      <c r="A656" s="554"/>
      <c r="B656" s="554"/>
      <c r="C656" s="133" t="s">
        <v>962</v>
      </c>
      <c r="D656" s="131" t="s">
        <v>4745</v>
      </c>
      <c r="E656" s="132" t="s">
        <v>1730</v>
      </c>
      <c r="F656" s="98">
        <v>6212.09</v>
      </c>
    </row>
    <row r="657" spans="1:6" x14ac:dyDescent="0.2">
      <c r="A657" s="554"/>
      <c r="B657" s="554"/>
      <c r="C657" s="133" t="s">
        <v>963</v>
      </c>
      <c r="D657" s="131" t="s">
        <v>4746</v>
      </c>
      <c r="E657" s="132" t="s">
        <v>1731</v>
      </c>
      <c r="F657" s="98">
        <v>6877.67</v>
      </c>
    </row>
    <row r="658" spans="1:6" x14ac:dyDescent="0.2">
      <c r="A658" s="554"/>
      <c r="B658" s="554"/>
      <c r="C658" s="133" t="s">
        <v>964</v>
      </c>
      <c r="D658" s="131" t="s">
        <v>4747</v>
      </c>
      <c r="E658" s="132" t="s">
        <v>3259</v>
      </c>
      <c r="F658" s="98">
        <v>7765.11</v>
      </c>
    </row>
    <row r="659" spans="1:6" x14ac:dyDescent="0.2">
      <c r="A659" s="554"/>
      <c r="B659" s="554"/>
      <c r="C659" s="133" t="s">
        <v>965</v>
      </c>
      <c r="D659" s="131" t="s">
        <v>4748</v>
      </c>
      <c r="E659" s="132" t="s">
        <v>3260</v>
      </c>
      <c r="F659" s="98">
        <v>9096.27</v>
      </c>
    </row>
    <row r="660" spans="1:6" x14ac:dyDescent="0.2">
      <c r="A660" s="554"/>
      <c r="B660" s="554"/>
      <c r="C660" s="133" t="s">
        <v>966</v>
      </c>
      <c r="D660" s="131" t="s">
        <v>4749</v>
      </c>
      <c r="E660" s="132" t="s">
        <v>3261</v>
      </c>
      <c r="F660" s="98">
        <v>10427.43</v>
      </c>
    </row>
    <row r="661" spans="1:6" x14ac:dyDescent="0.2">
      <c r="A661" s="554"/>
      <c r="B661" s="554"/>
      <c r="C661" s="133" t="s">
        <v>967</v>
      </c>
      <c r="D661" s="131" t="s">
        <v>4750</v>
      </c>
      <c r="E661" s="132" t="s">
        <v>3262</v>
      </c>
      <c r="F661" s="98">
        <v>11758.59</v>
      </c>
    </row>
    <row r="662" spans="1:6" x14ac:dyDescent="0.2">
      <c r="A662" s="554"/>
      <c r="B662" s="554"/>
      <c r="C662" s="133" t="s">
        <v>968</v>
      </c>
      <c r="D662" s="131" t="s">
        <v>4751</v>
      </c>
      <c r="E662" s="132" t="s">
        <v>3263</v>
      </c>
      <c r="F662" s="98">
        <v>13089.76</v>
      </c>
    </row>
    <row r="663" spans="1:6" x14ac:dyDescent="0.2">
      <c r="A663" s="554"/>
      <c r="B663" s="554"/>
      <c r="C663" s="133" t="s">
        <v>969</v>
      </c>
      <c r="D663" s="131" t="s">
        <v>4752</v>
      </c>
      <c r="E663" s="132" t="s">
        <v>970</v>
      </c>
      <c r="F663" s="98">
        <v>14420.92</v>
      </c>
    </row>
    <row r="664" spans="1:6" x14ac:dyDescent="0.2">
      <c r="A664" s="554"/>
      <c r="B664" s="554"/>
      <c r="C664" s="133" t="s">
        <v>971</v>
      </c>
      <c r="D664" s="131" t="s">
        <v>4753</v>
      </c>
      <c r="E664" s="132" t="s">
        <v>972</v>
      </c>
      <c r="F664" s="98">
        <v>15752.08</v>
      </c>
    </row>
    <row r="665" spans="1:6" x14ac:dyDescent="0.2">
      <c r="A665" s="554"/>
      <c r="B665" s="554"/>
      <c r="C665" s="133" t="s">
        <v>973</v>
      </c>
      <c r="D665" s="131" t="s">
        <v>4754</v>
      </c>
      <c r="E665" s="132" t="s">
        <v>974</v>
      </c>
      <c r="F665" s="98">
        <v>17083.240000000002</v>
      </c>
    </row>
    <row r="666" spans="1:6" x14ac:dyDescent="0.2">
      <c r="A666" s="554"/>
      <c r="B666" s="554"/>
      <c r="C666" s="133" t="s">
        <v>975</v>
      </c>
      <c r="D666" s="131" t="s">
        <v>4755</v>
      </c>
      <c r="E666" s="132" t="s">
        <v>976</v>
      </c>
      <c r="F666" s="98">
        <v>18414.400000000001</v>
      </c>
    </row>
    <row r="667" spans="1:6" x14ac:dyDescent="0.2">
      <c r="A667" s="554"/>
      <c r="B667" s="554"/>
      <c r="C667" s="133" t="s">
        <v>977</v>
      </c>
      <c r="D667" s="131" t="s">
        <v>4756</v>
      </c>
      <c r="E667" s="132" t="s">
        <v>978</v>
      </c>
      <c r="F667" s="98">
        <v>19745.560000000001</v>
      </c>
    </row>
    <row r="668" spans="1:6" x14ac:dyDescent="0.2">
      <c r="A668" s="554"/>
      <c r="B668" s="554"/>
      <c r="C668" s="133" t="s">
        <v>979</v>
      </c>
      <c r="D668" s="131" t="s">
        <v>4757</v>
      </c>
      <c r="E668" s="132" t="s">
        <v>980</v>
      </c>
      <c r="F668" s="98">
        <v>21076.73</v>
      </c>
    </row>
    <row r="669" spans="1:6" x14ac:dyDescent="0.2">
      <c r="A669" s="554"/>
      <c r="B669" s="554"/>
      <c r="C669" s="133" t="s">
        <v>981</v>
      </c>
      <c r="D669" s="131" t="s">
        <v>4758</v>
      </c>
      <c r="E669" s="132" t="s">
        <v>982</v>
      </c>
      <c r="F669" s="98">
        <v>22407.89</v>
      </c>
    </row>
    <row r="670" spans="1:6" x14ac:dyDescent="0.2">
      <c r="A670" s="555"/>
      <c r="B670" s="555"/>
      <c r="C670" s="133" t="s">
        <v>983</v>
      </c>
      <c r="D670" s="131" t="s">
        <v>4759</v>
      </c>
      <c r="E670" s="132" t="s">
        <v>6020</v>
      </c>
      <c r="F670" s="98">
        <v>23739.05</v>
      </c>
    </row>
    <row r="671" spans="1:6" x14ac:dyDescent="0.2">
      <c r="A671" s="553" t="s">
        <v>215</v>
      </c>
      <c r="B671" s="578" t="s">
        <v>6854</v>
      </c>
      <c r="C671" s="133"/>
      <c r="D671" s="131"/>
      <c r="E671" s="556" t="s">
        <v>6021</v>
      </c>
      <c r="F671" s="557"/>
    </row>
    <row r="672" spans="1:6" x14ac:dyDescent="0.2">
      <c r="A672" s="554"/>
      <c r="B672" s="554"/>
      <c r="C672" s="133" t="s">
        <v>984</v>
      </c>
      <c r="D672" s="131" t="s">
        <v>4761</v>
      </c>
      <c r="E672" s="132" t="s">
        <v>2089</v>
      </c>
      <c r="F672" s="98">
        <v>414.37</v>
      </c>
    </row>
    <row r="673" spans="1:6" x14ac:dyDescent="0.2">
      <c r="A673" s="554"/>
      <c r="B673" s="554"/>
      <c r="C673" s="133" t="s">
        <v>985</v>
      </c>
      <c r="D673" s="131" t="s">
        <v>4762</v>
      </c>
      <c r="E673" s="132" t="s">
        <v>2400</v>
      </c>
      <c r="F673" s="98">
        <v>828.73</v>
      </c>
    </row>
    <row r="674" spans="1:6" ht="25.5" x14ac:dyDescent="0.2">
      <c r="A674" s="554"/>
      <c r="B674" s="554"/>
      <c r="C674" s="133" t="s">
        <v>986</v>
      </c>
      <c r="D674" s="131" t="s">
        <v>4763</v>
      </c>
      <c r="E674" s="132" t="s">
        <v>2401</v>
      </c>
      <c r="F674" s="98">
        <v>1400.55</v>
      </c>
    </row>
    <row r="675" spans="1:6" ht="25.5" x14ac:dyDescent="0.2">
      <c r="A675" s="554"/>
      <c r="B675" s="554"/>
      <c r="C675" s="133" t="s">
        <v>987</v>
      </c>
      <c r="D675" s="131" t="s">
        <v>4764</v>
      </c>
      <c r="E675" s="132" t="s">
        <v>2402</v>
      </c>
      <c r="F675" s="98">
        <v>2270.7199999999998</v>
      </c>
    </row>
    <row r="676" spans="1:6" ht="25.5" x14ac:dyDescent="0.2">
      <c r="A676" s="554"/>
      <c r="B676" s="554"/>
      <c r="C676" s="133" t="s">
        <v>988</v>
      </c>
      <c r="D676" s="131" t="s">
        <v>4765</v>
      </c>
      <c r="E676" s="132" t="s">
        <v>2403</v>
      </c>
      <c r="F676" s="98">
        <v>3074.59</v>
      </c>
    </row>
    <row r="677" spans="1:6" ht="25.5" x14ac:dyDescent="0.2">
      <c r="A677" s="554"/>
      <c r="B677" s="554"/>
      <c r="C677" s="133" t="s">
        <v>989</v>
      </c>
      <c r="D677" s="131" t="s">
        <v>4766</v>
      </c>
      <c r="E677" s="132" t="s">
        <v>2404</v>
      </c>
      <c r="F677" s="98">
        <v>3936.47</v>
      </c>
    </row>
    <row r="678" spans="1:6" ht="25.5" x14ac:dyDescent="0.2">
      <c r="A678" s="554"/>
      <c r="B678" s="554"/>
      <c r="C678" s="133" t="s">
        <v>990</v>
      </c>
      <c r="D678" s="131" t="s">
        <v>4767</v>
      </c>
      <c r="E678" s="132" t="s">
        <v>2405</v>
      </c>
      <c r="F678" s="98">
        <v>4765.2</v>
      </c>
    </row>
    <row r="679" spans="1:6" ht="25.5" x14ac:dyDescent="0.2">
      <c r="A679" s="554"/>
      <c r="B679" s="554"/>
      <c r="C679" s="133" t="s">
        <v>991</v>
      </c>
      <c r="D679" s="131" t="s">
        <v>4768</v>
      </c>
      <c r="E679" s="132" t="s">
        <v>3272</v>
      </c>
      <c r="F679" s="98">
        <v>5593.93</v>
      </c>
    </row>
    <row r="680" spans="1:6" ht="25.5" x14ac:dyDescent="0.2">
      <c r="A680" s="554"/>
      <c r="B680" s="554"/>
      <c r="C680" s="133" t="s">
        <v>992</v>
      </c>
      <c r="D680" s="131" t="s">
        <v>4769</v>
      </c>
      <c r="E680" s="132" t="s">
        <v>3273</v>
      </c>
      <c r="F680" s="98">
        <v>6422.66</v>
      </c>
    </row>
    <row r="681" spans="1:6" ht="25.5" x14ac:dyDescent="0.2">
      <c r="A681" s="554"/>
      <c r="B681" s="554"/>
      <c r="C681" s="133" t="s">
        <v>993</v>
      </c>
      <c r="D681" s="131" t="s">
        <v>4770</v>
      </c>
      <c r="E681" s="132" t="s">
        <v>3274</v>
      </c>
      <c r="F681" s="98">
        <v>7251.39</v>
      </c>
    </row>
    <row r="682" spans="1:6" ht="25.5" x14ac:dyDescent="0.2">
      <c r="A682" s="554"/>
      <c r="B682" s="554"/>
      <c r="C682" s="133" t="s">
        <v>994</v>
      </c>
      <c r="D682" s="131" t="s">
        <v>4771</v>
      </c>
      <c r="E682" s="132" t="s">
        <v>3275</v>
      </c>
      <c r="F682" s="98">
        <v>8287.2999999999993</v>
      </c>
    </row>
    <row r="683" spans="1:6" ht="25.5" x14ac:dyDescent="0.2">
      <c r="A683" s="554"/>
      <c r="B683" s="554"/>
      <c r="C683" s="133" t="s">
        <v>1672</v>
      </c>
      <c r="D683" s="131" t="s">
        <v>4772</v>
      </c>
      <c r="E683" s="132" t="s">
        <v>3276</v>
      </c>
      <c r="F683" s="98">
        <v>9944.76</v>
      </c>
    </row>
    <row r="684" spans="1:6" ht="25.5" x14ac:dyDescent="0.2">
      <c r="A684" s="554"/>
      <c r="B684" s="554"/>
      <c r="C684" s="133" t="s">
        <v>1673</v>
      </c>
      <c r="D684" s="131" t="s">
        <v>4773</v>
      </c>
      <c r="E684" s="132" t="s">
        <v>3278</v>
      </c>
      <c r="F684" s="98">
        <v>11602.22</v>
      </c>
    </row>
    <row r="685" spans="1:6" ht="25.5" x14ac:dyDescent="0.2">
      <c r="A685" s="554"/>
      <c r="B685" s="554"/>
      <c r="C685" s="133" t="s">
        <v>1674</v>
      </c>
      <c r="D685" s="131" t="s">
        <v>4774</v>
      </c>
      <c r="E685" s="132" t="s">
        <v>3279</v>
      </c>
      <c r="F685" s="98">
        <v>13259.68</v>
      </c>
    </row>
    <row r="686" spans="1:6" ht="25.5" x14ac:dyDescent="0.2">
      <c r="A686" s="554"/>
      <c r="B686" s="554"/>
      <c r="C686" s="133" t="s">
        <v>1675</v>
      </c>
      <c r="D686" s="131" t="s">
        <v>4775</v>
      </c>
      <c r="E686" s="132" t="s">
        <v>3280</v>
      </c>
      <c r="F686" s="98">
        <v>14917.14</v>
      </c>
    </row>
    <row r="687" spans="1:6" ht="25.5" x14ac:dyDescent="0.2">
      <c r="A687" s="554"/>
      <c r="B687" s="554"/>
      <c r="C687" s="133" t="s">
        <v>1676</v>
      </c>
      <c r="D687" s="131" t="s">
        <v>4776</v>
      </c>
      <c r="E687" s="132" t="s">
        <v>1677</v>
      </c>
      <c r="F687" s="98">
        <v>16574.599999999999</v>
      </c>
    </row>
    <row r="688" spans="1:6" ht="25.5" x14ac:dyDescent="0.2">
      <c r="A688" s="554"/>
      <c r="B688" s="554"/>
      <c r="C688" s="133" t="s">
        <v>1678</v>
      </c>
      <c r="D688" s="131" t="s">
        <v>4777</v>
      </c>
      <c r="E688" s="132" t="s">
        <v>1679</v>
      </c>
      <c r="F688" s="98">
        <v>18232.060000000001</v>
      </c>
    </row>
    <row r="689" spans="1:6" ht="25.5" x14ac:dyDescent="0.2">
      <c r="A689" s="554"/>
      <c r="B689" s="554"/>
      <c r="C689" s="133" t="s">
        <v>1680</v>
      </c>
      <c r="D689" s="131" t="s">
        <v>4778</v>
      </c>
      <c r="E689" s="132" t="s">
        <v>1681</v>
      </c>
      <c r="F689" s="98">
        <v>19889.52</v>
      </c>
    </row>
    <row r="690" spans="1:6" ht="25.5" x14ac:dyDescent="0.2">
      <c r="A690" s="554"/>
      <c r="B690" s="554"/>
      <c r="C690" s="133" t="s">
        <v>1682</v>
      </c>
      <c r="D690" s="131" t="s">
        <v>4779</v>
      </c>
      <c r="E690" s="132" t="s">
        <v>1683</v>
      </c>
      <c r="F690" s="98">
        <v>21546.98</v>
      </c>
    </row>
    <row r="691" spans="1:6" ht="25.5" x14ac:dyDescent="0.2">
      <c r="A691" s="554"/>
      <c r="B691" s="554"/>
      <c r="C691" s="133" t="s">
        <v>1684</v>
      </c>
      <c r="D691" s="131" t="s">
        <v>4780</v>
      </c>
      <c r="E691" s="132" t="s">
        <v>1685</v>
      </c>
      <c r="F691" s="98">
        <v>23204.44</v>
      </c>
    </row>
    <row r="692" spans="1:6" ht="25.5" x14ac:dyDescent="0.2">
      <c r="A692" s="554"/>
      <c r="B692" s="554"/>
      <c r="C692" s="133" t="s">
        <v>1515</v>
      </c>
      <c r="D692" s="131" t="s">
        <v>4781</v>
      </c>
      <c r="E692" s="132" t="s">
        <v>1686</v>
      </c>
      <c r="F692" s="98">
        <v>24861.9</v>
      </c>
    </row>
    <row r="693" spans="1:6" ht="25.5" x14ac:dyDescent="0.2">
      <c r="A693" s="554"/>
      <c r="B693" s="554"/>
      <c r="C693" s="133" t="s">
        <v>1687</v>
      </c>
      <c r="D693" s="131" t="s">
        <v>4782</v>
      </c>
      <c r="E693" s="132" t="s">
        <v>1688</v>
      </c>
      <c r="F693" s="98">
        <v>26519.360000000001</v>
      </c>
    </row>
    <row r="694" spans="1:6" ht="25.5" x14ac:dyDescent="0.2">
      <c r="A694" s="554"/>
      <c r="B694" s="554"/>
      <c r="C694" s="133" t="s">
        <v>1689</v>
      </c>
      <c r="D694" s="131" t="s">
        <v>4783</v>
      </c>
      <c r="E694" s="132" t="s">
        <v>435</v>
      </c>
      <c r="F694" s="98">
        <v>28176.82</v>
      </c>
    </row>
    <row r="695" spans="1:6" x14ac:dyDescent="0.2">
      <c r="A695" s="554"/>
      <c r="B695" s="554"/>
      <c r="C695" s="133" t="s">
        <v>436</v>
      </c>
      <c r="D695" s="131"/>
      <c r="E695" s="132" t="s">
        <v>6022</v>
      </c>
      <c r="F695" s="98"/>
    </row>
    <row r="696" spans="1:6" ht="25.5" x14ac:dyDescent="0.2">
      <c r="A696" s="554"/>
      <c r="B696" s="554"/>
      <c r="C696" s="133" t="s">
        <v>6023</v>
      </c>
      <c r="D696" s="131" t="s">
        <v>6024</v>
      </c>
      <c r="E696" s="132" t="s">
        <v>6025</v>
      </c>
      <c r="F696" s="98">
        <v>30248.65</v>
      </c>
    </row>
    <row r="697" spans="1:6" ht="25.5" x14ac:dyDescent="0.2">
      <c r="A697" s="554"/>
      <c r="B697" s="554"/>
      <c r="C697" s="133" t="s">
        <v>6026</v>
      </c>
      <c r="D697" s="131" t="s">
        <v>6027</v>
      </c>
      <c r="E697" s="132" t="s">
        <v>6028</v>
      </c>
      <c r="F697" s="98">
        <v>33563.57</v>
      </c>
    </row>
    <row r="698" spans="1:6" ht="25.5" x14ac:dyDescent="0.2">
      <c r="A698" s="554"/>
      <c r="B698" s="554"/>
      <c r="C698" s="133" t="s">
        <v>6029</v>
      </c>
      <c r="D698" s="131" t="s">
        <v>6030</v>
      </c>
      <c r="E698" s="132" t="s">
        <v>6031</v>
      </c>
      <c r="F698" s="98">
        <v>36878.49</v>
      </c>
    </row>
    <row r="699" spans="1:6" ht="25.5" x14ac:dyDescent="0.2">
      <c r="A699" s="554"/>
      <c r="B699" s="554"/>
      <c r="C699" s="133" t="s">
        <v>6032</v>
      </c>
      <c r="D699" s="131" t="s">
        <v>6033</v>
      </c>
      <c r="E699" s="132" t="s">
        <v>6034</v>
      </c>
      <c r="F699" s="98">
        <v>40193.410000000003</v>
      </c>
    </row>
    <row r="700" spans="1:6" ht="25.5" x14ac:dyDescent="0.2">
      <c r="A700" s="554"/>
      <c r="B700" s="554"/>
      <c r="C700" s="133" t="s">
        <v>6035</v>
      </c>
      <c r="D700" s="131" t="s">
        <v>6036</v>
      </c>
      <c r="E700" s="132" t="s">
        <v>6037</v>
      </c>
      <c r="F700" s="98">
        <v>43508.33</v>
      </c>
    </row>
    <row r="701" spans="1:6" ht="25.5" x14ac:dyDescent="0.2">
      <c r="A701" s="555"/>
      <c r="B701" s="555"/>
      <c r="C701" s="133" t="s">
        <v>6038</v>
      </c>
      <c r="D701" s="131" t="s">
        <v>6039</v>
      </c>
      <c r="E701" s="132" t="s">
        <v>6040</v>
      </c>
      <c r="F701" s="98">
        <v>46823.25</v>
      </c>
    </row>
    <row r="702" spans="1:6" x14ac:dyDescent="0.2">
      <c r="A702" s="553" t="s">
        <v>217</v>
      </c>
      <c r="B702" s="553" t="s">
        <v>218</v>
      </c>
      <c r="C702" s="133"/>
      <c r="D702" s="131"/>
      <c r="E702" s="556" t="s">
        <v>1691</v>
      </c>
      <c r="F702" s="557"/>
    </row>
    <row r="703" spans="1:6" ht="14.25" x14ac:dyDescent="0.2">
      <c r="A703" s="554"/>
      <c r="B703" s="554"/>
      <c r="C703" s="133" t="s">
        <v>6041</v>
      </c>
      <c r="D703" s="131" t="s">
        <v>4784</v>
      </c>
      <c r="E703" s="132" t="s">
        <v>3256</v>
      </c>
      <c r="F703" s="98">
        <v>239.35</v>
      </c>
    </row>
    <row r="704" spans="1:6" ht="14.25" x14ac:dyDescent="0.2">
      <c r="A704" s="554"/>
      <c r="B704" s="554"/>
      <c r="C704" s="133" t="s">
        <v>6042</v>
      </c>
      <c r="D704" s="131" t="s">
        <v>4785</v>
      </c>
      <c r="E704" s="132" t="s">
        <v>3257</v>
      </c>
      <c r="F704" s="98">
        <v>382.96</v>
      </c>
    </row>
    <row r="705" spans="1:6" x14ac:dyDescent="0.2">
      <c r="A705" s="554"/>
      <c r="B705" s="554"/>
      <c r="C705" s="133" t="s">
        <v>1692</v>
      </c>
      <c r="D705" s="131" t="s">
        <v>4786</v>
      </c>
      <c r="E705" s="132" t="s">
        <v>3515</v>
      </c>
      <c r="F705" s="98">
        <v>542.53</v>
      </c>
    </row>
    <row r="706" spans="1:6" x14ac:dyDescent="0.2">
      <c r="A706" s="554"/>
      <c r="B706" s="554"/>
      <c r="C706" s="133" t="s">
        <v>1693</v>
      </c>
      <c r="D706" s="131" t="s">
        <v>4787</v>
      </c>
      <c r="E706" s="132" t="s">
        <v>3516</v>
      </c>
      <c r="F706" s="98">
        <v>734.01</v>
      </c>
    </row>
    <row r="707" spans="1:6" x14ac:dyDescent="0.2">
      <c r="A707" s="554"/>
      <c r="B707" s="554"/>
      <c r="C707" s="133" t="s">
        <v>1694</v>
      </c>
      <c r="D707" s="131" t="s">
        <v>4788</v>
      </c>
      <c r="E707" s="132" t="s">
        <v>3517</v>
      </c>
      <c r="F707" s="98">
        <v>925.49</v>
      </c>
    </row>
    <row r="708" spans="1:6" x14ac:dyDescent="0.2">
      <c r="A708" s="554"/>
      <c r="B708" s="554"/>
      <c r="C708" s="133" t="s">
        <v>1695</v>
      </c>
      <c r="D708" s="131" t="s">
        <v>4789</v>
      </c>
      <c r="E708" s="132" t="s">
        <v>3518</v>
      </c>
      <c r="F708" s="98">
        <v>1116.97</v>
      </c>
    </row>
    <row r="709" spans="1:6" x14ac:dyDescent="0.2">
      <c r="A709" s="554"/>
      <c r="B709" s="554"/>
      <c r="C709" s="133" t="s">
        <v>1696</v>
      </c>
      <c r="D709" s="131" t="s">
        <v>4790</v>
      </c>
      <c r="E709" s="132" t="s">
        <v>3519</v>
      </c>
      <c r="F709" s="98">
        <v>1308.45</v>
      </c>
    </row>
    <row r="710" spans="1:6" x14ac:dyDescent="0.2">
      <c r="A710" s="554"/>
      <c r="B710" s="554"/>
      <c r="C710" s="133" t="s">
        <v>1697</v>
      </c>
      <c r="D710" s="131" t="s">
        <v>4791</v>
      </c>
      <c r="E710" s="132" t="s">
        <v>3520</v>
      </c>
      <c r="F710" s="98">
        <v>1499.93</v>
      </c>
    </row>
    <row r="711" spans="1:6" x14ac:dyDescent="0.2">
      <c r="A711" s="554"/>
      <c r="B711" s="554"/>
      <c r="C711" s="133" t="s">
        <v>1698</v>
      </c>
      <c r="D711" s="131" t="s">
        <v>4792</v>
      </c>
      <c r="E711" s="132" t="s">
        <v>3521</v>
      </c>
      <c r="F711" s="98">
        <v>1691.41</v>
      </c>
    </row>
    <row r="712" spans="1:6" x14ac:dyDescent="0.2">
      <c r="A712" s="554"/>
      <c r="B712" s="554"/>
      <c r="C712" s="133" t="s">
        <v>1699</v>
      </c>
      <c r="D712" s="131" t="s">
        <v>4793</v>
      </c>
      <c r="E712" s="132" t="s">
        <v>3522</v>
      </c>
      <c r="F712" s="98">
        <v>1946.71</v>
      </c>
    </row>
    <row r="713" spans="1:6" x14ac:dyDescent="0.2">
      <c r="A713" s="554"/>
      <c r="B713" s="554"/>
      <c r="C713" s="133" t="s">
        <v>1700</v>
      </c>
      <c r="D713" s="131" t="s">
        <v>4794</v>
      </c>
      <c r="E713" s="132" t="s">
        <v>3523</v>
      </c>
      <c r="F713" s="98">
        <v>2329.67</v>
      </c>
    </row>
    <row r="714" spans="1:6" x14ac:dyDescent="0.2">
      <c r="A714" s="554"/>
      <c r="B714" s="554"/>
      <c r="C714" s="133" t="s">
        <v>1701</v>
      </c>
      <c r="D714" s="131" t="s">
        <v>4795</v>
      </c>
      <c r="E714" s="132" t="s">
        <v>3524</v>
      </c>
      <c r="F714" s="98">
        <v>2712.63</v>
      </c>
    </row>
    <row r="715" spans="1:6" x14ac:dyDescent="0.2">
      <c r="A715" s="554"/>
      <c r="B715" s="554"/>
      <c r="C715" s="133" t="s">
        <v>1702</v>
      </c>
      <c r="D715" s="131" t="s">
        <v>4796</v>
      </c>
      <c r="E715" s="132" t="s">
        <v>3525</v>
      </c>
      <c r="F715" s="98">
        <v>3095.59</v>
      </c>
    </row>
    <row r="716" spans="1:6" x14ac:dyDescent="0.2">
      <c r="A716" s="554"/>
      <c r="B716" s="554"/>
      <c r="C716" s="133" t="s">
        <v>1703</v>
      </c>
      <c r="D716" s="131" t="s">
        <v>4797</v>
      </c>
      <c r="E716" s="132" t="s">
        <v>3526</v>
      </c>
      <c r="F716" s="98">
        <v>3478.55</v>
      </c>
    </row>
    <row r="717" spans="1:6" x14ac:dyDescent="0.2">
      <c r="A717" s="554"/>
      <c r="B717" s="554"/>
      <c r="C717" s="133" t="s">
        <v>1704</v>
      </c>
      <c r="D717" s="131" t="s">
        <v>4798</v>
      </c>
      <c r="E717" s="132" t="s">
        <v>3527</v>
      </c>
      <c r="F717" s="98">
        <v>3861.51</v>
      </c>
    </row>
    <row r="718" spans="1:6" x14ac:dyDescent="0.2">
      <c r="A718" s="554"/>
      <c r="B718" s="554"/>
      <c r="C718" s="133" t="s">
        <v>1705</v>
      </c>
      <c r="D718" s="131" t="s">
        <v>4799</v>
      </c>
      <c r="E718" s="132" t="s">
        <v>3528</v>
      </c>
      <c r="F718" s="98">
        <v>4755.09</v>
      </c>
    </row>
    <row r="719" spans="1:6" x14ac:dyDescent="0.2">
      <c r="A719" s="554"/>
      <c r="B719" s="554"/>
      <c r="C719" s="133" t="s">
        <v>1706</v>
      </c>
      <c r="D719" s="131" t="s">
        <v>4800</v>
      </c>
      <c r="E719" s="132" t="s">
        <v>3529</v>
      </c>
      <c r="F719" s="98">
        <v>6669.89</v>
      </c>
    </row>
    <row r="720" spans="1:6" x14ac:dyDescent="0.2">
      <c r="A720" s="554"/>
      <c r="B720" s="554"/>
      <c r="C720" s="133" t="s">
        <v>1707</v>
      </c>
      <c r="D720" s="131" t="s">
        <v>4801</v>
      </c>
      <c r="E720" s="132" t="s">
        <v>3530</v>
      </c>
      <c r="F720" s="98">
        <v>8584.69</v>
      </c>
    </row>
    <row r="721" spans="1:6" x14ac:dyDescent="0.2">
      <c r="A721" s="554"/>
      <c r="B721" s="554"/>
      <c r="C721" s="133" t="s">
        <v>1708</v>
      </c>
      <c r="D721" s="131" t="s">
        <v>4802</v>
      </c>
      <c r="E721" s="132" t="s">
        <v>3531</v>
      </c>
      <c r="F721" s="98">
        <v>10499.49</v>
      </c>
    </row>
    <row r="722" spans="1:6" x14ac:dyDescent="0.2">
      <c r="A722" s="554"/>
      <c r="B722" s="554"/>
      <c r="C722" s="133" t="s">
        <v>1709</v>
      </c>
      <c r="D722" s="131" t="s">
        <v>4803</v>
      </c>
      <c r="E722" s="132" t="s">
        <v>1599</v>
      </c>
      <c r="F722" s="98">
        <v>13371.69</v>
      </c>
    </row>
    <row r="723" spans="1:6" x14ac:dyDescent="0.2">
      <c r="A723" s="554"/>
      <c r="B723" s="554"/>
      <c r="C723" s="133" t="s">
        <v>1600</v>
      </c>
      <c r="D723" s="131" t="s">
        <v>4804</v>
      </c>
      <c r="E723" s="132" t="s">
        <v>1601</v>
      </c>
      <c r="F723" s="98">
        <v>18158.689999999999</v>
      </c>
    </row>
    <row r="724" spans="1:6" x14ac:dyDescent="0.2">
      <c r="A724" s="554"/>
      <c r="B724" s="554"/>
      <c r="C724" s="133" t="s">
        <v>1602</v>
      </c>
      <c r="D724" s="131" t="s">
        <v>4805</v>
      </c>
      <c r="E724" s="132" t="s">
        <v>1603</v>
      </c>
      <c r="F724" s="98">
        <v>22945.69</v>
      </c>
    </row>
    <row r="725" spans="1:6" x14ac:dyDescent="0.2">
      <c r="A725" s="554"/>
      <c r="B725" s="554"/>
      <c r="C725" s="133" t="s">
        <v>1604</v>
      </c>
      <c r="D725" s="131" t="s">
        <v>4806</v>
      </c>
      <c r="E725" s="132" t="s">
        <v>1605</v>
      </c>
      <c r="F725" s="98">
        <v>29328.35</v>
      </c>
    </row>
    <row r="726" spans="1:6" x14ac:dyDescent="0.2">
      <c r="A726" s="554"/>
      <c r="B726" s="554"/>
      <c r="C726" s="133" t="s">
        <v>1606</v>
      </c>
      <c r="D726" s="131" t="s">
        <v>4807</v>
      </c>
      <c r="E726" s="132" t="s">
        <v>3250</v>
      </c>
      <c r="F726" s="98">
        <v>38902.35</v>
      </c>
    </row>
    <row r="727" spans="1:6" x14ac:dyDescent="0.2">
      <c r="A727" s="554"/>
      <c r="B727" s="554"/>
      <c r="C727" s="133" t="s">
        <v>3251</v>
      </c>
      <c r="D727" s="131" t="s">
        <v>4808</v>
      </c>
      <c r="E727" s="132" t="s">
        <v>3252</v>
      </c>
      <c r="F727" s="98">
        <v>48476.35</v>
      </c>
    </row>
    <row r="728" spans="1:6" x14ac:dyDescent="0.2">
      <c r="A728" s="554"/>
      <c r="B728" s="554"/>
      <c r="C728" s="133" t="s">
        <v>3253</v>
      </c>
      <c r="D728" s="131" t="s">
        <v>4809</v>
      </c>
      <c r="E728" s="132" t="s">
        <v>2203</v>
      </c>
      <c r="F728" s="98">
        <v>58050.35</v>
      </c>
    </row>
    <row r="729" spans="1:6" x14ac:dyDescent="0.2">
      <c r="A729" s="554"/>
      <c r="B729" s="554"/>
      <c r="C729" s="133" t="s">
        <v>2204</v>
      </c>
      <c r="D729" s="131" t="s">
        <v>4810</v>
      </c>
      <c r="E729" s="132" t="s">
        <v>2205</v>
      </c>
      <c r="F729" s="98">
        <v>67624.350000000006</v>
      </c>
    </row>
    <row r="730" spans="1:6" x14ac:dyDescent="0.2">
      <c r="A730" s="554"/>
      <c r="B730" s="554"/>
      <c r="C730" s="133" t="s">
        <v>2206</v>
      </c>
      <c r="D730" s="131" t="s">
        <v>4811</v>
      </c>
      <c r="E730" s="132" t="s">
        <v>2207</v>
      </c>
      <c r="F730" s="98">
        <v>77198.350000000006</v>
      </c>
    </row>
    <row r="731" spans="1:6" x14ac:dyDescent="0.2">
      <c r="A731" s="555"/>
      <c r="B731" s="555"/>
      <c r="C731" s="133" t="s">
        <v>1468</v>
      </c>
      <c r="D731" s="131" t="s">
        <v>4812</v>
      </c>
      <c r="E731" s="132" t="s">
        <v>6043</v>
      </c>
      <c r="F731" s="98">
        <v>86772.35</v>
      </c>
    </row>
    <row r="732" spans="1:6" x14ac:dyDescent="0.2">
      <c r="A732" s="553" t="s">
        <v>219</v>
      </c>
      <c r="B732" s="553" t="s">
        <v>220</v>
      </c>
      <c r="C732" s="133"/>
      <c r="D732" s="131"/>
      <c r="E732" s="556" t="s">
        <v>2518</v>
      </c>
      <c r="F732" s="557"/>
    </row>
    <row r="733" spans="1:6" ht="14.25" x14ac:dyDescent="0.2">
      <c r="A733" s="554"/>
      <c r="B733" s="554"/>
      <c r="C733" s="133" t="s">
        <v>6044</v>
      </c>
      <c r="D733" s="131" t="s">
        <v>4345</v>
      </c>
      <c r="E733" s="132" t="s">
        <v>2697</v>
      </c>
      <c r="F733" s="98">
        <v>190.19</v>
      </c>
    </row>
    <row r="734" spans="1:6" ht="14.25" x14ac:dyDescent="0.2">
      <c r="A734" s="554"/>
      <c r="B734" s="554"/>
      <c r="C734" s="133" t="s">
        <v>6045</v>
      </c>
      <c r="D734" s="131" t="s">
        <v>4346</v>
      </c>
      <c r="E734" s="132" t="s">
        <v>744</v>
      </c>
      <c r="F734" s="98">
        <v>332.83</v>
      </c>
    </row>
    <row r="735" spans="1:6" x14ac:dyDescent="0.2">
      <c r="A735" s="554"/>
      <c r="B735" s="554"/>
      <c r="C735" s="133" t="s">
        <v>2519</v>
      </c>
      <c r="D735" s="131" t="s">
        <v>4347</v>
      </c>
      <c r="E735" s="132" t="s">
        <v>2698</v>
      </c>
      <c r="F735" s="98">
        <v>475.47</v>
      </c>
    </row>
    <row r="736" spans="1:6" x14ac:dyDescent="0.2">
      <c r="A736" s="554"/>
      <c r="B736" s="554"/>
      <c r="C736" s="133" t="s">
        <v>2520</v>
      </c>
      <c r="D736" s="131" t="s">
        <v>4348</v>
      </c>
      <c r="E736" s="132" t="s">
        <v>2699</v>
      </c>
      <c r="F736" s="98">
        <v>618.11</v>
      </c>
    </row>
    <row r="737" spans="1:6" x14ac:dyDescent="0.2">
      <c r="A737" s="554"/>
      <c r="B737" s="554"/>
      <c r="C737" s="133" t="s">
        <v>2521</v>
      </c>
      <c r="D737" s="131" t="s">
        <v>4349</v>
      </c>
      <c r="E737" s="132" t="s">
        <v>2700</v>
      </c>
      <c r="F737" s="98">
        <v>760.75</v>
      </c>
    </row>
    <row r="738" spans="1:6" x14ac:dyDescent="0.2">
      <c r="A738" s="554"/>
      <c r="B738" s="554"/>
      <c r="C738" s="133" t="s">
        <v>2522</v>
      </c>
      <c r="D738" s="131" t="s">
        <v>4350</v>
      </c>
      <c r="E738" s="132" t="s">
        <v>2701</v>
      </c>
      <c r="F738" s="98">
        <v>903.39</v>
      </c>
    </row>
    <row r="739" spans="1:6" x14ac:dyDescent="0.2">
      <c r="A739" s="554"/>
      <c r="B739" s="554"/>
      <c r="C739" s="133" t="s">
        <v>2523</v>
      </c>
      <c r="D739" s="131" t="s">
        <v>4351</v>
      </c>
      <c r="E739" s="132" t="s">
        <v>2702</v>
      </c>
      <c r="F739" s="98">
        <v>1046.03</v>
      </c>
    </row>
    <row r="740" spans="1:6" x14ac:dyDescent="0.2">
      <c r="A740" s="554"/>
      <c r="B740" s="554"/>
      <c r="C740" s="133" t="s">
        <v>2524</v>
      </c>
      <c r="D740" s="131" t="s">
        <v>4352</v>
      </c>
      <c r="E740" s="132" t="s">
        <v>2703</v>
      </c>
      <c r="F740" s="98">
        <v>1188.67</v>
      </c>
    </row>
    <row r="741" spans="1:6" x14ac:dyDescent="0.2">
      <c r="A741" s="554"/>
      <c r="B741" s="554"/>
      <c r="C741" s="133" t="s">
        <v>2525</v>
      </c>
      <c r="D741" s="131" t="s">
        <v>4353</v>
      </c>
      <c r="E741" s="132" t="s">
        <v>2704</v>
      </c>
      <c r="F741" s="98">
        <v>1331.31</v>
      </c>
    </row>
    <row r="742" spans="1:6" x14ac:dyDescent="0.2">
      <c r="A742" s="554"/>
      <c r="B742" s="554"/>
      <c r="C742" s="133" t="s">
        <v>2526</v>
      </c>
      <c r="D742" s="131" t="s">
        <v>4354</v>
      </c>
      <c r="E742" s="132" t="s">
        <v>2250</v>
      </c>
      <c r="F742" s="98">
        <v>1521.49</v>
      </c>
    </row>
    <row r="743" spans="1:6" x14ac:dyDescent="0.2">
      <c r="A743" s="554"/>
      <c r="B743" s="554"/>
      <c r="C743" s="133" t="s">
        <v>2527</v>
      </c>
      <c r="D743" s="131" t="s">
        <v>4355</v>
      </c>
      <c r="E743" s="132" t="s">
        <v>2251</v>
      </c>
      <c r="F743" s="98">
        <v>1806.77</v>
      </c>
    </row>
    <row r="744" spans="1:6" x14ac:dyDescent="0.2">
      <c r="A744" s="554"/>
      <c r="B744" s="554"/>
      <c r="C744" s="133" t="s">
        <v>2528</v>
      </c>
      <c r="D744" s="131" t="s">
        <v>4356</v>
      </c>
      <c r="E744" s="132" t="s">
        <v>2252</v>
      </c>
      <c r="F744" s="98">
        <v>2092.0500000000002</v>
      </c>
    </row>
    <row r="745" spans="1:6" x14ac:dyDescent="0.2">
      <c r="A745" s="554"/>
      <c r="B745" s="554"/>
      <c r="C745" s="133" t="s">
        <v>2529</v>
      </c>
      <c r="D745" s="131" t="s">
        <v>4357</v>
      </c>
      <c r="E745" s="132" t="s">
        <v>2253</v>
      </c>
      <c r="F745" s="98">
        <v>2377.33</v>
      </c>
    </row>
    <row r="746" spans="1:6" x14ac:dyDescent="0.2">
      <c r="A746" s="554"/>
      <c r="B746" s="554"/>
      <c r="C746" s="133" t="s">
        <v>2530</v>
      </c>
      <c r="D746" s="131" t="s">
        <v>4358</v>
      </c>
      <c r="E746" s="132" t="s">
        <v>2254</v>
      </c>
      <c r="F746" s="98">
        <v>2662.61</v>
      </c>
    </row>
    <row r="747" spans="1:6" x14ac:dyDescent="0.2">
      <c r="A747" s="554"/>
      <c r="B747" s="554"/>
      <c r="C747" s="133" t="s">
        <v>2531</v>
      </c>
      <c r="D747" s="131" t="s">
        <v>4359</v>
      </c>
      <c r="E747" s="132" t="s">
        <v>2255</v>
      </c>
      <c r="F747" s="98">
        <v>2947.89</v>
      </c>
    </row>
    <row r="748" spans="1:6" x14ac:dyDescent="0.2">
      <c r="A748" s="554"/>
      <c r="B748" s="554"/>
      <c r="C748" s="133" t="s">
        <v>2532</v>
      </c>
      <c r="D748" s="131" t="s">
        <v>4360</v>
      </c>
      <c r="E748" s="132" t="s">
        <v>2533</v>
      </c>
      <c r="F748" s="98">
        <v>3328.27</v>
      </c>
    </row>
    <row r="749" spans="1:6" x14ac:dyDescent="0.2">
      <c r="A749" s="554"/>
      <c r="B749" s="554"/>
      <c r="C749" s="133" t="s">
        <v>2534</v>
      </c>
      <c r="D749" s="131" t="s">
        <v>4361</v>
      </c>
      <c r="E749" s="132" t="s">
        <v>2535</v>
      </c>
      <c r="F749" s="98">
        <v>3898.83</v>
      </c>
    </row>
    <row r="750" spans="1:6" x14ac:dyDescent="0.2">
      <c r="A750" s="554"/>
      <c r="B750" s="554"/>
      <c r="C750" s="133" t="s">
        <v>2536</v>
      </c>
      <c r="D750" s="131" t="s">
        <v>4362</v>
      </c>
      <c r="E750" s="132" t="s">
        <v>2537</v>
      </c>
      <c r="F750" s="98">
        <v>4469.3900000000003</v>
      </c>
    </row>
    <row r="751" spans="1:6" x14ac:dyDescent="0.2">
      <c r="A751" s="554"/>
      <c r="B751" s="554"/>
      <c r="C751" s="133" t="s">
        <v>2538</v>
      </c>
      <c r="D751" s="131" t="s">
        <v>4363</v>
      </c>
      <c r="E751" s="132" t="s">
        <v>2539</v>
      </c>
      <c r="F751" s="98">
        <v>5230.13</v>
      </c>
    </row>
    <row r="752" spans="1:6" x14ac:dyDescent="0.2">
      <c r="A752" s="554"/>
      <c r="B752" s="554"/>
      <c r="C752" s="133" t="s">
        <v>2540</v>
      </c>
      <c r="D752" s="131" t="s">
        <v>4364</v>
      </c>
      <c r="E752" s="132" t="s">
        <v>2541</v>
      </c>
      <c r="F752" s="98">
        <v>6371.25</v>
      </c>
    </row>
    <row r="753" spans="1:6" x14ac:dyDescent="0.2">
      <c r="A753" s="554"/>
      <c r="B753" s="554"/>
      <c r="C753" s="133" t="s">
        <v>2542</v>
      </c>
      <c r="D753" s="131" t="s">
        <v>4365</v>
      </c>
      <c r="E753" s="132" t="s">
        <v>2329</v>
      </c>
      <c r="F753" s="98">
        <v>7512.37</v>
      </c>
    </row>
    <row r="754" spans="1:6" x14ac:dyDescent="0.2">
      <c r="A754" s="555"/>
      <c r="B754" s="555"/>
      <c r="C754" s="133" t="s">
        <v>2330</v>
      </c>
      <c r="D754" s="131" t="s">
        <v>4366</v>
      </c>
      <c r="E754" s="132" t="s">
        <v>6046</v>
      </c>
      <c r="F754" s="98">
        <v>8653.49</v>
      </c>
    </row>
    <row r="755" spans="1:6" x14ac:dyDescent="0.2">
      <c r="A755" s="553" t="s">
        <v>223</v>
      </c>
      <c r="B755" s="553" t="s">
        <v>224</v>
      </c>
      <c r="C755" s="133"/>
      <c r="D755" s="131"/>
      <c r="E755" s="556" t="s">
        <v>1982</v>
      </c>
      <c r="F755" s="557"/>
    </row>
    <row r="756" spans="1:6" x14ac:dyDescent="0.2">
      <c r="A756" s="554"/>
      <c r="B756" s="554"/>
      <c r="C756" s="133" t="s">
        <v>1983</v>
      </c>
      <c r="D756" s="131" t="s">
        <v>4394</v>
      </c>
      <c r="E756" s="132" t="s">
        <v>1984</v>
      </c>
      <c r="F756" s="98">
        <v>1108.9100000000001</v>
      </c>
    </row>
    <row r="757" spans="1:6" x14ac:dyDescent="0.2">
      <c r="A757" s="554"/>
      <c r="B757" s="554"/>
      <c r="C757" s="133" t="s">
        <v>1985</v>
      </c>
      <c r="D757" s="131" t="s">
        <v>4395</v>
      </c>
      <c r="E757" s="132" t="s">
        <v>1986</v>
      </c>
      <c r="F757" s="98">
        <v>1713.77</v>
      </c>
    </row>
    <row r="758" spans="1:6" x14ac:dyDescent="0.2">
      <c r="A758" s="554"/>
      <c r="B758" s="554"/>
      <c r="C758" s="133" t="s">
        <v>1987</v>
      </c>
      <c r="D758" s="131" t="s">
        <v>4396</v>
      </c>
      <c r="E758" s="132" t="s">
        <v>1988</v>
      </c>
      <c r="F758" s="98">
        <v>2318.63</v>
      </c>
    </row>
    <row r="759" spans="1:6" x14ac:dyDescent="0.2">
      <c r="A759" s="554"/>
      <c r="B759" s="554"/>
      <c r="C759" s="133" t="s">
        <v>1989</v>
      </c>
      <c r="D759" s="131" t="s">
        <v>4397</v>
      </c>
      <c r="E759" s="132" t="s">
        <v>1990</v>
      </c>
      <c r="F759" s="98">
        <v>2923.49</v>
      </c>
    </row>
    <row r="760" spans="1:6" x14ac:dyDescent="0.2">
      <c r="A760" s="554"/>
      <c r="B760" s="554"/>
      <c r="C760" s="133" t="s">
        <v>1991</v>
      </c>
      <c r="D760" s="131" t="s">
        <v>4398</v>
      </c>
      <c r="E760" s="132" t="s">
        <v>1992</v>
      </c>
      <c r="F760" s="98">
        <v>3528.35</v>
      </c>
    </row>
    <row r="761" spans="1:6" x14ac:dyDescent="0.2">
      <c r="A761" s="554"/>
      <c r="B761" s="554"/>
      <c r="C761" s="133" t="s">
        <v>1993</v>
      </c>
      <c r="D761" s="131" t="s">
        <v>4399</v>
      </c>
      <c r="E761" s="132" t="s">
        <v>1994</v>
      </c>
      <c r="F761" s="98">
        <v>4113</v>
      </c>
    </row>
    <row r="762" spans="1:6" x14ac:dyDescent="0.2">
      <c r="A762" s="554"/>
      <c r="B762" s="554"/>
      <c r="C762" s="133" t="s">
        <v>1995</v>
      </c>
      <c r="D762" s="131" t="s">
        <v>4400</v>
      </c>
      <c r="E762" s="132" t="s">
        <v>1996</v>
      </c>
      <c r="F762" s="98">
        <v>4738.07</v>
      </c>
    </row>
    <row r="763" spans="1:6" x14ac:dyDescent="0.2">
      <c r="A763" s="554"/>
      <c r="B763" s="554"/>
      <c r="C763" s="133" t="s">
        <v>1997</v>
      </c>
      <c r="D763" s="131" t="s">
        <v>4401</v>
      </c>
      <c r="E763" s="132" t="s">
        <v>1998</v>
      </c>
      <c r="F763" s="98">
        <v>5544.55</v>
      </c>
    </row>
    <row r="764" spans="1:6" x14ac:dyDescent="0.2">
      <c r="A764" s="554"/>
      <c r="B764" s="554"/>
      <c r="C764" s="133" t="s">
        <v>1999</v>
      </c>
      <c r="D764" s="131" t="s">
        <v>4402</v>
      </c>
      <c r="E764" s="132" t="s">
        <v>2000</v>
      </c>
      <c r="F764" s="98">
        <v>6754.27</v>
      </c>
    </row>
    <row r="765" spans="1:6" x14ac:dyDescent="0.2">
      <c r="A765" s="554"/>
      <c r="B765" s="554"/>
      <c r="C765" s="133" t="s">
        <v>2001</v>
      </c>
      <c r="D765" s="131" t="s">
        <v>4403</v>
      </c>
      <c r="E765" s="132" t="s">
        <v>2002</v>
      </c>
      <c r="F765" s="98">
        <v>7963.99</v>
      </c>
    </row>
    <row r="766" spans="1:6" x14ac:dyDescent="0.2">
      <c r="A766" s="554"/>
      <c r="B766" s="554"/>
      <c r="C766" s="133" t="s">
        <v>2003</v>
      </c>
      <c r="D766" s="131" t="s">
        <v>4404</v>
      </c>
      <c r="E766" s="132" t="s">
        <v>2004</v>
      </c>
      <c r="F766" s="98">
        <v>9173.7099999999991</v>
      </c>
    </row>
    <row r="767" spans="1:6" x14ac:dyDescent="0.2">
      <c r="A767" s="554"/>
      <c r="B767" s="554"/>
      <c r="C767" s="133" t="s">
        <v>2005</v>
      </c>
      <c r="D767" s="131" t="s">
        <v>4405</v>
      </c>
      <c r="E767" s="132" t="s">
        <v>2006</v>
      </c>
      <c r="F767" s="98">
        <v>10383.43</v>
      </c>
    </row>
    <row r="768" spans="1:6" x14ac:dyDescent="0.2">
      <c r="A768" s="554"/>
      <c r="B768" s="554"/>
      <c r="C768" s="133" t="s">
        <v>2007</v>
      </c>
      <c r="D768" s="131" t="s">
        <v>4406</v>
      </c>
      <c r="E768" s="132" t="s">
        <v>2008</v>
      </c>
      <c r="F768" s="98">
        <v>11593.15</v>
      </c>
    </row>
    <row r="769" spans="1:6" x14ac:dyDescent="0.2">
      <c r="A769" s="555"/>
      <c r="B769" s="555"/>
      <c r="C769" s="133" t="s">
        <v>2009</v>
      </c>
      <c r="D769" s="131" t="s">
        <v>4407</v>
      </c>
      <c r="E769" s="132" t="s">
        <v>6050</v>
      </c>
      <c r="F769" s="98">
        <v>12802.87</v>
      </c>
    </row>
    <row r="770" spans="1:6" x14ac:dyDescent="0.2">
      <c r="A770" s="553" t="s">
        <v>225</v>
      </c>
      <c r="B770" s="553" t="s">
        <v>226</v>
      </c>
      <c r="C770" s="133"/>
      <c r="D770" s="131"/>
      <c r="E770" s="556" t="s">
        <v>759</v>
      </c>
      <c r="F770" s="557"/>
    </row>
    <row r="771" spans="1:6" ht="14.25" x14ac:dyDescent="0.2">
      <c r="A771" s="554"/>
      <c r="B771" s="554"/>
      <c r="C771" s="133" t="s">
        <v>6051</v>
      </c>
      <c r="D771" s="131" t="s">
        <v>4408</v>
      </c>
      <c r="E771" s="132" t="s">
        <v>760</v>
      </c>
      <c r="F771" s="98">
        <v>829.76</v>
      </c>
    </row>
    <row r="772" spans="1:6" ht="14.25" x14ac:dyDescent="0.2">
      <c r="A772" s="554"/>
      <c r="B772" s="554"/>
      <c r="C772" s="133" t="s">
        <v>6052</v>
      </c>
      <c r="D772" s="131" t="s">
        <v>4409</v>
      </c>
      <c r="E772" s="132" t="s">
        <v>761</v>
      </c>
      <c r="F772" s="98">
        <v>1452.08</v>
      </c>
    </row>
    <row r="773" spans="1:6" ht="14.25" x14ac:dyDescent="0.2">
      <c r="A773" s="554"/>
      <c r="B773" s="554"/>
      <c r="C773" s="133" t="s">
        <v>6053</v>
      </c>
      <c r="D773" s="131" t="s">
        <v>4410</v>
      </c>
      <c r="E773" s="132" t="s">
        <v>762</v>
      </c>
      <c r="F773" s="98">
        <v>2074.4</v>
      </c>
    </row>
    <row r="774" spans="1:6" ht="14.25" x14ac:dyDescent="0.2">
      <c r="A774" s="554"/>
      <c r="B774" s="554"/>
      <c r="C774" s="133" t="s">
        <v>6054</v>
      </c>
      <c r="D774" s="131" t="s">
        <v>4411</v>
      </c>
      <c r="E774" s="132" t="s">
        <v>763</v>
      </c>
      <c r="F774" s="98">
        <v>2696.72</v>
      </c>
    </row>
    <row r="775" spans="1:6" x14ac:dyDescent="0.2">
      <c r="A775" s="554"/>
      <c r="B775" s="554"/>
      <c r="C775" s="133" t="s">
        <v>764</v>
      </c>
      <c r="D775" s="131" t="s">
        <v>4412</v>
      </c>
      <c r="E775" s="132" t="s">
        <v>765</v>
      </c>
      <c r="F775" s="98">
        <v>3111.6</v>
      </c>
    </row>
    <row r="776" spans="1:6" x14ac:dyDescent="0.2">
      <c r="A776" s="554"/>
      <c r="B776" s="554"/>
      <c r="C776" s="133" t="s">
        <v>766</v>
      </c>
      <c r="D776" s="131" t="s">
        <v>4413</v>
      </c>
      <c r="E776" s="132" t="s">
        <v>767</v>
      </c>
      <c r="F776" s="98">
        <v>3733.92</v>
      </c>
    </row>
    <row r="777" spans="1:6" x14ac:dyDescent="0.2">
      <c r="A777" s="554"/>
      <c r="B777" s="554"/>
      <c r="C777" s="133" t="s">
        <v>768</v>
      </c>
      <c r="D777" s="131" t="s">
        <v>4414</v>
      </c>
      <c r="E777" s="132" t="s">
        <v>1619</v>
      </c>
      <c r="F777" s="98">
        <v>4356.24</v>
      </c>
    </row>
    <row r="778" spans="1:6" x14ac:dyDescent="0.2">
      <c r="A778" s="554"/>
      <c r="B778" s="554"/>
      <c r="C778" s="133" t="s">
        <v>1620</v>
      </c>
      <c r="D778" s="131" t="s">
        <v>4415</v>
      </c>
      <c r="E778" s="132" t="s">
        <v>1621</v>
      </c>
      <c r="F778" s="98">
        <v>4978.5600000000004</v>
      </c>
    </row>
    <row r="779" spans="1:6" x14ac:dyDescent="0.2">
      <c r="A779" s="554"/>
      <c r="B779" s="554"/>
      <c r="C779" s="133" t="s">
        <v>1622</v>
      </c>
      <c r="D779" s="131" t="s">
        <v>4416</v>
      </c>
      <c r="E779" s="132" t="s">
        <v>1623</v>
      </c>
      <c r="F779" s="98">
        <v>5600.88</v>
      </c>
    </row>
    <row r="780" spans="1:6" x14ac:dyDescent="0.2">
      <c r="A780" s="554"/>
      <c r="B780" s="554"/>
      <c r="C780" s="133" t="s">
        <v>1624</v>
      </c>
      <c r="D780" s="131" t="s">
        <v>4417</v>
      </c>
      <c r="E780" s="132" t="s">
        <v>1625</v>
      </c>
      <c r="F780" s="98">
        <v>6223.2</v>
      </c>
    </row>
    <row r="781" spans="1:6" x14ac:dyDescent="0.2">
      <c r="A781" s="554"/>
      <c r="B781" s="554"/>
      <c r="C781" s="133" t="s">
        <v>1626</v>
      </c>
      <c r="D781" s="131" t="s">
        <v>4418</v>
      </c>
      <c r="E781" s="132" t="s">
        <v>1627</v>
      </c>
      <c r="F781" s="98">
        <v>6845.52</v>
      </c>
    </row>
    <row r="782" spans="1:6" x14ac:dyDescent="0.2">
      <c r="A782" s="554"/>
      <c r="B782" s="554"/>
      <c r="C782" s="133" t="s">
        <v>1628</v>
      </c>
      <c r="D782" s="131" t="s">
        <v>4419</v>
      </c>
      <c r="E782" s="132" t="s">
        <v>1629</v>
      </c>
      <c r="F782" s="98">
        <v>7467.84</v>
      </c>
    </row>
    <row r="783" spans="1:6" x14ac:dyDescent="0.2">
      <c r="A783" s="554"/>
      <c r="B783" s="554"/>
      <c r="C783" s="133" t="s">
        <v>1630</v>
      </c>
      <c r="D783" s="131" t="s">
        <v>4420</v>
      </c>
      <c r="E783" s="132" t="s">
        <v>1631</v>
      </c>
      <c r="F783" s="98">
        <v>8090.16</v>
      </c>
    </row>
    <row r="784" spans="1:6" x14ac:dyDescent="0.2">
      <c r="A784" s="554"/>
      <c r="B784" s="554"/>
      <c r="C784" s="133" t="s">
        <v>1632</v>
      </c>
      <c r="D784" s="131" t="s">
        <v>4421</v>
      </c>
      <c r="E784" s="132" t="s">
        <v>1633</v>
      </c>
      <c r="F784" s="98">
        <v>8712.48</v>
      </c>
    </row>
    <row r="785" spans="1:6" x14ac:dyDescent="0.2">
      <c r="A785" s="554"/>
      <c r="B785" s="554"/>
      <c r="C785" s="133" t="s">
        <v>1634</v>
      </c>
      <c r="D785" s="131" t="s">
        <v>4422</v>
      </c>
      <c r="E785" s="132" t="s">
        <v>1635</v>
      </c>
      <c r="F785" s="98">
        <v>9957.1200000000008</v>
      </c>
    </row>
    <row r="786" spans="1:6" x14ac:dyDescent="0.2">
      <c r="A786" s="554"/>
      <c r="B786" s="554"/>
      <c r="C786" s="133" t="s">
        <v>1636</v>
      </c>
      <c r="D786" s="131" t="s">
        <v>4423</v>
      </c>
      <c r="E786" s="132" t="s">
        <v>1637</v>
      </c>
      <c r="F786" s="98">
        <v>11201.76</v>
      </c>
    </row>
    <row r="787" spans="1:6" x14ac:dyDescent="0.2">
      <c r="A787" s="554"/>
      <c r="B787" s="554"/>
      <c r="C787" s="133" t="s">
        <v>1638</v>
      </c>
      <c r="D787" s="131" t="s">
        <v>4424</v>
      </c>
      <c r="E787" s="132" t="s">
        <v>1639</v>
      </c>
      <c r="F787" s="98">
        <v>12446.4</v>
      </c>
    </row>
    <row r="788" spans="1:6" x14ac:dyDescent="0.2">
      <c r="A788" s="554"/>
      <c r="B788" s="554"/>
      <c r="C788" s="133" t="s">
        <v>1640</v>
      </c>
      <c r="D788" s="131" t="s">
        <v>4425</v>
      </c>
      <c r="E788" s="132" t="s">
        <v>1641</v>
      </c>
      <c r="F788" s="98">
        <v>13691.04</v>
      </c>
    </row>
    <row r="789" spans="1:6" ht="25.5" x14ac:dyDescent="0.2">
      <c r="A789" s="554"/>
      <c r="B789" s="554"/>
      <c r="C789" s="133" t="s">
        <v>1642</v>
      </c>
      <c r="D789" s="131"/>
      <c r="E789" s="132" t="s">
        <v>6855</v>
      </c>
      <c r="F789" s="98"/>
    </row>
    <row r="790" spans="1:6" x14ac:dyDescent="0.2">
      <c r="A790" s="554"/>
      <c r="B790" s="554"/>
      <c r="C790" s="133" t="s">
        <v>6856</v>
      </c>
      <c r="D790" s="131" t="s">
        <v>6857</v>
      </c>
      <c r="E790" s="132" t="s">
        <v>6858</v>
      </c>
      <c r="F790" s="98">
        <v>15765.44</v>
      </c>
    </row>
    <row r="791" spans="1:6" x14ac:dyDescent="0.2">
      <c r="A791" s="554"/>
      <c r="B791" s="554"/>
      <c r="C791" s="133" t="s">
        <v>6859</v>
      </c>
      <c r="D791" s="131" t="s">
        <v>6860</v>
      </c>
      <c r="E791" s="132" t="s">
        <v>6861</v>
      </c>
      <c r="F791" s="98">
        <v>18254.72</v>
      </c>
    </row>
    <row r="792" spans="1:6" x14ac:dyDescent="0.2">
      <c r="A792" s="554"/>
      <c r="B792" s="554"/>
      <c r="C792" s="133" t="s">
        <v>6862</v>
      </c>
      <c r="D792" s="131" t="s">
        <v>6863</v>
      </c>
      <c r="E792" s="132" t="s">
        <v>6864</v>
      </c>
      <c r="F792" s="98">
        <v>20744</v>
      </c>
    </row>
    <row r="793" spans="1:6" x14ac:dyDescent="0.2">
      <c r="A793" s="554"/>
      <c r="B793" s="554"/>
      <c r="C793" s="133" t="s">
        <v>6865</v>
      </c>
      <c r="D793" s="131" t="s">
        <v>6866</v>
      </c>
      <c r="E793" s="132" t="s">
        <v>6867</v>
      </c>
      <c r="F793" s="98">
        <v>23233.279999999999</v>
      </c>
    </row>
    <row r="794" spans="1:6" x14ac:dyDescent="0.2">
      <c r="A794" s="554"/>
      <c r="B794" s="554"/>
      <c r="C794" s="133" t="s">
        <v>6868</v>
      </c>
      <c r="D794" s="131" t="s">
        <v>6869</v>
      </c>
      <c r="E794" s="132" t="s">
        <v>6870</v>
      </c>
      <c r="F794" s="98">
        <v>26552.32</v>
      </c>
    </row>
    <row r="795" spans="1:6" x14ac:dyDescent="0.2">
      <c r="A795" s="554"/>
      <c r="B795" s="554"/>
      <c r="C795" s="133" t="s">
        <v>6871</v>
      </c>
      <c r="D795" s="131" t="s">
        <v>6872</v>
      </c>
      <c r="E795" s="132" t="s">
        <v>6873</v>
      </c>
      <c r="F795" s="98">
        <v>31530.880000000001</v>
      </c>
    </row>
    <row r="796" spans="1:6" x14ac:dyDescent="0.2">
      <c r="A796" s="554"/>
      <c r="B796" s="554"/>
      <c r="C796" s="133" t="s">
        <v>6874</v>
      </c>
      <c r="D796" s="131" t="s">
        <v>6875</v>
      </c>
      <c r="E796" s="132" t="s">
        <v>6876</v>
      </c>
      <c r="F796" s="98">
        <v>36509.440000000002</v>
      </c>
    </row>
    <row r="797" spans="1:6" x14ac:dyDescent="0.2">
      <c r="A797" s="554"/>
      <c r="B797" s="554"/>
      <c r="C797" s="133" t="s">
        <v>6877</v>
      </c>
      <c r="D797" s="131" t="s">
        <v>6878</v>
      </c>
      <c r="E797" s="132" t="s">
        <v>6879</v>
      </c>
      <c r="F797" s="98">
        <v>43147.519999999997</v>
      </c>
    </row>
    <row r="798" spans="1:6" x14ac:dyDescent="0.2">
      <c r="A798" s="554"/>
      <c r="B798" s="554"/>
      <c r="C798" s="133" t="s">
        <v>6880</v>
      </c>
      <c r="D798" s="131" t="s">
        <v>6881</v>
      </c>
      <c r="E798" s="132" t="s">
        <v>6882</v>
      </c>
      <c r="F798" s="98">
        <v>53104.639999999999</v>
      </c>
    </row>
    <row r="799" spans="1:6" x14ac:dyDescent="0.2">
      <c r="A799" s="555"/>
      <c r="B799" s="555"/>
      <c r="C799" s="133" t="s">
        <v>6883</v>
      </c>
      <c r="D799" s="131" t="s">
        <v>6884</v>
      </c>
      <c r="E799" s="132" t="s">
        <v>6885</v>
      </c>
      <c r="F799" s="98">
        <v>63061.760000000002</v>
      </c>
    </row>
    <row r="800" spans="1:6" x14ac:dyDescent="0.2">
      <c r="A800" s="553" t="s">
        <v>6056</v>
      </c>
      <c r="B800" s="553" t="s">
        <v>227</v>
      </c>
      <c r="C800" s="133"/>
      <c r="D800" s="131"/>
      <c r="E800" s="556" t="s">
        <v>946</v>
      </c>
      <c r="F800" s="557"/>
    </row>
    <row r="801" spans="1:6" x14ac:dyDescent="0.2">
      <c r="A801" s="554"/>
      <c r="B801" s="554"/>
      <c r="C801" s="558" t="s">
        <v>947</v>
      </c>
      <c r="D801" s="131" t="s">
        <v>4429</v>
      </c>
      <c r="E801" s="132" t="s">
        <v>1304</v>
      </c>
      <c r="F801" s="562">
        <v>420.67</v>
      </c>
    </row>
    <row r="802" spans="1:6" ht="38.25" x14ac:dyDescent="0.2">
      <c r="A802" s="554"/>
      <c r="B802" s="554"/>
      <c r="C802" s="559"/>
      <c r="D802" s="131" t="s">
        <v>4430</v>
      </c>
      <c r="E802" s="132" t="s">
        <v>1305</v>
      </c>
      <c r="F802" s="567"/>
    </row>
    <row r="803" spans="1:6" ht="38.25" x14ac:dyDescent="0.2">
      <c r="A803" s="554"/>
      <c r="B803" s="554"/>
      <c r="C803" s="560"/>
      <c r="D803" s="131" t="s">
        <v>4431</v>
      </c>
      <c r="E803" s="132" t="s">
        <v>1306</v>
      </c>
      <c r="F803" s="563"/>
    </row>
    <row r="804" spans="1:6" x14ac:dyDescent="0.2">
      <c r="A804" s="554"/>
      <c r="B804" s="554"/>
      <c r="C804" s="558" t="s">
        <v>948</v>
      </c>
      <c r="D804" s="131" t="s">
        <v>4432</v>
      </c>
      <c r="E804" s="132" t="s">
        <v>1307</v>
      </c>
      <c r="F804" s="562">
        <v>1009.61</v>
      </c>
    </row>
    <row r="805" spans="1:6" ht="38.25" x14ac:dyDescent="0.2">
      <c r="A805" s="554"/>
      <c r="B805" s="554"/>
      <c r="C805" s="559"/>
      <c r="D805" s="131" t="s">
        <v>4433</v>
      </c>
      <c r="E805" s="132" t="s">
        <v>1308</v>
      </c>
      <c r="F805" s="567"/>
    </row>
    <row r="806" spans="1:6" ht="38.25" x14ac:dyDescent="0.2">
      <c r="A806" s="554"/>
      <c r="B806" s="554"/>
      <c r="C806" s="560"/>
      <c r="D806" s="131" t="s">
        <v>4434</v>
      </c>
      <c r="E806" s="132" t="s">
        <v>1309</v>
      </c>
      <c r="F806" s="563"/>
    </row>
    <row r="807" spans="1:6" x14ac:dyDescent="0.2">
      <c r="A807" s="554"/>
      <c r="B807" s="554"/>
      <c r="C807" s="558" t="s">
        <v>949</v>
      </c>
      <c r="D807" s="131" t="s">
        <v>4435</v>
      </c>
      <c r="E807" s="132" t="s">
        <v>1310</v>
      </c>
      <c r="F807" s="562">
        <v>2103.35</v>
      </c>
    </row>
    <row r="808" spans="1:6" ht="38.25" x14ac:dyDescent="0.2">
      <c r="A808" s="554"/>
      <c r="B808" s="554"/>
      <c r="C808" s="559"/>
      <c r="D808" s="131" t="s">
        <v>4436</v>
      </c>
      <c r="E808" s="132" t="s">
        <v>1311</v>
      </c>
      <c r="F808" s="567"/>
    </row>
    <row r="809" spans="1:6" ht="38.25" x14ac:dyDescent="0.2">
      <c r="A809" s="554"/>
      <c r="B809" s="554"/>
      <c r="C809" s="560"/>
      <c r="D809" s="131" t="s">
        <v>4437</v>
      </c>
      <c r="E809" s="132" t="s">
        <v>1312</v>
      </c>
      <c r="F809" s="563"/>
    </row>
    <row r="810" spans="1:6" x14ac:dyDescent="0.2">
      <c r="A810" s="554"/>
      <c r="B810" s="554"/>
      <c r="C810" s="558" t="s">
        <v>1184</v>
      </c>
      <c r="D810" s="131" t="s">
        <v>4438</v>
      </c>
      <c r="E810" s="132" t="s">
        <v>1313</v>
      </c>
      <c r="F810" s="562">
        <v>3870.16</v>
      </c>
    </row>
    <row r="811" spans="1:6" ht="38.25" x14ac:dyDescent="0.2">
      <c r="A811" s="554"/>
      <c r="B811" s="554"/>
      <c r="C811" s="559"/>
      <c r="D811" s="131" t="s">
        <v>4439</v>
      </c>
      <c r="E811" s="132" t="s">
        <v>1314</v>
      </c>
      <c r="F811" s="567"/>
    </row>
    <row r="812" spans="1:6" ht="38.25" x14ac:dyDescent="0.2">
      <c r="A812" s="554"/>
      <c r="B812" s="554"/>
      <c r="C812" s="560"/>
      <c r="D812" s="131" t="s">
        <v>4440</v>
      </c>
      <c r="E812" s="132" t="s">
        <v>1315</v>
      </c>
      <c r="F812" s="563"/>
    </row>
    <row r="813" spans="1:6" x14ac:dyDescent="0.2">
      <c r="A813" s="554"/>
      <c r="B813" s="554"/>
      <c r="C813" s="558" t="s">
        <v>611</v>
      </c>
      <c r="D813" s="131" t="s">
        <v>4441</v>
      </c>
      <c r="E813" s="132" t="s">
        <v>1316</v>
      </c>
      <c r="F813" s="562">
        <v>6310.05</v>
      </c>
    </row>
    <row r="814" spans="1:6" ht="38.25" x14ac:dyDescent="0.2">
      <c r="A814" s="554"/>
      <c r="B814" s="554"/>
      <c r="C814" s="559"/>
      <c r="D814" s="131" t="s">
        <v>4442</v>
      </c>
      <c r="E814" s="132" t="s">
        <v>1062</v>
      </c>
      <c r="F814" s="567"/>
    </row>
    <row r="815" spans="1:6" ht="38.25" x14ac:dyDescent="0.2">
      <c r="A815" s="554"/>
      <c r="B815" s="554"/>
      <c r="C815" s="560"/>
      <c r="D815" s="131" t="s">
        <v>4443</v>
      </c>
      <c r="E815" s="132" t="s">
        <v>1063</v>
      </c>
      <c r="F815" s="563"/>
    </row>
    <row r="816" spans="1:6" x14ac:dyDescent="0.2">
      <c r="A816" s="554"/>
      <c r="B816" s="554"/>
      <c r="C816" s="558" t="s">
        <v>612</v>
      </c>
      <c r="D816" s="131" t="s">
        <v>4444</v>
      </c>
      <c r="E816" s="132" t="s">
        <v>1064</v>
      </c>
      <c r="F816" s="562">
        <v>9254.74</v>
      </c>
    </row>
    <row r="817" spans="1:6" ht="38.25" x14ac:dyDescent="0.2">
      <c r="A817" s="554"/>
      <c r="B817" s="554"/>
      <c r="C817" s="559"/>
      <c r="D817" s="131" t="s">
        <v>4445</v>
      </c>
      <c r="E817" s="132" t="s">
        <v>1065</v>
      </c>
      <c r="F817" s="567"/>
    </row>
    <row r="818" spans="1:6" ht="38.25" x14ac:dyDescent="0.2">
      <c r="A818" s="554"/>
      <c r="B818" s="554"/>
      <c r="C818" s="560"/>
      <c r="D818" s="131" t="s">
        <v>4446</v>
      </c>
      <c r="E818" s="132" t="s">
        <v>693</v>
      </c>
      <c r="F818" s="563"/>
    </row>
    <row r="819" spans="1:6" x14ac:dyDescent="0.2">
      <c r="A819" s="554"/>
      <c r="B819" s="554"/>
      <c r="C819" s="558" t="s">
        <v>613</v>
      </c>
      <c r="D819" s="131" t="s">
        <v>4447</v>
      </c>
      <c r="E819" s="132" t="s">
        <v>694</v>
      </c>
      <c r="F819" s="562">
        <v>13882.11</v>
      </c>
    </row>
    <row r="820" spans="1:6" ht="38.25" x14ac:dyDescent="0.2">
      <c r="A820" s="554"/>
      <c r="B820" s="554"/>
      <c r="C820" s="559"/>
      <c r="D820" s="131" t="s">
        <v>4448</v>
      </c>
      <c r="E820" s="132" t="s">
        <v>695</v>
      </c>
      <c r="F820" s="567"/>
    </row>
    <row r="821" spans="1:6" ht="38.25" x14ac:dyDescent="0.2">
      <c r="A821" s="554"/>
      <c r="B821" s="554"/>
      <c r="C821" s="560"/>
      <c r="D821" s="131" t="s">
        <v>4449</v>
      </c>
      <c r="E821" s="132" t="s">
        <v>696</v>
      </c>
      <c r="F821" s="563"/>
    </row>
    <row r="822" spans="1:6" ht="25.5" x14ac:dyDescent="0.2">
      <c r="A822" s="554"/>
      <c r="B822" s="554"/>
      <c r="C822" s="558" t="s">
        <v>1170</v>
      </c>
      <c r="D822" s="131" t="s">
        <v>4450</v>
      </c>
      <c r="E822" s="132" t="s">
        <v>697</v>
      </c>
      <c r="F822" s="562">
        <v>20192.16</v>
      </c>
    </row>
    <row r="823" spans="1:6" ht="38.25" x14ac:dyDescent="0.2">
      <c r="A823" s="554"/>
      <c r="B823" s="554"/>
      <c r="C823" s="559"/>
      <c r="D823" s="131" t="s">
        <v>4451</v>
      </c>
      <c r="E823" s="132" t="s">
        <v>698</v>
      </c>
      <c r="F823" s="567"/>
    </row>
    <row r="824" spans="1:6" ht="38.25" x14ac:dyDescent="0.2">
      <c r="A824" s="554"/>
      <c r="B824" s="554"/>
      <c r="C824" s="560"/>
      <c r="D824" s="131" t="s">
        <v>4452</v>
      </c>
      <c r="E824" s="132" t="s">
        <v>699</v>
      </c>
      <c r="F824" s="563"/>
    </row>
    <row r="825" spans="1:6" ht="25.5" x14ac:dyDescent="0.2">
      <c r="A825" s="554"/>
      <c r="B825" s="554"/>
      <c r="C825" s="558" t="s">
        <v>1171</v>
      </c>
      <c r="D825" s="131" t="s">
        <v>4453</v>
      </c>
      <c r="E825" s="132" t="s">
        <v>700</v>
      </c>
      <c r="F825" s="562">
        <v>26502.21</v>
      </c>
    </row>
    <row r="826" spans="1:6" ht="38.25" x14ac:dyDescent="0.2">
      <c r="A826" s="554"/>
      <c r="B826" s="554"/>
      <c r="C826" s="559"/>
      <c r="D826" s="131" t="s">
        <v>4454</v>
      </c>
      <c r="E826" s="132" t="s">
        <v>701</v>
      </c>
      <c r="F826" s="567"/>
    </row>
    <row r="827" spans="1:6" ht="38.25" x14ac:dyDescent="0.2">
      <c r="A827" s="554"/>
      <c r="B827" s="554"/>
      <c r="C827" s="560"/>
      <c r="D827" s="131" t="s">
        <v>4455</v>
      </c>
      <c r="E827" s="132" t="s">
        <v>702</v>
      </c>
      <c r="F827" s="563"/>
    </row>
    <row r="828" spans="1:6" ht="25.5" x14ac:dyDescent="0.2">
      <c r="A828" s="554"/>
      <c r="B828" s="554"/>
      <c r="C828" s="558" t="s">
        <v>769</v>
      </c>
      <c r="D828" s="131" t="s">
        <v>4456</v>
      </c>
      <c r="E828" s="132" t="s">
        <v>703</v>
      </c>
      <c r="F828" s="562">
        <v>32812.26</v>
      </c>
    </row>
    <row r="829" spans="1:6" ht="38.25" x14ac:dyDescent="0.2">
      <c r="A829" s="554"/>
      <c r="B829" s="554"/>
      <c r="C829" s="559"/>
      <c r="D829" s="131" t="s">
        <v>4457</v>
      </c>
      <c r="E829" s="132" t="s">
        <v>704</v>
      </c>
      <c r="F829" s="567"/>
    </row>
    <row r="830" spans="1:6" ht="38.25" x14ac:dyDescent="0.2">
      <c r="A830" s="554"/>
      <c r="B830" s="554"/>
      <c r="C830" s="560"/>
      <c r="D830" s="131" t="s">
        <v>4458</v>
      </c>
      <c r="E830" s="132" t="s">
        <v>705</v>
      </c>
      <c r="F830" s="563"/>
    </row>
    <row r="831" spans="1:6" ht="25.5" x14ac:dyDescent="0.2">
      <c r="A831" s="554"/>
      <c r="B831" s="554"/>
      <c r="C831" s="558" t="s">
        <v>770</v>
      </c>
      <c r="D831" s="131" t="s">
        <v>4459</v>
      </c>
      <c r="E831" s="132" t="s">
        <v>706</v>
      </c>
      <c r="F831" s="562">
        <v>39122.31</v>
      </c>
    </row>
    <row r="832" spans="1:6" ht="38.25" x14ac:dyDescent="0.2">
      <c r="A832" s="554"/>
      <c r="B832" s="554"/>
      <c r="C832" s="559"/>
      <c r="D832" s="131" t="s">
        <v>4460</v>
      </c>
      <c r="E832" s="132" t="s">
        <v>707</v>
      </c>
      <c r="F832" s="567"/>
    </row>
    <row r="833" spans="1:6" ht="38.25" x14ac:dyDescent="0.2">
      <c r="A833" s="554"/>
      <c r="B833" s="554"/>
      <c r="C833" s="560"/>
      <c r="D833" s="131" t="s">
        <v>4461</v>
      </c>
      <c r="E833" s="132" t="s">
        <v>708</v>
      </c>
      <c r="F833" s="563"/>
    </row>
    <row r="834" spans="1:6" x14ac:dyDescent="0.2">
      <c r="A834" s="554"/>
      <c r="B834" s="554"/>
      <c r="C834" s="558" t="s">
        <v>311</v>
      </c>
      <c r="D834" s="131" t="s">
        <v>4462</v>
      </c>
      <c r="E834" s="132" t="s">
        <v>709</v>
      </c>
      <c r="F834" s="562">
        <v>45432.36</v>
      </c>
    </row>
    <row r="835" spans="1:6" ht="38.25" x14ac:dyDescent="0.2">
      <c r="A835" s="554"/>
      <c r="B835" s="554"/>
      <c r="C835" s="559"/>
      <c r="D835" s="131" t="s">
        <v>4463</v>
      </c>
      <c r="E835" s="132" t="s">
        <v>710</v>
      </c>
      <c r="F835" s="567"/>
    </row>
    <row r="836" spans="1:6" ht="38.25" x14ac:dyDescent="0.2">
      <c r="A836" s="555"/>
      <c r="B836" s="555"/>
      <c r="C836" s="560"/>
      <c r="D836" s="131" t="s">
        <v>4464</v>
      </c>
      <c r="E836" s="132" t="s">
        <v>711</v>
      </c>
      <c r="F836" s="563"/>
    </row>
    <row r="837" spans="1:6" x14ac:dyDescent="0.2">
      <c r="A837" s="553" t="s">
        <v>6057</v>
      </c>
      <c r="B837" s="553" t="s">
        <v>228</v>
      </c>
      <c r="C837" s="133"/>
      <c r="D837" s="131"/>
      <c r="E837" s="556" t="s">
        <v>312</v>
      </c>
      <c r="F837" s="557"/>
    </row>
    <row r="838" spans="1:6" ht="25.5" x14ac:dyDescent="0.2">
      <c r="A838" s="554"/>
      <c r="B838" s="554"/>
      <c r="C838" s="558" t="s">
        <v>313</v>
      </c>
      <c r="D838" s="131" t="s">
        <v>4466</v>
      </c>
      <c r="E838" s="132" t="s">
        <v>1238</v>
      </c>
      <c r="F838" s="562">
        <v>355.46</v>
      </c>
    </row>
    <row r="839" spans="1:6" ht="25.5" x14ac:dyDescent="0.2">
      <c r="A839" s="554"/>
      <c r="B839" s="554"/>
      <c r="C839" s="560"/>
      <c r="D839" s="131" t="s">
        <v>4468</v>
      </c>
      <c r="E839" s="132" t="s">
        <v>712</v>
      </c>
      <c r="F839" s="563"/>
    </row>
    <row r="840" spans="1:6" ht="25.5" x14ac:dyDescent="0.2">
      <c r="A840" s="554"/>
      <c r="B840" s="554"/>
      <c r="C840" s="558" t="s">
        <v>314</v>
      </c>
      <c r="D840" s="131" t="s">
        <v>4469</v>
      </c>
      <c r="E840" s="132" t="s">
        <v>2772</v>
      </c>
      <c r="F840" s="562">
        <v>853.1</v>
      </c>
    </row>
    <row r="841" spans="1:6" ht="25.5" x14ac:dyDescent="0.2">
      <c r="A841" s="554"/>
      <c r="B841" s="554"/>
      <c r="C841" s="560"/>
      <c r="D841" s="131" t="s">
        <v>4470</v>
      </c>
      <c r="E841" s="132" t="s">
        <v>713</v>
      </c>
      <c r="F841" s="563"/>
    </row>
    <row r="842" spans="1:6" ht="25.5" x14ac:dyDescent="0.2">
      <c r="A842" s="554"/>
      <c r="B842" s="554"/>
      <c r="C842" s="558" t="s">
        <v>315</v>
      </c>
      <c r="D842" s="131" t="s">
        <v>4471</v>
      </c>
      <c r="E842" s="132" t="s">
        <v>2228</v>
      </c>
      <c r="F842" s="562">
        <v>1741.75</v>
      </c>
    </row>
    <row r="843" spans="1:6" ht="25.5" x14ac:dyDescent="0.2">
      <c r="A843" s="554"/>
      <c r="B843" s="554"/>
      <c r="C843" s="560"/>
      <c r="D843" s="131" t="s">
        <v>4472</v>
      </c>
      <c r="E843" s="132" t="s">
        <v>714</v>
      </c>
      <c r="F843" s="563"/>
    </row>
    <row r="844" spans="1:6" ht="25.5" x14ac:dyDescent="0.2">
      <c r="A844" s="554"/>
      <c r="B844" s="554"/>
      <c r="C844" s="558" t="s">
        <v>1452</v>
      </c>
      <c r="D844" s="131" t="s">
        <v>4473</v>
      </c>
      <c r="E844" s="132" t="s">
        <v>2229</v>
      </c>
      <c r="F844" s="562">
        <v>3163.59</v>
      </c>
    </row>
    <row r="845" spans="1:6" ht="25.5" x14ac:dyDescent="0.2">
      <c r="A845" s="554"/>
      <c r="B845" s="554"/>
      <c r="C845" s="560"/>
      <c r="D845" s="131" t="s">
        <v>4474</v>
      </c>
      <c r="E845" s="132" t="s">
        <v>715</v>
      </c>
      <c r="F845" s="563"/>
    </row>
    <row r="846" spans="1:6" ht="25.5" x14ac:dyDescent="0.2">
      <c r="A846" s="554"/>
      <c r="B846" s="554"/>
      <c r="C846" s="558" t="s">
        <v>1453</v>
      </c>
      <c r="D846" s="131" t="s">
        <v>4475</v>
      </c>
      <c r="E846" s="132" t="s">
        <v>1545</v>
      </c>
      <c r="F846" s="562">
        <v>5118.62</v>
      </c>
    </row>
    <row r="847" spans="1:6" ht="25.5" x14ac:dyDescent="0.2">
      <c r="A847" s="554"/>
      <c r="B847" s="554"/>
      <c r="C847" s="560"/>
      <c r="D847" s="131" t="s">
        <v>4476</v>
      </c>
      <c r="E847" s="132" t="s">
        <v>716</v>
      </c>
      <c r="F847" s="563"/>
    </row>
    <row r="848" spans="1:6" ht="25.5" x14ac:dyDescent="0.2">
      <c r="A848" s="554"/>
      <c r="B848" s="554"/>
      <c r="C848" s="558" t="s">
        <v>1454</v>
      </c>
      <c r="D848" s="131" t="s">
        <v>4477</v>
      </c>
      <c r="E848" s="132" t="s">
        <v>1455</v>
      </c>
      <c r="F848" s="562">
        <v>7820.12</v>
      </c>
    </row>
    <row r="849" spans="1:6" ht="25.5" x14ac:dyDescent="0.2">
      <c r="A849" s="554"/>
      <c r="B849" s="554"/>
      <c r="C849" s="560"/>
      <c r="D849" s="131" t="s">
        <v>4478</v>
      </c>
      <c r="E849" s="132" t="s">
        <v>717</v>
      </c>
      <c r="F849" s="563"/>
    </row>
    <row r="850" spans="1:6" ht="25.5" x14ac:dyDescent="0.2">
      <c r="A850" s="554"/>
      <c r="B850" s="554"/>
      <c r="C850" s="558" t="s">
        <v>1456</v>
      </c>
      <c r="D850" s="131" t="s">
        <v>4479</v>
      </c>
      <c r="E850" s="132" t="s">
        <v>1457</v>
      </c>
      <c r="F850" s="562">
        <v>11730.18</v>
      </c>
    </row>
    <row r="851" spans="1:6" ht="25.5" x14ac:dyDescent="0.2">
      <c r="A851" s="554"/>
      <c r="B851" s="554"/>
      <c r="C851" s="560"/>
      <c r="D851" s="131" t="s">
        <v>4480</v>
      </c>
      <c r="E851" s="132" t="s">
        <v>718</v>
      </c>
      <c r="F851" s="563"/>
    </row>
    <row r="852" spans="1:6" ht="25.5" x14ac:dyDescent="0.2">
      <c r="A852" s="554"/>
      <c r="B852" s="554"/>
      <c r="C852" s="558" t="s">
        <v>1458</v>
      </c>
      <c r="D852" s="131" t="s">
        <v>4481</v>
      </c>
      <c r="E852" s="132" t="s">
        <v>1459</v>
      </c>
      <c r="F852" s="562">
        <v>17062.080000000002</v>
      </c>
    </row>
    <row r="853" spans="1:6" ht="25.5" x14ac:dyDescent="0.2">
      <c r="A853" s="554"/>
      <c r="B853" s="554"/>
      <c r="C853" s="560"/>
      <c r="D853" s="131" t="s">
        <v>4482</v>
      </c>
      <c r="E853" s="132" t="s">
        <v>719</v>
      </c>
      <c r="F853" s="563"/>
    </row>
    <row r="854" spans="1:6" ht="25.5" x14ac:dyDescent="0.2">
      <c r="A854" s="554"/>
      <c r="B854" s="554"/>
      <c r="C854" s="558" t="s">
        <v>1460</v>
      </c>
      <c r="D854" s="131" t="s">
        <v>4483</v>
      </c>
      <c r="E854" s="132" t="s">
        <v>1461</v>
      </c>
      <c r="F854" s="562">
        <v>22393.98</v>
      </c>
    </row>
    <row r="855" spans="1:6" ht="25.5" x14ac:dyDescent="0.2">
      <c r="A855" s="554"/>
      <c r="B855" s="554"/>
      <c r="C855" s="560"/>
      <c r="D855" s="131" t="s">
        <v>4484</v>
      </c>
      <c r="E855" s="132" t="s">
        <v>720</v>
      </c>
      <c r="F855" s="563"/>
    </row>
    <row r="856" spans="1:6" ht="25.5" x14ac:dyDescent="0.2">
      <c r="A856" s="554"/>
      <c r="B856" s="554"/>
      <c r="C856" s="558" t="s">
        <v>1462</v>
      </c>
      <c r="D856" s="131" t="s">
        <v>4485</v>
      </c>
      <c r="E856" s="132" t="s">
        <v>1463</v>
      </c>
      <c r="F856" s="562">
        <v>27725.88</v>
      </c>
    </row>
    <row r="857" spans="1:6" ht="25.5" x14ac:dyDescent="0.2">
      <c r="A857" s="554"/>
      <c r="B857" s="554"/>
      <c r="C857" s="560"/>
      <c r="D857" s="131" t="s">
        <v>4486</v>
      </c>
      <c r="E857" s="132" t="s">
        <v>721</v>
      </c>
      <c r="F857" s="563"/>
    </row>
    <row r="858" spans="1:6" ht="25.5" x14ac:dyDescent="0.2">
      <c r="A858" s="554"/>
      <c r="B858" s="554"/>
      <c r="C858" s="558" t="s">
        <v>1464</v>
      </c>
      <c r="D858" s="131" t="s">
        <v>4487</v>
      </c>
      <c r="E858" s="132" t="s">
        <v>2320</v>
      </c>
      <c r="F858" s="562">
        <v>33057.78</v>
      </c>
    </row>
    <row r="859" spans="1:6" ht="25.5" x14ac:dyDescent="0.2">
      <c r="A859" s="554"/>
      <c r="B859" s="554"/>
      <c r="C859" s="560"/>
      <c r="D859" s="131" t="s">
        <v>4488</v>
      </c>
      <c r="E859" s="132" t="s">
        <v>722</v>
      </c>
      <c r="F859" s="563"/>
    </row>
    <row r="860" spans="1:6" ht="25.5" x14ac:dyDescent="0.2">
      <c r="A860" s="554"/>
      <c r="B860" s="554"/>
      <c r="C860" s="558" t="s">
        <v>2321</v>
      </c>
      <c r="D860" s="131" t="s">
        <v>4489</v>
      </c>
      <c r="E860" s="132" t="s">
        <v>2322</v>
      </c>
      <c r="F860" s="562">
        <v>38389.68</v>
      </c>
    </row>
    <row r="861" spans="1:6" ht="25.5" x14ac:dyDescent="0.2">
      <c r="A861" s="555"/>
      <c r="B861" s="555"/>
      <c r="C861" s="560"/>
      <c r="D861" s="131" t="s">
        <v>4490</v>
      </c>
      <c r="E861" s="132" t="s">
        <v>723</v>
      </c>
      <c r="F861" s="563"/>
    </row>
    <row r="862" spans="1:6" x14ac:dyDescent="0.2">
      <c r="A862" s="553" t="s">
        <v>6058</v>
      </c>
      <c r="B862" s="553" t="s">
        <v>229</v>
      </c>
      <c r="C862" s="133"/>
      <c r="D862" s="131"/>
      <c r="E862" s="556" t="s">
        <v>2323</v>
      </c>
      <c r="F862" s="557"/>
    </row>
    <row r="863" spans="1:6" x14ac:dyDescent="0.2">
      <c r="A863" s="554"/>
      <c r="B863" s="554"/>
      <c r="C863" s="558" t="s">
        <v>2324</v>
      </c>
      <c r="D863" s="131" t="s">
        <v>4492</v>
      </c>
      <c r="E863" s="132" t="s">
        <v>724</v>
      </c>
      <c r="F863" s="562">
        <v>389.92</v>
      </c>
    </row>
    <row r="864" spans="1:6" ht="38.25" x14ac:dyDescent="0.2">
      <c r="A864" s="554"/>
      <c r="B864" s="554"/>
      <c r="C864" s="559"/>
      <c r="D864" s="131" t="s">
        <v>4493</v>
      </c>
      <c r="E864" s="132" t="s">
        <v>2325</v>
      </c>
      <c r="F864" s="567"/>
    </row>
    <row r="865" spans="1:6" ht="38.25" x14ac:dyDescent="0.2">
      <c r="A865" s="554"/>
      <c r="B865" s="554"/>
      <c r="C865" s="560"/>
      <c r="D865" s="131" t="s">
        <v>4494</v>
      </c>
      <c r="E865" s="132" t="s">
        <v>725</v>
      </c>
      <c r="F865" s="563"/>
    </row>
    <row r="866" spans="1:6" x14ac:dyDescent="0.2">
      <c r="A866" s="554"/>
      <c r="B866" s="554"/>
      <c r="C866" s="558" t="s">
        <v>1719</v>
      </c>
      <c r="D866" s="131" t="s">
        <v>4495</v>
      </c>
      <c r="E866" s="132" t="s">
        <v>726</v>
      </c>
      <c r="F866" s="562">
        <v>935.81</v>
      </c>
    </row>
    <row r="867" spans="1:6" ht="38.25" x14ac:dyDescent="0.2">
      <c r="A867" s="554"/>
      <c r="B867" s="554"/>
      <c r="C867" s="559"/>
      <c r="D867" s="131" t="s">
        <v>4496</v>
      </c>
      <c r="E867" s="132" t="s">
        <v>1720</v>
      </c>
      <c r="F867" s="567"/>
    </row>
    <row r="868" spans="1:6" ht="38.25" x14ac:dyDescent="0.2">
      <c r="A868" s="554"/>
      <c r="B868" s="554"/>
      <c r="C868" s="560"/>
      <c r="D868" s="131" t="s">
        <v>4497</v>
      </c>
      <c r="E868" s="132" t="s">
        <v>727</v>
      </c>
      <c r="F868" s="563"/>
    </row>
    <row r="869" spans="1:6" ht="25.5" x14ac:dyDescent="0.2">
      <c r="A869" s="554"/>
      <c r="B869" s="554"/>
      <c r="C869" s="558" t="s">
        <v>1721</v>
      </c>
      <c r="D869" s="131" t="s">
        <v>4498</v>
      </c>
      <c r="E869" s="132" t="s">
        <v>728</v>
      </c>
      <c r="F869" s="562">
        <v>1871.62</v>
      </c>
    </row>
    <row r="870" spans="1:6" ht="38.25" x14ac:dyDescent="0.2">
      <c r="A870" s="554"/>
      <c r="B870" s="554"/>
      <c r="C870" s="559"/>
      <c r="D870" s="131" t="s">
        <v>4499</v>
      </c>
      <c r="E870" s="132" t="s">
        <v>1722</v>
      </c>
      <c r="F870" s="567"/>
    </row>
    <row r="871" spans="1:6" ht="38.25" x14ac:dyDescent="0.2">
      <c r="A871" s="554"/>
      <c r="B871" s="554"/>
      <c r="C871" s="560"/>
      <c r="D871" s="131" t="s">
        <v>4500</v>
      </c>
      <c r="E871" s="132" t="s">
        <v>729</v>
      </c>
      <c r="F871" s="563"/>
    </row>
    <row r="872" spans="1:6" ht="25.5" x14ac:dyDescent="0.2">
      <c r="A872" s="554"/>
      <c r="B872" s="554"/>
      <c r="C872" s="558" t="s">
        <v>362</v>
      </c>
      <c r="D872" s="131" t="s">
        <v>4501</v>
      </c>
      <c r="E872" s="132" t="s">
        <v>730</v>
      </c>
      <c r="F872" s="562">
        <v>3470.29</v>
      </c>
    </row>
    <row r="873" spans="1:6" ht="38.25" x14ac:dyDescent="0.2">
      <c r="A873" s="554"/>
      <c r="B873" s="554"/>
      <c r="C873" s="559"/>
      <c r="D873" s="131" t="s">
        <v>4502</v>
      </c>
      <c r="E873" s="132" t="s">
        <v>363</v>
      </c>
      <c r="F873" s="567"/>
    </row>
    <row r="874" spans="1:6" ht="38.25" x14ac:dyDescent="0.2">
      <c r="A874" s="554"/>
      <c r="B874" s="554"/>
      <c r="C874" s="560"/>
      <c r="D874" s="131" t="s">
        <v>4503</v>
      </c>
      <c r="E874" s="132" t="s">
        <v>731</v>
      </c>
      <c r="F874" s="563"/>
    </row>
    <row r="875" spans="1:6" ht="25.5" x14ac:dyDescent="0.2">
      <c r="A875" s="554"/>
      <c r="B875" s="554"/>
      <c r="C875" s="558" t="s">
        <v>364</v>
      </c>
      <c r="D875" s="131" t="s">
        <v>4504</v>
      </c>
      <c r="E875" s="132" t="s">
        <v>732</v>
      </c>
      <c r="F875" s="562">
        <v>5848.8</v>
      </c>
    </row>
    <row r="876" spans="1:6" ht="38.25" x14ac:dyDescent="0.2">
      <c r="A876" s="554"/>
      <c r="B876" s="554"/>
      <c r="C876" s="559"/>
      <c r="D876" s="131" t="s">
        <v>4505</v>
      </c>
      <c r="E876" s="132" t="s">
        <v>365</v>
      </c>
      <c r="F876" s="567"/>
    </row>
    <row r="877" spans="1:6" ht="38.25" x14ac:dyDescent="0.2">
      <c r="A877" s="554"/>
      <c r="B877" s="554"/>
      <c r="C877" s="560"/>
      <c r="D877" s="131" t="s">
        <v>4506</v>
      </c>
      <c r="E877" s="132" t="s">
        <v>733</v>
      </c>
      <c r="F877" s="563"/>
    </row>
    <row r="878" spans="1:6" ht="25.5" x14ac:dyDescent="0.2">
      <c r="A878" s="554"/>
      <c r="B878" s="554"/>
      <c r="C878" s="558" t="s">
        <v>366</v>
      </c>
      <c r="D878" s="131" t="s">
        <v>4507</v>
      </c>
      <c r="E878" s="132" t="s">
        <v>734</v>
      </c>
      <c r="F878" s="562">
        <v>8578.24</v>
      </c>
    </row>
    <row r="879" spans="1:6" ht="38.25" x14ac:dyDescent="0.2">
      <c r="A879" s="554"/>
      <c r="B879" s="554"/>
      <c r="C879" s="559"/>
      <c r="D879" s="131" t="s">
        <v>4508</v>
      </c>
      <c r="E879" s="132" t="s">
        <v>367</v>
      </c>
      <c r="F879" s="567"/>
    </row>
    <row r="880" spans="1:6" ht="38.25" x14ac:dyDescent="0.2">
      <c r="A880" s="554"/>
      <c r="B880" s="554"/>
      <c r="C880" s="560"/>
      <c r="D880" s="131" t="s">
        <v>4509</v>
      </c>
      <c r="E880" s="132" t="s">
        <v>735</v>
      </c>
      <c r="F880" s="563"/>
    </row>
    <row r="881" spans="1:6" ht="25.5" x14ac:dyDescent="0.2">
      <c r="A881" s="554"/>
      <c r="B881" s="554"/>
      <c r="C881" s="558" t="s">
        <v>368</v>
      </c>
      <c r="D881" s="131" t="s">
        <v>4510</v>
      </c>
      <c r="E881" s="132" t="s">
        <v>736</v>
      </c>
      <c r="F881" s="562">
        <v>12867.36</v>
      </c>
    </row>
    <row r="882" spans="1:6" ht="38.25" x14ac:dyDescent="0.2">
      <c r="A882" s="554"/>
      <c r="B882" s="554"/>
      <c r="C882" s="559"/>
      <c r="D882" s="131" t="s">
        <v>4511</v>
      </c>
      <c r="E882" s="132" t="s">
        <v>369</v>
      </c>
      <c r="F882" s="567"/>
    </row>
    <row r="883" spans="1:6" ht="38.25" x14ac:dyDescent="0.2">
      <c r="A883" s="554"/>
      <c r="B883" s="554"/>
      <c r="C883" s="560"/>
      <c r="D883" s="131" t="s">
        <v>5318</v>
      </c>
      <c r="E883" s="132" t="s">
        <v>737</v>
      </c>
      <c r="F883" s="563"/>
    </row>
    <row r="884" spans="1:6" ht="25.5" x14ac:dyDescent="0.2">
      <c r="A884" s="554"/>
      <c r="B884" s="554"/>
      <c r="C884" s="558" t="s">
        <v>370</v>
      </c>
      <c r="D884" s="131" t="s">
        <v>5319</v>
      </c>
      <c r="E884" s="132" t="s">
        <v>738</v>
      </c>
      <c r="F884" s="562">
        <v>18716.16</v>
      </c>
    </row>
    <row r="885" spans="1:6" ht="38.25" x14ac:dyDescent="0.2">
      <c r="A885" s="554"/>
      <c r="B885" s="554"/>
      <c r="C885" s="559"/>
      <c r="D885" s="131" t="s">
        <v>5320</v>
      </c>
      <c r="E885" s="132" t="s">
        <v>950</v>
      </c>
      <c r="F885" s="567"/>
    </row>
    <row r="886" spans="1:6" ht="38.25" x14ac:dyDescent="0.2">
      <c r="A886" s="554"/>
      <c r="B886" s="554"/>
      <c r="C886" s="560"/>
      <c r="D886" s="131" t="s">
        <v>5321</v>
      </c>
      <c r="E886" s="132" t="s">
        <v>1096</v>
      </c>
      <c r="F886" s="563"/>
    </row>
    <row r="887" spans="1:6" ht="25.5" x14ac:dyDescent="0.2">
      <c r="A887" s="554"/>
      <c r="B887" s="554"/>
      <c r="C887" s="558" t="s">
        <v>951</v>
      </c>
      <c r="D887" s="131" t="s">
        <v>5322</v>
      </c>
      <c r="E887" s="132" t="s">
        <v>1097</v>
      </c>
      <c r="F887" s="562">
        <v>24564.959999999999</v>
      </c>
    </row>
    <row r="888" spans="1:6" ht="38.25" x14ac:dyDescent="0.2">
      <c r="A888" s="554"/>
      <c r="B888" s="554"/>
      <c r="C888" s="559"/>
      <c r="D888" s="131" t="s">
        <v>5323</v>
      </c>
      <c r="E888" s="132" t="s">
        <v>952</v>
      </c>
      <c r="F888" s="567"/>
    </row>
    <row r="889" spans="1:6" ht="38.25" x14ac:dyDescent="0.2">
      <c r="A889" s="554"/>
      <c r="B889" s="554"/>
      <c r="C889" s="560"/>
      <c r="D889" s="131" t="s">
        <v>5324</v>
      </c>
      <c r="E889" s="132" t="s">
        <v>1098</v>
      </c>
      <c r="F889" s="563"/>
    </row>
    <row r="890" spans="1:6" ht="25.5" x14ac:dyDescent="0.2">
      <c r="A890" s="554"/>
      <c r="B890" s="554"/>
      <c r="C890" s="558" t="s">
        <v>953</v>
      </c>
      <c r="D890" s="131" t="s">
        <v>5325</v>
      </c>
      <c r="E890" s="132" t="s">
        <v>1099</v>
      </c>
      <c r="F890" s="562">
        <v>30413.759999999998</v>
      </c>
    </row>
    <row r="891" spans="1:6" ht="38.25" x14ac:dyDescent="0.2">
      <c r="A891" s="554"/>
      <c r="B891" s="554"/>
      <c r="C891" s="559"/>
      <c r="D891" s="131" t="s">
        <v>5326</v>
      </c>
      <c r="E891" s="132" t="s">
        <v>954</v>
      </c>
      <c r="F891" s="567"/>
    </row>
    <row r="892" spans="1:6" ht="38.25" x14ac:dyDescent="0.2">
      <c r="A892" s="554"/>
      <c r="B892" s="554"/>
      <c r="C892" s="560"/>
      <c r="D892" s="131" t="s">
        <v>5327</v>
      </c>
      <c r="E892" s="132" t="s">
        <v>1100</v>
      </c>
      <c r="F892" s="563"/>
    </row>
    <row r="893" spans="1:6" ht="25.5" x14ac:dyDescent="0.2">
      <c r="A893" s="554"/>
      <c r="B893" s="554"/>
      <c r="C893" s="558" t="s">
        <v>1186</v>
      </c>
      <c r="D893" s="131" t="s">
        <v>5328</v>
      </c>
      <c r="E893" s="132" t="s">
        <v>1101</v>
      </c>
      <c r="F893" s="562">
        <v>36262.559999999998</v>
      </c>
    </row>
    <row r="894" spans="1:6" ht="38.25" x14ac:dyDescent="0.2">
      <c r="A894" s="554"/>
      <c r="B894" s="554"/>
      <c r="C894" s="559"/>
      <c r="D894" s="131" t="s">
        <v>5329</v>
      </c>
      <c r="E894" s="132" t="s">
        <v>419</v>
      </c>
      <c r="F894" s="567"/>
    </row>
    <row r="895" spans="1:6" ht="38.25" x14ac:dyDescent="0.2">
      <c r="A895" s="554"/>
      <c r="B895" s="554"/>
      <c r="C895" s="560"/>
      <c r="D895" s="131" t="s">
        <v>5330</v>
      </c>
      <c r="E895" s="132" t="s">
        <v>1102</v>
      </c>
      <c r="F895" s="563"/>
    </row>
    <row r="896" spans="1:6" x14ac:dyDescent="0.2">
      <c r="A896" s="554"/>
      <c r="B896" s="554"/>
      <c r="C896" s="558" t="s">
        <v>420</v>
      </c>
      <c r="D896" s="131" t="s">
        <v>5331</v>
      </c>
      <c r="E896" s="132" t="s">
        <v>1103</v>
      </c>
      <c r="F896" s="562">
        <v>42111.360000000001</v>
      </c>
    </row>
    <row r="897" spans="1:6" ht="38.25" x14ac:dyDescent="0.2">
      <c r="A897" s="554"/>
      <c r="B897" s="554"/>
      <c r="C897" s="559"/>
      <c r="D897" s="131" t="s">
        <v>5332</v>
      </c>
      <c r="E897" s="132" t="s">
        <v>1053</v>
      </c>
      <c r="F897" s="567"/>
    </row>
    <row r="898" spans="1:6" ht="38.25" x14ac:dyDescent="0.2">
      <c r="A898" s="555"/>
      <c r="B898" s="555"/>
      <c r="C898" s="560"/>
      <c r="D898" s="131" t="s">
        <v>5333</v>
      </c>
      <c r="E898" s="132" t="s">
        <v>1104</v>
      </c>
      <c r="F898" s="563"/>
    </row>
    <row r="899" spans="1:6" ht="25.5" x14ac:dyDescent="0.2">
      <c r="A899" s="134" t="s">
        <v>6059</v>
      </c>
      <c r="B899" s="134" t="s">
        <v>745</v>
      </c>
      <c r="C899" s="133"/>
      <c r="D899" s="131" t="s">
        <v>5334</v>
      </c>
      <c r="E899" s="132" t="s">
        <v>6060</v>
      </c>
      <c r="F899" s="135" t="s">
        <v>4129</v>
      </c>
    </row>
    <row r="900" spans="1:6" x14ac:dyDescent="0.2">
      <c r="A900" s="553" t="s">
        <v>6061</v>
      </c>
      <c r="B900" s="553" t="s">
        <v>230</v>
      </c>
      <c r="C900" s="133"/>
      <c r="D900" s="131"/>
      <c r="E900" s="556" t="s">
        <v>2048</v>
      </c>
      <c r="F900" s="557"/>
    </row>
    <row r="901" spans="1:6" x14ac:dyDescent="0.2">
      <c r="A901" s="554"/>
      <c r="B901" s="554"/>
      <c r="C901" s="133" t="s">
        <v>1054</v>
      </c>
      <c r="D901" s="131" t="s">
        <v>5335</v>
      </c>
      <c r="E901" s="132" t="s">
        <v>2049</v>
      </c>
      <c r="F901" s="98">
        <v>210.14</v>
      </c>
    </row>
    <row r="902" spans="1:6" x14ac:dyDescent="0.2">
      <c r="A902" s="554"/>
      <c r="B902" s="554"/>
      <c r="C902" s="133" t="s">
        <v>1055</v>
      </c>
      <c r="D902" s="131" t="s">
        <v>5336</v>
      </c>
      <c r="E902" s="132" t="s">
        <v>2050</v>
      </c>
      <c r="F902" s="98">
        <v>483.32</v>
      </c>
    </row>
    <row r="903" spans="1:6" x14ac:dyDescent="0.2">
      <c r="A903" s="554"/>
      <c r="B903" s="554"/>
      <c r="C903" s="133" t="s">
        <v>1056</v>
      </c>
      <c r="D903" s="131" t="s">
        <v>5337</v>
      </c>
      <c r="E903" s="132" t="s">
        <v>2051</v>
      </c>
      <c r="F903" s="98">
        <v>1029.69</v>
      </c>
    </row>
    <row r="904" spans="1:6" x14ac:dyDescent="0.2">
      <c r="A904" s="554"/>
      <c r="B904" s="554"/>
      <c r="C904" s="133" t="s">
        <v>1057</v>
      </c>
      <c r="D904" s="131" t="s">
        <v>5338</v>
      </c>
      <c r="E904" s="132" t="s">
        <v>1522</v>
      </c>
      <c r="F904" s="98">
        <v>1912.27</v>
      </c>
    </row>
    <row r="905" spans="1:6" x14ac:dyDescent="0.2">
      <c r="A905" s="554"/>
      <c r="B905" s="554"/>
      <c r="C905" s="133" t="s">
        <v>1058</v>
      </c>
      <c r="D905" s="131" t="s">
        <v>5339</v>
      </c>
      <c r="E905" s="132" t="s">
        <v>1523</v>
      </c>
      <c r="F905" s="98">
        <v>3152.1</v>
      </c>
    </row>
    <row r="906" spans="1:6" x14ac:dyDescent="0.2">
      <c r="A906" s="554"/>
      <c r="B906" s="554"/>
      <c r="C906" s="133" t="s">
        <v>1059</v>
      </c>
      <c r="D906" s="131" t="s">
        <v>5340</v>
      </c>
      <c r="E906" s="132" t="s">
        <v>1060</v>
      </c>
      <c r="F906" s="98">
        <v>4623.08</v>
      </c>
    </row>
    <row r="907" spans="1:6" x14ac:dyDescent="0.2">
      <c r="A907" s="554"/>
      <c r="B907" s="554"/>
      <c r="C907" s="133" t="s">
        <v>1061</v>
      </c>
      <c r="D907" s="131" t="s">
        <v>5341</v>
      </c>
      <c r="E907" s="132" t="s">
        <v>2116</v>
      </c>
      <c r="F907" s="98">
        <v>6934.62</v>
      </c>
    </row>
    <row r="908" spans="1:6" x14ac:dyDescent="0.2">
      <c r="A908" s="554"/>
      <c r="B908" s="554"/>
      <c r="C908" s="133" t="s">
        <v>2117</v>
      </c>
      <c r="D908" s="131" t="s">
        <v>5342</v>
      </c>
      <c r="E908" s="132" t="s">
        <v>2118</v>
      </c>
      <c r="F908" s="98">
        <v>10086.719999999999</v>
      </c>
    </row>
    <row r="909" spans="1:6" x14ac:dyDescent="0.2">
      <c r="A909" s="554"/>
      <c r="B909" s="554"/>
      <c r="C909" s="133" t="s">
        <v>2119</v>
      </c>
      <c r="D909" s="131" t="s">
        <v>5343</v>
      </c>
      <c r="E909" s="132" t="s">
        <v>2120</v>
      </c>
      <c r="F909" s="98">
        <v>13238.82</v>
      </c>
    </row>
    <row r="910" spans="1:6" x14ac:dyDescent="0.2">
      <c r="A910" s="554"/>
      <c r="B910" s="554"/>
      <c r="C910" s="133" t="s">
        <v>2121</v>
      </c>
      <c r="D910" s="131" t="s">
        <v>5344</v>
      </c>
      <c r="E910" s="132" t="s">
        <v>2122</v>
      </c>
      <c r="F910" s="98">
        <v>16390.919999999998</v>
      </c>
    </row>
    <row r="911" spans="1:6" x14ac:dyDescent="0.2">
      <c r="A911" s="554"/>
      <c r="B911" s="554"/>
      <c r="C911" s="133" t="s">
        <v>2123</v>
      </c>
      <c r="D911" s="131" t="s">
        <v>5345</v>
      </c>
      <c r="E911" s="132" t="s">
        <v>2124</v>
      </c>
      <c r="F911" s="98">
        <v>19543.02</v>
      </c>
    </row>
    <row r="912" spans="1:6" x14ac:dyDescent="0.2">
      <c r="A912" s="555"/>
      <c r="B912" s="555"/>
      <c r="C912" s="133" t="s">
        <v>2125</v>
      </c>
      <c r="D912" s="131" t="s">
        <v>5346</v>
      </c>
      <c r="E912" s="132" t="s">
        <v>2126</v>
      </c>
      <c r="F912" s="98">
        <v>22695.119999999999</v>
      </c>
    </row>
    <row r="913" spans="1:6" x14ac:dyDescent="0.2">
      <c r="A913" s="553" t="s">
        <v>231</v>
      </c>
      <c r="B913" s="553" t="s">
        <v>232</v>
      </c>
      <c r="C913" s="133"/>
      <c r="D913" s="131"/>
      <c r="E913" s="556" t="s">
        <v>1317</v>
      </c>
      <c r="F913" s="557"/>
    </row>
    <row r="914" spans="1:6" x14ac:dyDescent="0.2">
      <c r="A914" s="554"/>
      <c r="B914" s="554"/>
      <c r="C914" s="133" t="s">
        <v>1318</v>
      </c>
      <c r="D914" s="131" t="s">
        <v>5347</v>
      </c>
      <c r="E914" s="132" t="s">
        <v>1319</v>
      </c>
      <c r="F914" s="98">
        <v>685.06</v>
      </c>
    </row>
    <row r="915" spans="1:6" x14ac:dyDescent="0.2">
      <c r="A915" s="554"/>
      <c r="B915" s="554"/>
      <c r="C915" s="133" t="s">
        <v>1320</v>
      </c>
      <c r="D915" s="131" t="s">
        <v>5348</v>
      </c>
      <c r="E915" s="132" t="s">
        <v>1321</v>
      </c>
      <c r="F915" s="98">
        <v>1066.28</v>
      </c>
    </row>
    <row r="916" spans="1:6" x14ac:dyDescent="0.2">
      <c r="A916" s="554"/>
      <c r="B916" s="554"/>
      <c r="C916" s="133" t="s">
        <v>1322</v>
      </c>
      <c r="D916" s="131" t="s">
        <v>5349</v>
      </c>
      <c r="E916" s="132" t="s">
        <v>1323</v>
      </c>
      <c r="F916" s="98">
        <v>1347.13</v>
      </c>
    </row>
    <row r="917" spans="1:6" x14ac:dyDescent="0.2">
      <c r="A917" s="554"/>
      <c r="B917" s="554"/>
      <c r="C917" s="133" t="s">
        <v>1324</v>
      </c>
      <c r="D917" s="131" t="s">
        <v>5350</v>
      </c>
      <c r="E917" s="132" t="s">
        <v>1187</v>
      </c>
      <c r="F917" s="98">
        <v>1706.04</v>
      </c>
    </row>
    <row r="918" spans="1:6" x14ac:dyDescent="0.2">
      <c r="A918" s="554"/>
      <c r="B918" s="554"/>
      <c r="C918" s="133" t="s">
        <v>1188</v>
      </c>
      <c r="D918" s="131" t="s">
        <v>5351</v>
      </c>
      <c r="E918" s="132" t="s">
        <v>1189</v>
      </c>
      <c r="F918" s="98">
        <v>2132.5500000000002</v>
      </c>
    </row>
    <row r="919" spans="1:6" x14ac:dyDescent="0.2">
      <c r="A919" s="554"/>
      <c r="B919" s="554"/>
      <c r="C919" s="133" t="s">
        <v>1190</v>
      </c>
      <c r="D919" s="131" t="s">
        <v>5352</v>
      </c>
      <c r="E919" s="132" t="s">
        <v>1191</v>
      </c>
      <c r="F919" s="98">
        <v>2772.32</v>
      </c>
    </row>
    <row r="920" spans="1:6" x14ac:dyDescent="0.2">
      <c r="A920" s="554"/>
      <c r="B920" s="554"/>
      <c r="C920" s="133" t="s">
        <v>1192</v>
      </c>
      <c r="D920" s="131" t="s">
        <v>5353</v>
      </c>
      <c r="E920" s="132" t="s">
        <v>1193</v>
      </c>
      <c r="F920" s="98">
        <v>3412.08</v>
      </c>
    </row>
    <row r="921" spans="1:6" x14ac:dyDescent="0.2">
      <c r="A921" s="554"/>
      <c r="B921" s="554"/>
      <c r="C921" s="133" t="s">
        <v>1194</v>
      </c>
      <c r="D921" s="131" t="s">
        <v>5354</v>
      </c>
      <c r="E921" s="132" t="s">
        <v>1195</v>
      </c>
      <c r="F921" s="98">
        <v>4265.1000000000004</v>
      </c>
    </row>
    <row r="922" spans="1:6" x14ac:dyDescent="0.2">
      <c r="A922" s="554"/>
      <c r="B922" s="554"/>
      <c r="C922" s="133" t="s">
        <v>1196</v>
      </c>
      <c r="D922" s="131" t="s">
        <v>5355</v>
      </c>
      <c r="E922" s="132" t="s">
        <v>1197</v>
      </c>
      <c r="F922" s="98">
        <v>5467.05</v>
      </c>
    </row>
    <row r="923" spans="1:6" x14ac:dyDescent="0.2">
      <c r="A923" s="554"/>
      <c r="B923" s="554"/>
      <c r="C923" s="133" t="s">
        <v>1198</v>
      </c>
      <c r="D923" s="131" t="s">
        <v>5356</v>
      </c>
      <c r="E923" s="132" t="s">
        <v>1199</v>
      </c>
      <c r="F923" s="98">
        <v>6824.16</v>
      </c>
    </row>
    <row r="924" spans="1:6" x14ac:dyDescent="0.2">
      <c r="A924" s="554"/>
      <c r="B924" s="554"/>
      <c r="C924" s="133" t="s">
        <v>1200</v>
      </c>
      <c r="D924" s="131" t="s">
        <v>5357</v>
      </c>
      <c r="E924" s="132" t="s">
        <v>1201</v>
      </c>
      <c r="F924" s="98">
        <v>8103.69</v>
      </c>
    </row>
    <row r="925" spans="1:6" x14ac:dyDescent="0.2">
      <c r="A925" s="554"/>
      <c r="B925" s="554"/>
      <c r="C925" s="133" t="s">
        <v>1202</v>
      </c>
      <c r="D925" s="131" t="s">
        <v>5358</v>
      </c>
      <c r="E925" s="132" t="s">
        <v>1203</v>
      </c>
      <c r="F925" s="98">
        <v>9383.2199999999993</v>
      </c>
    </row>
    <row r="926" spans="1:6" x14ac:dyDescent="0.2">
      <c r="A926" s="554"/>
      <c r="B926" s="554"/>
      <c r="C926" s="133" t="s">
        <v>1204</v>
      </c>
      <c r="D926" s="131" t="s">
        <v>5359</v>
      </c>
      <c r="E926" s="132" t="s">
        <v>1205</v>
      </c>
      <c r="F926" s="98">
        <v>10662.75</v>
      </c>
    </row>
    <row r="927" spans="1:6" x14ac:dyDescent="0.2">
      <c r="A927" s="554"/>
      <c r="B927" s="554"/>
      <c r="C927" s="133" t="s">
        <v>1206</v>
      </c>
      <c r="D927" s="131" t="s">
        <v>5360</v>
      </c>
      <c r="E927" s="132" t="s">
        <v>1207</v>
      </c>
      <c r="F927" s="98">
        <v>11942.28</v>
      </c>
    </row>
    <row r="928" spans="1:6" x14ac:dyDescent="0.2">
      <c r="A928" s="555"/>
      <c r="B928" s="555"/>
      <c r="C928" s="133" t="s">
        <v>1208</v>
      </c>
      <c r="D928" s="131" t="s">
        <v>5361</v>
      </c>
      <c r="E928" s="132" t="s">
        <v>5861</v>
      </c>
      <c r="F928" s="98">
        <v>13221.81</v>
      </c>
    </row>
    <row r="929" spans="1:6" ht="25.5" x14ac:dyDescent="0.2">
      <c r="A929" s="553" t="s">
        <v>233</v>
      </c>
      <c r="B929" s="553" t="s">
        <v>234</v>
      </c>
      <c r="C929" s="558" t="s">
        <v>1209</v>
      </c>
      <c r="D929" s="131" t="s">
        <v>5362</v>
      </c>
      <c r="E929" s="132" t="s">
        <v>1210</v>
      </c>
      <c r="F929" s="562">
        <v>407.43</v>
      </c>
    </row>
    <row r="930" spans="1:6" ht="25.5" x14ac:dyDescent="0.2">
      <c r="A930" s="554"/>
      <c r="B930" s="554"/>
      <c r="C930" s="560"/>
      <c r="D930" s="131" t="s">
        <v>5363</v>
      </c>
      <c r="E930" s="132" t="s">
        <v>1211</v>
      </c>
      <c r="F930" s="563"/>
    </row>
    <row r="931" spans="1:6" ht="25.5" x14ac:dyDescent="0.2">
      <c r="A931" s="554"/>
      <c r="B931" s="554"/>
      <c r="C931" s="558" t="s">
        <v>1212</v>
      </c>
      <c r="D931" s="131" t="s">
        <v>5364</v>
      </c>
      <c r="E931" s="132" t="s">
        <v>1213</v>
      </c>
      <c r="F931" s="562">
        <v>814.86</v>
      </c>
    </row>
    <row r="932" spans="1:6" ht="25.5" x14ac:dyDescent="0.2">
      <c r="A932" s="554"/>
      <c r="B932" s="554"/>
      <c r="C932" s="560"/>
      <c r="D932" s="131" t="s">
        <v>5365</v>
      </c>
      <c r="E932" s="132" t="s">
        <v>1214</v>
      </c>
      <c r="F932" s="563"/>
    </row>
    <row r="933" spans="1:6" ht="38.25" x14ac:dyDescent="0.2">
      <c r="A933" s="554"/>
      <c r="B933" s="554"/>
      <c r="C933" s="558" t="s">
        <v>1215</v>
      </c>
      <c r="D933" s="131" t="s">
        <v>5366</v>
      </c>
      <c r="E933" s="132" t="s">
        <v>1216</v>
      </c>
      <c r="F933" s="562">
        <v>1222.29</v>
      </c>
    </row>
    <row r="934" spans="1:6" ht="38.25" x14ac:dyDescent="0.2">
      <c r="A934" s="555"/>
      <c r="B934" s="555"/>
      <c r="C934" s="560"/>
      <c r="D934" s="131" t="s">
        <v>5367</v>
      </c>
      <c r="E934" s="132" t="s">
        <v>1217</v>
      </c>
      <c r="F934" s="563"/>
    </row>
    <row r="935" spans="1:6" ht="38.25" x14ac:dyDescent="0.2">
      <c r="A935" s="553" t="s">
        <v>1643</v>
      </c>
      <c r="B935" s="578" t="s">
        <v>6886</v>
      </c>
      <c r="C935" s="558"/>
      <c r="D935" s="131" t="s">
        <v>5369</v>
      </c>
      <c r="E935" s="132" t="s">
        <v>5370</v>
      </c>
      <c r="F935" s="564" t="s">
        <v>4129</v>
      </c>
    </row>
    <row r="936" spans="1:6" ht="38.25" x14ac:dyDescent="0.2">
      <c r="A936" s="555"/>
      <c r="B936" s="555"/>
      <c r="C936" s="560"/>
      <c r="D936" s="131" t="s">
        <v>5371</v>
      </c>
      <c r="E936" s="132" t="s">
        <v>5372</v>
      </c>
      <c r="F936" s="566"/>
    </row>
    <row r="937" spans="1:6" x14ac:dyDescent="0.2">
      <c r="A937" s="553" t="s">
        <v>235</v>
      </c>
      <c r="B937" s="553" t="s">
        <v>236</v>
      </c>
      <c r="C937" s="133"/>
      <c r="D937" s="131"/>
      <c r="E937" s="556" t="s">
        <v>2833</v>
      </c>
      <c r="F937" s="557"/>
    </row>
    <row r="938" spans="1:6" ht="14.25" x14ac:dyDescent="0.2">
      <c r="A938" s="554"/>
      <c r="B938" s="554"/>
      <c r="C938" s="133" t="s">
        <v>6062</v>
      </c>
      <c r="D938" s="131" t="s">
        <v>5374</v>
      </c>
      <c r="E938" s="132" t="s">
        <v>2834</v>
      </c>
      <c r="F938" s="98">
        <v>293.97000000000003</v>
      </c>
    </row>
    <row r="939" spans="1:6" x14ac:dyDescent="0.2">
      <c r="A939" s="554"/>
      <c r="B939" s="554"/>
      <c r="C939" s="133" t="s">
        <v>2835</v>
      </c>
      <c r="D939" s="131" t="s">
        <v>5375</v>
      </c>
      <c r="E939" s="132" t="s">
        <v>3514</v>
      </c>
      <c r="F939" s="98">
        <v>538.95000000000005</v>
      </c>
    </row>
    <row r="940" spans="1:6" x14ac:dyDescent="0.2">
      <c r="A940" s="554"/>
      <c r="B940" s="554"/>
      <c r="C940" s="133" t="s">
        <v>2836</v>
      </c>
      <c r="D940" s="131" t="s">
        <v>5376</v>
      </c>
      <c r="E940" s="132" t="s">
        <v>3515</v>
      </c>
      <c r="F940" s="98">
        <v>832.92</v>
      </c>
    </row>
    <row r="941" spans="1:6" x14ac:dyDescent="0.2">
      <c r="A941" s="554"/>
      <c r="B941" s="554"/>
      <c r="C941" s="133" t="s">
        <v>2837</v>
      </c>
      <c r="D941" s="131" t="s">
        <v>5377</v>
      </c>
      <c r="E941" s="132" t="s">
        <v>3516</v>
      </c>
      <c r="F941" s="98">
        <v>1126.8900000000001</v>
      </c>
    </row>
    <row r="942" spans="1:6" x14ac:dyDescent="0.2">
      <c r="A942" s="554"/>
      <c r="B942" s="554"/>
      <c r="C942" s="133" t="s">
        <v>2838</v>
      </c>
      <c r="D942" s="131" t="s">
        <v>5378</v>
      </c>
      <c r="E942" s="132" t="s">
        <v>3517</v>
      </c>
      <c r="F942" s="98">
        <v>1420.86</v>
      </c>
    </row>
    <row r="943" spans="1:6" x14ac:dyDescent="0.2">
      <c r="A943" s="554"/>
      <c r="B943" s="554"/>
      <c r="C943" s="133" t="s">
        <v>2839</v>
      </c>
      <c r="D943" s="131" t="s">
        <v>5379</v>
      </c>
      <c r="E943" s="132" t="s">
        <v>3518</v>
      </c>
      <c r="F943" s="98">
        <v>1714.83</v>
      </c>
    </row>
    <row r="944" spans="1:6" x14ac:dyDescent="0.2">
      <c r="A944" s="554"/>
      <c r="B944" s="554"/>
      <c r="C944" s="133" t="s">
        <v>2840</v>
      </c>
      <c r="D944" s="131" t="s">
        <v>5380</v>
      </c>
      <c r="E944" s="132" t="s">
        <v>3519</v>
      </c>
      <c r="F944" s="98">
        <v>2008.8</v>
      </c>
    </row>
    <row r="945" spans="1:6" x14ac:dyDescent="0.2">
      <c r="A945" s="554"/>
      <c r="B945" s="554"/>
      <c r="C945" s="133" t="s">
        <v>2841</v>
      </c>
      <c r="D945" s="131" t="s">
        <v>5381</v>
      </c>
      <c r="E945" s="132" t="s">
        <v>3520</v>
      </c>
      <c r="F945" s="98">
        <v>2302.77</v>
      </c>
    </row>
    <row r="946" spans="1:6" x14ac:dyDescent="0.2">
      <c r="A946" s="554"/>
      <c r="B946" s="554"/>
      <c r="C946" s="133" t="s">
        <v>2842</v>
      </c>
      <c r="D946" s="131" t="s">
        <v>5382</v>
      </c>
      <c r="E946" s="132" t="s">
        <v>3521</v>
      </c>
      <c r="F946" s="98">
        <v>2596.7399999999998</v>
      </c>
    </row>
    <row r="947" spans="1:6" x14ac:dyDescent="0.2">
      <c r="A947" s="554"/>
      <c r="B947" s="554"/>
      <c r="C947" s="133" t="s">
        <v>2843</v>
      </c>
      <c r="D947" s="131" t="s">
        <v>5383</v>
      </c>
      <c r="E947" s="132" t="s">
        <v>3522</v>
      </c>
      <c r="F947" s="98">
        <v>2988.7</v>
      </c>
    </row>
    <row r="948" spans="1:6" x14ac:dyDescent="0.2">
      <c r="A948" s="554"/>
      <c r="B948" s="554"/>
      <c r="C948" s="133" t="s">
        <v>2844</v>
      </c>
      <c r="D948" s="131" t="s">
        <v>5384</v>
      </c>
      <c r="E948" s="132" t="s">
        <v>3523</v>
      </c>
      <c r="F948" s="98">
        <v>3576.64</v>
      </c>
    </row>
    <row r="949" spans="1:6" x14ac:dyDescent="0.2">
      <c r="A949" s="554"/>
      <c r="B949" s="554"/>
      <c r="C949" s="133" t="s">
        <v>2845</v>
      </c>
      <c r="D949" s="131" t="s">
        <v>5385</v>
      </c>
      <c r="E949" s="132" t="s">
        <v>3524</v>
      </c>
      <c r="F949" s="98">
        <v>4164.58</v>
      </c>
    </row>
    <row r="950" spans="1:6" x14ac:dyDescent="0.2">
      <c r="A950" s="554"/>
      <c r="B950" s="554"/>
      <c r="C950" s="133" t="s">
        <v>2846</v>
      </c>
      <c r="D950" s="131" t="s">
        <v>5386</v>
      </c>
      <c r="E950" s="132" t="s">
        <v>2847</v>
      </c>
      <c r="F950" s="98">
        <v>4948.5</v>
      </c>
    </row>
    <row r="951" spans="1:6" x14ac:dyDescent="0.2">
      <c r="A951" s="554"/>
      <c r="B951" s="554"/>
      <c r="C951" s="133" t="s">
        <v>2848</v>
      </c>
      <c r="D951" s="131" t="s">
        <v>5387</v>
      </c>
      <c r="E951" s="132" t="s">
        <v>3478</v>
      </c>
      <c r="F951" s="98">
        <v>6124.38</v>
      </c>
    </row>
    <row r="952" spans="1:6" x14ac:dyDescent="0.2">
      <c r="A952" s="554"/>
      <c r="B952" s="554"/>
      <c r="C952" s="133" t="s">
        <v>2849</v>
      </c>
      <c r="D952" s="131" t="s">
        <v>5388</v>
      </c>
      <c r="E952" s="132" t="s">
        <v>2171</v>
      </c>
      <c r="F952" s="98">
        <v>7300.26</v>
      </c>
    </row>
    <row r="953" spans="1:6" x14ac:dyDescent="0.2">
      <c r="A953" s="554"/>
      <c r="B953" s="554"/>
      <c r="C953" s="133" t="s">
        <v>2850</v>
      </c>
      <c r="D953" s="131" t="s">
        <v>5389</v>
      </c>
      <c r="E953" s="132" t="s">
        <v>2851</v>
      </c>
      <c r="F953" s="98">
        <v>8476.14</v>
      </c>
    </row>
    <row r="954" spans="1:6" x14ac:dyDescent="0.2">
      <c r="A954" s="554"/>
      <c r="B954" s="554"/>
      <c r="C954" s="133" t="s">
        <v>2852</v>
      </c>
      <c r="D954" s="131" t="s">
        <v>5390</v>
      </c>
      <c r="E954" s="132" t="s">
        <v>2853</v>
      </c>
      <c r="F954" s="98">
        <v>10043.98</v>
      </c>
    </row>
    <row r="955" spans="1:6" x14ac:dyDescent="0.2">
      <c r="A955" s="554"/>
      <c r="B955" s="554"/>
      <c r="C955" s="133" t="s">
        <v>2854</v>
      </c>
      <c r="D955" s="131" t="s">
        <v>5391</v>
      </c>
      <c r="E955" s="132" t="s">
        <v>2855</v>
      </c>
      <c r="F955" s="98">
        <v>12395.74</v>
      </c>
    </row>
    <row r="956" spans="1:6" x14ac:dyDescent="0.2">
      <c r="A956" s="554"/>
      <c r="B956" s="554"/>
      <c r="C956" s="133" t="s">
        <v>2856</v>
      </c>
      <c r="D956" s="131" t="s">
        <v>5392</v>
      </c>
      <c r="E956" s="132" t="s">
        <v>2857</v>
      </c>
      <c r="F956" s="98">
        <v>14747.5</v>
      </c>
    </row>
    <row r="957" spans="1:6" x14ac:dyDescent="0.2">
      <c r="A957" s="554"/>
      <c r="B957" s="554"/>
      <c r="C957" s="133" t="s">
        <v>2858</v>
      </c>
      <c r="D957" s="131" t="s">
        <v>5393</v>
      </c>
      <c r="E957" s="132" t="s">
        <v>2859</v>
      </c>
      <c r="F957" s="98">
        <v>17099.259999999998</v>
      </c>
    </row>
    <row r="958" spans="1:6" x14ac:dyDescent="0.2">
      <c r="A958" s="554"/>
      <c r="B958" s="554"/>
      <c r="C958" s="133" t="s">
        <v>2860</v>
      </c>
      <c r="D958" s="131" t="s">
        <v>5394</v>
      </c>
      <c r="E958" s="132" t="s">
        <v>2861</v>
      </c>
      <c r="F958" s="98">
        <v>20234.939999999999</v>
      </c>
    </row>
    <row r="959" spans="1:6" x14ac:dyDescent="0.2">
      <c r="A959" s="554"/>
      <c r="B959" s="554"/>
      <c r="C959" s="133" t="s">
        <v>2862</v>
      </c>
      <c r="D959" s="131" t="s">
        <v>5395</v>
      </c>
      <c r="E959" s="132" t="s">
        <v>2863</v>
      </c>
      <c r="F959" s="98">
        <v>24938.46</v>
      </c>
    </row>
    <row r="960" spans="1:6" x14ac:dyDescent="0.2">
      <c r="A960" s="554"/>
      <c r="B960" s="554"/>
      <c r="C960" s="133" t="s">
        <v>2864</v>
      </c>
      <c r="D960" s="131" t="s">
        <v>5396</v>
      </c>
      <c r="E960" s="132" t="s">
        <v>2865</v>
      </c>
      <c r="F960" s="98">
        <v>29641.98</v>
      </c>
    </row>
    <row r="961" spans="1:6" x14ac:dyDescent="0.2">
      <c r="A961" s="554"/>
      <c r="B961" s="554"/>
      <c r="C961" s="133" t="s">
        <v>2866</v>
      </c>
      <c r="D961" s="131" t="s">
        <v>5397</v>
      </c>
      <c r="E961" s="132" t="s">
        <v>2867</v>
      </c>
      <c r="F961" s="98">
        <v>34345.5</v>
      </c>
    </row>
    <row r="962" spans="1:6" x14ac:dyDescent="0.2">
      <c r="A962" s="554"/>
      <c r="B962" s="554"/>
      <c r="C962" s="133" t="s">
        <v>2868</v>
      </c>
      <c r="D962" s="131" t="s">
        <v>5398</v>
      </c>
      <c r="E962" s="132" t="s">
        <v>2869</v>
      </c>
      <c r="F962" s="98">
        <v>39049.019999999997</v>
      </c>
    </row>
    <row r="963" spans="1:6" x14ac:dyDescent="0.2">
      <c r="A963" s="554"/>
      <c r="B963" s="554"/>
      <c r="C963" s="133" t="s">
        <v>2870</v>
      </c>
      <c r="D963" s="131" t="s">
        <v>5399</v>
      </c>
      <c r="E963" s="132" t="s">
        <v>2871</v>
      </c>
      <c r="F963" s="98">
        <v>43752.54</v>
      </c>
    </row>
    <row r="964" spans="1:6" x14ac:dyDescent="0.2">
      <c r="A964" s="554"/>
      <c r="B964" s="554"/>
      <c r="C964" s="133" t="s">
        <v>2872</v>
      </c>
      <c r="D964" s="131" t="s">
        <v>5400</v>
      </c>
      <c r="E964" s="132" t="s">
        <v>2873</v>
      </c>
      <c r="F964" s="98">
        <v>48456.06</v>
      </c>
    </row>
    <row r="965" spans="1:6" x14ac:dyDescent="0.2">
      <c r="A965" s="555"/>
      <c r="B965" s="555"/>
      <c r="C965" s="133" t="s">
        <v>2874</v>
      </c>
      <c r="D965" s="131" t="s">
        <v>5401</v>
      </c>
      <c r="E965" s="132" t="s">
        <v>6063</v>
      </c>
      <c r="F965" s="98">
        <v>53159.58</v>
      </c>
    </row>
    <row r="966" spans="1:6" ht="25.5" x14ac:dyDescent="0.2">
      <c r="A966" s="553" t="s">
        <v>237</v>
      </c>
      <c r="B966" s="553" t="s">
        <v>238</v>
      </c>
      <c r="C966" s="558" t="s">
        <v>1105</v>
      </c>
      <c r="D966" s="131" t="s">
        <v>6064</v>
      </c>
      <c r="E966" s="132" t="s">
        <v>6065</v>
      </c>
      <c r="F966" s="562">
        <v>993.69</v>
      </c>
    </row>
    <row r="967" spans="1:6" ht="25.5" x14ac:dyDescent="0.2">
      <c r="A967" s="554"/>
      <c r="B967" s="554"/>
      <c r="C967" s="559"/>
      <c r="D967" s="131" t="s">
        <v>6066</v>
      </c>
      <c r="E967" s="132" t="s">
        <v>6067</v>
      </c>
      <c r="F967" s="567"/>
    </row>
    <row r="968" spans="1:6" ht="25.5" x14ac:dyDescent="0.2">
      <c r="A968" s="554"/>
      <c r="B968" s="554"/>
      <c r="C968" s="559"/>
      <c r="D968" s="131" t="s">
        <v>5402</v>
      </c>
      <c r="E968" s="132" t="s">
        <v>1106</v>
      </c>
      <c r="F968" s="567"/>
    </row>
    <row r="969" spans="1:6" ht="25.5" x14ac:dyDescent="0.2">
      <c r="A969" s="554"/>
      <c r="B969" s="554"/>
      <c r="C969" s="560"/>
      <c r="D969" s="131" t="s">
        <v>5403</v>
      </c>
      <c r="E969" s="132" t="s">
        <v>465</v>
      </c>
      <c r="F969" s="563"/>
    </row>
    <row r="970" spans="1:6" ht="25.5" x14ac:dyDescent="0.2">
      <c r="A970" s="554"/>
      <c r="B970" s="554"/>
      <c r="C970" s="558" t="s">
        <v>466</v>
      </c>
      <c r="D970" s="131" t="s">
        <v>5404</v>
      </c>
      <c r="E970" s="132" t="s">
        <v>467</v>
      </c>
      <c r="F970" s="562">
        <v>2534.2199999999998</v>
      </c>
    </row>
    <row r="971" spans="1:6" ht="25.5" x14ac:dyDescent="0.2">
      <c r="A971" s="554"/>
      <c r="B971" s="554"/>
      <c r="C971" s="559"/>
      <c r="D971" s="131" t="s">
        <v>5405</v>
      </c>
      <c r="E971" s="132" t="s">
        <v>468</v>
      </c>
      <c r="F971" s="567"/>
    </row>
    <row r="972" spans="1:6" ht="25.5" x14ac:dyDescent="0.2">
      <c r="A972" s="554"/>
      <c r="B972" s="554"/>
      <c r="C972" s="559"/>
      <c r="D972" s="131" t="s">
        <v>5406</v>
      </c>
      <c r="E972" s="132" t="s">
        <v>469</v>
      </c>
      <c r="F972" s="567"/>
    </row>
    <row r="973" spans="1:6" ht="25.5" x14ac:dyDescent="0.2">
      <c r="A973" s="554"/>
      <c r="B973" s="554"/>
      <c r="C973" s="559"/>
      <c r="D973" s="131" t="s">
        <v>5407</v>
      </c>
      <c r="E973" s="132" t="s">
        <v>470</v>
      </c>
      <c r="F973" s="567"/>
    </row>
    <row r="974" spans="1:6" ht="25.5" x14ac:dyDescent="0.2">
      <c r="A974" s="554"/>
      <c r="B974" s="554"/>
      <c r="C974" s="559"/>
      <c r="D974" s="131" t="s">
        <v>5408</v>
      </c>
      <c r="E974" s="132" t="s">
        <v>471</v>
      </c>
      <c r="F974" s="567"/>
    </row>
    <row r="975" spans="1:6" ht="25.5" x14ac:dyDescent="0.2">
      <c r="A975" s="554"/>
      <c r="B975" s="554"/>
      <c r="C975" s="559"/>
      <c r="D975" s="131" t="s">
        <v>5409</v>
      </c>
      <c r="E975" s="132" t="s">
        <v>472</v>
      </c>
      <c r="F975" s="567"/>
    </row>
    <row r="976" spans="1:6" ht="25.5" x14ac:dyDescent="0.2">
      <c r="A976" s="554"/>
      <c r="B976" s="554"/>
      <c r="C976" s="559"/>
      <c r="D976" s="131" t="s">
        <v>5410</v>
      </c>
      <c r="E976" s="132" t="s">
        <v>473</v>
      </c>
      <c r="F976" s="567"/>
    </row>
    <row r="977" spans="1:6" ht="25.5" x14ac:dyDescent="0.2">
      <c r="A977" s="554"/>
      <c r="B977" s="554"/>
      <c r="C977" s="559"/>
      <c r="D977" s="131" t="s">
        <v>5411</v>
      </c>
      <c r="E977" s="132" t="s">
        <v>474</v>
      </c>
      <c r="F977" s="567"/>
    </row>
    <row r="978" spans="1:6" ht="25.5" x14ac:dyDescent="0.2">
      <c r="A978" s="555"/>
      <c r="B978" s="555"/>
      <c r="C978" s="560"/>
      <c r="D978" s="131" t="s">
        <v>5412</v>
      </c>
      <c r="E978" s="132" t="s">
        <v>6068</v>
      </c>
      <c r="F978" s="563"/>
    </row>
    <row r="979" spans="1:6" ht="25.5" x14ac:dyDescent="0.2">
      <c r="A979" s="553" t="s">
        <v>239</v>
      </c>
      <c r="B979" s="553" t="s">
        <v>240</v>
      </c>
      <c r="C979" s="558" t="s">
        <v>475</v>
      </c>
      <c r="D979" s="131" t="s">
        <v>6069</v>
      </c>
      <c r="E979" s="132" t="s">
        <v>6070</v>
      </c>
      <c r="F979" s="562">
        <v>2921.05</v>
      </c>
    </row>
    <row r="980" spans="1:6" ht="25.5" x14ac:dyDescent="0.2">
      <c r="A980" s="554"/>
      <c r="B980" s="554"/>
      <c r="C980" s="559"/>
      <c r="D980" s="131" t="s">
        <v>6071</v>
      </c>
      <c r="E980" s="132" t="s">
        <v>6072</v>
      </c>
      <c r="F980" s="567"/>
    </row>
    <row r="981" spans="1:6" ht="25.5" x14ac:dyDescent="0.2">
      <c r="A981" s="554"/>
      <c r="B981" s="554"/>
      <c r="C981" s="559"/>
      <c r="D981" s="131" t="s">
        <v>5415</v>
      </c>
      <c r="E981" s="132" t="s">
        <v>361</v>
      </c>
      <c r="F981" s="567"/>
    </row>
    <row r="982" spans="1:6" ht="25.5" x14ac:dyDescent="0.2">
      <c r="A982" s="554"/>
      <c r="B982" s="554"/>
      <c r="C982" s="559"/>
      <c r="D982" s="131" t="s">
        <v>5416</v>
      </c>
      <c r="E982" s="132" t="s">
        <v>5417</v>
      </c>
      <c r="F982" s="567"/>
    </row>
    <row r="983" spans="1:6" ht="25.5" x14ac:dyDescent="0.2">
      <c r="A983" s="554"/>
      <c r="B983" s="554"/>
      <c r="C983" s="559"/>
      <c r="D983" s="131" t="s">
        <v>5418</v>
      </c>
      <c r="E983" s="132" t="s">
        <v>3550</v>
      </c>
      <c r="F983" s="567"/>
    </row>
    <row r="984" spans="1:6" ht="25.5" x14ac:dyDescent="0.2">
      <c r="A984" s="554"/>
      <c r="B984" s="554"/>
      <c r="C984" s="559"/>
      <c r="D984" s="131" t="s">
        <v>5419</v>
      </c>
      <c r="E984" s="132" t="s">
        <v>3551</v>
      </c>
      <c r="F984" s="567"/>
    </row>
    <row r="985" spans="1:6" ht="25.5" x14ac:dyDescent="0.2">
      <c r="A985" s="554"/>
      <c r="B985" s="554"/>
      <c r="C985" s="560"/>
      <c r="D985" s="131" t="s">
        <v>5420</v>
      </c>
      <c r="E985" s="132" t="s">
        <v>640</v>
      </c>
      <c r="F985" s="563"/>
    </row>
    <row r="986" spans="1:6" ht="25.5" x14ac:dyDescent="0.2">
      <c r="A986" s="554"/>
      <c r="B986" s="554"/>
      <c r="C986" s="558" t="s">
        <v>642</v>
      </c>
      <c r="D986" s="131" t="s">
        <v>5421</v>
      </c>
      <c r="E986" s="132" t="s">
        <v>639</v>
      </c>
      <c r="F986" s="562">
        <v>6481.56</v>
      </c>
    </row>
    <row r="987" spans="1:6" ht="25.5" x14ac:dyDescent="0.2">
      <c r="A987" s="554"/>
      <c r="B987" s="554"/>
      <c r="C987" s="559"/>
      <c r="D987" s="131" t="s">
        <v>5422</v>
      </c>
      <c r="E987" s="132" t="s">
        <v>643</v>
      </c>
      <c r="F987" s="567"/>
    </row>
    <row r="988" spans="1:6" ht="25.5" x14ac:dyDescent="0.2">
      <c r="A988" s="554"/>
      <c r="B988" s="554"/>
      <c r="C988" s="559"/>
      <c r="D988" s="131" t="s">
        <v>5423</v>
      </c>
      <c r="E988" s="132" t="s">
        <v>644</v>
      </c>
      <c r="F988" s="567"/>
    </row>
    <row r="989" spans="1:6" ht="25.5" x14ac:dyDescent="0.2">
      <c r="A989" s="554"/>
      <c r="B989" s="554"/>
      <c r="C989" s="559"/>
      <c r="D989" s="131" t="s">
        <v>5424</v>
      </c>
      <c r="E989" s="132" t="s">
        <v>645</v>
      </c>
      <c r="F989" s="567"/>
    </row>
    <row r="990" spans="1:6" ht="25.5" x14ac:dyDescent="0.2">
      <c r="A990" s="554"/>
      <c r="B990" s="554"/>
      <c r="C990" s="559"/>
      <c r="D990" s="131" t="s">
        <v>5425</v>
      </c>
      <c r="E990" s="132" t="s">
        <v>1291</v>
      </c>
      <c r="F990" s="567"/>
    </row>
    <row r="991" spans="1:6" ht="25.5" x14ac:dyDescent="0.2">
      <c r="A991" s="554"/>
      <c r="B991" s="554"/>
      <c r="C991" s="559"/>
      <c r="D991" s="131" t="s">
        <v>5426</v>
      </c>
      <c r="E991" s="132" t="s">
        <v>1292</v>
      </c>
      <c r="F991" s="567"/>
    </row>
    <row r="992" spans="1:6" ht="25.5" x14ac:dyDescent="0.2">
      <c r="A992" s="554"/>
      <c r="B992" s="554"/>
      <c r="C992" s="559"/>
      <c r="D992" s="131" t="s">
        <v>5427</v>
      </c>
      <c r="E992" s="132" t="s">
        <v>1293</v>
      </c>
      <c r="F992" s="567"/>
    </row>
    <row r="993" spans="1:6" ht="25.5" x14ac:dyDescent="0.2">
      <c r="A993" s="554"/>
      <c r="B993" s="554"/>
      <c r="C993" s="559"/>
      <c r="D993" s="131" t="s">
        <v>5428</v>
      </c>
      <c r="E993" s="132" t="s">
        <v>1294</v>
      </c>
      <c r="F993" s="567"/>
    </row>
    <row r="994" spans="1:6" ht="25.5" x14ac:dyDescent="0.2">
      <c r="A994" s="554"/>
      <c r="B994" s="554"/>
      <c r="C994" s="559"/>
      <c r="D994" s="131" t="s">
        <v>5429</v>
      </c>
      <c r="E994" s="132" t="s">
        <v>1295</v>
      </c>
      <c r="F994" s="567"/>
    </row>
    <row r="995" spans="1:6" ht="25.5" x14ac:dyDescent="0.2">
      <c r="A995" s="554"/>
      <c r="B995" s="554"/>
      <c r="C995" s="559"/>
      <c r="D995" s="131" t="s">
        <v>5430</v>
      </c>
      <c r="E995" s="132" t="s">
        <v>6073</v>
      </c>
      <c r="F995" s="567"/>
    </row>
    <row r="996" spans="1:6" ht="25.5" x14ac:dyDescent="0.2">
      <c r="A996" s="554"/>
      <c r="B996" s="554"/>
      <c r="C996" s="559"/>
      <c r="D996" s="131" t="s">
        <v>5431</v>
      </c>
      <c r="E996" s="132" t="s">
        <v>641</v>
      </c>
      <c r="F996" s="567"/>
    </row>
    <row r="997" spans="1:6" ht="25.5" x14ac:dyDescent="0.2">
      <c r="A997" s="554"/>
      <c r="B997" s="554"/>
      <c r="C997" s="559"/>
      <c r="D997" s="131" t="s">
        <v>5432</v>
      </c>
      <c r="E997" s="132" t="s">
        <v>1296</v>
      </c>
      <c r="F997" s="567"/>
    </row>
    <row r="998" spans="1:6" ht="25.5" x14ac:dyDescent="0.2">
      <c r="A998" s="554"/>
      <c r="B998" s="554"/>
      <c r="C998" s="559"/>
      <c r="D998" s="131" t="s">
        <v>5433</v>
      </c>
      <c r="E998" s="132" t="s">
        <v>1297</v>
      </c>
      <c r="F998" s="567"/>
    </row>
    <row r="999" spans="1:6" ht="25.5" x14ac:dyDescent="0.2">
      <c r="A999" s="554"/>
      <c r="B999" s="554"/>
      <c r="C999" s="559"/>
      <c r="D999" s="131" t="s">
        <v>5434</v>
      </c>
      <c r="E999" s="132" t="s">
        <v>1298</v>
      </c>
      <c r="F999" s="567"/>
    </row>
    <row r="1000" spans="1:6" ht="25.5" x14ac:dyDescent="0.2">
      <c r="A1000" s="554"/>
      <c r="B1000" s="554"/>
      <c r="C1000" s="559"/>
      <c r="D1000" s="131" t="s">
        <v>5435</v>
      </c>
      <c r="E1000" s="132" t="s">
        <v>1299</v>
      </c>
      <c r="F1000" s="567"/>
    </row>
    <row r="1001" spans="1:6" ht="25.5" x14ac:dyDescent="0.2">
      <c r="A1001" s="554"/>
      <c r="B1001" s="554"/>
      <c r="C1001" s="559"/>
      <c r="D1001" s="131" t="s">
        <v>5436</v>
      </c>
      <c r="E1001" s="132" t="s">
        <v>1300</v>
      </c>
      <c r="F1001" s="567"/>
    </row>
    <row r="1002" spans="1:6" ht="25.5" x14ac:dyDescent="0.2">
      <c r="A1002" s="554"/>
      <c r="B1002" s="554"/>
      <c r="C1002" s="559"/>
      <c r="D1002" s="131" t="s">
        <v>5437</v>
      </c>
      <c r="E1002" s="132" t="s">
        <v>1301</v>
      </c>
      <c r="F1002" s="567"/>
    </row>
    <row r="1003" spans="1:6" ht="25.5" x14ac:dyDescent="0.2">
      <c r="A1003" s="554"/>
      <c r="B1003" s="554"/>
      <c r="C1003" s="559"/>
      <c r="D1003" s="131" t="s">
        <v>5438</v>
      </c>
      <c r="E1003" s="132" t="s">
        <v>1302</v>
      </c>
      <c r="F1003" s="567"/>
    </row>
    <row r="1004" spans="1:6" ht="25.5" x14ac:dyDescent="0.2">
      <c r="A1004" s="554"/>
      <c r="B1004" s="554"/>
      <c r="C1004" s="559"/>
      <c r="D1004" s="131" t="s">
        <v>5439</v>
      </c>
      <c r="E1004" s="132" t="s">
        <v>1303</v>
      </c>
      <c r="F1004" s="567"/>
    </row>
    <row r="1005" spans="1:6" ht="25.5" x14ac:dyDescent="0.2">
      <c r="A1005" s="555"/>
      <c r="B1005" s="555"/>
      <c r="C1005" s="560"/>
      <c r="D1005" s="131" t="s">
        <v>5440</v>
      </c>
      <c r="E1005" s="132" t="s">
        <v>6074</v>
      </c>
      <c r="F1005" s="563"/>
    </row>
    <row r="1006" spans="1:6" ht="38.25" x14ac:dyDescent="0.2">
      <c r="A1006" s="553" t="s">
        <v>241</v>
      </c>
      <c r="B1006" s="553" t="s">
        <v>242</v>
      </c>
      <c r="C1006" s="558" t="s">
        <v>3379</v>
      </c>
      <c r="D1006" s="131" t="s">
        <v>5441</v>
      </c>
      <c r="E1006" s="132" t="s">
        <v>6075</v>
      </c>
      <c r="F1006" s="562">
        <v>1032.04</v>
      </c>
    </row>
    <row r="1007" spans="1:6" ht="38.25" x14ac:dyDescent="0.2">
      <c r="A1007" s="554"/>
      <c r="B1007" s="554"/>
      <c r="C1007" s="559"/>
      <c r="D1007" s="131" t="s">
        <v>5442</v>
      </c>
      <c r="E1007" s="132" t="s">
        <v>6076</v>
      </c>
      <c r="F1007" s="567"/>
    </row>
    <row r="1008" spans="1:6" ht="38.25" x14ac:dyDescent="0.2">
      <c r="A1008" s="554"/>
      <c r="B1008" s="554"/>
      <c r="C1008" s="559"/>
      <c r="D1008" s="131" t="s">
        <v>5443</v>
      </c>
      <c r="E1008" s="132" t="s">
        <v>6077</v>
      </c>
      <c r="F1008" s="567"/>
    </row>
    <row r="1009" spans="1:6" ht="25.5" x14ac:dyDescent="0.2">
      <c r="A1009" s="554"/>
      <c r="B1009" s="554"/>
      <c r="C1009" s="559"/>
      <c r="D1009" s="131" t="s">
        <v>5444</v>
      </c>
      <c r="E1009" s="132" t="s">
        <v>6078</v>
      </c>
      <c r="F1009" s="567"/>
    </row>
    <row r="1010" spans="1:6" ht="25.5" x14ac:dyDescent="0.2">
      <c r="A1010" s="554"/>
      <c r="B1010" s="554"/>
      <c r="C1010" s="560"/>
      <c r="D1010" s="131" t="s">
        <v>5445</v>
      </c>
      <c r="E1010" s="132" t="s">
        <v>6079</v>
      </c>
      <c r="F1010" s="563"/>
    </row>
    <row r="1011" spans="1:6" ht="38.25" x14ac:dyDescent="0.2">
      <c r="A1011" s="554"/>
      <c r="B1011" s="554"/>
      <c r="C1011" s="558" t="s">
        <v>2375</v>
      </c>
      <c r="D1011" s="131" t="s">
        <v>5446</v>
      </c>
      <c r="E1011" s="132" t="s">
        <v>6080</v>
      </c>
      <c r="F1011" s="562">
        <v>2064.08</v>
      </c>
    </row>
    <row r="1012" spans="1:6" ht="38.25" x14ac:dyDescent="0.2">
      <c r="A1012" s="555"/>
      <c r="B1012" s="555"/>
      <c r="C1012" s="560"/>
      <c r="D1012" s="131" t="s">
        <v>5447</v>
      </c>
      <c r="E1012" s="132" t="s">
        <v>6081</v>
      </c>
      <c r="F1012" s="563"/>
    </row>
    <row r="1013" spans="1:6" ht="25.5" x14ac:dyDescent="0.2">
      <c r="A1013" s="553" t="s">
        <v>6082</v>
      </c>
      <c r="B1013" s="553" t="s">
        <v>244</v>
      </c>
      <c r="C1013" s="558"/>
      <c r="D1013" s="131" t="s">
        <v>5448</v>
      </c>
      <c r="E1013" s="132" t="s">
        <v>6083</v>
      </c>
      <c r="F1013" s="562"/>
    </row>
    <row r="1014" spans="1:6" ht="25.5" x14ac:dyDescent="0.2">
      <c r="A1014" s="554"/>
      <c r="B1014" s="554"/>
      <c r="C1014" s="560"/>
      <c r="D1014" s="131" t="s">
        <v>5449</v>
      </c>
      <c r="E1014" s="132" t="s">
        <v>6084</v>
      </c>
      <c r="F1014" s="563"/>
    </row>
    <row r="1015" spans="1:6" ht="63.75" x14ac:dyDescent="0.2">
      <c r="A1015" s="554"/>
      <c r="B1015" s="554"/>
      <c r="C1015" s="133" t="s">
        <v>3025</v>
      </c>
      <c r="D1015" s="136" t="s">
        <v>5450</v>
      </c>
      <c r="E1015" s="132" t="s">
        <v>371</v>
      </c>
      <c r="F1015" s="98">
        <v>1498.94</v>
      </c>
    </row>
    <row r="1016" spans="1:6" ht="63.75" x14ac:dyDescent="0.2">
      <c r="A1016" s="554"/>
      <c r="B1016" s="554"/>
      <c r="C1016" s="133" t="s">
        <v>1783</v>
      </c>
      <c r="D1016" s="136" t="s">
        <v>5451</v>
      </c>
      <c r="E1016" s="132" t="s">
        <v>373</v>
      </c>
      <c r="F1016" s="98">
        <v>2997.88</v>
      </c>
    </row>
    <row r="1017" spans="1:6" ht="63.75" x14ac:dyDescent="0.2">
      <c r="A1017" s="555"/>
      <c r="B1017" s="555"/>
      <c r="C1017" s="133" t="s">
        <v>1784</v>
      </c>
      <c r="D1017" s="136" t="s">
        <v>5452</v>
      </c>
      <c r="E1017" s="132" t="s">
        <v>375</v>
      </c>
      <c r="F1017" s="98">
        <v>4496.82</v>
      </c>
    </row>
    <row r="1018" spans="1:6" ht="25.5" x14ac:dyDescent="0.2">
      <c r="A1018" s="553" t="s">
        <v>1907</v>
      </c>
      <c r="B1018" s="553" t="s">
        <v>1908</v>
      </c>
      <c r="C1018" s="558"/>
      <c r="D1018" s="131" t="s">
        <v>5453</v>
      </c>
      <c r="E1018" s="132" t="s">
        <v>5454</v>
      </c>
      <c r="F1018" s="564" t="s">
        <v>4129</v>
      </c>
    </row>
    <row r="1019" spans="1:6" ht="38.25" x14ac:dyDescent="0.2">
      <c r="A1019" s="554"/>
      <c r="B1019" s="554"/>
      <c r="C1019" s="559"/>
      <c r="D1019" s="131" t="s">
        <v>5455</v>
      </c>
      <c r="E1019" s="132" t="s">
        <v>5456</v>
      </c>
      <c r="F1019" s="565"/>
    </row>
    <row r="1020" spans="1:6" ht="38.25" x14ac:dyDescent="0.2">
      <c r="A1020" s="554"/>
      <c r="B1020" s="554"/>
      <c r="C1020" s="559"/>
      <c r="D1020" s="131" t="s">
        <v>5457</v>
      </c>
      <c r="E1020" s="132" t="s">
        <v>5458</v>
      </c>
      <c r="F1020" s="565"/>
    </row>
    <row r="1021" spans="1:6" ht="38.25" x14ac:dyDescent="0.2">
      <c r="A1021" s="555"/>
      <c r="B1021" s="555"/>
      <c r="C1021" s="560"/>
      <c r="D1021" s="131" t="s">
        <v>5459</v>
      </c>
      <c r="E1021" s="132" t="s">
        <v>5460</v>
      </c>
      <c r="F1021" s="566"/>
    </row>
    <row r="1022" spans="1:6" x14ac:dyDescent="0.2">
      <c r="A1022" s="553" t="s">
        <v>245</v>
      </c>
      <c r="B1022" s="553" t="s">
        <v>246</v>
      </c>
      <c r="C1022" s="133"/>
      <c r="D1022" s="131"/>
      <c r="E1022" s="556" t="s">
        <v>1036</v>
      </c>
      <c r="F1022" s="557"/>
    </row>
    <row r="1023" spans="1:6" x14ac:dyDescent="0.2">
      <c r="A1023" s="554"/>
      <c r="B1023" s="554"/>
      <c r="C1023" s="133" t="s">
        <v>1037</v>
      </c>
      <c r="D1023" s="131" t="s">
        <v>5461</v>
      </c>
      <c r="E1023" s="132" t="s">
        <v>1038</v>
      </c>
      <c r="F1023" s="98">
        <v>772.51</v>
      </c>
    </row>
    <row r="1024" spans="1:6" x14ac:dyDescent="0.2">
      <c r="A1024" s="554"/>
      <c r="B1024" s="554"/>
      <c r="C1024" s="133" t="s">
        <v>1039</v>
      </c>
      <c r="D1024" s="131" t="s">
        <v>5462</v>
      </c>
      <c r="E1024" s="132" t="s">
        <v>556</v>
      </c>
      <c r="F1024" s="98">
        <v>1351.89</v>
      </c>
    </row>
    <row r="1025" spans="1:6" x14ac:dyDescent="0.2">
      <c r="A1025" s="554"/>
      <c r="B1025" s="554"/>
      <c r="C1025" s="133" t="s">
        <v>1040</v>
      </c>
      <c r="D1025" s="131" t="s">
        <v>5463</v>
      </c>
      <c r="E1025" s="132" t="s">
        <v>557</v>
      </c>
      <c r="F1025" s="98">
        <v>1931.27</v>
      </c>
    </row>
    <row r="1026" spans="1:6" x14ac:dyDescent="0.2">
      <c r="A1026" s="554"/>
      <c r="B1026" s="554"/>
      <c r="C1026" s="133" t="s">
        <v>1041</v>
      </c>
      <c r="D1026" s="131" t="s">
        <v>5464</v>
      </c>
      <c r="E1026" s="132" t="s">
        <v>558</v>
      </c>
      <c r="F1026" s="98">
        <v>2510.65</v>
      </c>
    </row>
    <row r="1027" spans="1:6" x14ac:dyDescent="0.2">
      <c r="A1027" s="554"/>
      <c r="B1027" s="554"/>
      <c r="C1027" s="133" t="s">
        <v>1042</v>
      </c>
      <c r="D1027" s="131" t="s">
        <v>5465</v>
      </c>
      <c r="E1027" s="132" t="s">
        <v>3344</v>
      </c>
      <c r="F1027" s="98">
        <v>3090.03</v>
      </c>
    </row>
    <row r="1028" spans="1:6" x14ac:dyDescent="0.2">
      <c r="A1028" s="554"/>
      <c r="B1028" s="554"/>
      <c r="C1028" s="133" t="s">
        <v>1043</v>
      </c>
      <c r="D1028" s="131" t="s">
        <v>5466</v>
      </c>
      <c r="E1028" s="132" t="s">
        <v>3345</v>
      </c>
      <c r="F1028" s="98">
        <v>3669.41</v>
      </c>
    </row>
    <row r="1029" spans="1:6" x14ac:dyDescent="0.2">
      <c r="A1029" s="554"/>
      <c r="B1029" s="554"/>
      <c r="C1029" s="133" t="s">
        <v>1044</v>
      </c>
      <c r="D1029" s="131" t="s">
        <v>5467</v>
      </c>
      <c r="E1029" s="132" t="s">
        <v>3346</v>
      </c>
      <c r="F1029" s="98">
        <v>4248.79</v>
      </c>
    </row>
    <row r="1030" spans="1:6" x14ac:dyDescent="0.2">
      <c r="A1030" s="554"/>
      <c r="B1030" s="554"/>
      <c r="C1030" s="133" t="s">
        <v>1045</v>
      </c>
      <c r="D1030" s="131" t="s">
        <v>5468</v>
      </c>
      <c r="E1030" s="132" t="s">
        <v>3347</v>
      </c>
      <c r="F1030" s="98">
        <v>4828.17</v>
      </c>
    </row>
    <row r="1031" spans="1:6" x14ac:dyDescent="0.2">
      <c r="A1031" s="554"/>
      <c r="B1031" s="554"/>
      <c r="C1031" s="133" t="s">
        <v>1046</v>
      </c>
      <c r="D1031" s="131" t="s">
        <v>5469</v>
      </c>
      <c r="E1031" s="132" t="s">
        <v>3348</v>
      </c>
      <c r="F1031" s="98">
        <v>5407.55</v>
      </c>
    </row>
    <row r="1032" spans="1:6" x14ac:dyDescent="0.2">
      <c r="A1032" s="554"/>
      <c r="B1032" s="554"/>
      <c r="C1032" s="133" t="s">
        <v>1047</v>
      </c>
      <c r="D1032" s="131" t="s">
        <v>5470</v>
      </c>
      <c r="E1032" s="132" t="s">
        <v>2042</v>
      </c>
      <c r="F1032" s="98">
        <v>6180.05</v>
      </c>
    </row>
    <row r="1033" spans="1:6" x14ac:dyDescent="0.2">
      <c r="A1033" s="554"/>
      <c r="B1033" s="554"/>
      <c r="C1033" s="133" t="s">
        <v>1048</v>
      </c>
      <c r="D1033" s="131" t="s">
        <v>5471</v>
      </c>
      <c r="E1033" s="132" t="s">
        <v>2043</v>
      </c>
      <c r="F1033" s="98">
        <v>7338.81</v>
      </c>
    </row>
    <row r="1034" spans="1:6" x14ac:dyDescent="0.2">
      <c r="A1034" s="554"/>
      <c r="B1034" s="554"/>
      <c r="C1034" s="133" t="s">
        <v>1049</v>
      </c>
      <c r="D1034" s="131" t="s">
        <v>5472</v>
      </c>
      <c r="E1034" s="132" t="s">
        <v>2044</v>
      </c>
      <c r="F1034" s="98">
        <v>8497.57</v>
      </c>
    </row>
    <row r="1035" spans="1:6" x14ac:dyDescent="0.2">
      <c r="A1035" s="554"/>
      <c r="B1035" s="554"/>
      <c r="C1035" s="133" t="s">
        <v>1050</v>
      </c>
      <c r="D1035" s="131" t="s">
        <v>5473</v>
      </c>
      <c r="E1035" s="132" t="s">
        <v>1470</v>
      </c>
      <c r="F1035" s="98">
        <v>9656.33</v>
      </c>
    </row>
    <row r="1036" spans="1:6" x14ac:dyDescent="0.2">
      <c r="A1036" s="554"/>
      <c r="B1036" s="554"/>
      <c r="C1036" s="133" t="s">
        <v>1051</v>
      </c>
      <c r="D1036" s="131" t="s">
        <v>5474</v>
      </c>
      <c r="E1036" s="132" t="s">
        <v>1611</v>
      </c>
      <c r="F1036" s="98">
        <v>10815.09</v>
      </c>
    </row>
    <row r="1037" spans="1:6" x14ac:dyDescent="0.2">
      <c r="A1037" s="554"/>
      <c r="B1037" s="554"/>
      <c r="C1037" s="133" t="s">
        <v>1052</v>
      </c>
      <c r="D1037" s="131" t="s">
        <v>5475</v>
      </c>
      <c r="E1037" s="132" t="s">
        <v>829</v>
      </c>
      <c r="F1037" s="98">
        <v>11973.85</v>
      </c>
    </row>
    <row r="1038" spans="1:6" x14ac:dyDescent="0.2">
      <c r="A1038" s="554"/>
      <c r="B1038" s="554"/>
      <c r="C1038" s="133" t="s">
        <v>2056</v>
      </c>
      <c r="D1038" s="131" t="s">
        <v>5476</v>
      </c>
      <c r="E1038" s="132" t="s">
        <v>830</v>
      </c>
      <c r="F1038" s="98">
        <v>13132.61</v>
      </c>
    </row>
    <row r="1039" spans="1:6" x14ac:dyDescent="0.2">
      <c r="A1039" s="554"/>
      <c r="B1039" s="554"/>
      <c r="C1039" s="133" t="s">
        <v>2057</v>
      </c>
      <c r="D1039" s="131" t="s">
        <v>5477</v>
      </c>
      <c r="E1039" s="132" t="s">
        <v>831</v>
      </c>
      <c r="F1039" s="98">
        <v>14291.37</v>
      </c>
    </row>
    <row r="1040" spans="1:6" x14ac:dyDescent="0.2">
      <c r="A1040" s="554"/>
      <c r="B1040" s="554"/>
      <c r="C1040" s="133" t="s">
        <v>2058</v>
      </c>
      <c r="D1040" s="131" t="s">
        <v>5478</v>
      </c>
      <c r="E1040" s="132" t="s">
        <v>1471</v>
      </c>
      <c r="F1040" s="98">
        <v>15450.13</v>
      </c>
    </row>
    <row r="1041" spans="1:6" x14ac:dyDescent="0.2">
      <c r="A1041" s="555"/>
      <c r="B1041" s="555"/>
      <c r="C1041" s="133" t="s">
        <v>2059</v>
      </c>
      <c r="D1041" s="131" t="s">
        <v>5479</v>
      </c>
      <c r="E1041" s="132" t="s">
        <v>6085</v>
      </c>
      <c r="F1041" s="98">
        <v>16608.89</v>
      </c>
    </row>
    <row r="1042" spans="1:6" ht="38.25" x14ac:dyDescent="0.2">
      <c r="A1042" s="553" t="s">
        <v>6086</v>
      </c>
      <c r="B1042" s="553" t="s">
        <v>248</v>
      </c>
      <c r="C1042" s="558"/>
      <c r="D1042" s="131" t="s">
        <v>5480</v>
      </c>
      <c r="E1042" s="132" t="s">
        <v>6887</v>
      </c>
      <c r="F1042" s="562"/>
    </row>
    <row r="1043" spans="1:6" ht="38.25" x14ac:dyDescent="0.2">
      <c r="A1043" s="554"/>
      <c r="B1043" s="554"/>
      <c r="C1043" s="560"/>
      <c r="D1043" s="131" t="s">
        <v>5481</v>
      </c>
      <c r="E1043" s="132" t="s">
        <v>6888</v>
      </c>
      <c r="F1043" s="563"/>
    </row>
    <row r="1044" spans="1:6" ht="38.25" x14ac:dyDescent="0.2">
      <c r="A1044" s="554"/>
      <c r="B1044" s="554"/>
      <c r="C1044" s="133" t="s">
        <v>2062</v>
      </c>
      <c r="D1044" s="136" t="s">
        <v>5482</v>
      </c>
      <c r="E1044" s="132" t="s">
        <v>6368</v>
      </c>
      <c r="F1044" s="98">
        <v>258.95999999999998</v>
      </c>
    </row>
    <row r="1045" spans="1:6" ht="38.25" x14ac:dyDescent="0.2">
      <c r="A1045" s="554"/>
      <c r="B1045" s="554"/>
      <c r="C1045" s="133" t="s">
        <v>2063</v>
      </c>
      <c r="D1045" s="136" t="s">
        <v>5483</v>
      </c>
      <c r="E1045" s="132" t="s">
        <v>6369</v>
      </c>
      <c r="F1045" s="98">
        <v>736.8</v>
      </c>
    </row>
    <row r="1046" spans="1:6" ht="38.25" x14ac:dyDescent="0.2">
      <c r="A1046" s="554"/>
      <c r="B1046" s="554"/>
      <c r="C1046" s="133" t="s">
        <v>2064</v>
      </c>
      <c r="D1046" s="136" t="s">
        <v>5484</v>
      </c>
      <c r="E1046" s="132" t="s">
        <v>6370</v>
      </c>
      <c r="F1046" s="98">
        <v>1214.67</v>
      </c>
    </row>
    <row r="1047" spans="1:6" ht="51" x14ac:dyDescent="0.2">
      <c r="A1047" s="555"/>
      <c r="B1047" s="555"/>
      <c r="C1047" s="133" t="s">
        <v>2065</v>
      </c>
      <c r="D1047" s="136" t="s">
        <v>5485</v>
      </c>
      <c r="E1047" s="132" t="s">
        <v>6371</v>
      </c>
      <c r="F1047" s="98">
        <v>1692.54</v>
      </c>
    </row>
    <row r="1048" spans="1:6" ht="25.5" x14ac:dyDescent="0.2">
      <c r="A1048" s="553" t="s">
        <v>6087</v>
      </c>
      <c r="B1048" s="553" t="s">
        <v>44</v>
      </c>
      <c r="C1048" s="558"/>
      <c r="D1048" s="131" t="s">
        <v>5486</v>
      </c>
      <c r="E1048" s="132" t="s">
        <v>6889</v>
      </c>
      <c r="F1048" s="562"/>
    </row>
    <row r="1049" spans="1:6" ht="25.5" x14ac:dyDescent="0.2">
      <c r="A1049" s="554"/>
      <c r="B1049" s="554"/>
      <c r="C1049" s="559"/>
      <c r="D1049" s="131" t="s">
        <v>5487</v>
      </c>
      <c r="E1049" s="132" t="s">
        <v>6890</v>
      </c>
      <c r="F1049" s="567"/>
    </row>
    <row r="1050" spans="1:6" ht="25.5" x14ac:dyDescent="0.2">
      <c r="A1050" s="554"/>
      <c r="B1050" s="554"/>
      <c r="C1050" s="559"/>
      <c r="D1050" s="131" t="s">
        <v>5488</v>
      </c>
      <c r="E1050" s="132" t="s">
        <v>6891</v>
      </c>
      <c r="F1050" s="567"/>
    </row>
    <row r="1051" spans="1:6" ht="25.5" x14ac:dyDescent="0.2">
      <c r="A1051" s="554"/>
      <c r="B1051" s="554"/>
      <c r="C1051" s="559"/>
      <c r="D1051" s="131" t="s">
        <v>5489</v>
      </c>
      <c r="E1051" s="132" t="s">
        <v>6892</v>
      </c>
      <c r="F1051" s="567"/>
    </row>
    <row r="1052" spans="1:6" ht="25.5" x14ac:dyDescent="0.2">
      <c r="A1052" s="554"/>
      <c r="B1052" s="554"/>
      <c r="C1052" s="559"/>
      <c r="D1052" s="131" t="s">
        <v>5490</v>
      </c>
      <c r="E1052" s="132" t="s">
        <v>6893</v>
      </c>
      <c r="F1052" s="567"/>
    </row>
    <row r="1053" spans="1:6" ht="25.5" x14ac:dyDescent="0.2">
      <c r="A1053" s="554"/>
      <c r="B1053" s="554"/>
      <c r="C1053" s="559"/>
      <c r="D1053" s="131" t="s">
        <v>5491</v>
      </c>
      <c r="E1053" s="132" t="s">
        <v>6894</v>
      </c>
      <c r="F1053" s="567"/>
    </row>
    <row r="1054" spans="1:6" ht="25.5" x14ac:dyDescent="0.2">
      <c r="A1054" s="554"/>
      <c r="B1054" s="554"/>
      <c r="C1054" s="559"/>
      <c r="D1054" s="131" t="s">
        <v>6094</v>
      </c>
      <c r="E1054" s="132" t="s">
        <v>6895</v>
      </c>
      <c r="F1054" s="567"/>
    </row>
    <row r="1055" spans="1:6" ht="25.5" x14ac:dyDescent="0.2">
      <c r="A1055" s="554"/>
      <c r="B1055" s="554"/>
      <c r="C1055" s="559"/>
      <c r="D1055" s="131" t="s">
        <v>6096</v>
      </c>
      <c r="E1055" s="132" t="s">
        <v>6896</v>
      </c>
      <c r="F1055" s="567"/>
    </row>
    <row r="1056" spans="1:6" ht="25.5" x14ac:dyDescent="0.2">
      <c r="A1056" s="554"/>
      <c r="B1056" s="554"/>
      <c r="C1056" s="559"/>
      <c r="D1056" s="131" t="s">
        <v>6098</v>
      </c>
      <c r="E1056" s="132" t="s">
        <v>6897</v>
      </c>
      <c r="F1056" s="567"/>
    </row>
    <row r="1057" spans="1:6" ht="25.5" x14ac:dyDescent="0.2">
      <c r="A1057" s="554"/>
      <c r="B1057" s="554"/>
      <c r="C1057" s="560"/>
      <c r="D1057" s="131" t="s">
        <v>6100</v>
      </c>
      <c r="E1057" s="132" t="s">
        <v>6898</v>
      </c>
      <c r="F1057" s="563"/>
    </row>
    <row r="1058" spans="1:6" ht="38.25" x14ac:dyDescent="0.2">
      <c r="A1058" s="554"/>
      <c r="B1058" s="554"/>
      <c r="C1058" s="133" t="s">
        <v>2066</v>
      </c>
      <c r="D1058" s="136" t="s">
        <v>5492</v>
      </c>
      <c r="E1058" s="132" t="s">
        <v>6372</v>
      </c>
      <c r="F1058" s="98">
        <v>184.8</v>
      </c>
    </row>
    <row r="1059" spans="1:6" ht="38.25" x14ac:dyDescent="0.2">
      <c r="A1059" s="554"/>
      <c r="B1059" s="554"/>
      <c r="C1059" s="133" t="s">
        <v>2067</v>
      </c>
      <c r="D1059" s="136" t="s">
        <v>5493</v>
      </c>
      <c r="E1059" s="132" t="s">
        <v>6373</v>
      </c>
      <c r="F1059" s="98">
        <v>679.55</v>
      </c>
    </row>
    <row r="1060" spans="1:6" ht="38.25" x14ac:dyDescent="0.2">
      <c r="A1060" s="554"/>
      <c r="B1060" s="554"/>
      <c r="C1060" s="133" t="s">
        <v>2068</v>
      </c>
      <c r="D1060" s="136" t="s">
        <v>5494</v>
      </c>
      <c r="E1060" s="132" t="s">
        <v>6374</v>
      </c>
      <c r="F1060" s="98">
        <v>1174.3</v>
      </c>
    </row>
    <row r="1061" spans="1:6" ht="51" x14ac:dyDescent="0.2">
      <c r="A1061" s="555"/>
      <c r="B1061" s="555"/>
      <c r="C1061" s="133" t="s">
        <v>2356</v>
      </c>
      <c r="D1061" s="136" t="s">
        <v>5495</v>
      </c>
      <c r="E1061" s="132" t="s">
        <v>6375</v>
      </c>
      <c r="F1061" s="98">
        <v>1669.05</v>
      </c>
    </row>
    <row r="1062" spans="1:6" ht="63.75" x14ac:dyDescent="0.2">
      <c r="A1062" s="553" t="s">
        <v>1068</v>
      </c>
      <c r="B1062" s="553" t="s">
        <v>5840</v>
      </c>
      <c r="C1062" s="558"/>
      <c r="D1062" s="131" t="s">
        <v>5496</v>
      </c>
      <c r="E1062" s="132" t="s">
        <v>6102</v>
      </c>
      <c r="F1062" s="564" t="s">
        <v>4129</v>
      </c>
    </row>
    <row r="1063" spans="1:6" ht="63.75" x14ac:dyDescent="0.2">
      <c r="A1063" s="554"/>
      <c r="B1063" s="554"/>
      <c r="C1063" s="559"/>
      <c r="D1063" s="131" t="s">
        <v>5497</v>
      </c>
      <c r="E1063" s="132" t="s">
        <v>6103</v>
      </c>
      <c r="F1063" s="565"/>
    </row>
    <row r="1064" spans="1:6" ht="63.75" x14ac:dyDescent="0.2">
      <c r="A1064" s="555"/>
      <c r="B1064" s="555"/>
      <c r="C1064" s="560"/>
      <c r="D1064" s="131" t="s">
        <v>5498</v>
      </c>
      <c r="E1064" s="132" t="s">
        <v>6104</v>
      </c>
      <c r="F1064" s="566"/>
    </row>
    <row r="1065" spans="1:6" ht="51" x14ac:dyDescent="0.2">
      <c r="A1065" s="553" t="s">
        <v>1069</v>
      </c>
      <c r="B1065" s="553" t="s">
        <v>5841</v>
      </c>
      <c r="C1065" s="558"/>
      <c r="D1065" s="131" t="s">
        <v>5499</v>
      </c>
      <c r="E1065" s="132" t="s">
        <v>6105</v>
      </c>
      <c r="F1065" s="564" t="s">
        <v>4129</v>
      </c>
    </row>
    <row r="1066" spans="1:6" ht="51" x14ac:dyDescent="0.2">
      <c r="A1066" s="554"/>
      <c r="B1066" s="554"/>
      <c r="C1066" s="559"/>
      <c r="D1066" s="131" t="s">
        <v>5500</v>
      </c>
      <c r="E1066" s="132" t="s">
        <v>6106</v>
      </c>
      <c r="F1066" s="565"/>
    </row>
    <row r="1067" spans="1:6" ht="51" x14ac:dyDescent="0.2">
      <c r="A1067" s="554"/>
      <c r="B1067" s="554"/>
      <c r="C1067" s="559"/>
      <c r="D1067" s="131" t="s">
        <v>5501</v>
      </c>
      <c r="E1067" s="132" t="s">
        <v>6107</v>
      </c>
      <c r="F1067" s="565"/>
    </row>
    <row r="1068" spans="1:6" ht="51" x14ac:dyDescent="0.2">
      <c r="A1068" s="554"/>
      <c r="B1068" s="554"/>
      <c r="C1068" s="559"/>
      <c r="D1068" s="131" t="s">
        <v>6376</v>
      </c>
      <c r="E1068" s="132" t="s">
        <v>6377</v>
      </c>
      <c r="F1068" s="565"/>
    </row>
    <row r="1069" spans="1:6" ht="51" x14ac:dyDescent="0.2">
      <c r="A1069" s="554"/>
      <c r="B1069" s="554"/>
      <c r="C1069" s="559"/>
      <c r="D1069" s="131" t="s">
        <v>5502</v>
      </c>
      <c r="E1069" s="132" t="s">
        <v>6108</v>
      </c>
      <c r="F1069" s="565"/>
    </row>
    <row r="1070" spans="1:6" ht="63.75" x14ac:dyDescent="0.2">
      <c r="A1070" s="555"/>
      <c r="B1070" s="555"/>
      <c r="C1070" s="560"/>
      <c r="D1070" s="131" t="s">
        <v>5503</v>
      </c>
      <c r="E1070" s="132" t="s">
        <v>6109</v>
      </c>
      <c r="F1070" s="566"/>
    </row>
    <row r="1071" spans="1:6" ht="63.75" x14ac:dyDescent="0.2">
      <c r="A1071" s="553" t="s">
        <v>1070</v>
      </c>
      <c r="B1071" s="553" t="s">
        <v>5842</v>
      </c>
      <c r="C1071" s="558"/>
      <c r="D1071" s="131" t="s">
        <v>5504</v>
      </c>
      <c r="E1071" s="132" t="s">
        <v>6110</v>
      </c>
      <c r="F1071" s="564" t="s">
        <v>4129</v>
      </c>
    </row>
    <row r="1072" spans="1:6" ht="63.75" x14ac:dyDescent="0.2">
      <c r="A1072" s="554"/>
      <c r="B1072" s="554"/>
      <c r="C1072" s="559"/>
      <c r="D1072" s="131" t="s">
        <v>4085</v>
      </c>
      <c r="E1072" s="132" t="s">
        <v>6111</v>
      </c>
      <c r="F1072" s="565"/>
    </row>
    <row r="1073" spans="1:6" ht="63.75" x14ac:dyDescent="0.2">
      <c r="A1073" s="555"/>
      <c r="B1073" s="555"/>
      <c r="C1073" s="560"/>
      <c r="D1073" s="131" t="s">
        <v>4086</v>
      </c>
      <c r="E1073" s="132" t="s">
        <v>6112</v>
      </c>
      <c r="F1073" s="566"/>
    </row>
    <row r="1074" spans="1:6" ht="51" x14ac:dyDescent="0.2">
      <c r="A1074" s="553" t="s">
        <v>1071</v>
      </c>
      <c r="B1074" s="553" t="s">
        <v>5843</v>
      </c>
      <c r="C1074" s="558"/>
      <c r="D1074" s="131" t="s">
        <v>4087</v>
      </c>
      <c r="E1074" s="132" t="s">
        <v>6113</v>
      </c>
      <c r="F1074" s="564" t="s">
        <v>4129</v>
      </c>
    </row>
    <row r="1075" spans="1:6" ht="51" x14ac:dyDescent="0.2">
      <c r="A1075" s="554"/>
      <c r="B1075" s="554"/>
      <c r="C1075" s="559"/>
      <c r="D1075" s="131" t="s">
        <v>4088</v>
      </c>
      <c r="E1075" s="132" t="s">
        <v>6114</v>
      </c>
      <c r="F1075" s="565"/>
    </row>
    <row r="1076" spans="1:6" ht="51" x14ac:dyDescent="0.2">
      <c r="A1076" s="554"/>
      <c r="B1076" s="554"/>
      <c r="C1076" s="559"/>
      <c r="D1076" s="131" t="s">
        <v>4089</v>
      </c>
      <c r="E1076" s="132" t="s">
        <v>6115</v>
      </c>
      <c r="F1076" s="565"/>
    </row>
    <row r="1077" spans="1:6" ht="51" x14ac:dyDescent="0.2">
      <c r="A1077" s="554"/>
      <c r="B1077" s="554"/>
      <c r="C1077" s="559"/>
      <c r="D1077" s="131" t="s">
        <v>6378</v>
      </c>
      <c r="E1077" s="132" t="s">
        <v>6379</v>
      </c>
      <c r="F1077" s="565"/>
    </row>
    <row r="1078" spans="1:6" ht="51" x14ac:dyDescent="0.2">
      <c r="A1078" s="554"/>
      <c r="B1078" s="554"/>
      <c r="C1078" s="559"/>
      <c r="D1078" s="131" t="s">
        <v>4090</v>
      </c>
      <c r="E1078" s="132" t="s">
        <v>6116</v>
      </c>
      <c r="F1078" s="565"/>
    </row>
    <row r="1079" spans="1:6" ht="63.75" x14ac:dyDescent="0.2">
      <c r="A1079" s="555"/>
      <c r="B1079" s="555"/>
      <c r="C1079" s="560"/>
      <c r="D1079" s="131" t="s">
        <v>4091</v>
      </c>
      <c r="E1079" s="132" t="s">
        <v>6117</v>
      </c>
      <c r="F1079" s="566"/>
    </row>
    <row r="1080" spans="1:6" x14ac:dyDescent="0.2">
      <c r="A1080" s="553" t="s">
        <v>45</v>
      </c>
      <c r="B1080" s="553" t="s">
        <v>46</v>
      </c>
      <c r="C1080" s="133"/>
      <c r="D1080" s="131"/>
      <c r="E1080" s="556" t="s">
        <v>2575</v>
      </c>
      <c r="F1080" s="557"/>
    </row>
    <row r="1081" spans="1:6" ht="14.25" x14ac:dyDescent="0.2">
      <c r="A1081" s="554"/>
      <c r="B1081" s="554"/>
      <c r="C1081" s="133" t="s">
        <v>6118</v>
      </c>
      <c r="D1081" s="131" t="s">
        <v>4092</v>
      </c>
      <c r="E1081" s="132" t="s">
        <v>1411</v>
      </c>
      <c r="F1081" s="98">
        <v>1300.42</v>
      </c>
    </row>
    <row r="1082" spans="1:6" x14ac:dyDescent="0.2">
      <c r="A1082" s="554"/>
      <c r="B1082" s="554"/>
      <c r="C1082" s="133" t="s">
        <v>2576</v>
      </c>
      <c r="D1082" s="131" t="s">
        <v>4093</v>
      </c>
      <c r="E1082" s="132" t="s">
        <v>1412</v>
      </c>
      <c r="F1082" s="98">
        <v>2275.73</v>
      </c>
    </row>
    <row r="1083" spans="1:6" x14ac:dyDescent="0.2">
      <c r="A1083" s="554"/>
      <c r="B1083" s="554"/>
      <c r="C1083" s="133" t="s">
        <v>2577</v>
      </c>
      <c r="D1083" s="131" t="s">
        <v>4094</v>
      </c>
      <c r="E1083" s="132" t="s">
        <v>1414</v>
      </c>
      <c r="F1083" s="98">
        <v>3251.04</v>
      </c>
    </row>
    <row r="1084" spans="1:6" x14ac:dyDescent="0.2">
      <c r="A1084" s="554"/>
      <c r="B1084" s="554"/>
      <c r="C1084" s="133" t="s">
        <v>2578</v>
      </c>
      <c r="D1084" s="131" t="s">
        <v>4095</v>
      </c>
      <c r="E1084" s="132" t="s">
        <v>1416</v>
      </c>
      <c r="F1084" s="98">
        <v>4226.3599999999997</v>
      </c>
    </row>
    <row r="1085" spans="1:6" x14ac:dyDescent="0.2">
      <c r="A1085" s="554"/>
      <c r="B1085" s="554"/>
      <c r="C1085" s="133" t="s">
        <v>2579</v>
      </c>
      <c r="D1085" s="131" t="s">
        <v>4096</v>
      </c>
      <c r="E1085" s="132" t="s">
        <v>1418</v>
      </c>
      <c r="F1085" s="98">
        <v>5201.67</v>
      </c>
    </row>
    <row r="1086" spans="1:6" x14ac:dyDescent="0.2">
      <c r="A1086" s="554"/>
      <c r="B1086" s="554"/>
      <c r="C1086" s="133" t="s">
        <v>2580</v>
      </c>
      <c r="D1086" s="131" t="s">
        <v>4097</v>
      </c>
      <c r="E1086" s="132" t="s">
        <v>1420</v>
      </c>
      <c r="F1086" s="98">
        <v>6176.98</v>
      </c>
    </row>
    <row r="1087" spans="1:6" x14ac:dyDescent="0.2">
      <c r="A1087" s="554"/>
      <c r="B1087" s="554"/>
      <c r="C1087" s="133" t="s">
        <v>2581</v>
      </c>
      <c r="D1087" s="131" t="s">
        <v>4098</v>
      </c>
      <c r="E1087" s="132" t="s">
        <v>2439</v>
      </c>
      <c r="F1087" s="98">
        <v>7152.3</v>
      </c>
    </row>
    <row r="1088" spans="1:6" x14ac:dyDescent="0.2">
      <c r="A1088" s="554"/>
      <c r="B1088" s="554"/>
      <c r="C1088" s="133" t="s">
        <v>2582</v>
      </c>
      <c r="D1088" s="131" t="s">
        <v>4099</v>
      </c>
      <c r="E1088" s="132" t="s">
        <v>382</v>
      </c>
      <c r="F1088" s="98">
        <v>8452.7099999999991</v>
      </c>
    </row>
    <row r="1089" spans="1:6" x14ac:dyDescent="0.2">
      <c r="A1089" s="554"/>
      <c r="B1089" s="554"/>
      <c r="C1089" s="133" t="s">
        <v>2583</v>
      </c>
      <c r="D1089" s="131" t="s">
        <v>4100</v>
      </c>
      <c r="E1089" s="132" t="s">
        <v>383</v>
      </c>
      <c r="F1089" s="98">
        <v>10403.34</v>
      </c>
    </row>
    <row r="1090" spans="1:6" x14ac:dyDescent="0.2">
      <c r="A1090" s="554"/>
      <c r="B1090" s="554"/>
      <c r="C1090" s="133" t="s">
        <v>2584</v>
      </c>
      <c r="D1090" s="131" t="s">
        <v>4101</v>
      </c>
      <c r="E1090" s="132" t="s">
        <v>3988</v>
      </c>
      <c r="F1090" s="98">
        <v>12353.96</v>
      </c>
    </row>
    <row r="1091" spans="1:6" x14ac:dyDescent="0.2">
      <c r="A1091" s="554"/>
      <c r="B1091" s="554"/>
      <c r="C1091" s="133" t="s">
        <v>2585</v>
      </c>
      <c r="D1091" s="131" t="s">
        <v>4102</v>
      </c>
      <c r="E1091" s="132" t="s">
        <v>3990</v>
      </c>
      <c r="F1091" s="98">
        <v>14304.59</v>
      </c>
    </row>
    <row r="1092" spans="1:6" x14ac:dyDescent="0.2">
      <c r="A1092" s="554"/>
      <c r="B1092" s="554"/>
      <c r="C1092" s="133" t="s">
        <v>2586</v>
      </c>
      <c r="D1092" s="131" t="s">
        <v>4103</v>
      </c>
      <c r="E1092" s="132" t="s">
        <v>3992</v>
      </c>
      <c r="F1092" s="98">
        <v>16255.22</v>
      </c>
    </row>
    <row r="1093" spans="1:6" x14ac:dyDescent="0.2">
      <c r="A1093" s="554"/>
      <c r="B1093" s="554"/>
      <c r="C1093" s="133" t="s">
        <v>2587</v>
      </c>
      <c r="D1093" s="131" t="s">
        <v>4104</v>
      </c>
      <c r="E1093" s="132" t="s">
        <v>3994</v>
      </c>
      <c r="F1093" s="98">
        <v>18205.84</v>
      </c>
    </row>
    <row r="1094" spans="1:6" x14ac:dyDescent="0.2">
      <c r="A1094" s="554"/>
      <c r="B1094" s="554"/>
      <c r="C1094" s="133" t="s">
        <v>2588</v>
      </c>
      <c r="D1094" s="131" t="s">
        <v>4105</v>
      </c>
      <c r="E1094" s="132" t="s">
        <v>3996</v>
      </c>
      <c r="F1094" s="98">
        <v>20156.47</v>
      </c>
    </row>
    <row r="1095" spans="1:6" x14ac:dyDescent="0.2">
      <c r="A1095" s="554"/>
      <c r="B1095" s="554"/>
      <c r="C1095" s="133" t="s">
        <v>2589</v>
      </c>
      <c r="D1095" s="131" t="s">
        <v>4106</v>
      </c>
      <c r="E1095" s="132" t="s">
        <v>3998</v>
      </c>
      <c r="F1095" s="98">
        <v>22107.09</v>
      </c>
    </row>
    <row r="1096" spans="1:6" x14ac:dyDescent="0.2">
      <c r="A1096" s="554"/>
      <c r="B1096" s="554"/>
      <c r="C1096" s="133" t="s">
        <v>2590</v>
      </c>
      <c r="D1096" s="131" t="s">
        <v>4107</v>
      </c>
      <c r="E1096" s="132" t="s">
        <v>4000</v>
      </c>
      <c r="F1096" s="98">
        <v>24057.72</v>
      </c>
    </row>
    <row r="1097" spans="1:6" x14ac:dyDescent="0.2">
      <c r="A1097" s="554"/>
      <c r="B1097" s="554"/>
      <c r="C1097" s="133" t="s">
        <v>2591</v>
      </c>
      <c r="D1097" s="131" t="s">
        <v>4108</v>
      </c>
      <c r="E1097" s="132" t="s">
        <v>4002</v>
      </c>
      <c r="F1097" s="98">
        <v>26008.35</v>
      </c>
    </row>
    <row r="1098" spans="1:6" x14ac:dyDescent="0.2">
      <c r="A1098" s="554"/>
      <c r="B1098" s="554"/>
      <c r="C1098" s="133" t="s">
        <v>2592</v>
      </c>
      <c r="D1098" s="131" t="s">
        <v>4109</v>
      </c>
      <c r="E1098" s="132" t="s">
        <v>1224</v>
      </c>
      <c r="F1098" s="98">
        <v>28609.18</v>
      </c>
    </row>
    <row r="1099" spans="1:6" x14ac:dyDescent="0.2">
      <c r="A1099" s="554"/>
      <c r="B1099" s="554"/>
      <c r="C1099" s="133" t="s">
        <v>2593</v>
      </c>
      <c r="D1099" s="131" t="s">
        <v>4110</v>
      </c>
      <c r="E1099" s="132" t="s">
        <v>1225</v>
      </c>
      <c r="F1099" s="98">
        <v>32510.43</v>
      </c>
    </row>
    <row r="1100" spans="1:6" x14ac:dyDescent="0.2">
      <c r="A1100" s="554"/>
      <c r="B1100" s="554"/>
      <c r="C1100" s="133" t="s">
        <v>2594</v>
      </c>
      <c r="D1100" s="131" t="s">
        <v>4111</v>
      </c>
      <c r="E1100" s="132" t="s">
        <v>2595</v>
      </c>
      <c r="F1100" s="98">
        <v>37712.1</v>
      </c>
    </row>
    <row r="1101" spans="1:6" x14ac:dyDescent="0.2">
      <c r="A1101" s="554"/>
      <c r="B1101" s="554"/>
      <c r="C1101" s="133" t="s">
        <v>2596</v>
      </c>
      <c r="D1101" s="131" t="s">
        <v>4112</v>
      </c>
      <c r="E1101" s="132" t="s">
        <v>2597</v>
      </c>
      <c r="F1101" s="98">
        <v>45514.61</v>
      </c>
    </row>
    <row r="1102" spans="1:6" x14ac:dyDescent="0.2">
      <c r="A1102" s="554"/>
      <c r="B1102" s="554"/>
      <c r="C1102" s="133" t="s">
        <v>2598</v>
      </c>
      <c r="D1102" s="131" t="s">
        <v>4113</v>
      </c>
      <c r="E1102" s="132" t="s">
        <v>2599</v>
      </c>
      <c r="F1102" s="98">
        <v>53317.11</v>
      </c>
    </row>
    <row r="1103" spans="1:6" x14ac:dyDescent="0.2">
      <c r="A1103" s="554"/>
      <c r="B1103" s="554"/>
      <c r="C1103" s="133" t="s">
        <v>2600</v>
      </c>
      <c r="D1103" s="131" t="s">
        <v>4114</v>
      </c>
      <c r="E1103" s="132" t="s">
        <v>2601</v>
      </c>
      <c r="F1103" s="98">
        <v>63720.45</v>
      </c>
    </row>
    <row r="1104" spans="1:6" x14ac:dyDescent="0.2">
      <c r="A1104" s="554"/>
      <c r="B1104" s="554"/>
      <c r="C1104" s="133" t="s">
        <v>2602</v>
      </c>
      <c r="D1104" s="131" t="s">
        <v>4115</v>
      </c>
      <c r="E1104" s="132" t="s">
        <v>2603</v>
      </c>
      <c r="F1104" s="98">
        <v>79325.460000000006</v>
      </c>
    </row>
    <row r="1105" spans="1:6" x14ac:dyDescent="0.2">
      <c r="A1105" s="554"/>
      <c r="B1105" s="554"/>
      <c r="C1105" s="133" t="s">
        <v>2604</v>
      </c>
      <c r="D1105" s="131" t="s">
        <v>4116</v>
      </c>
      <c r="E1105" s="132" t="s">
        <v>2605</v>
      </c>
      <c r="F1105" s="98">
        <v>94930.47</v>
      </c>
    </row>
    <row r="1106" spans="1:6" x14ac:dyDescent="0.2">
      <c r="A1106" s="554"/>
      <c r="B1106" s="554"/>
      <c r="C1106" s="133" t="s">
        <v>2606</v>
      </c>
      <c r="D1106" s="131" t="s">
        <v>4117</v>
      </c>
      <c r="E1106" s="132" t="s">
        <v>2607</v>
      </c>
      <c r="F1106" s="98">
        <v>113136.31</v>
      </c>
    </row>
    <row r="1107" spans="1:6" x14ac:dyDescent="0.2">
      <c r="A1107" s="554"/>
      <c r="B1107" s="554"/>
      <c r="C1107" s="133" t="s">
        <v>2608</v>
      </c>
      <c r="D1107" s="131" t="s">
        <v>4118</v>
      </c>
      <c r="E1107" s="132" t="s">
        <v>2609</v>
      </c>
      <c r="F1107" s="98">
        <v>136543.82</v>
      </c>
    </row>
    <row r="1108" spans="1:6" x14ac:dyDescent="0.2">
      <c r="A1108" s="554"/>
      <c r="B1108" s="554"/>
      <c r="C1108" s="133" t="s">
        <v>2610</v>
      </c>
      <c r="D1108" s="131" t="s">
        <v>4119</v>
      </c>
      <c r="E1108" s="132" t="s">
        <v>2611</v>
      </c>
      <c r="F1108" s="98">
        <v>159951.32999999999</v>
      </c>
    </row>
    <row r="1109" spans="1:6" x14ac:dyDescent="0.2">
      <c r="A1109" s="555"/>
      <c r="B1109" s="555"/>
      <c r="C1109" s="133" t="s">
        <v>2612</v>
      </c>
      <c r="D1109" s="131" t="s">
        <v>4120</v>
      </c>
      <c r="E1109" s="132" t="s">
        <v>6119</v>
      </c>
      <c r="F1109" s="98">
        <v>183358.84</v>
      </c>
    </row>
    <row r="1110" spans="1:6" x14ac:dyDescent="0.2">
      <c r="A1110" s="553" t="s">
        <v>47</v>
      </c>
      <c r="B1110" s="553" t="s">
        <v>48</v>
      </c>
      <c r="C1110" s="133"/>
      <c r="D1110" s="131"/>
      <c r="E1110" s="556" t="s">
        <v>2613</v>
      </c>
      <c r="F1110" s="557"/>
    </row>
    <row r="1111" spans="1:6" x14ac:dyDescent="0.2">
      <c r="A1111" s="554"/>
      <c r="B1111" s="554"/>
      <c r="C1111" s="133" t="s">
        <v>2614</v>
      </c>
      <c r="D1111" s="131" t="s">
        <v>4121</v>
      </c>
      <c r="E1111" s="132" t="s">
        <v>2615</v>
      </c>
      <c r="F1111" s="98">
        <v>957.67</v>
      </c>
    </row>
    <row r="1112" spans="1:6" x14ac:dyDescent="0.2">
      <c r="A1112" s="554"/>
      <c r="B1112" s="554"/>
      <c r="C1112" s="133" t="s">
        <v>2616</v>
      </c>
      <c r="D1112" s="131" t="s">
        <v>4122</v>
      </c>
      <c r="E1112" s="132" t="s">
        <v>2962</v>
      </c>
      <c r="F1112" s="98">
        <v>1915.34</v>
      </c>
    </row>
    <row r="1113" spans="1:6" x14ac:dyDescent="0.2">
      <c r="A1113" s="554"/>
      <c r="B1113" s="554"/>
      <c r="C1113" s="133" t="s">
        <v>2617</v>
      </c>
      <c r="D1113" s="131" t="s">
        <v>4123</v>
      </c>
      <c r="E1113" s="132" t="s">
        <v>2813</v>
      </c>
      <c r="F1113" s="98">
        <v>3351.85</v>
      </c>
    </row>
    <row r="1114" spans="1:6" x14ac:dyDescent="0.2">
      <c r="A1114" s="554"/>
      <c r="B1114" s="554"/>
      <c r="C1114" s="133" t="s">
        <v>2618</v>
      </c>
      <c r="D1114" s="131" t="s">
        <v>3560</v>
      </c>
      <c r="E1114" s="132" t="s">
        <v>2815</v>
      </c>
      <c r="F1114" s="98">
        <v>4788.3599999999997</v>
      </c>
    </row>
    <row r="1115" spans="1:6" x14ac:dyDescent="0.2">
      <c r="A1115" s="554"/>
      <c r="B1115" s="554"/>
      <c r="C1115" s="133" t="s">
        <v>2619</v>
      </c>
      <c r="D1115" s="131" t="s">
        <v>3561</v>
      </c>
      <c r="E1115" s="132" t="s">
        <v>2817</v>
      </c>
      <c r="F1115" s="98">
        <v>6224.86</v>
      </c>
    </row>
    <row r="1116" spans="1:6" x14ac:dyDescent="0.2">
      <c r="A1116" s="554"/>
      <c r="B1116" s="554"/>
      <c r="C1116" s="133" t="s">
        <v>2620</v>
      </c>
      <c r="D1116" s="131" t="s">
        <v>3562</v>
      </c>
      <c r="E1116" s="132" t="s">
        <v>2819</v>
      </c>
      <c r="F1116" s="98">
        <v>7661.37</v>
      </c>
    </row>
    <row r="1117" spans="1:6" x14ac:dyDescent="0.2">
      <c r="A1117" s="554"/>
      <c r="B1117" s="554"/>
      <c r="C1117" s="133" t="s">
        <v>2621</v>
      </c>
      <c r="D1117" s="131" t="s">
        <v>3563</v>
      </c>
      <c r="E1117" s="132" t="s">
        <v>2821</v>
      </c>
      <c r="F1117" s="98">
        <v>9097.8799999999992</v>
      </c>
    </row>
    <row r="1118" spans="1:6" x14ac:dyDescent="0.2">
      <c r="A1118" s="554"/>
      <c r="B1118" s="554"/>
      <c r="C1118" s="133" t="s">
        <v>2622</v>
      </c>
      <c r="D1118" s="131" t="s">
        <v>3564</v>
      </c>
      <c r="E1118" s="132" t="s">
        <v>2823</v>
      </c>
      <c r="F1118" s="98">
        <v>10534.38</v>
      </c>
    </row>
    <row r="1119" spans="1:6" x14ac:dyDescent="0.2">
      <c r="A1119" s="554"/>
      <c r="B1119" s="554"/>
      <c r="C1119" s="133" t="s">
        <v>2623</v>
      </c>
      <c r="D1119" s="131" t="s">
        <v>3565</v>
      </c>
      <c r="E1119" s="132" t="s">
        <v>2624</v>
      </c>
      <c r="F1119" s="98">
        <v>11970.89</v>
      </c>
    </row>
    <row r="1120" spans="1:6" x14ac:dyDescent="0.2">
      <c r="A1120" s="554"/>
      <c r="B1120" s="554"/>
      <c r="C1120" s="133" t="s">
        <v>2625</v>
      </c>
      <c r="D1120" s="131" t="s">
        <v>3566</v>
      </c>
      <c r="E1120" s="132" t="s">
        <v>2626</v>
      </c>
      <c r="F1120" s="98">
        <v>13407.4</v>
      </c>
    </row>
    <row r="1121" spans="1:6" x14ac:dyDescent="0.2">
      <c r="A1121" s="554"/>
      <c r="B1121" s="554"/>
      <c r="C1121" s="133" t="s">
        <v>2627</v>
      </c>
      <c r="D1121" s="131" t="s">
        <v>3567</v>
      </c>
      <c r="E1121" s="132" t="s">
        <v>2628</v>
      </c>
      <c r="F1121" s="98">
        <v>15322.74</v>
      </c>
    </row>
    <row r="1122" spans="1:6" x14ac:dyDescent="0.2">
      <c r="A1122" s="554"/>
      <c r="B1122" s="554"/>
      <c r="C1122" s="133" t="s">
        <v>2629</v>
      </c>
      <c r="D1122" s="131" t="s">
        <v>3568</v>
      </c>
      <c r="E1122" s="132" t="s">
        <v>2630</v>
      </c>
      <c r="F1122" s="98">
        <v>18195.759999999998</v>
      </c>
    </row>
    <row r="1123" spans="1:6" x14ac:dyDescent="0.2">
      <c r="A1123" s="554"/>
      <c r="B1123" s="554"/>
      <c r="C1123" s="133" t="s">
        <v>2631</v>
      </c>
      <c r="D1123" s="131" t="s">
        <v>3569</v>
      </c>
      <c r="E1123" s="132" t="s">
        <v>2632</v>
      </c>
      <c r="F1123" s="98">
        <v>21068.77</v>
      </c>
    </row>
    <row r="1124" spans="1:6" x14ac:dyDescent="0.2">
      <c r="A1124" s="554"/>
      <c r="B1124" s="554"/>
      <c r="C1124" s="133" t="s">
        <v>2633</v>
      </c>
      <c r="D1124" s="131" t="s">
        <v>3570</v>
      </c>
      <c r="E1124" s="132" t="s">
        <v>2634</v>
      </c>
      <c r="F1124" s="98">
        <v>24899.45</v>
      </c>
    </row>
    <row r="1125" spans="1:6" x14ac:dyDescent="0.2">
      <c r="A1125" s="554"/>
      <c r="B1125" s="554"/>
      <c r="C1125" s="133" t="s">
        <v>2635</v>
      </c>
      <c r="D1125" s="131" t="s">
        <v>3571</v>
      </c>
      <c r="E1125" s="132" t="s">
        <v>2636</v>
      </c>
      <c r="F1125" s="98">
        <v>30645.48</v>
      </c>
    </row>
    <row r="1126" spans="1:6" x14ac:dyDescent="0.2">
      <c r="A1126" s="554"/>
      <c r="B1126" s="554"/>
      <c r="C1126" s="133" t="s">
        <v>2637</v>
      </c>
      <c r="D1126" s="131" t="s">
        <v>3572</v>
      </c>
      <c r="E1126" s="132" t="s">
        <v>2638</v>
      </c>
      <c r="F1126" s="98">
        <v>36391.51</v>
      </c>
    </row>
    <row r="1127" spans="1:6" x14ac:dyDescent="0.2">
      <c r="A1127" s="554"/>
      <c r="B1127" s="554"/>
      <c r="C1127" s="133" t="s">
        <v>2639</v>
      </c>
      <c r="D1127" s="131" t="s">
        <v>3573</v>
      </c>
      <c r="E1127" s="132" t="s">
        <v>2640</v>
      </c>
      <c r="F1127" s="98">
        <v>42137.54</v>
      </c>
    </row>
    <row r="1128" spans="1:6" x14ac:dyDescent="0.2">
      <c r="A1128" s="554"/>
      <c r="B1128" s="554"/>
      <c r="C1128" s="133" t="s">
        <v>2641</v>
      </c>
      <c r="D1128" s="131" t="s">
        <v>3574</v>
      </c>
      <c r="E1128" s="132" t="s">
        <v>2642</v>
      </c>
      <c r="F1128" s="98">
        <v>47883.57</v>
      </c>
    </row>
    <row r="1129" spans="1:6" x14ac:dyDescent="0.2">
      <c r="A1129" s="554"/>
      <c r="B1129" s="554"/>
      <c r="C1129" s="133" t="s">
        <v>2643</v>
      </c>
      <c r="D1129" s="131" t="s">
        <v>3575</v>
      </c>
      <c r="E1129" s="132" t="s">
        <v>2644</v>
      </c>
      <c r="F1129" s="98">
        <v>53629.59</v>
      </c>
    </row>
    <row r="1130" spans="1:6" x14ac:dyDescent="0.2">
      <c r="A1130" s="554"/>
      <c r="B1130" s="554"/>
      <c r="C1130" s="133" t="s">
        <v>2645</v>
      </c>
      <c r="D1130" s="131" t="s">
        <v>3576</v>
      </c>
      <c r="E1130" s="132" t="s">
        <v>2646</v>
      </c>
      <c r="F1130" s="98">
        <v>59375.62</v>
      </c>
    </row>
    <row r="1131" spans="1:6" x14ac:dyDescent="0.2">
      <c r="A1131" s="554"/>
      <c r="B1131" s="554"/>
      <c r="C1131" s="133" t="s">
        <v>2647</v>
      </c>
      <c r="D1131" s="131" t="s">
        <v>3577</v>
      </c>
      <c r="E1131" s="132" t="s">
        <v>2648</v>
      </c>
      <c r="F1131" s="98">
        <v>65121.65</v>
      </c>
    </row>
    <row r="1132" spans="1:6" x14ac:dyDescent="0.2">
      <c r="A1132" s="555"/>
      <c r="B1132" s="555"/>
      <c r="C1132" s="133" t="s">
        <v>2649</v>
      </c>
      <c r="D1132" s="131" t="s">
        <v>3578</v>
      </c>
      <c r="E1132" s="132" t="s">
        <v>6120</v>
      </c>
      <c r="F1132" s="98">
        <v>70867.679999999993</v>
      </c>
    </row>
    <row r="1133" spans="1:6" x14ac:dyDescent="0.2">
      <c r="A1133" s="553" t="s">
        <v>49</v>
      </c>
      <c r="B1133" s="553" t="s">
        <v>50</v>
      </c>
      <c r="C1133" s="133"/>
      <c r="D1133" s="131"/>
      <c r="E1133" s="556" t="s">
        <v>2650</v>
      </c>
      <c r="F1133" s="557"/>
    </row>
    <row r="1134" spans="1:6" ht="14.25" x14ac:dyDescent="0.2">
      <c r="A1134" s="554"/>
      <c r="B1134" s="554"/>
      <c r="C1134" s="133" t="s">
        <v>6121</v>
      </c>
      <c r="D1134" s="131" t="s">
        <v>3579</v>
      </c>
      <c r="E1134" s="132" t="s">
        <v>2651</v>
      </c>
      <c r="F1134" s="98">
        <v>372.67</v>
      </c>
    </row>
    <row r="1135" spans="1:6" x14ac:dyDescent="0.2">
      <c r="A1135" s="554"/>
      <c r="B1135" s="554"/>
      <c r="C1135" s="133" t="s">
        <v>2652</v>
      </c>
      <c r="D1135" s="131" t="s">
        <v>3580</v>
      </c>
      <c r="E1135" s="132" t="s">
        <v>2653</v>
      </c>
      <c r="F1135" s="98">
        <v>652.16999999999996</v>
      </c>
    </row>
    <row r="1136" spans="1:6" x14ac:dyDescent="0.2">
      <c r="A1136" s="554"/>
      <c r="B1136" s="554"/>
      <c r="C1136" s="133" t="s">
        <v>2654</v>
      </c>
      <c r="D1136" s="131" t="s">
        <v>3581</v>
      </c>
      <c r="E1136" s="132" t="s">
        <v>2655</v>
      </c>
      <c r="F1136" s="98">
        <v>931.67</v>
      </c>
    </row>
    <row r="1137" spans="1:6" x14ac:dyDescent="0.2">
      <c r="A1137" s="554"/>
      <c r="B1137" s="554"/>
      <c r="C1137" s="133" t="s">
        <v>2656</v>
      </c>
      <c r="D1137" s="131" t="s">
        <v>3582</v>
      </c>
      <c r="E1137" s="132" t="s">
        <v>2657</v>
      </c>
      <c r="F1137" s="98">
        <v>1211.17</v>
      </c>
    </row>
    <row r="1138" spans="1:6" x14ac:dyDescent="0.2">
      <c r="A1138" s="554"/>
      <c r="B1138" s="554"/>
      <c r="C1138" s="133" t="s">
        <v>2658</v>
      </c>
      <c r="D1138" s="131" t="s">
        <v>3583</v>
      </c>
      <c r="E1138" s="132" t="s">
        <v>2659</v>
      </c>
      <c r="F1138" s="98">
        <v>1427.07</v>
      </c>
    </row>
    <row r="1139" spans="1:6" x14ac:dyDescent="0.2">
      <c r="A1139" s="554"/>
      <c r="B1139" s="554"/>
      <c r="C1139" s="133" t="s">
        <v>2660</v>
      </c>
      <c r="D1139" s="131" t="s">
        <v>3584</v>
      </c>
      <c r="E1139" s="132" t="s">
        <v>3217</v>
      </c>
      <c r="F1139" s="98">
        <v>1770.17</v>
      </c>
    </row>
    <row r="1140" spans="1:6" x14ac:dyDescent="0.2">
      <c r="A1140" s="554"/>
      <c r="B1140" s="554"/>
      <c r="C1140" s="133" t="s">
        <v>3218</v>
      </c>
      <c r="D1140" s="131" t="s">
        <v>3585</v>
      </c>
      <c r="E1140" s="132" t="s">
        <v>3219</v>
      </c>
      <c r="F1140" s="98">
        <v>2049.67</v>
      </c>
    </row>
    <row r="1141" spans="1:6" x14ac:dyDescent="0.2">
      <c r="A1141" s="554"/>
      <c r="B1141" s="554"/>
      <c r="C1141" s="133" t="s">
        <v>3220</v>
      </c>
      <c r="D1141" s="131" t="s">
        <v>3586</v>
      </c>
      <c r="E1141" s="132" t="s">
        <v>3221</v>
      </c>
      <c r="F1141" s="98">
        <v>2329.17</v>
      </c>
    </row>
    <row r="1142" spans="1:6" x14ac:dyDescent="0.2">
      <c r="A1142" s="554"/>
      <c r="B1142" s="554"/>
      <c r="C1142" s="133" t="s">
        <v>3222</v>
      </c>
      <c r="D1142" s="131" t="s">
        <v>3587</v>
      </c>
      <c r="E1142" s="132" t="s">
        <v>3223</v>
      </c>
      <c r="F1142" s="98">
        <v>2608.67</v>
      </c>
    </row>
    <row r="1143" spans="1:6" x14ac:dyDescent="0.2">
      <c r="A1143" s="554"/>
      <c r="B1143" s="554"/>
      <c r="C1143" s="133" t="s">
        <v>1785</v>
      </c>
      <c r="D1143" s="131" t="s">
        <v>3588</v>
      </c>
      <c r="E1143" s="132" t="s">
        <v>1786</v>
      </c>
      <c r="F1143" s="98">
        <v>2928.88</v>
      </c>
    </row>
    <row r="1144" spans="1:6" x14ac:dyDescent="0.2">
      <c r="A1144" s="554"/>
      <c r="B1144" s="554"/>
      <c r="C1144" s="133" t="s">
        <v>1787</v>
      </c>
      <c r="D1144" s="131" t="s">
        <v>3589</v>
      </c>
      <c r="E1144" s="132" t="s">
        <v>1788</v>
      </c>
      <c r="F1144" s="98">
        <v>3540.33</v>
      </c>
    </row>
    <row r="1145" spans="1:6" x14ac:dyDescent="0.2">
      <c r="A1145" s="554"/>
      <c r="B1145" s="554"/>
      <c r="C1145" s="133" t="s">
        <v>1789</v>
      </c>
      <c r="D1145" s="131" t="s">
        <v>3590</v>
      </c>
      <c r="E1145" s="132" t="s">
        <v>1790</v>
      </c>
      <c r="F1145" s="98">
        <v>4099.33</v>
      </c>
    </row>
    <row r="1146" spans="1:6" x14ac:dyDescent="0.2">
      <c r="A1146" s="554"/>
      <c r="B1146" s="554"/>
      <c r="C1146" s="133" t="s">
        <v>1791</v>
      </c>
      <c r="D1146" s="131" t="s">
        <v>3591</v>
      </c>
      <c r="E1146" s="132" t="s">
        <v>1792</v>
      </c>
      <c r="F1146" s="98">
        <v>4658.33</v>
      </c>
    </row>
    <row r="1147" spans="1:6" x14ac:dyDescent="0.2">
      <c r="A1147" s="554"/>
      <c r="B1147" s="554"/>
      <c r="C1147" s="133" t="s">
        <v>1793</v>
      </c>
      <c r="D1147" s="131" t="s">
        <v>3592</v>
      </c>
      <c r="E1147" s="132" t="s">
        <v>1794</v>
      </c>
      <c r="F1147" s="98">
        <v>5217.33</v>
      </c>
    </row>
    <row r="1148" spans="1:6" x14ac:dyDescent="0.2">
      <c r="A1148" s="554"/>
      <c r="B1148" s="554"/>
      <c r="C1148" s="133" t="s">
        <v>1795</v>
      </c>
      <c r="D1148" s="131" t="s">
        <v>3593</v>
      </c>
      <c r="E1148" s="132" t="s">
        <v>1796</v>
      </c>
      <c r="F1148" s="98">
        <v>5962.67</v>
      </c>
    </row>
    <row r="1149" spans="1:6" x14ac:dyDescent="0.2">
      <c r="A1149" s="554"/>
      <c r="B1149" s="554"/>
      <c r="C1149" s="133" t="s">
        <v>1797</v>
      </c>
      <c r="D1149" s="131" t="s">
        <v>3594</v>
      </c>
      <c r="E1149" s="132" t="s">
        <v>1798</v>
      </c>
      <c r="F1149" s="98">
        <v>7080.67</v>
      </c>
    </row>
    <row r="1150" spans="1:6" x14ac:dyDescent="0.2">
      <c r="A1150" s="554"/>
      <c r="B1150" s="554"/>
      <c r="C1150" s="133" t="s">
        <v>1799</v>
      </c>
      <c r="D1150" s="131" t="s">
        <v>3595</v>
      </c>
      <c r="E1150" s="132" t="s">
        <v>2376</v>
      </c>
      <c r="F1150" s="98">
        <v>8198.67</v>
      </c>
    </row>
    <row r="1151" spans="1:6" x14ac:dyDescent="0.2">
      <c r="A1151" s="554"/>
      <c r="B1151" s="554"/>
      <c r="C1151" s="133" t="s">
        <v>2377</v>
      </c>
      <c r="D1151" s="131" t="s">
        <v>3596</v>
      </c>
      <c r="E1151" s="132" t="s">
        <v>2378</v>
      </c>
      <c r="F1151" s="98">
        <v>9316.67</v>
      </c>
    </row>
    <row r="1152" spans="1:6" x14ac:dyDescent="0.2">
      <c r="A1152" s="554"/>
      <c r="B1152" s="554"/>
      <c r="C1152" s="133" t="s">
        <v>2379</v>
      </c>
      <c r="D1152" s="131" t="s">
        <v>3597</v>
      </c>
      <c r="E1152" s="132" t="s">
        <v>2380</v>
      </c>
      <c r="F1152" s="98">
        <v>10434.67</v>
      </c>
    </row>
    <row r="1153" spans="1:6" x14ac:dyDescent="0.2">
      <c r="A1153" s="554"/>
      <c r="B1153" s="554"/>
      <c r="C1153" s="133" t="s">
        <v>2381</v>
      </c>
      <c r="D1153" s="131" t="s">
        <v>3598</v>
      </c>
      <c r="E1153" s="132" t="s">
        <v>2382</v>
      </c>
      <c r="F1153" s="98">
        <v>11552.67</v>
      </c>
    </row>
    <row r="1154" spans="1:6" x14ac:dyDescent="0.2">
      <c r="A1154" s="554"/>
      <c r="B1154" s="554"/>
      <c r="C1154" s="133" t="s">
        <v>2383</v>
      </c>
      <c r="D1154" s="131" t="s">
        <v>3599</v>
      </c>
      <c r="E1154" s="132" t="s">
        <v>2384</v>
      </c>
      <c r="F1154" s="98">
        <v>12670.67</v>
      </c>
    </row>
    <row r="1155" spans="1:6" x14ac:dyDescent="0.2">
      <c r="A1155" s="554"/>
      <c r="B1155" s="554"/>
      <c r="C1155" s="133" t="s">
        <v>2385</v>
      </c>
      <c r="D1155" s="131" t="s">
        <v>3600</v>
      </c>
      <c r="E1155" s="132" t="s">
        <v>2386</v>
      </c>
      <c r="F1155" s="98">
        <v>13788.67</v>
      </c>
    </row>
    <row r="1156" spans="1:6" x14ac:dyDescent="0.2">
      <c r="A1156" s="554"/>
      <c r="B1156" s="554"/>
      <c r="C1156" s="133" t="s">
        <v>2387</v>
      </c>
      <c r="D1156" s="131" t="s">
        <v>3601</v>
      </c>
      <c r="E1156" s="132" t="s">
        <v>2388</v>
      </c>
      <c r="F1156" s="98">
        <v>14906.67</v>
      </c>
    </row>
    <row r="1157" spans="1:6" x14ac:dyDescent="0.2">
      <c r="A1157" s="555"/>
      <c r="B1157" s="555"/>
      <c r="C1157" s="133" t="s">
        <v>2389</v>
      </c>
      <c r="D1157" s="131" t="s">
        <v>3602</v>
      </c>
      <c r="E1157" s="132" t="s">
        <v>6122</v>
      </c>
      <c r="F1157" s="98">
        <v>16024.67</v>
      </c>
    </row>
    <row r="1158" spans="1:6" ht="38.25" x14ac:dyDescent="0.2">
      <c r="A1158" s="553" t="s">
        <v>51</v>
      </c>
      <c r="B1158" s="553" t="s">
        <v>52</v>
      </c>
      <c r="C1158" s="133" t="s">
        <v>2390</v>
      </c>
      <c r="D1158" s="131" t="s">
        <v>3603</v>
      </c>
      <c r="E1158" s="132" t="s">
        <v>2313</v>
      </c>
      <c r="F1158" s="98">
        <v>1531.47</v>
      </c>
    </row>
    <row r="1159" spans="1:6" ht="38.25" x14ac:dyDescent="0.2">
      <c r="A1159" s="554"/>
      <c r="B1159" s="554"/>
      <c r="C1159" s="133" t="s">
        <v>2391</v>
      </c>
      <c r="D1159" s="131" t="s">
        <v>3604</v>
      </c>
      <c r="E1159" s="132" t="s">
        <v>2314</v>
      </c>
      <c r="F1159" s="98">
        <v>1877.58</v>
      </c>
    </row>
    <row r="1160" spans="1:6" ht="38.25" x14ac:dyDescent="0.2">
      <c r="A1160" s="555"/>
      <c r="B1160" s="555"/>
      <c r="C1160" s="133" t="s">
        <v>2392</v>
      </c>
      <c r="D1160" s="131" t="s">
        <v>3605</v>
      </c>
      <c r="E1160" s="132" t="s">
        <v>1437</v>
      </c>
      <c r="F1160" s="98">
        <v>2980.74</v>
      </c>
    </row>
    <row r="1161" spans="1:6" x14ac:dyDescent="0.2">
      <c r="A1161" s="553" t="s">
        <v>53</v>
      </c>
      <c r="B1161" s="578" t="s">
        <v>6899</v>
      </c>
      <c r="C1161" s="133"/>
      <c r="D1161" s="131"/>
      <c r="E1161" s="556" t="s">
        <v>3264</v>
      </c>
      <c r="F1161" s="557"/>
    </row>
    <row r="1162" spans="1:6" ht="14.25" x14ac:dyDescent="0.2">
      <c r="A1162" s="554"/>
      <c r="B1162" s="554"/>
      <c r="C1162" s="133" t="s">
        <v>6123</v>
      </c>
      <c r="D1162" s="131" t="s">
        <v>3607</v>
      </c>
      <c r="E1162" s="132" t="s">
        <v>1227</v>
      </c>
      <c r="F1162" s="98">
        <v>532.03</v>
      </c>
    </row>
    <row r="1163" spans="1:6" ht="14.25" x14ac:dyDescent="0.2">
      <c r="A1163" s="554"/>
      <c r="B1163" s="554"/>
      <c r="C1163" s="133" t="s">
        <v>6124</v>
      </c>
      <c r="D1163" s="131" t="s">
        <v>3610</v>
      </c>
      <c r="E1163" s="132" t="s">
        <v>1228</v>
      </c>
      <c r="F1163" s="98">
        <v>798.04</v>
      </c>
    </row>
    <row r="1164" spans="1:6" x14ac:dyDescent="0.2">
      <c r="A1164" s="554"/>
      <c r="B1164" s="554"/>
      <c r="C1164" s="133" t="s">
        <v>3822</v>
      </c>
      <c r="D1164" s="131" t="s">
        <v>4995</v>
      </c>
      <c r="E1164" s="132" t="s">
        <v>3823</v>
      </c>
      <c r="F1164" s="98">
        <v>1064.06</v>
      </c>
    </row>
    <row r="1165" spans="1:6" x14ac:dyDescent="0.2">
      <c r="A1165" s="554"/>
      <c r="B1165" s="554"/>
      <c r="C1165" s="133" t="s">
        <v>3824</v>
      </c>
      <c r="D1165" s="131" t="s">
        <v>4998</v>
      </c>
      <c r="E1165" s="132" t="s">
        <v>3825</v>
      </c>
      <c r="F1165" s="98">
        <v>1330.07</v>
      </c>
    </row>
    <row r="1166" spans="1:6" x14ac:dyDescent="0.2">
      <c r="A1166" s="554"/>
      <c r="B1166" s="554"/>
      <c r="C1166" s="133" t="s">
        <v>3826</v>
      </c>
      <c r="D1166" s="131" t="s">
        <v>5001</v>
      </c>
      <c r="E1166" s="132" t="s">
        <v>4054</v>
      </c>
      <c r="F1166" s="98">
        <v>1697.17</v>
      </c>
    </row>
    <row r="1167" spans="1:6" x14ac:dyDescent="0.2">
      <c r="A1167" s="554"/>
      <c r="B1167" s="554"/>
      <c r="C1167" s="133" t="s">
        <v>3827</v>
      </c>
      <c r="D1167" s="131" t="s">
        <v>5003</v>
      </c>
      <c r="E1167" s="132" t="s">
        <v>4055</v>
      </c>
      <c r="F1167" s="98">
        <v>2229.1999999999998</v>
      </c>
    </row>
    <row r="1168" spans="1:6" x14ac:dyDescent="0.2">
      <c r="A1168" s="554"/>
      <c r="B1168" s="554"/>
      <c r="C1168" s="133" t="s">
        <v>3828</v>
      </c>
      <c r="D1168" s="131" t="s">
        <v>5005</v>
      </c>
      <c r="E1168" s="132" t="s">
        <v>4056</v>
      </c>
      <c r="F1168" s="98">
        <v>2763.89</v>
      </c>
    </row>
    <row r="1169" spans="1:6" x14ac:dyDescent="0.2">
      <c r="A1169" s="554"/>
      <c r="B1169" s="554"/>
      <c r="C1169" s="133" t="s">
        <v>3829</v>
      </c>
      <c r="D1169" s="131" t="s">
        <v>5007</v>
      </c>
      <c r="E1169" s="132" t="s">
        <v>4057</v>
      </c>
      <c r="F1169" s="98">
        <v>3298.58</v>
      </c>
    </row>
    <row r="1170" spans="1:6" x14ac:dyDescent="0.2">
      <c r="A1170" s="554"/>
      <c r="B1170" s="554"/>
      <c r="C1170" s="133" t="s">
        <v>3830</v>
      </c>
      <c r="D1170" s="131" t="s">
        <v>5009</v>
      </c>
      <c r="E1170" s="132" t="s">
        <v>4058</v>
      </c>
      <c r="F1170" s="98">
        <v>3841.25</v>
      </c>
    </row>
    <row r="1171" spans="1:6" x14ac:dyDescent="0.2">
      <c r="A1171" s="554"/>
      <c r="B1171" s="554"/>
      <c r="C1171" s="133" t="s">
        <v>3831</v>
      </c>
      <c r="D1171" s="131" t="s">
        <v>5011</v>
      </c>
      <c r="E1171" s="132" t="s">
        <v>4059</v>
      </c>
      <c r="F1171" s="98">
        <v>4386.58</v>
      </c>
    </row>
    <row r="1172" spans="1:6" x14ac:dyDescent="0.2">
      <c r="A1172" s="554"/>
      <c r="B1172" s="554"/>
      <c r="C1172" s="133" t="s">
        <v>3832</v>
      </c>
      <c r="D1172" s="131" t="s">
        <v>5013</v>
      </c>
      <c r="E1172" s="132" t="s">
        <v>4060</v>
      </c>
      <c r="F1172" s="98">
        <v>4921.2700000000004</v>
      </c>
    </row>
    <row r="1173" spans="1:6" x14ac:dyDescent="0.2">
      <c r="A1173" s="554"/>
      <c r="B1173" s="554"/>
      <c r="C1173" s="133" t="s">
        <v>3833</v>
      </c>
      <c r="D1173" s="131" t="s">
        <v>5015</v>
      </c>
      <c r="E1173" s="132" t="s">
        <v>3834</v>
      </c>
      <c r="F1173" s="98">
        <v>5586.3</v>
      </c>
    </row>
    <row r="1174" spans="1:6" x14ac:dyDescent="0.2">
      <c r="A1174" s="554"/>
      <c r="B1174" s="554"/>
      <c r="C1174" s="133" t="s">
        <v>3836</v>
      </c>
      <c r="D1174" s="131" t="s">
        <v>5017</v>
      </c>
      <c r="E1174" s="132" t="s">
        <v>2474</v>
      </c>
      <c r="F1174" s="98">
        <v>6650.36</v>
      </c>
    </row>
    <row r="1175" spans="1:6" x14ac:dyDescent="0.2">
      <c r="A1175" s="554"/>
      <c r="B1175" s="554"/>
      <c r="C1175" s="133" t="s">
        <v>3837</v>
      </c>
      <c r="D1175" s="131" t="s">
        <v>5019</v>
      </c>
      <c r="E1175" s="132" t="s">
        <v>2475</v>
      </c>
      <c r="F1175" s="98">
        <v>7714.42</v>
      </c>
    </row>
    <row r="1176" spans="1:6" x14ac:dyDescent="0.2">
      <c r="A1176" s="554"/>
      <c r="B1176" s="554"/>
      <c r="C1176" s="133" t="s">
        <v>3838</v>
      </c>
      <c r="D1176" s="131" t="s">
        <v>5021</v>
      </c>
      <c r="E1176" s="132" t="s">
        <v>2476</v>
      </c>
      <c r="F1176" s="98">
        <v>8778.48</v>
      </c>
    </row>
    <row r="1177" spans="1:6" x14ac:dyDescent="0.2">
      <c r="A1177" s="554"/>
      <c r="B1177" s="554"/>
      <c r="C1177" s="133" t="s">
        <v>3839</v>
      </c>
      <c r="D1177" s="131" t="s">
        <v>5023</v>
      </c>
      <c r="E1177" s="132" t="s">
        <v>2477</v>
      </c>
      <c r="F1177" s="98">
        <v>9842.5400000000009</v>
      </c>
    </row>
    <row r="1178" spans="1:6" x14ac:dyDescent="0.2">
      <c r="A1178" s="554"/>
      <c r="B1178" s="554"/>
      <c r="C1178" s="133" t="s">
        <v>3840</v>
      </c>
      <c r="D1178" s="131" t="s">
        <v>5025</v>
      </c>
      <c r="E1178" s="132" t="s">
        <v>3841</v>
      </c>
      <c r="F1178" s="98">
        <v>11039.6</v>
      </c>
    </row>
    <row r="1179" spans="1:6" x14ac:dyDescent="0.2">
      <c r="A1179" s="554"/>
      <c r="B1179" s="554"/>
      <c r="C1179" s="133" t="s">
        <v>3843</v>
      </c>
      <c r="D1179" s="131" t="s">
        <v>5027</v>
      </c>
      <c r="E1179" s="132" t="s">
        <v>3844</v>
      </c>
      <c r="F1179" s="98">
        <v>12635.69</v>
      </c>
    </row>
    <row r="1180" spans="1:6" x14ac:dyDescent="0.2">
      <c r="A1180" s="554"/>
      <c r="B1180" s="554"/>
      <c r="C1180" s="133" t="s">
        <v>3846</v>
      </c>
      <c r="D1180" s="131" t="s">
        <v>5029</v>
      </c>
      <c r="E1180" s="132" t="s">
        <v>3847</v>
      </c>
      <c r="F1180" s="98">
        <v>14231.78</v>
      </c>
    </row>
    <row r="1181" spans="1:6" x14ac:dyDescent="0.2">
      <c r="A1181" s="554"/>
      <c r="B1181" s="554"/>
      <c r="C1181" s="133" t="s">
        <v>3849</v>
      </c>
      <c r="D1181" s="131" t="s">
        <v>5031</v>
      </c>
      <c r="E1181" s="132" t="s">
        <v>3850</v>
      </c>
      <c r="F1181" s="98">
        <v>15827.86</v>
      </c>
    </row>
    <row r="1182" spans="1:6" x14ac:dyDescent="0.2">
      <c r="A1182" s="554"/>
      <c r="B1182" s="554"/>
      <c r="C1182" s="133" t="s">
        <v>5506</v>
      </c>
      <c r="D1182" s="131" t="s">
        <v>5033</v>
      </c>
      <c r="E1182" s="132" t="s">
        <v>5507</v>
      </c>
      <c r="F1182" s="98">
        <v>17423.95</v>
      </c>
    </row>
    <row r="1183" spans="1:6" x14ac:dyDescent="0.2">
      <c r="A1183" s="554"/>
      <c r="B1183" s="554"/>
      <c r="C1183" s="133" t="s">
        <v>5509</v>
      </c>
      <c r="D1183" s="131" t="s">
        <v>5035</v>
      </c>
      <c r="E1183" s="132" t="s">
        <v>5510</v>
      </c>
      <c r="F1183" s="98">
        <v>19153.04</v>
      </c>
    </row>
    <row r="1184" spans="1:6" x14ac:dyDescent="0.2">
      <c r="A1184" s="554"/>
      <c r="B1184" s="554"/>
      <c r="C1184" s="133" t="s">
        <v>5512</v>
      </c>
      <c r="D1184" s="131" t="s">
        <v>5037</v>
      </c>
      <c r="E1184" s="132" t="s">
        <v>5513</v>
      </c>
      <c r="F1184" s="98">
        <v>21281.16</v>
      </c>
    </row>
    <row r="1185" spans="1:6" x14ac:dyDescent="0.2">
      <c r="A1185" s="554"/>
      <c r="B1185" s="554"/>
      <c r="C1185" s="133" t="s">
        <v>5515</v>
      </c>
      <c r="D1185" s="131" t="s">
        <v>5039</v>
      </c>
      <c r="E1185" s="132" t="s">
        <v>5516</v>
      </c>
      <c r="F1185" s="98">
        <v>23409.279999999999</v>
      </c>
    </row>
    <row r="1186" spans="1:6" x14ac:dyDescent="0.2">
      <c r="A1186" s="554"/>
      <c r="B1186" s="554"/>
      <c r="C1186" s="133" t="s">
        <v>5518</v>
      </c>
      <c r="D1186" s="131" t="s">
        <v>5041</v>
      </c>
      <c r="E1186" s="132" t="s">
        <v>5519</v>
      </c>
      <c r="F1186" s="98">
        <v>25537.39</v>
      </c>
    </row>
    <row r="1187" spans="1:6" x14ac:dyDescent="0.2">
      <c r="A1187" s="554"/>
      <c r="B1187" s="554"/>
      <c r="C1187" s="133" t="s">
        <v>5521</v>
      </c>
      <c r="D1187" s="131" t="s">
        <v>5043</v>
      </c>
      <c r="E1187" s="132" t="s">
        <v>5522</v>
      </c>
      <c r="F1187" s="98">
        <v>27665.51</v>
      </c>
    </row>
    <row r="1188" spans="1:6" x14ac:dyDescent="0.2">
      <c r="A1188" s="554"/>
      <c r="B1188" s="554"/>
      <c r="C1188" s="133" t="s">
        <v>5524</v>
      </c>
      <c r="D1188" s="131" t="s">
        <v>5045</v>
      </c>
      <c r="E1188" s="132" t="s">
        <v>5525</v>
      </c>
      <c r="F1188" s="98">
        <v>29793.62</v>
      </c>
    </row>
    <row r="1189" spans="1:6" x14ac:dyDescent="0.2">
      <c r="A1189" s="554"/>
      <c r="B1189" s="554"/>
      <c r="C1189" s="133" t="s">
        <v>5527</v>
      </c>
      <c r="D1189" s="131" t="s">
        <v>5047</v>
      </c>
      <c r="E1189" s="132" t="s">
        <v>5528</v>
      </c>
      <c r="F1189" s="98">
        <v>31921.74</v>
      </c>
    </row>
    <row r="1190" spans="1:6" x14ac:dyDescent="0.2">
      <c r="A1190" s="554"/>
      <c r="B1190" s="554"/>
      <c r="C1190" s="133" t="s">
        <v>5530</v>
      </c>
      <c r="D1190" s="131"/>
      <c r="E1190" s="132" t="s">
        <v>6125</v>
      </c>
      <c r="F1190" s="98"/>
    </row>
    <row r="1191" spans="1:6" x14ac:dyDescent="0.2">
      <c r="A1191" s="554"/>
      <c r="B1191" s="554"/>
      <c r="C1191" s="133" t="s">
        <v>6126</v>
      </c>
      <c r="D1191" s="131" t="s">
        <v>6127</v>
      </c>
      <c r="E1191" s="132" t="s">
        <v>6128</v>
      </c>
      <c r="F1191" s="98">
        <v>34049.86</v>
      </c>
    </row>
    <row r="1192" spans="1:6" x14ac:dyDescent="0.2">
      <c r="A1192" s="554"/>
      <c r="B1192" s="554"/>
      <c r="C1192" s="133" t="s">
        <v>6131</v>
      </c>
      <c r="D1192" s="131" t="s">
        <v>6132</v>
      </c>
      <c r="E1192" s="132" t="s">
        <v>6133</v>
      </c>
      <c r="F1192" s="98">
        <v>36443.99</v>
      </c>
    </row>
    <row r="1193" spans="1:6" x14ac:dyDescent="0.2">
      <c r="A1193" s="554"/>
      <c r="B1193" s="554"/>
      <c r="C1193" s="133" t="s">
        <v>6136</v>
      </c>
      <c r="D1193" s="131" t="s">
        <v>6137</v>
      </c>
      <c r="E1193" s="132" t="s">
        <v>6138</v>
      </c>
      <c r="F1193" s="98">
        <v>39636.160000000003</v>
      </c>
    </row>
    <row r="1194" spans="1:6" x14ac:dyDescent="0.2">
      <c r="A1194" s="554"/>
      <c r="B1194" s="554"/>
      <c r="C1194" s="133" t="s">
        <v>6141</v>
      </c>
      <c r="D1194" s="131" t="s">
        <v>6142</v>
      </c>
      <c r="E1194" s="132" t="s">
        <v>6143</v>
      </c>
      <c r="F1194" s="98">
        <v>42828.33</v>
      </c>
    </row>
    <row r="1195" spans="1:6" x14ac:dyDescent="0.2">
      <c r="A1195" s="554"/>
      <c r="B1195" s="554"/>
      <c r="C1195" s="133" t="s">
        <v>6146</v>
      </c>
      <c r="D1195" s="131" t="s">
        <v>6147</v>
      </c>
      <c r="E1195" s="132" t="s">
        <v>6148</v>
      </c>
      <c r="F1195" s="98">
        <v>46020.51</v>
      </c>
    </row>
    <row r="1196" spans="1:6" x14ac:dyDescent="0.2">
      <c r="A1196" s="554"/>
      <c r="B1196" s="554"/>
      <c r="C1196" s="133" t="s">
        <v>6151</v>
      </c>
      <c r="D1196" s="131" t="s">
        <v>6152</v>
      </c>
      <c r="E1196" s="132" t="s">
        <v>6153</v>
      </c>
      <c r="F1196" s="98">
        <v>49212.68</v>
      </c>
    </row>
    <row r="1197" spans="1:6" x14ac:dyDescent="0.2">
      <c r="A1197" s="554"/>
      <c r="B1197" s="554"/>
      <c r="C1197" s="133" t="s">
        <v>6156</v>
      </c>
      <c r="D1197" s="131" t="s">
        <v>6157</v>
      </c>
      <c r="E1197" s="132" t="s">
        <v>6158</v>
      </c>
      <c r="F1197" s="98">
        <v>52670.87</v>
      </c>
    </row>
    <row r="1198" spans="1:6" x14ac:dyDescent="0.2">
      <c r="A1198" s="554"/>
      <c r="B1198" s="554"/>
      <c r="C1198" s="133" t="s">
        <v>6161</v>
      </c>
      <c r="D1198" s="131" t="s">
        <v>6162</v>
      </c>
      <c r="E1198" s="132" t="s">
        <v>6163</v>
      </c>
      <c r="F1198" s="98">
        <v>56927.1</v>
      </c>
    </row>
    <row r="1199" spans="1:6" x14ac:dyDescent="0.2">
      <c r="A1199" s="554"/>
      <c r="B1199" s="554"/>
      <c r="C1199" s="133" t="s">
        <v>6166</v>
      </c>
      <c r="D1199" s="131" t="s">
        <v>6167</v>
      </c>
      <c r="E1199" s="132" t="s">
        <v>6168</v>
      </c>
      <c r="F1199" s="98">
        <v>61183.34</v>
      </c>
    </row>
    <row r="1200" spans="1:6" x14ac:dyDescent="0.2">
      <c r="A1200" s="554"/>
      <c r="B1200" s="554"/>
      <c r="C1200" s="133" t="s">
        <v>6171</v>
      </c>
      <c r="D1200" s="131" t="s">
        <v>6172</v>
      </c>
      <c r="E1200" s="132" t="s">
        <v>6173</v>
      </c>
      <c r="F1200" s="98">
        <v>65439.57</v>
      </c>
    </row>
    <row r="1201" spans="1:6" x14ac:dyDescent="0.2">
      <c r="A1201" s="554"/>
      <c r="B1201" s="554"/>
      <c r="C1201" s="133" t="s">
        <v>6176</v>
      </c>
      <c r="D1201" s="131" t="s">
        <v>6177</v>
      </c>
      <c r="E1201" s="132" t="s">
        <v>6178</v>
      </c>
      <c r="F1201" s="98">
        <v>69695.8</v>
      </c>
    </row>
    <row r="1202" spans="1:6" x14ac:dyDescent="0.2">
      <c r="A1202" s="554"/>
      <c r="B1202" s="554"/>
      <c r="C1202" s="133" t="s">
        <v>6181</v>
      </c>
      <c r="D1202" s="131" t="s">
        <v>6182</v>
      </c>
      <c r="E1202" s="132" t="s">
        <v>6183</v>
      </c>
      <c r="F1202" s="98">
        <v>74218.05</v>
      </c>
    </row>
    <row r="1203" spans="1:6" x14ac:dyDescent="0.2">
      <c r="A1203" s="554"/>
      <c r="B1203" s="554"/>
      <c r="C1203" s="133" t="s">
        <v>6186</v>
      </c>
      <c r="D1203" s="131" t="s">
        <v>6187</v>
      </c>
      <c r="E1203" s="132" t="s">
        <v>6188</v>
      </c>
      <c r="F1203" s="98">
        <v>79538.34</v>
      </c>
    </row>
    <row r="1204" spans="1:6" x14ac:dyDescent="0.2">
      <c r="A1204" s="554"/>
      <c r="B1204" s="554"/>
      <c r="C1204" s="133" t="s">
        <v>6191</v>
      </c>
      <c r="D1204" s="131" t="s">
        <v>6192</v>
      </c>
      <c r="E1204" s="132" t="s">
        <v>6193</v>
      </c>
      <c r="F1204" s="98">
        <v>84858.63</v>
      </c>
    </row>
    <row r="1205" spans="1:6" x14ac:dyDescent="0.2">
      <c r="A1205" s="554"/>
      <c r="B1205" s="554"/>
      <c r="C1205" s="133" t="s">
        <v>6196</v>
      </c>
      <c r="D1205" s="131" t="s">
        <v>6197</v>
      </c>
      <c r="E1205" s="132" t="s">
        <v>6198</v>
      </c>
      <c r="F1205" s="98">
        <v>90178.92</v>
      </c>
    </row>
    <row r="1206" spans="1:6" x14ac:dyDescent="0.2">
      <c r="A1206" s="554"/>
      <c r="B1206" s="554"/>
      <c r="C1206" s="133" t="s">
        <v>6201</v>
      </c>
      <c r="D1206" s="131" t="s">
        <v>6202</v>
      </c>
      <c r="E1206" s="132" t="s">
        <v>6203</v>
      </c>
      <c r="F1206" s="98">
        <v>95499.21</v>
      </c>
    </row>
    <row r="1207" spans="1:6" x14ac:dyDescent="0.2">
      <c r="A1207" s="555"/>
      <c r="B1207" s="555"/>
      <c r="C1207" s="133" t="s">
        <v>6206</v>
      </c>
      <c r="D1207" s="131" t="s">
        <v>6207</v>
      </c>
      <c r="E1207" s="132" t="s">
        <v>6208</v>
      </c>
      <c r="F1207" s="98">
        <v>100819.5</v>
      </c>
    </row>
    <row r="1208" spans="1:6" x14ac:dyDescent="0.2">
      <c r="A1208" s="553" t="s">
        <v>55</v>
      </c>
      <c r="B1208" s="578" t="s">
        <v>6900</v>
      </c>
      <c r="C1208" s="133"/>
      <c r="D1208" s="131"/>
      <c r="E1208" s="556" t="s">
        <v>3149</v>
      </c>
      <c r="F1208" s="557"/>
    </row>
    <row r="1209" spans="1:6" ht="14.25" x14ac:dyDescent="0.2">
      <c r="A1209" s="554"/>
      <c r="B1209" s="554"/>
      <c r="C1209" s="133" t="s">
        <v>6211</v>
      </c>
      <c r="D1209" s="131" t="s">
        <v>5050</v>
      </c>
      <c r="E1209" s="132" t="s">
        <v>1259</v>
      </c>
      <c r="F1209" s="98">
        <v>353.01</v>
      </c>
    </row>
    <row r="1210" spans="1:6" x14ac:dyDescent="0.2">
      <c r="A1210" s="554"/>
      <c r="B1210" s="554"/>
      <c r="C1210" s="133" t="s">
        <v>5531</v>
      </c>
      <c r="D1210" s="131" t="s">
        <v>5053</v>
      </c>
      <c r="E1210" s="132" t="s">
        <v>3150</v>
      </c>
      <c r="F1210" s="98">
        <v>706.02</v>
      </c>
    </row>
    <row r="1211" spans="1:6" x14ac:dyDescent="0.2">
      <c r="A1211" s="554"/>
      <c r="B1211" s="554"/>
      <c r="C1211" s="133" t="s">
        <v>5532</v>
      </c>
      <c r="D1211" s="131" t="s">
        <v>5056</v>
      </c>
      <c r="E1211" s="132" t="s">
        <v>3151</v>
      </c>
      <c r="F1211" s="98">
        <v>1059.03</v>
      </c>
    </row>
    <row r="1212" spans="1:6" x14ac:dyDescent="0.2">
      <c r="A1212" s="554"/>
      <c r="B1212" s="554"/>
      <c r="C1212" s="133" t="s">
        <v>5533</v>
      </c>
      <c r="D1212" s="131" t="s">
        <v>5059</v>
      </c>
      <c r="E1212" s="132" t="s">
        <v>3152</v>
      </c>
      <c r="F1212" s="98">
        <v>1412.04</v>
      </c>
    </row>
    <row r="1213" spans="1:6" x14ac:dyDescent="0.2">
      <c r="A1213" s="554"/>
      <c r="B1213" s="554"/>
      <c r="C1213" s="133" t="s">
        <v>5534</v>
      </c>
      <c r="D1213" s="131" t="s">
        <v>5062</v>
      </c>
      <c r="E1213" s="132" t="s">
        <v>3153</v>
      </c>
      <c r="F1213" s="98">
        <v>1765.05</v>
      </c>
    </row>
    <row r="1214" spans="1:6" x14ac:dyDescent="0.2">
      <c r="A1214" s="554"/>
      <c r="B1214" s="554"/>
      <c r="C1214" s="133" t="s">
        <v>4338</v>
      </c>
      <c r="D1214" s="131" t="s">
        <v>5065</v>
      </c>
      <c r="E1214" s="132" t="s">
        <v>3506</v>
      </c>
      <c r="F1214" s="98">
        <v>2255.7399999999998</v>
      </c>
    </row>
    <row r="1215" spans="1:6" x14ac:dyDescent="0.2">
      <c r="A1215" s="554"/>
      <c r="B1215" s="554"/>
      <c r="C1215" s="133" t="s">
        <v>4339</v>
      </c>
      <c r="D1215" s="131" t="s">
        <v>5067</v>
      </c>
      <c r="E1215" s="132" t="s">
        <v>3507</v>
      </c>
      <c r="F1215" s="98">
        <v>2979.41</v>
      </c>
    </row>
    <row r="1216" spans="1:6" x14ac:dyDescent="0.2">
      <c r="A1216" s="554"/>
      <c r="B1216" s="554"/>
      <c r="C1216" s="133" t="s">
        <v>4061</v>
      </c>
      <c r="D1216" s="131" t="s">
        <v>5069</v>
      </c>
      <c r="E1216" s="132" t="s">
        <v>3508</v>
      </c>
      <c r="F1216" s="98">
        <v>3681.9</v>
      </c>
    </row>
    <row r="1217" spans="1:6" x14ac:dyDescent="0.2">
      <c r="A1217" s="554"/>
      <c r="B1217" s="554"/>
      <c r="C1217" s="133" t="s">
        <v>4062</v>
      </c>
      <c r="D1217" s="131" t="s">
        <v>5071</v>
      </c>
      <c r="E1217" s="132" t="s">
        <v>2508</v>
      </c>
      <c r="F1217" s="98">
        <v>4398.51</v>
      </c>
    </row>
    <row r="1218" spans="1:6" x14ac:dyDescent="0.2">
      <c r="A1218" s="554"/>
      <c r="B1218" s="554"/>
      <c r="C1218" s="133" t="s">
        <v>4063</v>
      </c>
      <c r="D1218" s="131" t="s">
        <v>5073</v>
      </c>
      <c r="E1218" s="132" t="s">
        <v>2509</v>
      </c>
      <c r="F1218" s="98">
        <v>5104.53</v>
      </c>
    </row>
    <row r="1219" spans="1:6" x14ac:dyDescent="0.2">
      <c r="A1219" s="554"/>
      <c r="B1219" s="554"/>
      <c r="C1219" s="133" t="s">
        <v>4064</v>
      </c>
      <c r="D1219" s="131" t="s">
        <v>5075</v>
      </c>
      <c r="E1219" s="132" t="s">
        <v>2510</v>
      </c>
      <c r="F1219" s="98">
        <v>5814.08</v>
      </c>
    </row>
    <row r="1220" spans="1:6" x14ac:dyDescent="0.2">
      <c r="A1220" s="554"/>
      <c r="B1220" s="554"/>
      <c r="C1220" s="133" t="s">
        <v>4065</v>
      </c>
      <c r="D1220" s="131" t="s">
        <v>5077</v>
      </c>
      <c r="E1220" s="132" t="s">
        <v>2511</v>
      </c>
      <c r="F1220" s="98">
        <v>6509.51</v>
      </c>
    </row>
    <row r="1221" spans="1:6" x14ac:dyDescent="0.2">
      <c r="A1221" s="554"/>
      <c r="B1221" s="554"/>
      <c r="C1221" s="133" t="s">
        <v>4066</v>
      </c>
      <c r="D1221" s="131" t="s">
        <v>5079</v>
      </c>
      <c r="E1221" s="132" t="s">
        <v>2512</v>
      </c>
      <c r="F1221" s="98">
        <v>7413.21</v>
      </c>
    </row>
    <row r="1222" spans="1:6" x14ac:dyDescent="0.2">
      <c r="A1222" s="554"/>
      <c r="B1222" s="554"/>
      <c r="C1222" s="133" t="s">
        <v>4067</v>
      </c>
      <c r="D1222" s="131" t="s">
        <v>5081</v>
      </c>
      <c r="E1222" s="132" t="s">
        <v>2513</v>
      </c>
      <c r="F1222" s="98">
        <v>8825.26</v>
      </c>
    </row>
    <row r="1223" spans="1:6" x14ac:dyDescent="0.2">
      <c r="A1223" s="554"/>
      <c r="B1223" s="554"/>
      <c r="C1223" s="133" t="s">
        <v>4068</v>
      </c>
      <c r="D1223" s="131" t="s">
        <v>5083</v>
      </c>
      <c r="E1223" s="132" t="s">
        <v>2514</v>
      </c>
      <c r="F1223" s="98">
        <v>10237.299999999999</v>
      </c>
    </row>
    <row r="1224" spans="1:6" x14ac:dyDescent="0.2">
      <c r="A1224" s="554"/>
      <c r="B1224" s="554"/>
      <c r="C1224" s="133" t="s">
        <v>4069</v>
      </c>
      <c r="D1224" s="131" t="s">
        <v>5085</v>
      </c>
      <c r="E1224" s="132" t="s">
        <v>2515</v>
      </c>
      <c r="F1224" s="98">
        <v>11649.34</v>
      </c>
    </row>
    <row r="1225" spans="1:6" x14ac:dyDescent="0.2">
      <c r="A1225" s="554"/>
      <c r="B1225" s="554"/>
      <c r="C1225" s="133" t="s">
        <v>4070</v>
      </c>
      <c r="D1225" s="131" t="s">
        <v>5087</v>
      </c>
      <c r="E1225" s="132" t="s">
        <v>2516</v>
      </c>
      <c r="F1225" s="98">
        <v>13061.38</v>
      </c>
    </row>
    <row r="1226" spans="1:6" x14ac:dyDescent="0.2">
      <c r="A1226" s="554"/>
      <c r="B1226" s="554"/>
      <c r="C1226" s="133" t="s">
        <v>4071</v>
      </c>
      <c r="D1226" s="131" t="s">
        <v>5089</v>
      </c>
      <c r="E1226" s="132" t="s">
        <v>2517</v>
      </c>
      <c r="F1226" s="98">
        <v>14649.92</v>
      </c>
    </row>
    <row r="1227" spans="1:6" x14ac:dyDescent="0.2">
      <c r="A1227" s="554"/>
      <c r="B1227" s="554"/>
      <c r="C1227" s="133" t="s">
        <v>4072</v>
      </c>
      <c r="D1227" s="131" t="s">
        <v>5091</v>
      </c>
      <c r="E1227" s="132" t="s">
        <v>3498</v>
      </c>
      <c r="F1227" s="98">
        <v>16767.98</v>
      </c>
    </row>
    <row r="1228" spans="1:6" x14ac:dyDescent="0.2">
      <c r="A1228" s="554"/>
      <c r="B1228" s="554"/>
      <c r="C1228" s="133" t="s">
        <v>4073</v>
      </c>
      <c r="D1228" s="131" t="s">
        <v>5093</v>
      </c>
      <c r="E1228" s="132" t="s">
        <v>677</v>
      </c>
      <c r="F1228" s="98">
        <v>18886.05</v>
      </c>
    </row>
    <row r="1229" spans="1:6" x14ac:dyDescent="0.2">
      <c r="A1229" s="554"/>
      <c r="B1229" s="554"/>
      <c r="C1229" s="133" t="s">
        <v>4074</v>
      </c>
      <c r="D1229" s="131" t="s">
        <v>5095</v>
      </c>
      <c r="E1229" s="132" t="s">
        <v>678</v>
      </c>
      <c r="F1229" s="98">
        <v>21004.11</v>
      </c>
    </row>
    <row r="1230" spans="1:6" x14ac:dyDescent="0.2">
      <c r="A1230" s="554"/>
      <c r="B1230" s="554"/>
      <c r="C1230" s="133" t="s">
        <v>4075</v>
      </c>
      <c r="D1230" s="131" t="s">
        <v>5097</v>
      </c>
      <c r="E1230" s="132" t="s">
        <v>679</v>
      </c>
      <c r="F1230" s="98">
        <v>23122.17</v>
      </c>
    </row>
    <row r="1231" spans="1:6" x14ac:dyDescent="0.2">
      <c r="A1231" s="554"/>
      <c r="B1231" s="554"/>
      <c r="C1231" s="133" t="s">
        <v>4076</v>
      </c>
      <c r="D1231" s="131" t="s">
        <v>5099</v>
      </c>
      <c r="E1231" s="132" t="s">
        <v>680</v>
      </c>
      <c r="F1231" s="98">
        <v>25416.73</v>
      </c>
    </row>
    <row r="1232" spans="1:6" x14ac:dyDescent="0.2">
      <c r="A1232" s="554"/>
      <c r="B1232" s="554"/>
      <c r="C1232" s="133" t="s">
        <v>4077</v>
      </c>
      <c r="D1232" s="131" t="s">
        <v>5101</v>
      </c>
      <c r="E1232" s="132" t="s">
        <v>681</v>
      </c>
      <c r="F1232" s="98">
        <v>28240.82</v>
      </c>
    </row>
    <row r="1233" spans="1:6" x14ac:dyDescent="0.2">
      <c r="A1233" s="554"/>
      <c r="B1233" s="554"/>
      <c r="C1233" s="133" t="s">
        <v>4078</v>
      </c>
      <c r="D1233" s="131" t="s">
        <v>5103</v>
      </c>
      <c r="E1233" s="132" t="s">
        <v>682</v>
      </c>
      <c r="F1233" s="98">
        <v>31064.9</v>
      </c>
    </row>
    <row r="1234" spans="1:6" ht="25.5" x14ac:dyDescent="0.2">
      <c r="A1234" s="554"/>
      <c r="B1234" s="554"/>
      <c r="C1234" s="133" t="s">
        <v>4079</v>
      </c>
      <c r="D1234" s="131" t="s">
        <v>5105</v>
      </c>
      <c r="E1234" s="132" t="s">
        <v>2111</v>
      </c>
      <c r="F1234" s="98">
        <v>33888.980000000003</v>
      </c>
    </row>
    <row r="1235" spans="1:6" ht="25.5" x14ac:dyDescent="0.2">
      <c r="A1235" s="554"/>
      <c r="B1235" s="554"/>
      <c r="C1235" s="133" t="s">
        <v>4080</v>
      </c>
      <c r="D1235" s="131" t="s">
        <v>5107</v>
      </c>
      <c r="E1235" s="132" t="s">
        <v>2112</v>
      </c>
      <c r="F1235" s="98">
        <v>36713.06</v>
      </c>
    </row>
    <row r="1236" spans="1:6" ht="25.5" x14ac:dyDescent="0.2">
      <c r="A1236" s="554"/>
      <c r="B1236" s="554"/>
      <c r="C1236" s="133" t="s">
        <v>4081</v>
      </c>
      <c r="D1236" s="131" t="s">
        <v>5109</v>
      </c>
      <c r="E1236" s="132" t="s">
        <v>2803</v>
      </c>
      <c r="F1236" s="98">
        <v>39537.14</v>
      </c>
    </row>
    <row r="1237" spans="1:6" ht="25.5" x14ac:dyDescent="0.2">
      <c r="A1237" s="554"/>
      <c r="B1237" s="554"/>
      <c r="C1237" s="133" t="s">
        <v>4082</v>
      </c>
      <c r="D1237" s="131" t="s">
        <v>5111</v>
      </c>
      <c r="E1237" s="132" t="s">
        <v>4083</v>
      </c>
      <c r="F1237" s="98">
        <v>42361.22</v>
      </c>
    </row>
    <row r="1238" spans="1:6" x14ac:dyDescent="0.2">
      <c r="A1238" s="554"/>
      <c r="B1238" s="554"/>
      <c r="C1238" s="133" t="s">
        <v>3554</v>
      </c>
      <c r="D1238" s="131"/>
      <c r="E1238" s="132" t="s">
        <v>6212</v>
      </c>
      <c r="F1238" s="98"/>
    </row>
    <row r="1239" spans="1:6" ht="25.5" x14ac:dyDescent="0.2">
      <c r="A1239" s="554"/>
      <c r="B1239" s="554"/>
      <c r="C1239" s="133" t="s">
        <v>6213</v>
      </c>
      <c r="D1239" s="131" t="s">
        <v>6216</v>
      </c>
      <c r="E1239" s="132" t="s">
        <v>6217</v>
      </c>
      <c r="F1239" s="98">
        <v>45185.31</v>
      </c>
    </row>
    <row r="1240" spans="1:6" ht="25.5" x14ac:dyDescent="0.2">
      <c r="A1240" s="554"/>
      <c r="B1240" s="554"/>
      <c r="C1240" s="133" t="s">
        <v>6218</v>
      </c>
      <c r="D1240" s="131" t="s">
        <v>6221</v>
      </c>
      <c r="E1240" s="132" t="s">
        <v>6222</v>
      </c>
      <c r="F1240" s="98">
        <v>48362.400000000001</v>
      </c>
    </row>
    <row r="1241" spans="1:6" ht="25.5" x14ac:dyDescent="0.2">
      <c r="A1241" s="554"/>
      <c r="B1241" s="554"/>
      <c r="C1241" s="133" t="s">
        <v>6223</v>
      </c>
      <c r="D1241" s="131" t="s">
        <v>6226</v>
      </c>
      <c r="E1241" s="132" t="s">
        <v>6227</v>
      </c>
      <c r="F1241" s="98">
        <v>52598.52</v>
      </c>
    </row>
    <row r="1242" spans="1:6" ht="25.5" x14ac:dyDescent="0.2">
      <c r="A1242" s="554"/>
      <c r="B1242" s="554"/>
      <c r="C1242" s="133" t="s">
        <v>6228</v>
      </c>
      <c r="D1242" s="131" t="s">
        <v>6231</v>
      </c>
      <c r="E1242" s="132" t="s">
        <v>6232</v>
      </c>
      <c r="F1242" s="98">
        <v>56834.64</v>
      </c>
    </row>
    <row r="1243" spans="1:6" ht="25.5" x14ac:dyDescent="0.2">
      <c r="A1243" s="554"/>
      <c r="B1243" s="554"/>
      <c r="C1243" s="133" t="s">
        <v>6233</v>
      </c>
      <c r="D1243" s="131" t="s">
        <v>6236</v>
      </c>
      <c r="E1243" s="132" t="s">
        <v>6237</v>
      </c>
      <c r="F1243" s="98">
        <v>61070.76</v>
      </c>
    </row>
    <row r="1244" spans="1:6" ht="25.5" x14ac:dyDescent="0.2">
      <c r="A1244" s="554"/>
      <c r="B1244" s="554"/>
      <c r="C1244" s="133" t="s">
        <v>6238</v>
      </c>
      <c r="D1244" s="131" t="s">
        <v>6241</v>
      </c>
      <c r="E1244" s="132" t="s">
        <v>6242</v>
      </c>
      <c r="F1244" s="98">
        <v>65306.89</v>
      </c>
    </row>
    <row r="1245" spans="1:6" ht="25.5" x14ac:dyDescent="0.2">
      <c r="A1245" s="554"/>
      <c r="B1245" s="554"/>
      <c r="C1245" s="133" t="s">
        <v>6243</v>
      </c>
      <c r="D1245" s="131" t="s">
        <v>6246</v>
      </c>
      <c r="E1245" s="132" t="s">
        <v>6247</v>
      </c>
      <c r="F1245" s="98">
        <v>69896.02</v>
      </c>
    </row>
    <row r="1246" spans="1:6" ht="25.5" x14ac:dyDescent="0.2">
      <c r="A1246" s="554"/>
      <c r="B1246" s="554"/>
      <c r="C1246" s="133" t="s">
        <v>6248</v>
      </c>
      <c r="D1246" s="131" t="s">
        <v>6251</v>
      </c>
      <c r="E1246" s="132" t="s">
        <v>6252</v>
      </c>
      <c r="F1246" s="98">
        <v>75544.179999999993</v>
      </c>
    </row>
    <row r="1247" spans="1:6" ht="25.5" x14ac:dyDescent="0.2">
      <c r="A1247" s="554"/>
      <c r="B1247" s="554"/>
      <c r="C1247" s="133" t="s">
        <v>6253</v>
      </c>
      <c r="D1247" s="131" t="s">
        <v>6256</v>
      </c>
      <c r="E1247" s="132" t="s">
        <v>6257</v>
      </c>
      <c r="F1247" s="98">
        <v>81192.350000000006</v>
      </c>
    </row>
    <row r="1248" spans="1:6" ht="25.5" x14ac:dyDescent="0.2">
      <c r="A1248" s="554"/>
      <c r="B1248" s="554"/>
      <c r="C1248" s="133" t="s">
        <v>6258</v>
      </c>
      <c r="D1248" s="131" t="s">
        <v>6261</v>
      </c>
      <c r="E1248" s="132" t="s">
        <v>6262</v>
      </c>
      <c r="F1248" s="98">
        <v>86840.51</v>
      </c>
    </row>
    <row r="1249" spans="1:6" ht="25.5" x14ac:dyDescent="0.2">
      <c r="A1249" s="554"/>
      <c r="B1249" s="554"/>
      <c r="C1249" s="133" t="s">
        <v>6263</v>
      </c>
      <c r="D1249" s="131" t="s">
        <v>6266</v>
      </c>
      <c r="E1249" s="132" t="s">
        <v>6267</v>
      </c>
      <c r="F1249" s="98">
        <v>92488.67</v>
      </c>
    </row>
    <row r="1250" spans="1:6" ht="25.5" x14ac:dyDescent="0.2">
      <c r="A1250" s="554"/>
      <c r="B1250" s="554"/>
      <c r="C1250" s="133" t="s">
        <v>6268</v>
      </c>
      <c r="D1250" s="131" t="s">
        <v>6271</v>
      </c>
      <c r="E1250" s="132" t="s">
        <v>6272</v>
      </c>
      <c r="F1250" s="98">
        <v>98489.85</v>
      </c>
    </row>
    <row r="1251" spans="1:6" ht="25.5" x14ac:dyDescent="0.2">
      <c r="A1251" s="554"/>
      <c r="B1251" s="554"/>
      <c r="C1251" s="133" t="s">
        <v>6273</v>
      </c>
      <c r="D1251" s="131" t="s">
        <v>6276</v>
      </c>
      <c r="E1251" s="132" t="s">
        <v>6277</v>
      </c>
      <c r="F1251" s="98">
        <v>105550.05</v>
      </c>
    </row>
    <row r="1252" spans="1:6" ht="25.5" x14ac:dyDescent="0.2">
      <c r="A1252" s="554"/>
      <c r="B1252" s="554"/>
      <c r="C1252" s="133" t="s">
        <v>6278</v>
      </c>
      <c r="D1252" s="131" t="s">
        <v>6281</v>
      </c>
      <c r="E1252" s="132" t="s">
        <v>6282</v>
      </c>
      <c r="F1252" s="98">
        <v>112610.25</v>
      </c>
    </row>
    <row r="1253" spans="1:6" ht="25.5" x14ac:dyDescent="0.2">
      <c r="A1253" s="554"/>
      <c r="B1253" s="554"/>
      <c r="C1253" s="133" t="s">
        <v>6283</v>
      </c>
      <c r="D1253" s="131" t="s">
        <v>6286</v>
      </c>
      <c r="E1253" s="132" t="s">
        <v>6287</v>
      </c>
      <c r="F1253" s="98">
        <v>119670.46</v>
      </c>
    </row>
    <row r="1254" spans="1:6" ht="25.5" x14ac:dyDescent="0.2">
      <c r="A1254" s="554"/>
      <c r="B1254" s="554"/>
      <c r="C1254" s="133" t="s">
        <v>6288</v>
      </c>
      <c r="D1254" s="131" t="s">
        <v>6291</v>
      </c>
      <c r="E1254" s="132" t="s">
        <v>6292</v>
      </c>
      <c r="F1254" s="98">
        <v>126730.66</v>
      </c>
    </row>
    <row r="1255" spans="1:6" x14ac:dyDescent="0.2">
      <c r="A1255" s="555"/>
      <c r="B1255" s="555"/>
      <c r="C1255" s="133" t="s">
        <v>6293</v>
      </c>
      <c r="D1255" s="131" t="s">
        <v>6296</v>
      </c>
      <c r="E1255" s="132" t="s">
        <v>6297</v>
      </c>
      <c r="F1255" s="98">
        <v>133790.87</v>
      </c>
    </row>
    <row r="1256" spans="1:6" x14ac:dyDescent="0.2">
      <c r="A1256" s="553" t="s">
        <v>59</v>
      </c>
      <c r="B1256" s="553" t="s">
        <v>60</v>
      </c>
      <c r="C1256" s="133"/>
      <c r="D1256" s="131"/>
      <c r="E1256" s="556" t="s">
        <v>2985</v>
      </c>
      <c r="F1256" s="557"/>
    </row>
    <row r="1257" spans="1:6" ht="14.25" x14ac:dyDescent="0.2">
      <c r="A1257" s="554"/>
      <c r="B1257" s="554"/>
      <c r="C1257" s="133" t="s">
        <v>6298</v>
      </c>
      <c r="D1257" s="131" t="s">
        <v>5134</v>
      </c>
      <c r="E1257" s="132" t="s">
        <v>2168</v>
      </c>
      <c r="F1257" s="98">
        <v>226.93</v>
      </c>
    </row>
    <row r="1258" spans="1:6" ht="14.25" x14ac:dyDescent="0.2">
      <c r="A1258" s="554"/>
      <c r="B1258" s="554"/>
      <c r="C1258" s="133" t="s">
        <v>6299</v>
      </c>
      <c r="D1258" s="131" t="s">
        <v>5135</v>
      </c>
      <c r="E1258" s="132" t="s">
        <v>2169</v>
      </c>
      <c r="F1258" s="98">
        <v>397.13</v>
      </c>
    </row>
    <row r="1259" spans="1:6" x14ac:dyDescent="0.2">
      <c r="A1259" s="554"/>
      <c r="B1259" s="554"/>
      <c r="C1259" s="133" t="s">
        <v>2986</v>
      </c>
      <c r="D1259" s="131" t="s">
        <v>5136</v>
      </c>
      <c r="E1259" s="132" t="s">
        <v>2143</v>
      </c>
      <c r="F1259" s="98">
        <v>578.67999999999995</v>
      </c>
    </row>
    <row r="1260" spans="1:6" x14ac:dyDescent="0.2">
      <c r="A1260" s="554"/>
      <c r="B1260" s="554"/>
      <c r="C1260" s="133" t="s">
        <v>2987</v>
      </c>
      <c r="D1260" s="131" t="s">
        <v>5137</v>
      </c>
      <c r="E1260" s="132" t="s">
        <v>2144</v>
      </c>
      <c r="F1260" s="98">
        <v>773.73</v>
      </c>
    </row>
    <row r="1261" spans="1:6" x14ac:dyDescent="0.2">
      <c r="A1261" s="554"/>
      <c r="B1261" s="554"/>
      <c r="C1261" s="133" t="s">
        <v>2988</v>
      </c>
      <c r="D1261" s="131" t="s">
        <v>5138</v>
      </c>
      <c r="E1261" s="132" t="s">
        <v>2145</v>
      </c>
      <c r="F1261" s="98">
        <v>987.16</v>
      </c>
    </row>
    <row r="1262" spans="1:6" x14ac:dyDescent="0.2">
      <c r="A1262" s="554"/>
      <c r="B1262" s="554"/>
      <c r="C1262" s="133" t="s">
        <v>2989</v>
      </c>
      <c r="D1262" s="131" t="s">
        <v>5139</v>
      </c>
      <c r="E1262" s="132" t="s">
        <v>2146</v>
      </c>
      <c r="F1262" s="98">
        <v>1191.4000000000001</v>
      </c>
    </row>
    <row r="1263" spans="1:6" x14ac:dyDescent="0.2">
      <c r="A1263" s="554"/>
      <c r="B1263" s="554"/>
      <c r="C1263" s="133" t="s">
        <v>2990</v>
      </c>
      <c r="D1263" s="131" t="s">
        <v>5140</v>
      </c>
      <c r="E1263" s="132" t="s">
        <v>2147</v>
      </c>
      <c r="F1263" s="98">
        <v>1395.64</v>
      </c>
    </row>
    <row r="1264" spans="1:6" x14ac:dyDescent="0.2">
      <c r="A1264" s="554"/>
      <c r="B1264" s="554"/>
      <c r="C1264" s="133" t="s">
        <v>2991</v>
      </c>
      <c r="D1264" s="131" t="s">
        <v>5141</v>
      </c>
      <c r="E1264" s="132" t="s">
        <v>2148</v>
      </c>
      <c r="F1264" s="98">
        <v>1667.96</v>
      </c>
    </row>
    <row r="1265" spans="1:6" x14ac:dyDescent="0.2">
      <c r="A1265" s="554"/>
      <c r="B1265" s="554"/>
      <c r="C1265" s="133" t="s">
        <v>2992</v>
      </c>
      <c r="D1265" s="131" t="s">
        <v>5142</v>
      </c>
      <c r="E1265" s="132" t="s">
        <v>2149</v>
      </c>
      <c r="F1265" s="98">
        <v>2076.44</v>
      </c>
    </row>
    <row r="1266" spans="1:6" x14ac:dyDescent="0.2">
      <c r="A1266" s="554"/>
      <c r="B1266" s="554"/>
      <c r="C1266" s="133" t="s">
        <v>2993</v>
      </c>
      <c r="D1266" s="131" t="s">
        <v>5143</v>
      </c>
      <c r="E1266" s="132" t="s">
        <v>2567</v>
      </c>
      <c r="F1266" s="98">
        <v>2484.92</v>
      </c>
    </row>
    <row r="1267" spans="1:6" x14ac:dyDescent="0.2">
      <c r="A1267" s="554"/>
      <c r="B1267" s="554"/>
      <c r="C1267" s="133" t="s">
        <v>2994</v>
      </c>
      <c r="D1267" s="131" t="s">
        <v>5144</v>
      </c>
      <c r="E1267" s="132" t="s">
        <v>2568</v>
      </c>
      <c r="F1267" s="98">
        <v>2893.4</v>
      </c>
    </row>
    <row r="1268" spans="1:6" x14ac:dyDescent="0.2">
      <c r="A1268" s="554"/>
      <c r="B1268" s="554"/>
      <c r="C1268" s="133" t="s">
        <v>2995</v>
      </c>
      <c r="D1268" s="131" t="s">
        <v>5145</v>
      </c>
      <c r="E1268" s="132" t="s">
        <v>2569</v>
      </c>
      <c r="F1268" s="98">
        <v>3301.88</v>
      </c>
    </row>
    <row r="1269" spans="1:6" x14ac:dyDescent="0.2">
      <c r="A1269" s="554"/>
      <c r="B1269" s="554"/>
      <c r="C1269" s="133" t="s">
        <v>2996</v>
      </c>
      <c r="D1269" s="131" t="s">
        <v>5146</v>
      </c>
      <c r="E1269" s="132" t="s">
        <v>2570</v>
      </c>
      <c r="F1269" s="98">
        <v>3846.52</v>
      </c>
    </row>
    <row r="1270" spans="1:6" x14ac:dyDescent="0.2">
      <c r="A1270" s="554"/>
      <c r="B1270" s="554"/>
      <c r="C1270" s="133" t="s">
        <v>2997</v>
      </c>
      <c r="D1270" s="131" t="s">
        <v>5147</v>
      </c>
      <c r="E1270" s="132" t="s">
        <v>3737</v>
      </c>
      <c r="F1270" s="98">
        <v>4663.4799999999996</v>
      </c>
    </row>
    <row r="1271" spans="1:6" x14ac:dyDescent="0.2">
      <c r="A1271" s="554"/>
      <c r="B1271" s="554"/>
      <c r="C1271" s="133" t="s">
        <v>2998</v>
      </c>
      <c r="D1271" s="131" t="s">
        <v>5148</v>
      </c>
      <c r="E1271" s="132" t="s">
        <v>3738</v>
      </c>
      <c r="F1271" s="98">
        <v>5480.44</v>
      </c>
    </row>
    <row r="1272" spans="1:6" x14ac:dyDescent="0.2">
      <c r="A1272" s="554"/>
      <c r="B1272" s="554"/>
      <c r="C1272" s="133" t="s">
        <v>2999</v>
      </c>
      <c r="D1272" s="131" t="s">
        <v>5149</v>
      </c>
      <c r="E1272" s="132" t="s">
        <v>2298</v>
      </c>
      <c r="F1272" s="98">
        <v>6297.4</v>
      </c>
    </row>
    <row r="1273" spans="1:6" x14ac:dyDescent="0.2">
      <c r="A1273" s="554"/>
      <c r="B1273" s="554"/>
      <c r="C1273" s="133" t="s">
        <v>3000</v>
      </c>
      <c r="D1273" s="131" t="s">
        <v>5150</v>
      </c>
      <c r="E1273" s="132" t="s">
        <v>2299</v>
      </c>
      <c r="F1273" s="98">
        <v>7114.36</v>
      </c>
    </row>
    <row r="1274" spans="1:6" x14ac:dyDescent="0.2">
      <c r="A1274" s="554"/>
      <c r="B1274" s="554"/>
      <c r="C1274" s="133" t="s">
        <v>3001</v>
      </c>
      <c r="D1274" s="131" t="s">
        <v>5151</v>
      </c>
      <c r="E1274" s="132" t="s">
        <v>1548</v>
      </c>
      <c r="F1274" s="98">
        <v>8203.64</v>
      </c>
    </row>
    <row r="1275" spans="1:6" x14ac:dyDescent="0.2">
      <c r="A1275" s="554"/>
      <c r="B1275" s="554"/>
      <c r="C1275" s="133" t="s">
        <v>3002</v>
      </c>
      <c r="D1275" s="131" t="s">
        <v>5152</v>
      </c>
      <c r="E1275" s="132" t="s">
        <v>1549</v>
      </c>
      <c r="F1275" s="98">
        <v>9837.56</v>
      </c>
    </row>
    <row r="1276" spans="1:6" x14ac:dyDescent="0.2">
      <c r="A1276" s="554"/>
      <c r="B1276" s="554"/>
      <c r="C1276" s="133" t="s">
        <v>3003</v>
      </c>
      <c r="D1276" s="131" t="s">
        <v>5153</v>
      </c>
      <c r="E1276" s="132" t="s">
        <v>1550</v>
      </c>
      <c r="F1276" s="98">
        <v>11471.48</v>
      </c>
    </row>
    <row r="1277" spans="1:6" x14ac:dyDescent="0.2">
      <c r="A1277" s="554"/>
      <c r="B1277" s="554"/>
      <c r="C1277" s="133" t="s">
        <v>3004</v>
      </c>
      <c r="D1277" s="131" t="s">
        <v>5154</v>
      </c>
      <c r="E1277" s="132" t="s">
        <v>1551</v>
      </c>
      <c r="F1277" s="98">
        <v>13105.4</v>
      </c>
    </row>
    <row r="1278" spans="1:6" x14ac:dyDescent="0.2">
      <c r="A1278" s="554"/>
      <c r="B1278" s="554"/>
      <c r="C1278" s="133" t="s">
        <v>3005</v>
      </c>
      <c r="D1278" s="131" t="s">
        <v>5155</v>
      </c>
      <c r="E1278" s="132" t="s">
        <v>1552</v>
      </c>
      <c r="F1278" s="98">
        <v>14739.32</v>
      </c>
    </row>
    <row r="1279" spans="1:6" x14ac:dyDescent="0.2">
      <c r="A1279" s="555"/>
      <c r="B1279" s="555"/>
      <c r="C1279" s="133" t="s">
        <v>3006</v>
      </c>
      <c r="D1279" s="131" t="s">
        <v>5156</v>
      </c>
      <c r="E1279" s="132" t="s">
        <v>6300</v>
      </c>
      <c r="F1279" s="98">
        <v>16373.24</v>
      </c>
    </row>
    <row r="1280" spans="1:6" x14ac:dyDescent="0.2">
      <c r="A1280" s="553" t="s">
        <v>61</v>
      </c>
      <c r="B1280" s="553" t="s">
        <v>62</v>
      </c>
      <c r="C1280" s="133"/>
      <c r="D1280" s="131"/>
      <c r="E1280" s="556" t="s">
        <v>3007</v>
      </c>
      <c r="F1280" s="557"/>
    </row>
    <row r="1281" spans="1:6" ht="14.25" x14ac:dyDescent="0.2">
      <c r="A1281" s="554"/>
      <c r="B1281" s="554"/>
      <c r="C1281" s="133" t="s">
        <v>6301</v>
      </c>
      <c r="D1281" s="131" t="s">
        <v>5157</v>
      </c>
      <c r="E1281" s="132" t="s">
        <v>944</v>
      </c>
      <c r="F1281" s="98">
        <v>302.48</v>
      </c>
    </row>
    <row r="1282" spans="1:6" ht="14.25" x14ac:dyDescent="0.2">
      <c r="A1282" s="554"/>
      <c r="B1282" s="554"/>
      <c r="C1282" s="133" t="s">
        <v>6302</v>
      </c>
      <c r="D1282" s="131" t="s">
        <v>5158</v>
      </c>
      <c r="E1282" s="132" t="s">
        <v>945</v>
      </c>
      <c r="F1282" s="98">
        <v>604.97</v>
      </c>
    </row>
    <row r="1283" spans="1:6" x14ac:dyDescent="0.2">
      <c r="A1283" s="554"/>
      <c r="B1283" s="554"/>
      <c r="C1283" s="133" t="s">
        <v>3008</v>
      </c>
      <c r="D1283" s="131" t="s">
        <v>5159</v>
      </c>
      <c r="E1283" s="132" t="s">
        <v>2258</v>
      </c>
      <c r="F1283" s="98">
        <v>907.45</v>
      </c>
    </row>
    <row r="1284" spans="1:6" x14ac:dyDescent="0.2">
      <c r="A1284" s="554"/>
      <c r="B1284" s="554"/>
      <c r="C1284" s="133" t="s">
        <v>3009</v>
      </c>
      <c r="D1284" s="131" t="s">
        <v>5160</v>
      </c>
      <c r="E1284" s="132" t="s">
        <v>2259</v>
      </c>
      <c r="F1284" s="98">
        <v>1361.18</v>
      </c>
    </row>
    <row r="1285" spans="1:6" x14ac:dyDescent="0.2">
      <c r="A1285" s="554"/>
      <c r="B1285" s="554"/>
      <c r="C1285" s="133" t="s">
        <v>3010</v>
      </c>
      <c r="D1285" s="131" t="s">
        <v>5161</v>
      </c>
      <c r="E1285" s="132" t="s">
        <v>2261</v>
      </c>
      <c r="F1285" s="98">
        <v>1814.9</v>
      </c>
    </row>
    <row r="1286" spans="1:6" x14ac:dyDescent="0.2">
      <c r="A1286" s="554"/>
      <c r="B1286" s="554"/>
      <c r="C1286" s="133" t="s">
        <v>3011</v>
      </c>
      <c r="D1286" s="131" t="s">
        <v>5162</v>
      </c>
      <c r="E1286" s="132" t="s">
        <v>2263</v>
      </c>
      <c r="F1286" s="98">
        <v>2268.63</v>
      </c>
    </row>
    <row r="1287" spans="1:6" x14ac:dyDescent="0.2">
      <c r="A1287" s="554"/>
      <c r="B1287" s="554"/>
      <c r="C1287" s="133" t="s">
        <v>3012</v>
      </c>
      <c r="D1287" s="131" t="s">
        <v>5163</v>
      </c>
      <c r="E1287" s="132" t="s">
        <v>2265</v>
      </c>
      <c r="F1287" s="98">
        <v>2722.35</v>
      </c>
    </row>
    <row r="1288" spans="1:6" x14ac:dyDescent="0.2">
      <c r="A1288" s="554"/>
      <c r="B1288" s="554"/>
      <c r="C1288" s="133" t="s">
        <v>3013</v>
      </c>
      <c r="D1288" s="131" t="s">
        <v>5164</v>
      </c>
      <c r="E1288" s="132" t="s">
        <v>2267</v>
      </c>
      <c r="F1288" s="98">
        <v>3176.08</v>
      </c>
    </row>
    <row r="1289" spans="1:6" x14ac:dyDescent="0.2">
      <c r="A1289" s="554"/>
      <c r="B1289" s="554"/>
      <c r="C1289" s="133" t="s">
        <v>3014</v>
      </c>
      <c r="D1289" s="131" t="s">
        <v>5165</v>
      </c>
      <c r="E1289" s="132" t="s">
        <v>2269</v>
      </c>
      <c r="F1289" s="98">
        <v>3629.8</v>
      </c>
    </row>
    <row r="1290" spans="1:6" x14ac:dyDescent="0.2">
      <c r="A1290" s="554"/>
      <c r="B1290" s="554"/>
      <c r="C1290" s="133" t="s">
        <v>3015</v>
      </c>
      <c r="D1290" s="131" t="s">
        <v>5166</v>
      </c>
      <c r="E1290" s="132" t="s">
        <v>2271</v>
      </c>
      <c r="F1290" s="98">
        <v>4083.53</v>
      </c>
    </row>
    <row r="1291" spans="1:6" x14ac:dyDescent="0.2">
      <c r="A1291" s="554"/>
      <c r="B1291" s="554"/>
      <c r="C1291" s="133" t="s">
        <v>3016</v>
      </c>
      <c r="D1291" s="131" t="s">
        <v>5167</v>
      </c>
      <c r="E1291" s="132" t="s">
        <v>2273</v>
      </c>
      <c r="F1291" s="98">
        <v>4537.25</v>
      </c>
    </row>
    <row r="1292" spans="1:6" x14ac:dyDescent="0.2">
      <c r="A1292" s="554"/>
      <c r="B1292" s="554"/>
      <c r="C1292" s="133" t="s">
        <v>3017</v>
      </c>
      <c r="D1292" s="131" t="s">
        <v>5168</v>
      </c>
      <c r="E1292" s="132" t="s">
        <v>2275</v>
      </c>
      <c r="F1292" s="98">
        <v>4990.9799999999996</v>
      </c>
    </row>
    <row r="1293" spans="1:6" x14ac:dyDescent="0.2">
      <c r="A1293" s="555"/>
      <c r="B1293" s="555"/>
      <c r="C1293" s="133" t="s">
        <v>3018</v>
      </c>
      <c r="D1293" s="131" t="s">
        <v>5169</v>
      </c>
      <c r="E1293" s="132" t="s">
        <v>5861</v>
      </c>
      <c r="F1293" s="98">
        <v>5444.7</v>
      </c>
    </row>
    <row r="1294" spans="1:6" ht="25.5" x14ac:dyDescent="0.2">
      <c r="A1294" s="553" t="s">
        <v>6303</v>
      </c>
      <c r="B1294" s="553" t="s">
        <v>64</v>
      </c>
      <c r="C1294" s="558"/>
      <c r="D1294" s="131" t="s">
        <v>5448</v>
      </c>
      <c r="E1294" s="132" t="s">
        <v>6083</v>
      </c>
      <c r="F1294" s="562"/>
    </row>
    <row r="1295" spans="1:6" ht="25.5" x14ac:dyDescent="0.2">
      <c r="A1295" s="554"/>
      <c r="B1295" s="554"/>
      <c r="C1295" s="560"/>
      <c r="D1295" s="131" t="s">
        <v>5449</v>
      </c>
      <c r="E1295" s="132" t="s">
        <v>6084</v>
      </c>
      <c r="F1295" s="563"/>
    </row>
    <row r="1296" spans="1:6" ht="51" x14ac:dyDescent="0.2">
      <c r="A1296" s="554"/>
      <c r="B1296" s="554"/>
      <c r="C1296" s="133" t="s">
        <v>3019</v>
      </c>
      <c r="D1296" s="136" t="s">
        <v>5170</v>
      </c>
      <c r="E1296" s="132" t="s">
        <v>372</v>
      </c>
      <c r="F1296" s="98">
        <v>1882.76</v>
      </c>
    </row>
    <row r="1297" spans="1:6" ht="51" x14ac:dyDescent="0.2">
      <c r="A1297" s="554"/>
      <c r="B1297" s="554"/>
      <c r="C1297" s="133" t="s">
        <v>3020</v>
      </c>
      <c r="D1297" s="136" t="s">
        <v>5171</v>
      </c>
      <c r="E1297" s="132" t="s">
        <v>374</v>
      </c>
      <c r="F1297" s="98">
        <v>3765.52</v>
      </c>
    </row>
    <row r="1298" spans="1:6" ht="63.75" x14ac:dyDescent="0.2">
      <c r="A1298" s="555"/>
      <c r="B1298" s="555"/>
      <c r="C1298" s="133" t="s">
        <v>3021</v>
      </c>
      <c r="D1298" s="136" t="s">
        <v>5172</v>
      </c>
      <c r="E1298" s="132" t="s">
        <v>1035</v>
      </c>
      <c r="F1298" s="98">
        <v>5648.28</v>
      </c>
    </row>
    <row r="1299" spans="1:6" ht="38.25" x14ac:dyDescent="0.2">
      <c r="A1299" s="134" t="s">
        <v>3813</v>
      </c>
      <c r="B1299" s="134" t="s">
        <v>3814</v>
      </c>
      <c r="C1299" s="133"/>
      <c r="D1299" s="131" t="s">
        <v>5173</v>
      </c>
      <c r="E1299" s="132" t="s">
        <v>5174</v>
      </c>
      <c r="F1299" s="135" t="s">
        <v>4129</v>
      </c>
    </row>
    <row r="1300" spans="1:6" x14ac:dyDescent="0.2">
      <c r="A1300" s="553" t="s">
        <v>65</v>
      </c>
      <c r="B1300" s="553" t="s">
        <v>66</v>
      </c>
      <c r="C1300" s="133"/>
      <c r="D1300" s="131"/>
      <c r="E1300" s="556" t="s">
        <v>5176</v>
      </c>
      <c r="F1300" s="557"/>
    </row>
    <row r="1301" spans="1:6" x14ac:dyDescent="0.2">
      <c r="A1301" s="554"/>
      <c r="B1301" s="554"/>
      <c r="C1301" s="133" t="s">
        <v>5177</v>
      </c>
      <c r="D1301" s="131" t="s">
        <v>5178</v>
      </c>
      <c r="E1301" s="132" t="s">
        <v>1852</v>
      </c>
      <c r="F1301" s="98">
        <v>5572.2</v>
      </c>
    </row>
    <row r="1302" spans="1:6" x14ac:dyDescent="0.2">
      <c r="A1302" s="554"/>
      <c r="B1302" s="554"/>
      <c r="C1302" s="133" t="s">
        <v>5179</v>
      </c>
      <c r="D1302" s="131" t="s">
        <v>5180</v>
      </c>
      <c r="E1302" s="132" t="s">
        <v>937</v>
      </c>
      <c r="F1302" s="98">
        <v>11144.4</v>
      </c>
    </row>
    <row r="1303" spans="1:6" x14ac:dyDescent="0.2">
      <c r="A1303" s="554"/>
      <c r="B1303" s="554"/>
      <c r="C1303" s="133" t="s">
        <v>5181</v>
      </c>
      <c r="D1303" s="131" t="s">
        <v>5182</v>
      </c>
      <c r="E1303" s="132" t="s">
        <v>1195</v>
      </c>
      <c r="F1303" s="98">
        <v>16716.599999999999</v>
      </c>
    </row>
    <row r="1304" spans="1:6" x14ac:dyDescent="0.2">
      <c r="A1304" s="554"/>
      <c r="B1304" s="554"/>
      <c r="C1304" s="133" t="s">
        <v>5183</v>
      </c>
      <c r="D1304" s="131" t="s">
        <v>5184</v>
      </c>
      <c r="E1304" s="132" t="s">
        <v>1197</v>
      </c>
      <c r="F1304" s="98">
        <v>22288.799999999999</v>
      </c>
    </row>
    <row r="1305" spans="1:6" x14ac:dyDescent="0.2">
      <c r="A1305" s="554"/>
      <c r="B1305" s="554"/>
      <c r="C1305" s="133" t="s">
        <v>5185</v>
      </c>
      <c r="D1305" s="131" t="s">
        <v>5186</v>
      </c>
      <c r="E1305" s="132" t="s">
        <v>1199</v>
      </c>
      <c r="F1305" s="98">
        <v>27861</v>
      </c>
    </row>
    <row r="1306" spans="1:6" x14ac:dyDescent="0.2">
      <c r="A1306" s="554"/>
      <c r="B1306" s="554"/>
      <c r="C1306" s="133" t="s">
        <v>5187</v>
      </c>
      <c r="D1306" s="131" t="s">
        <v>5188</v>
      </c>
      <c r="E1306" s="132" t="s">
        <v>1201</v>
      </c>
      <c r="F1306" s="98">
        <v>33433.199999999997</v>
      </c>
    </row>
    <row r="1307" spans="1:6" x14ac:dyDescent="0.2">
      <c r="A1307" s="554"/>
      <c r="B1307" s="554"/>
      <c r="C1307" s="133" t="s">
        <v>5189</v>
      </c>
      <c r="D1307" s="131" t="s">
        <v>5190</v>
      </c>
      <c r="E1307" s="132" t="s">
        <v>1203</v>
      </c>
      <c r="F1307" s="98">
        <v>39005.4</v>
      </c>
    </row>
    <row r="1308" spans="1:6" x14ac:dyDescent="0.2">
      <c r="A1308" s="554"/>
      <c r="B1308" s="554"/>
      <c r="C1308" s="133" t="s">
        <v>5191</v>
      </c>
      <c r="D1308" s="131" t="s">
        <v>5192</v>
      </c>
      <c r="E1308" s="132" t="s">
        <v>1205</v>
      </c>
      <c r="F1308" s="98">
        <v>44577.599999999999</v>
      </c>
    </row>
    <row r="1309" spans="1:6" x14ac:dyDescent="0.2">
      <c r="A1309" s="554"/>
      <c r="B1309" s="554"/>
      <c r="C1309" s="133" t="s">
        <v>5193</v>
      </c>
      <c r="D1309" s="131" t="s">
        <v>5194</v>
      </c>
      <c r="E1309" s="132" t="s">
        <v>1207</v>
      </c>
      <c r="F1309" s="98">
        <v>50149.8</v>
      </c>
    </row>
    <row r="1310" spans="1:6" x14ac:dyDescent="0.2">
      <c r="A1310" s="554"/>
      <c r="B1310" s="554"/>
      <c r="C1310" s="133" t="s">
        <v>5195</v>
      </c>
      <c r="D1310" s="131" t="s">
        <v>5196</v>
      </c>
      <c r="E1310" s="132" t="s">
        <v>1229</v>
      </c>
      <c r="F1310" s="98">
        <v>55722</v>
      </c>
    </row>
    <row r="1311" spans="1:6" x14ac:dyDescent="0.2">
      <c r="A1311" s="554"/>
      <c r="B1311" s="554"/>
      <c r="C1311" s="133" t="s">
        <v>5197</v>
      </c>
      <c r="D1311" s="131" t="s">
        <v>5198</v>
      </c>
      <c r="E1311" s="132" t="s">
        <v>1230</v>
      </c>
      <c r="F1311" s="98">
        <v>61294.2</v>
      </c>
    </row>
    <row r="1312" spans="1:6" x14ac:dyDescent="0.2">
      <c r="A1312" s="554"/>
      <c r="B1312" s="554"/>
      <c r="C1312" s="133" t="s">
        <v>5199</v>
      </c>
      <c r="D1312" s="131" t="s">
        <v>5200</v>
      </c>
      <c r="E1312" s="132" t="s">
        <v>1231</v>
      </c>
      <c r="F1312" s="98">
        <v>66866.399999999994</v>
      </c>
    </row>
    <row r="1313" spans="1:6" x14ac:dyDescent="0.2">
      <c r="A1313" s="554"/>
      <c r="B1313" s="554"/>
      <c r="C1313" s="133" t="s">
        <v>5201</v>
      </c>
      <c r="D1313" s="131" t="s">
        <v>5202</v>
      </c>
      <c r="E1313" s="132" t="s">
        <v>5203</v>
      </c>
      <c r="F1313" s="98">
        <v>72438.600000000006</v>
      </c>
    </row>
    <row r="1314" spans="1:6" x14ac:dyDescent="0.2">
      <c r="A1314" s="554"/>
      <c r="B1314" s="554"/>
      <c r="C1314" s="133" t="s">
        <v>5204</v>
      </c>
      <c r="D1314" s="131" t="s">
        <v>5205</v>
      </c>
      <c r="E1314" s="132" t="s">
        <v>5206</v>
      </c>
      <c r="F1314" s="98">
        <v>78010.8</v>
      </c>
    </row>
    <row r="1315" spans="1:6" x14ac:dyDescent="0.2">
      <c r="A1315" s="554"/>
      <c r="B1315" s="554"/>
      <c r="C1315" s="133" t="s">
        <v>5207</v>
      </c>
      <c r="D1315" s="131" t="s">
        <v>5208</v>
      </c>
      <c r="E1315" s="132" t="s">
        <v>5209</v>
      </c>
      <c r="F1315" s="98">
        <v>83583</v>
      </c>
    </row>
    <row r="1316" spans="1:6" x14ac:dyDescent="0.2">
      <c r="A1316" s="554"/>
      <c r="B1316" s="554"/>
      <c r="C1316" s="133" t="s">
        <v>5210</v>
      </c>
      <c r="D1316" s="131" t="s">
        <v>5211</v>
      </c>
      <c r="E1316" s="132" t="s">
        <v>5212</v>
      </c>
      <c r="F1316" s="98">
        <v>89155.199999999997</v>
      </c>
    </row>
    <row r="1317" spans="1:6" x14ac:dyDescent="0.2">
      <c r="A1317" s="554"/>
      <c r="B1317" s="554"/>
      <c r="C1317" s="133" t="s">
        <v>5213</v>
      </c>
      <c r="D1317" s="131" t="s">
        <v>5214</v>
      </c>
      <c r="E1317" s="132" t="s">
        <v>5215</v>
      </c>
      <c r="F1317" s="98">
        <v>94727.4</v>
      </c>
    </row>
    <row r="1318" spans="1:6" x14ac:dyDescent="0.2">
      <c r="A1318" s="554"/>
      <c r="B1318" s="554"/>
      <c r="C1318" s="133" t="s">
        <v>5216</v>
      </c>
      <c r="D1318" s="131" t="s">
        <v>5217</v>
      </c>
      <c r="E1318" s="132" t="s">
        <v>5218</v>
      </c>
      <c r="F1318" s="98">
        <v>100299.6</v>
      </c>
    </row>
    <row r="1319" spans="1:6" x14ac:dyDescent="0.2">
      <c r="A1319" s="554"/>
      <c r="B1319" s="554"/>
      <c r="C1319" s="133" t="s">
        <v>5219</v>
      </c>
      <c r="D1319" s="131" t="s">
        <v>5220</v>
      </c>
      <c r="E1319" s="132" t="s">
        <v>5221</v>
      </c>
      <c r="F1319" s="98">
        <v>105871.8</v>
      </c>
    </row>
    <row r="1320" spans="1:6" ht="25.5" x14ac:dyDescent="0.2">
      <c r="A1320" s="554"/>
      <c r="B1320" s="554"/>
      <c r="C1320" s="133" t="s">
        <v>5222</v>
      </c>
      <c r="D1320" s="131"/>
      <c r="E1320" s="132" t="s">
        <v>6901</v>
      </c>
      <c r="F1320" s="98"/>
    </row>
    <row r="1321" spans="1:6" x14ac:dyDescent="0.2">
      <c r="A1321" s="554"/>
      <c r="B1321" s="554"/>
      <c r="C1321" s="133" t="s">
        <v>6902</v>
      </c>
      <c r="D1321" s="131" t="s">
        <v>6903</v>
      </c>
      <c r="E1321" s="132" t="s">
        <v>6904</v>
      </c>
      <c r="F1321" s="98">
        <v>114230.1</v>
      </c>
    </row>
    <row r="1322" spans="1:6" x14ac:dyDescent="0.2">
      <c r="A1322" s="554"/>
      <c r="B1322" s="554"/>
      <c r="C1322" s="133" t="s">
        <v>6905</v>
      </c>
      <c r="D1322" s="131" t="s">
        <v>6906</v>
      </c>
      <c r="E1322" s="132" t="s">
        <v>6907</v>
      </c>
      <c r="F1322" s="98">
        <v>125374.5</v>
      </c>
    </row>
    <row r="1323" spans="1:6" x14ac:dyDescent="0.2">
      <c r="A1323" s="554"/>
      <c r="B1323" s="554"/>
      <c r="C1323" s="133" t="s">
        <v>6908</v>
      </c>
      <c r="D1323" s="131" t="s">
        <v>6909</v>
      </c>
      <c r="E1323" s="132" t="s">
        <v>6910</v>
      </c>
      <c r="F1323" s="98">
        <v>136518.9</v>
      </c>
    </row>
    <row r="1324" spans="1:6" x14ac:dyDescent="0.2">
      <c r="A1324" s="554"/>
      <c r="B1324" s="554"/>
      <c r="C1324" s="133" t="s">
        <v>6911</v>
      </c>
      <c r="D1324" s="131" t="s">
        <v>6912</v>
      </c>
      <c r="E1324" s="132" t="s">
        <v>6913</v>
      </c>
      <c r="F1324" s="98">
        <v>147663.29999999999</v>
      </c>
    </row>
    <row r="1325" spans="1:6" x14ac:dyDescent="0.2">
      <c r="A1325" s="554"/>
      <c r="B1325" s="554"/>
      <c r="C1325" s="133" t="s">
        <v>6914</v>
      </c>
      <c r="D1325" s="131" t="s">
        <v>6915</v>
      </c>
      <c r="E1325" s="132" t="s">
        <v>6916</v>
      </c>
      <c r="F1325" s="98">
        <v>161593.79999999999</v>
      </c>
    </row>
    <row r="1326" spans="1:6" x14ac:dyDescent="0.2">
      <c r="A1326" s="554"/>
      <c r="B1326" s="554"/>
      <c r="C1326" s="133" t="s">
        <v>6917</v>
      </c>
      <c r="D1326" s="131" t="s">
        <v>6918</v>
      </c>
      <c r="E1326" s="132" t="s">
        <v>6919</v>
      </c>
      <c r="F1326" s="98">
        <v>183882.6</v>
      </c>
    </row>
    <row r="1327" spans="1:6" x14ac:dyDescent="0.2">
      <c r="A1327" s="554"/>
      <c r="B1327" s="554"/>
      <c r="C1327" s="133" t="s">
        <v>6920</v>
      </c>
      <c r="D1327" s="131" t="s">
        <v>6921</v>
      </c>
      <c r="E1327" s="132" t="s">
        <v>6922</v>
      </c>
      <c r="F1327" s="98">
        <v>215458.4</v>
      </c>
    </row>
    <row r="1328" spans="1:6" x14ac:dyDescent="0.2">
      <c r="A1328" s="554"/>
      <c r="B1328" s="554"/>
      <c r="C1328" s="133" t="s">
        <v>6923</v>
      </c>
      <c r="D1328" s="131" t="s">
        <v>6924</v>
      </c>
      <c r="E1328" s="132" t="s">
        <v>6925</v>
      </c>
      <c r="F1328" s="98">
        <v>260036</v>
      </c>
    </row>
    <row r="1329" spans="1:6" x14ac:dyDescent="0.2">
      <c r="A1329" s="554"/>
      <c r="B1329" s="554"/>
      <c r="C1329" s="133" t="s">
        <v>6926</v>
      </c>
      <c r="D1329" s="131" t="s">
        <v>6927</v>
      </c>
      <c r="E1329" s="132" t="s">
        <v>6928</v>
      </c>
      <c r="F1329" s="98">
        <v>319472.8</v>
      </c>
    </row>
    <row r="1330" spans="1:6" x14ac:dyDescent="0.2">
      <c r="A1330" s="554"/>
      <c r="B1330" s="554"/>
      <c r="C1330" s="133" t="s">
        <v>6929</v>
      </c>
      <c r="D1330" s="131" t="s">
        <v>6930</v>
      </c>
      <c r="E1330" s="132" t="s">
        <v>6931</v>
      </c>
      <c r="F1330" s="98">
        <v>408628</v>
      </c>
    </row>
    <row r="1331" spans="1:6" x14ac:dyDescent="0.2">
      <c r="A1331" s="555"/>
      <c r="B1331" s="555"/>
      <c r="C1331" s="133" t="s">
        <v>6932</v>
      </c>
      <c r="D1331" s="131" t="s">
        <v>6933</v>
      </c>
      <c r="E1331" s="132" t="s">
        <v>6934</v>
      </c>
      <c r="F1331" s="98">
        <v>497783.2</v>
      </c>
    </row>
    <row r="1332" spans="1:6" x14ac:dyDescent="0.2">
      <c r="A1332" s="553" t="s">
        <v>67</v>
      </c>
      <c r="B1332" s="553" t="s">
        <v>68</v>
      </c>
      <c r="C1332" s="133"/>
      <c r="D1332" s="131"/>
      <c r="E1332" s="556" t="s">
        <v>5224</v>
      </c>
      <c r="F1332" s="557"/>
    </row>
    <row r="1333" spans="1:6" x14ac:dyDescent="0.2">
      <c r="A1333" s="554"/>
      <c r="B1333" s="554"/>
      <c r="C1333" s="133" t="s">
        <v>5225</v>
      </c>
      <c r="D1333" s="131" t="s">
        <v>5226</v>
      </c>
      <c r="E1333" s="132" t="s">
        <v>1852</v>
      </c>
      <c r="F1333" s="98">
        <v>901.92</v>
      </c>
    </row>
    <row r="1334" spans="1:6" x14ac:dyDescent="0.2">
      <c r="A1334" s="554"/>
      <c r="B1334" s="554"/>
      <c r="C1334" s="133" t="s">
        <v>5227</v>
      </c>
      <c r="D1334" s="131" t="s">
        <v>5228</v>
      </c>
      <c r="E1334" s="132" t="s">
        <v>937</v>
      </c>
      <c r="F1334" s="98">
        <v>1803.84</v>
      </c>
    </row>
    <row r="1335" spans="1:6" x14ac:dyDescent="0.2">
      <c r="A1335" s="554"/>
      <c r="B1335" s="554"/>
      <c r="C1335" s="133" t="s">
        <v>5229</v>
      </c>
      <c r="D1335" s="131" t="s">
        <v>5230</v>
      </c>
      <c r="E1335" s="132" t="s">
        <v>1195</v>
      </c>
      <c r="F1335" s="98">
        <v>2705.76</v>
      </c>
    </row>
    <row r="1336" spans="1:6" x14ac:dyDescent="0.2">
      <c r="A1336" s="554"/>
      <c r="B1336" s="554"/>
      <c r="C1336" s="133" t="s">
        <v>5231</v>
      </c>
      <c r="D1336" s="131" t="s">
        <v>5232</v>
      </c>
      <c r="E1336" s="132" t="s">
        <v>1197</v>
      </c>
      <c r="F1336" s="98">
        <v>3607.68</v>
      </c>
    </row>
    <row r="1337" spans="1:6" x14ac:dyDescent="0.2">
      <c r="A1337" s="554"/>
      <c r="B1337" s="554"/>
      <c r="C1337" s="133" t="s">
        <v>5233</v>
      </c>
      <c r="D1337" s="131" t="s">
        <v>5234</v>
      </c>
      <c r="E1337" s="132" t="s">
        <v>5235</v>
      </c>
      <c r="F1337" s="98">
        <v>4509.6000000000004</v>
      </c>
    </row>
    <row r="1338" spans="1:6" x14ac:dyDescent="0.2">
      <c r="A1338" s="554"/>
      <c r="B1338" s="554"/>
      <c r="C1338" s="133" t="s">
        <v>5236</v>
      </c>
      <c r="D1338" s="131" t="s">
        <v>5237</v>
      </c>
      <c r="E1338" s="132" t="s">
        <v>5238</v>
      </c>
      <c r="F1338" s="98">
        <v>6012.8</v>
      </c>
    </row>
    <row r="1339" spans="1:6" x14ac:dyDescent="0.2">
      <c r="A1339" s="554"/>
      <c r="B1339" s="554"/>
      <c r="C1339" s="133" t="s">
        <v>5239</v>
      </c>
      <c r="D1339" s="131" t="s">
        <v>5240</v>
      </c>
      <c r="E1339" s="132" t="s">
        <v>5241</v>
      </c>
      <c r="F1339" s="98">
        <v>12025.6</v>
      </c>
    </row>
    <row r="1340" spans="1:6" x14ac:dyDescent="0.2">
      <c r="A1340" s="554"/>
      <c r="B1340" s="554"/>
      <c r="C1340" s="133" t="s">
        <v>5242</v>
      </c>
      <c r="D1340" s="131" t="s">
        <v>5243</v>
      </c>
      <c r="E1340" s="132" t="s">
        <v>5244</v>
      </c>
      <c r="F1340" s="98">
        <v>18038.400000000001</v>
      </c>
    </row>
    <row r="1341" spans="1:6" x14ac:dyDescent="0.2">
      <c r="A1341" s="554"/>
      <c r="B1341" s="554"/>
      <c r="C1341" s="133" t="s">
        <v>5245</v>
      </c>
      <c r="D1341" s="131" t="s">
        <v>5246</v>
      </c>
      <c r="E1341" s="132" t="s">
        <v>5247</v>
      </c>
      <c r="F1341" s="98">
        <v>24051.200000000001</v>
      </c>
    </row>
    <row r="1342" spans="1:6" x14ac:dyDescent="0.2">
      <c r="A1342" s="554"/>
      <c r="B1342" s="554"/>
      <c r="C1342" s="133" t="s">
        <v>5248</v>
      </c>
      <c r="D1342" s="131" t="s">
        <v>5249</v>
      </c>
      <c r="E1342" s="132" t="s">
        <v>5250</v>
      </c>
      <c r="F1342" s="98">
        <v>30064</v>
      </c>
    </row>
    <row r="1343" spans="1:6" x14ac:dyDescent="0.2">
      <c r="A1343" s="554"/>
      <c r="B1343" s="554"/>
      <c r="C1343" s="133" t="s">
        <v>5251</v>
      </c>
      <c r="D1343" s="131" t="s">
        <v>5252</v>
      </c>
      <c r="E1343" s="132" t="s">
        <v>5253</v>
      </c>
      <c r="F1343" s="98">
        <v>36076.800000000003</v>
      </c>
    </row>
    <row r="1344" spans="1:6" x14ac:dyDescent="0.2">
      <c r="A1344" s="554"/>
      <c r="B1344" s="554"/>
      <c r="C1344" s="133" t="s">
        <v>5254</v>
      </c>
      <c r="D1344" s="131" t="s">
        <v>5255</v>
      </c>
      <c r="E1344" s="132" t="s">
        <v>5256</v>
      </c>
      <c r="F1344" s="98">
        <v>42089.599999999999</v>
      </c>
    </row>
    <row r="1345" spans="1:6" x14ac:dyDescent="0.2">
      <c r="A1345" s="554"/>
      <c r="B1345" s="554"/>
      <c r="C1345" s="133" t="s">
        <v>5257</v>
      </c>
      <c r="D1345" s="131" t="s">
        <v>5258</v>
      </c>
      <c r="E1345" s="132" t="s">
        <v>5259</v>
      </c>
      <c r="F1345" s="98">
        <v>48102.400000000001</v>
      </c>
    </row>
    <row r="1346" spans="1:6" x14ac:dyDescent="0.2">
      <c r="A1346" s="554"/>
      <c r="B1346" s="554"/>
      <c r="C1346" s="133" t="s">
        <v>5260</v>
      </c>
      <c r="D1346" s="131" t="s">
        <v>5261</v>
      </c>
      <c r="E1346" s="132" t="s">
        <v>5262</v>
      </c>
      <c r="F1346" s="98">
        <v>54115.199999999997</v>
      </c>
    </row>
    <row r="1347" spans="1:6" x14ac:dyDescent="0.2">
      <c r="A1347" s="554"/>
      <c r="B1347" s="554"/>
      <c r="C1347" s="133" t="s">
        <v>5263</v>
      </c>
      <c r="D1347" s="131" t="s">
        <v>5264</v>
      </c>
      <c r="E1347" s="132" t="s">
        <v>5265</v>
      </c>
      <c r="F1347" s="98">
        <v>60128</v>
      </c>
    </row>
    <row r="1348" spans="1:6" x14ac:dyDescent="0.2">
      <c r="A1348" s="554"/>
      <c r="B1348" s="554"/>
      <c r="C1348" s="133" t="s">
        <v>5266</v>
      </c>
      <c r="D1348" s="131" t="s">
        <v>5267</v>
      </c>
      <c r="E1348" s="132" t="s">
        <v>5268</v>
      </c>
      <c r="F1348" s="98">
        <v>66140.800000000003</v>
      </c>
    </row>
    <row r="1349" spans="1:6" x14ac:dyDescent="0.2">
      <c r="A1349" s="555"/>
      <c r="B1349" s="555"/>
      <c r="C1349" s="133" t="s">
        <v>5269</v>
      </c>
      <c r="D1349" s="131" t="s">
        <v>5270</v>
      </c>
      <c r="E1349" s="132" t="s">
        <v>6305</v>
      </c>
      <c r="F1349" s="98">
        <v>72153.600000000006</v>
      </c>
    </row>
    <row r="1350" spans="1:6" x14ac:dyDescent="0.2">
      <c r="A1350" s="553" t="s">
        <v>69</v>
      </c>
      <c r="B1350" s="553" t="s">
        <v>70</v>
      </c>
      <c r="C1350" s="133"/>
      <c r="D1350" s="131"/>
      <c r="E1350" s="556" t="s">
        <v>5271</v>
      </c>
      <c r="F1350" s="557"/>
    </row>
    <row r="1351" spans="1:6" x14ac:dyDescent="0.2">
      <c r="A1351" s="554"/>
      <c r="B1351" s="554"/>
      <c r="C1351" s="133" t="s">
        <v>5272</v>
      </c>
      <c r="D1351" s="131" t="s">
        <v>5273</v>
      </c>
      <c r="E1351" s="132" t="s">
        <v>5274</v>
      </c>
      <c r="F1351" s="98">
        <v>1044.1600000000001</v>
      </c>
    </row>
    <row r="1352" spans="1:6" x14ac:dyDescent="0.2">
      <c r="A1352" s="554"/>
      <c r="B1352" s="554"/>
      <c r="C1352" s="133" t="s">
        <v>5275</v>
      </c>
      <c r="D1352" s="131" t="s">
        <v>5276</v>
      </c>
      <c r="E1352" s="132" t="s">
        <v>5277</v>
      </c>
      <c r="F1352" s="98">
        <v>1930.06</v>
      </c>
    </row>
    <row r="1353" spans="1:6" x14ac:dyDescent="0.2">
      <c r="A1353" s="554"/>
      <c r="B1353" s="554"/>
      <c r="C1353" s="133" t="s">
        <v>5278</v>
      </c>
      <c r="D1353" s="131" t="s">
        <v>5279</v>
      </c>
      <c r="E1353" s="132" t="s">
        <v>2739</v>
      </c>
      <c r="F1353" s="98">
        <v>2757.23</v>
      </c>
    </row>
    <row r="1354" spans="1:6" x14ac:dyDescent="0.2">
      <c r="A1354" s="554"/>
      <c r="B1354" s="554"/>
      <c r="C1354" s="133" t="s">
        <v>5280</v>
      </c>
      <c r="D1354" s="131" t="s">
        <v>5281</v>
      </c>
      <c r="E1354" s="132" t="s">
        <v>2740</v>
      </c>
      <c r="F1354" s="98">
        <v>3584.4</v>
      </c>
    </row>
    <row r="1355" spans="1:6" x14ac:dyDescent="0.2">
      <c r="A1355" s="554"/>
      <c r="B1355" s="554"/>
      <c r="C1355" s="133" t="s">
        <v>5282</v>
      </c>
      <c r="D1355" s="131" t="s">
        <v>5283</v>
      </c>
      <c r="E1355" s="132" t="s">
        <v>2030</v>
      </c>
      <c r="F1355" s="98">
        <v>4411.57</v>
      </c>
    </row>
    <row r="1356" spans="1:6" x14ac:dyDescent="0.2">
      <c r="A1356" s="554"/>
      <c r="B1356" s="554"/>
      <c r="C1356" s="133" t="s">
        <v>5284</v>
      </c>
      <c r="D1356" s="131" t="s">
        <v>5285</v>
      </c>
      <c r="E1356" s="132" t="s">
        <v>5286</v>
      </c>
      <c r="F1356" s="98">
        <v>5238.74</v>
      </c>
    </row>
    <row r="1357" spans="1:6" x14ac:dyDescent="0.2">
      <c r="A1357" s="554"/>
      <c r="B1357" s="554"/>
      <c r="C1357" s="133" t="s">
        <v>5287</v>
      </c>
      <c r="D1357" s="131" t="s">
        <v>5288</v>
      </c>
      <c r="E1357" s="132" t="s">
        <v>5289</v>
      </c>
      <c r="F1357" s="98">
        <v>6065.91</v>
      </c>
    </row>
    <row r="1358" spans="1:6" x14ac:dyDescent="0.2">
      <c r="A1358" s="554"/>
      <c r="B1358" s="554"/>
      <c r="C1358" s="133" t="s">
        <v>5290</v>
      </c>
      <c r="D1358" s="131" t="s">
        <v>5291</v>
      </c>
      <c r="E1358" s="132" t="s">
        <v>5292</v>
      </c>
      <c r="F1358" s="98">
        <v>6893.08</v>
      </c>
    </row>
    <row r="1359" spans="1:6" x14ac:dyDescent="0.2">
      <c r="A1359" s="554"/>
      <c r="B1359" s="554"/>
      <c r="C1359" s="133" t="s">
        <v>5293</v>
      </c>
      <c r="D1359" s="131" t="s">
        <v>5294</v>
      </c>
      <c r="E1359" s="132" t="s">
        <v>5295</v>
      </c>
      <c r="F1359" s="98">
        <v>7720.24</v>
      </c>
    </row>
    <row r="1360" spans="1:6" x14ac:dyDescent="0.2">
      <c r="A1360" s="554"/>
      <c r="B1360" s="554"/>
      <c r="C1360" s="133" t="s">
        <v>5296</v>
      </c>
      <c r="D1360" s="131" t="s">
        <v>5297</v>
      </c>
      <c r="E1360" s="132" t="s">
        <v>5298</v>
      </c>
      <c r="F1360" s="98">
        <v>8547.41</v>
      </c>
    </row>
    <row r="1361" spans="1:6" x14ac:dyDescent="0.2">
      <c r="A1361" s="554"/>
      <c r="B1361" s="554"/>
      <c r="C1361" s="133" t="s">
        <v>5299</v>
      </c>
      <c r="D1361" s="131" t="s">
        <v>5300</v>
      </c>
      <c r="E1361" s="132" t="s">
        <v>5301</v>
      </c>
      <c r="F1361" s="98">
        <v>9374.58</v>
      </c>
    </row>
    <row r="1362" spans="1:6" x14ac:dyDescent="0.2">
      <c r="A1362" s="554"/>
      <c r="B1362" s="554"/>
      <c r="C1362" s="133" t="s">
        <v>5302</v>
      </c>
      <c r="D1362" s="131" t="s">
        <v>5303</v>
      </c>
      <c r="E1362" s="132" t="s">
        <v>5304</v>
      </c>
      <c r="F1362" s="98">
        <v>10201.75</v>
      </c>
    </row>
    <row r="1363" spans="1:6" x14ac:dyDescent="0.2">
      <c r="A1363" s="554"/>
      <c r="B1363" s="554"/>
      <c r="C1363" s="133" t="s">
        <v>5305</v>
      </c>
      <c r="D1363" s="131" t="s">
        <v>5306</v>
      </c>
      <c r="E1363" s="132" t="s">
        <v>5307</v>
      </c>
      <c r="F1363" s="98">
        <v>11028.92</v>
      </c>
    </row>
    <row r="1364" spans="1:6" x14ac:dyDescent="0.2">
      <c r="A1364" s="554"/>
      <c r="B1364" s="554"/>
      <c r="C1364" s="133" t="s">
        <v>5308</v>
      </c>
      <c r="D1364" s="131" t="s">
        <v>5309</v>
      </c>
      <c r="E1364" s="132" t="s">
        <v>5310</v>
      </c>
      <c r="F1364" s="98">
        <v>11856.09</v>
      </c>
    </row>
    <row r="1365" spans="1:6" x14ac:dyDescent="0.2">
      <c r="A1365" s="554"/>
      <c r="B1365" s="554"/>
      <c r="C1365" s="133" t="s">
        <v>5311</v>
      </c>
      <c r="D1365" s="131" t="s">
        <v>4538</v>
      </c>
      <c r="E1365" s="132" t="s">
        <v>4539</v>
      </c>
      <c r="F1365" s="98">
        <v>12683.26</v>
      </c>
    </row>
    <row r="1366" spans="1:6" x14ac:dyDescent="0.2">
      <c r="A1366" s="554"/>
      <c r="B1366" s="554"/>
      <c r="C1366" s="133" t="s">
        <v>4540</v>
      </c>
      <c r="D1366" s="131" t="s">
        <v>4541</v>
      </c>
      <c r="E1366" s="132" t="s">
        <v>4542</v>
      </c>
      <c r="F1366" s="98">
        <v>13510.43</v>
      </c>
    </row>
    <row r="1367" spans="1:6" x14ac:dyDescent="0.2">
      <c r="A1367" s="555"/>
      <c r="B1367" s="555"/>
      <c r="C1367" s="133" t="s">
        <v>4543</v>
      </c>
      <c r="D1367" s="131" t="s">
        <v>4544</v>
      </c>
      <c r="E1367" s="132" t="s">
        <v>6306</v>
      </c>
      <c r="F1367" s="98">
        <v>14337.6</v>
      </c>
    </row>
    <row r="1368" spans="1:6" x14ac:dyDescent="0.2">
      <c r="A1368" s="553" t="s">
        <v>71</v>
      </c>
      <c r="B1368" s="553" t="s">
        <v>72</v>
      </c>
      <c r="C1368" s="133"/>
      <c r="D1368" s="131"/>
      <c r="E1368" s="556" t="s">
        <v>4545</v>
      </c>
      <c r="F1368" s="557"/>
    </row>
    <row r="1369" spans="1:6" ht="14.25" x14ac:dyDescent="0.2">
      <c r="A1369" s="554"/>
      <c r="B1369" s="554"/>
      <c r="C1369" s="133" t="s">
        <v>6307</v>
      </c>
      <c r="D1369" s="131" t="s">
        <v>4546</v>
      </c>
      <c r="E1369" s="132" t="s">
        <v>3366</v>
      </c>
      <c r="F1369" s="98">
        <v>320.52999999999997</v>
      </c>
    </row>
    <row r="1370" spans="1:6" ht="14.25" x14ac:dyDescent="0.2">
      <c r="A1370" s="554"/>
      <c r="B1370" s="554"/>
      <c r="C1370" s="133" t="s">
        <v>6308</v>
      </c>
      <c r="D1370" s="131" t="s">
        <v>4547</v>
      </c>
      <c r="E1370" s="132" t="s">
        <v>3367</v>
      </c>
      <c r="F1370" s="98">
        <v>641.05999999999995</v>
      </c>
    </row>
    <row r="1371" spans="1:6" x14ac:dyDescent="0.2">
      <c r="A1371" s="554"/>
      <c r="B1371" s="554"/>
      <c r="C1371" s="133" t="s">
        <v>4548</v>
      </c>
      <c r="D1371" s="131" t="s">
        <v>4549</v>
      </c>
      <c r="E1371" s="132" t="s">
        <v>3368</v>
      </c>
      <c r="F1371" s="98">
        <v>961.6</v>
      </c>
    </row>
    <row r="1372" spans="1:6" x14ac:dyDescent="0.2">
      <c r="A1372" s="554"/>
      <c r="B1372" s="554"/>
      <c r="C1372" s="133" t="s">
        <v>4550</v>
      </c>
      <c r="D1372" s="131" t="s">
        <v>4551</v>
      </c>
      <c r="E1372" s="132" t="s">
        <v>3369</v>
      </c>
      <c r="F1372" s="98">
        <v>1388.97</v>
      </c>
    </row>
    <row r="1373" spans="1:6" x14ac:dyDescent="0.2">
      <c r="A1373" s="554"/>
      <c r="B1373" s="554"/>
      <c r="C1373" s="133" t="s">
        <v>4552</v>
      </c>
      <c r="D1373" s="131" t="s">
        <v>4553</v>
      </c>
      <c r="E1373" s="132" t="s">
        <v>3370</v>
      </c>
      <c r="F1373" s="98">
        <v>1815.71</v>
      </c>
    </row>
    <row r="1374" spans="1:6" x14ac:dyDescent="0.2">
      <c r="A1374" s="554"/>
      <c r="B1374" s="554"/>
      <c r="C1374" s="133" t="s">
        <v>4554</v>
      </c>
      <c r="D1374" s="131" t="s">
        <v>4555</v>
      </c>
      <c r="E1374" s="132" t="s">
        <v>3371</v>
      </c>
      <c r="F1374" s="98">
        <v>2243.7199999999998</v>
      </c>
    </row>
    <row r="1375" spans="1:6" x14ac:dyDescent="0.2">
      <c r="A1375" s="554"/>
      <c r="B1375" s="554"/>
      <c r="C1375" s="133" t="s">
        <v>4556</v>
      </c>
      <c r="D1375" s="131" t="s">
        <v>4557</v>
      </c>
      <c r="E1375" s="132" t="s">
        <v>3372</v>
      </c>
      <c r="F1375" s="98">
        <v>2671.1</v>
      </c>
    </row>
    <row r="1376" spans="1:6" x14ac:dyDescent="0.2">
      <c r="A1376" s="554"/>
      <c r="B1376" s="554"/>
      <c r="C1376" s="133" t="s">
        <v>4558</v>
      </c>
      <c r="D1376" s="131" t="s">
        <v>4559</v>
      </c>
      <c r="E1376" s="132" t="s">
        <v>3373</v>
      </c>
      <c r="F1376" s="98">
        <v>3098.48</v>
      </c>
    </row>
    <row r="1377" spans="1:6" x14ac:dyDescent="0.2">
      <c r="A1377" s="554"/>
      <c r="B1377" s="554"/>
      <c r="C1377" s="133" t="s">
        <v>4560</v>
      </c>
      <c r="D1377" s="131" t="s">
        <v>4561</v>
      </c>
      <c r="E1377" s="132" t="s">
        <v>3374</v>
      </c>
      <c r="F1377" s="98">
        <v>3525.85</v>
      </c>
    </row>
    <row r="1378" spans="1:6" x14ac:dyDescent="0.2">
      <c r="A1378" s="554"/>
      <c r="B1378" s="554"/>
      <c r="C1378" s="133" t="s">
        <v>4562</v>
      </c>
      <c r="D1378" s="131" t="s">
        <v>4563</v>
      </c>
      <c r="E1378" s="132" t="s">
        <v>3375</v>
      </c>
      <c r="F1378" s="98">
        <v>3953.23</v>
      </c>
    </row>
    <row r="1379" spans="1:6" x14ac:dyDescent="0.2">
      <c r="A1379" s="554"/>
      <c r="B1379" s="554"/>
      <c r="C1379" s="133" t="s">
        <v>4564</v>
      </c>
      <c r="D1379" s="131" t="s">
        <v>4565</v>
      </c>
      <c r="E1379" s="132" t="s">
        <v>3376</v>
      </c>
      <c r="F1379" s="98">
        <v>4380.6000000000004</v>
      </c>
    </row>
    <row r="1380" spans="1:6" x14ac:dyDescent="0.2">
      <c r="A1380" s="554"/>
      <c r="B1380" s="554"/>
      <c r="C1380" s="133" t="s">
        <v>4566</v>
      </c>
      <c r="D1380" s="131" t="s">
        <v>4567</v>
      </c>
      <c r="E1380" s="132" t="s">
        <v>3377</v>
      </c>
      <c r="F1380" s="98">
        <v>4807.9799999999996</v>
      </c>
    </row>
    <row r="1381" spans="1:6" x14ac:dyDescent="0.2">
      <c r="A1381" s="554"/>
      <c r="B1381" s="554"/>
      <c r="C1381" s="133" t="s">
        <v>4568</v>
      </c>
      <c r="D1381" s="131" t="s">
        <v>4569</v>
      </c>
      <c r="E1381" s="132" t="s">
        <v>3378</v>
      </c>
      <c r="F1381" s="98">
        <v>5235.3599999999997</v>
      </c>
    </row>
    <row r="1382" spans="1:6" x14ac:dyDescent="0.2">
      <c r="A1382" s="555"/>
      <c r="B1382" s="555"/>
      <c r="C1382" s="133" t="s">
        <v>4570</v>
      </c>
      <c r="D1382" s="131" t="s">
        <v>4571</v>
      </c>
      <c r="E1382" s="132" t="s">
        <v>6309</v>
      </c>
      <c r="F1382" s="98">
        <v>5662.73</v>
      </c>
    </row>
    <row r="1383" spans="1:6" ht="63.75" x14ac:dyDescent="0.2">
      <c r="A1383" s="134" t="s">
        <v>73</v>
      </c>
      <c r="B1383" s="137" t="s">
        <v>6935</v>
      </c>
      <c r="C1383" s="133"/>
      <c r="D1383" s="131" t="s">
        <v>4573</v>
      </c>
      <c r="E1383" s="132" t="s">
        <v>6310</v>
      </c>
      <c r="F1383" s="135" t="s">
        <v>4129</v>
      </c>
    </row>
    <row r="1384" spans="1:6" ht="51" x14ac:dyDescent="0.2">
      <c r="A1384" s="134" t="s">
        <v>75</v>
      </c>
      <c r="B1384" s="137" t="s">
        <v>6936</v>
      </c>
      <c r="C1384" s="133"/>
      <c r="D1384" s="131" t="s">
        <v>4575</v>
      </c>
      <c r="E1384" s="132" t="s">
        <v>6311</v>
      </c>
      <c r="F1384" s="135" t="s">
        <v>4129</v>
      </c>
    </row>
    <row r="1385" spans="1:6" x14ac:dyDescent="0.2">
      <c r="A1385" s="553" t="s">
        <v>5844</v>
      </c>
      <c r="B1385" s="553" t="s">
        <v>5845</v>
      </c>
      <c r="C1385" s="133"/>
      <c r="D1385" s="131"/>
      <c r="E1385" s="556" t="s">
        <v>6312</v>
      </c>
      <c r="F1385" s="557"/>
    </row>
    <row r="1386" spans="1:6" ht="14.25" x14ac:dyDescent="0.2">
      <c r="A1386" s="554"/>
      <c r="B1386" s="554"/>
      <c r="C1386" s="133" t="s">
        <v>6313</v>
      </c>
      <c r="D1386" s="131" t="s">
        <v>6314</v>
      </c>
      <c r="E1386" s="132" t="s">
        <v>805</v>
      </c>
      <c r="F1386" s="98">
        <v>130.9</v>
      </c>
    </row>
    <row r="1387" spans="1:6" ht="14.25" x14ac:dyDescent="0.2">
      <c r="A1387" s="554"/>
      <c r="B1387" s="554"/>
      <c r="C1387" s="133" t="s">
        <v>6315</v>
      </c>
      <c r="D1387" s="131" t="s">
        <v>6316</v>
      </c>
      <c r="E1387" s="132" t="s">
        <v>806</v>
      </c>
      <c r="F1387" s="98">
        <v>314.14999999999998</v>
      </c>
    </row>
    <row r="1388" spans="1:6" x14ac:dyDescent="0.2">
      <c r="A1388" s="554"/>
      <c r="B1388" s="554"/>
      <c r="C1388" s="133" t="s">
        <v>6317</v>
      </c>
      <c r="D1388" s="131" t="s">
        <v>6318</v>
      </c>
      <c r="E1388" s="132" t="s">
        <v>808</v>
      </c>
      <c r="F1388" s="98">
        <v>280.11</v>
      </c>
    </row>
    <row r="1389" spans="1:6" x14ac:dyDescent="0.2">
      <c r="A1389" s="554"/>
      <c r="B1389" s="554"/>
      <c r="C1389" s="133" t="s">
        <v>6319</v>
      </c>
      <c r="D1389" s="131" t="s">
        <v>6320</v>
      </c>
      <c r="E1389" s="132" t="s">
        <v>457</v>
      </c>
      <c r="F1389" s="98">
        <v>751.34</v>
      </c>
    </row>
    <row r="1390" spans="1:6" x14ac:dyDescent="0.2">
      <c r="A1390" s="554"/>
      <c r="B1390" s="554"/>
      <c r="C1390" s="133" t="s">
        <v>6321</v>
      </c>
      <c r="D1390" s="131" t="s">
        <v>6322</v>
      </c>
      <c r="E1390" s="132" t="s">
        <v>459</v>
      </c>
      <c r="F1390" s="98">
        <v>1222.57</v>
      </c>
    </row>
    <row r="1391" spans="1:6" x14ac:dyDescent="0.2">
      <c r="A1391" s="554"/>
      <c r="B1391" s="554"/>
      <c r="C1391" s="133" t="s">
        <v>6323</v>
      </c>
      <c r="D1391" s="131" t="s">
        <v>6324</v>
      </c>
      <c r="E1391" s="132" t="s">
        <v>461</v>
      </c>
      <c r="F1391" s="98">
        <v>1693.81</v>
      </c>
    </row>
    <row r="1392" spans="1:6" x14ac:dyDescent="0.2">
      <c r="A1392" s="555"/>
      <c r="B1392" s="555"/>
      <c r="C1392" s="133" t="s">
        <v>6325</v>
      </c>
      <c r="D1392" s="131" t="s">
        <v>6326</v>
      </c>
      <c r="E1392" s="132" t="s">
        <v>5913</v>
      </c>
      <c r="F1392" s="98">
        <v>2165.04</v>
      </c>
    </row>
    <row r="1393" spans="1:6" ht="38.25" x14ac:dyDescent="0.2">
      <c r="A1393" s="134" t="s">
        <v>5846</v>
      </c>
      <c r="B1393" s="134" t="s">
        <v>5847</v>
      </c>
      <c r="C1393" s="133"/>
      <c r="D1393" s="131" t="s">
        <v>6327</v>
      </c>
      <c r="E1393" s="132" t="s">
        <v>6328</v>
      </c>
      <c r="F1393" s="135" t="s">
        <v>4129</v>
      </c>
    </row>
    <row r="1394" spans="1:6" x14ac:dyDescent="0.2">
      <c r="A1394" s="578" t="s">
        <v>6937</v>
      </c>
      <c r="B1394" s="553" t="s">
        <v>6380</v>
      </c>
      <c r="C1394" s="558"/>
      <c r="D1394" s="131"/>
      <c r="E1394" s="556" t="s">
        <v>6381</v>
      </c>
      <c r="F1394" s="557"/>
    </row>
    <row r="1395" spans="1:6" x14ac:dyDescent="0.2">
      <c r="A1395" s="554"/>
      <c r="B1395" s="554"/>
      <c r="C1395" s="559"/>
      <c r="D1395" s="131" t="s">
        <v>6382</v>
      </c>
      <c r="E1395" s="132" t="s">
        <v>6383</v>
      </c>
      <c r="F1395" s="135" t="s">
        <v>4129</v>
      </c>
    </row>
    <row r="1396" spans="1:6" x14ac:dyDescent="0.2">
      <c r="A1396" s="554"/>
      <c r="B1396" s="554"/>
      <c r="C1396" s="559"/>
      <c r="D1396" s="131" t="s">
        <v>6384</v>
      </c>
      <c r="E1396" s="132" t="s">
        <v>6385</v>
      </c>
      <c r="F1396" s="135" t="s">
        <v>4129</v>
      </c>
    </row>
    <row r="1397" spans="1:6" x14ac:dyDescent="0.2">
      <c r="A1397" s="555"/>
      <c r="B1397" s="555"/>
      <c r="C1397" s="560"/>
      <c r="D1397" s="131" t="s">
        <v>6386</v>
      </c>
      <c r="E1397" s="132" t="s">
        <v>6387</v>
      </c>
      <c r="F1397" s="135" t="s">
        <v>4129</v>
      </c>
    </row>
    <row r="1398" spans="1:6" x14ac:dyDescent="0.2">
      <c r="A1398" s="578" t="s">
        <v>6938</v>
      </c>
      <c r="B1398" s="553" t="s">
        <v>6388</v>
      </c>
      <c r="C1398" s="558"/>
      <c r="D1398" s="131"/>
      <c r="E1398" s="556" t="s">
        <v>6381</v>
      </c>
      <c r="F1398" s="557"/>
    </row>
    <row r="1399" spans="1:6" x14ac:dyDescent="0.2">
      <c r="A1399" s="554"/>
      <c r="B1399" s="554"/>
      <c r="C1399" s="559"/>
      <c r="D1399" s="131" t="s">
        <v>6382</v>
      </c>
      <c r="E1399" s="132" t="s">
        <v>6383</v>
      </c>
      <c r="F1399" s="135" t="s">
        <v>4129</v>
      </c>
    </row>
    <row r="1400" spans="1:6" x14ac:dyDescent="0.2">
      <c r="A1400" s="554"/>
      <c r="B1400" s="554"/>
      <c r="C1400" s="559"/>
      <c r="D1400" s="131" t="s">
        <v>6384</v>
      </c>
      <c r="E1400" s="132" t="s">
        <v>6385</v>
      </c>
      <c r="F1400" s="135" t="s">
        <v>4129</v>
      </c>
    </row>
    <row r="1401" spans="1:6" x14ac:dyDescent="0.2">
      <c r="A1401" s="555"/>
      <c r="B1401" s="555"/>
      <c r="C1401" s="560"/>
      <c r="D1401" s="131" t="s">
        <v>6386</v>
      </c>
      <c r="E1401" s="132" t="s">
        <v>6387</v>
      </c>
      <c r="F1401" s="135" t="s">
        <v>4129</v>
      </c>
    </row>
    <row r="1402" spans="1:6" x14ac:dyDescent="0.2">
      <c r="A1402" s="553" t="s">
        <v>6389</v>
      </c>
      <c r="B1402" s="578" t="s">
        <v>6939</v>
      </c>
      <c r="C1402" s="133"/>
      <c r="D1402" s="131"/>
      <c r="E1402" s="556" t="s">
        <v>6390</v>
      </c>
      <c r="F1402" s="557"/>
    </row>
    <row r="1403" spans="1:6" ht="14.25" x14ac:dyDescent="0.2">
      <c r="A1403" s="554"/>
      <c r="B1403" s="554"/>
      <c r="C1403" s="133" t="s">
        <v>6391</v>
      </c>
      <c r="D1403" s="131" t="s">
        <v>3608</v>
      </c>
      <c r="E1403" s="132" t="s">
        <v>3609</v>
      </c>
      <c r="F1403" s="98">
        <v>644.16999999999996</v>
      </c>
    </row>
    <row r="1404" spans="1:6" ht="14.25" x14ac:dyDescent="0.2">
      <c r="A1404" s="554"/>
      <c r="B1404" s="554"/>
      <c r="C1404" s="133" t="s">
        <v>6392</v>
      </c>
      <c r="D1404" s="131" t="s">
        <v>3611</v>
      </c>
      <c r="E1404" s="132" t="s">
        <v>4994</v>
      </c>
      <c r="F1404" s="98">
        <v>966.26</v>
      </c>
    </row>
    <row r="1405" spans="1:6" x14ac:dyDescent="0.2">
      <c r="A1405" s="554"/>
      <c r="B1405" s="554"/>
      <c r="C1405" s="133" t="s">
        <v>6393</v>
      </c>
      <c r="D1405" s="131" t="s">
        <v>4996</v>
      </c>
      <c r="E1405" s="132" t="s">
        <v>4997</v>
      </c>
      <c r="F1405" s="98">
        <v>1288.3499999999999</v>
      </c>
    </row>
    <row r="1406" spans="1:6" x14ac:dyDescent="0.2">
      <c r="A1406" s="554"/>
      <c r="B1406" s="554"/>
      <c r="C1406" s="133" t="s">
        <v>6394</v>
      </c>
      <c r="D1406" s="131" t="s">
        <v>4999</v>
      </c>
      <c r="E1406" s="132" t="s">
        <v>5000</v>
      </c>
      <c r="F1406" s="98">
        <v>1610.43</v>
      </c>
    </row>
    <row r="1407" spans="1:6" ht="25.5" x14ac:dyDescent="0.2">
      <c r="A1407" s="554"/>
      <c r="B1407" s="554"/>
      <c r="C1407" s="133" t="s">
        <v>6395</v>
      </c>
      <c r="D1407" s="131" t="s">
        <v>5002</v>
      </c>
      <c r="E1407" s="132" t="s">
        <v>2948</v>
      </c>
      <c r="F1407" s="98">
        <v>2093.56</v>
      </c>
    </row>
    <row r="1408" spans="1:6" ht="25.5" x14ac:dyDescent="0.2">
      <c r="A1408" s="554"/>
      <c r="B1408" s="554"/>
      <c r="C1408" s="133" t="s">
        <v>6396</v>
      </c>
      <c r="D1408" s="131" t="s">
        <v>5004</v>
      </c>
      <c r="E1408" s="132" t="s">
        <v>2949</v>
      </c>
      <c r="F1408" s="98">
        <v>2737.74</v>
      </c>
    </row>
    <row r="1409" spans="1:6" ht="25.5" x14ac:dyDescent="0.2">
      <c r="A1409" s="554"/>
      <c r="B1409" s="554"/>
      <c r="C1409" s="133" t="s">
        <v>6397</v>
      </c>
      <c r="D1409" s="131" t="s">
        <v>5006</v>
      </c>
      <c r="E1409" s="132" t="s">
        <v>2950</v>
      </c>
      <c r="F1409" s="98">
        <v>3381.91</v>
      </c>
    </row>
    <row r="1410" spans="1:6" ht="25.5" x14ac:dyDescent="0.2">
      <c r="A1410" s="554"/>
      <c r="B1410" s="554"/>
      <c r="C1410" s="133" t="s">
        <v>6398</v>
      </c>
      <c r="D1410" s="131" t="s">
        <v>5008</v>
      </c>
      <c r="E1410" s="132" t="s">
        <v>2951</v>
      </c>
      <c r="F1410" s="98">
        <v>4026.09</v>
      </c>
    </row>
    <row r="1411" spans="1:6" ht="25.5" x14ac:dyDescent="0.2">
      <c r="A1411" s="554"/>
      <c r="B1411" s="554"/>
      <c r="C1411" s="133" t="s">
        <v>6399</v>
      </c>
      <c r="D1411" s="131" t="s">
        <v>5010</v>
      </c>
      <c r="E1411" s="132" t="s">
        <v>2952</v>
      </c>
      <c r="F1411" s="98">
        <v>4670.26</v>
      </c>
    </row>
    <row r="1412" spans="1:6" ht="25.5" x14ac:dyDescent="0.2">
      <c r="A1412" s="554"/>
      <c r="B1412" s="554"/>
      <c r="C1412" s="133" t="s">
        <v>6400</v>
      </c>
      <c r="D1412" s="131" t="s">
        <v>5012</v>
      </c>
      <c r="E1412" s="132" t="s">
        <v>2953</v>
      </c>
      <c r="F1412" s="98">
        <v>5314.43</v>
      </c>
    </row>
    <row r="1413" spans="1:6" ht="25.5" x14ac:dyDescent="0.2">
      <c r="A1413" s="554"/>
      <c r="B1413" s="554"/>
      <c r="C1413" s="133" t="s">
        <v>6401</v>
      </c>
      <c r="D1413" s="131" t="s">
        <v>5014</v>
      </c>
      <c r="E1413" s="132" t="s">
        <v>2954</v>
      </c>
      <c r="F1413" s="98">
        <v>5958.61</v>
      </c>
    </row>
    <row r="1414" spans="1:6" ht="25.5" x14ac:dyDescent="0.2">
      <c r="A1414" s="554"/>
      <c r="B1414" s="554"/>
      <c r="C1414" s="133" t="s">
        <v>6402</v>
      </c>
      <c r="D1414" s="131" t="s">
        <v>5016</v>
      </c>
      <c r="E1414" s="132" t="s">
        <v>3835</v>
      </c>
      <c r="F1414" s="98">
        <v>6763.82</v>
      </c>
    </row>
    <row r="1415" spans="1:6" ht="25.5" x14ac:dyDescent="0.2">
      <c r="A1415" s="554"/>
      <c r="B1415" s="554"/>
      <c r="C1415" s="133" t="s">
        <v>6403</v>
      </c>
      <c r="D1415" s="131" t="s">
        <v>5018</v>
      </c>
      <c r="E1415" s="132" t="s">
        <v>2955</v>
      </c>
      <c r="F1415" s="98">
        <v>8052.17</v>
      </c>
    </row>
    <row r="1416" spans="1:6" ht="25.5" x14ac:dyDescent="0.2">
      <c r="A1416" s="554"/>
      <c r="B1416" s="554"/>
      <c r="C1416" s="133" t="s">
        <v>6404</v>
      </c>
      <c r="D1416" s="131" t="s">
        <v>5020</v>
      </c>
      <c r="E1416" s="132" t="s">
        <v>2956</v>
      </c>
      <c r="F1416" s="98">
        <v>9340.52</v>
      </c>
    </row>
    <row r="1417" spans="1:6" ht="25.5" x14ac:dyDescent="0.2">
      <c r="A1417" s="554"/>
      <c r="B1417" s="554"/>
      <c r="C1417" s="133" t="s">
        <v>6405</v>
      </c>
      <c r="D1417" s="131" t="s">
        <v>5022</v>
      </c>
      <c r="E1417" s="132" t="s">
        <v>2957</v>
      </c>
      <c r="F1417" s="98">
        <v>10628.86</v>
      </c>
    </row>
    <row r="1418" spans="1:6" ht="25.5" x14ac:dyDescent="0.2">
      <c r="A1418" s="554"/>
      <c r="B1418" s="554"/>
      <c r="C1418" s="133" t="s">
        <v>6406</v>
      </c>
      <c r="D1418" s="131" t="s">
        <v>5024</v>
      </c>
      <c r="E1418" s="132" t="s">
        <v>2958</v>
      </c>
      <c r="F1418" s="98">
        <v>11917.21</v>
      </c>
    </row>
    <row r="1419" spans="1:6" ht="25.5" x14ac:dyDescent="0.2">
      <c r="A1419" s="554"/>
      <c r="B1419" s="554"/>
      <c r="C1419" s="133" t="s">
        <v>6407</v>
      </c>
      <c r="D1419" s="131" t="s">
        <v>5026</v>
      </c>
      <c r="E1419" s="132" t="s">
        <v>3842</v>
      </c>
      <c r="F1419" s="98">
        <v>13366.6</v>
      </c>
    </row>
    <row r="1420" spans="1:6" ht="25.5" x14ac:dyDescent="0.2">
      <c r="A1420" s="554"/>
      <c r="B1420" s="554"/>
      <c r="C1420" s="133" t="s">
        <v>6408</v>
      </c>
      <c r="D1420" s="131" t="s">
        <v>5028</v>
      </c>
      <c r="E1420" s="132" t="s">
        <v>3845</v>
      </c>
      <c r="F1420" s="98">
        <v>15299.12</v>
      </c>
    </row>
    <row r="1421" spans="1:6" ht="25.5" x14ac:dyDescent="0.2">
      <c r="A1421" s="554"/>
      <c r="B1421" s="554"/>
      <c r="C1421" s="133" t="s">
        <v>6409</v>
      </c>
      <c r="D1421" s="131" t="s">
        <v>5030</v>
      </c>
      <c r="E1421" s="132" t="s">
        <v>3848</v>
      </c>
      <c r="F1421" s="98">
        <v>17231.64</v>
      </c>
    </row>
    <row r="1422" spans="1:6" ht="25.5" x14ac:dyDescent="0.2">
      <c r="A1422" s="554"/>
      <c r="B1422" s="554"/>
      <c r="C1422" s="133" t="s">
        <v>6410</v>
      </c>
      <c r="D1422" s="131" t="s">
        <v>5032</v>
      </c>
      <c r="E1422" s="132" t="s">
        <v>5505</v>
      </c>
      <c r="F1422" s="98">
        <v>19164.16</v>
      </c>
    </row>
    <row r="1423" spans="1:6" ht="25.5" x14ac:dyDescent="0.2">
      <c r="A1423" s="554"/>
      <c r="B1423" s="554"/>
      <c r="C1423" s="133" t="s">
        <v>6411</v>
      </c>
      <c r="D1423" s="131" t="s">
        <v>5034</v>
      </c>
      <c r="E1423" s="132" t="s">
        <v>5508</v>
      </c>
      <c r="F1423" s="98">
        <v>21096.69</v>
      </c>
    </row>
    <row r="1424" spans="1:6" ht="25.5" x14ac:dyDescent="0.2">
      <c r="A1424" s="554"/>
      <c r="B1424" s="554"/>
      <c r="C1424" s="133" t="s">
        <v>6412</v>
      </c>
      <c r="D1424" s="131" t="s">
        <v>5036</v>
      </c>
      <c r="E1424" s="132" t="s">
        <v>5511</v>
      </c>
      <c r="F1424" s="98">
        <v>23190.25</v>
      </c>
    </row>
    <row r="1425" spans="1:6" ht="25.5" x14ac:dyDescent="0.2">
      <c r="A1425" s="554"/>
      <c r="B1425" s="554"/>
      <c r="C1425" s="133" t="s">
        <v>6413</v>
      </c>
      <c r="D1425" s="131" t="s">
        <v>5038</v>
      </c>
      <c r="E1425" s="132" t="s">
        <v>5514</v>
      </c>
      <c r="F1425" s="98">
        <v>25766.94</v>
      </c>
    </row>
    <row r="1426" spans="1:6" ht="25.5" x14ac:dyDescent="0.2">
      <c r="A1426" s="554"/>
      <c r="B1426" s="554"/>
      <c r="C1426" s="133" t="s">
        <v>6414</v>
      </c>
      <c r="D1426" s="131" t="s">
        <v>5040</v>
      </c>
      <c r="E1426" s="132" t="s">
        <v>5517</v>
      </c>
      <c r="F1426" s="98">
        <v>28343.64</v>
      </c>
    </row>
    <row r="1427" spans="1:6" ht="25.5" x14ac:dyDescent="0.2">
      <c r="A1427" s="554"/>
      <c r="B1427" s="554"/>
      <c r="C1427" s="133" t="s">
        <v>6415</v>
      </c>
      <c r="D1427" s="131" t="s">
        <v>5042</v>
      </c>
      <c r="E1427" s="132" t="s">
        <v>5520</v>
      </c>
      <c r="F1427" s="98">
        <v>30920.33</v>
      </c>
    </row>
    <row r="1428" spans="1:6" ht="25.5" x14ac:dyDescent="0.2">
      <c r="A1428" s="554"/>
      <c r="B1428" s="554"/>
      <c r="C1428" s="133" t="s">
        <v>6416</v>
      </c>
      <c r="D1428" s="131" t="s">
        <v>5044</v>
      </c>
      <c r="E1428" s="132" t="s">
        <v>5523</v>
      </c>
      <c r="F1428" s="98">
        <v>33497.03</v>
      </c>
    </row>
    <row r="1429" spans="1:6" ht="25.5" x14ac:dyDescent="0.2">
      <c r="A1429" s="554"/>
      <c r="B1429" s="554"/>
      <c r="C1429" s="133" t="s">
        <v>6417</v>
      </c>
      <c r="D1429" s="131" t="s">
        <v>5046</v>
      </c>
      <c r="E1429" s="132" t="s">
        <v>5526</v>
      </c>
      <c r="F1429" s="98">
        <v>36073.72</v>
      </c>
    </row>
    <row r="1430" spans="1:6" ht="25.5" x14ac:dyDescent="0.2">
      <c r="A1430" s="554"/>
      <c r="B1430" s="554"/>
      <c r="C1430" s="133" t="s">
        <v>6418</v>
      </c>
      <c r="D1430" s="131" t="s">
        <v>5048</v>
      </c>
      <c r="E1430" s="132" t="s">
        <v>5529</v>
      </c>
      <c r="F1430" s="98">
        <v>38650.42</v>
      </c>
    </row>
    <row r="1431" spans="1:6" ht="25.5" x14ac:dyDescent="0.2">
      <c r="A1431" s="554"/>
      <c r="B1431" s="554"/>
      <c r="C1431" s="133" t="s">
        <v>6419</v>
      </c>
      <c r="D1431" s="131" t="s">
        <v>6129</v>
      </c>
      <c r="E1431" s="132" t="s">
        <v>6130</v>
      </c>
      <c r="F1431" s="98">
        <v>41227.11</v>
      </c>
    </row>
    <row r="1432" spans="1:6" ht="25.5" x14ac:dyDescent="0.2">
      <c r="A1432" s="554"/>
      <c r="B1432" s="554"/>
      <c r="C1432" s="133" t="s">
        <v>6420</v>
      </c>
      <c r="D1432" s="131" t="s">
        <v>6134</v>
      </c>
      <c r="E1432" s="132" t="s">
        <v>6135</v>
      </c>
      <c r="F1432" s="98">
        <v>44125.89</v>
      </c>
    </row>
    <row r="1433" spans="1:6" ht="25.5" x14ac:dyDescent="0.2">
      <c r="A1433" s="554"/>
      <c r="B1433" s="554"/>
      <c r="C1433" s="133" t="s">
        <v>6421</v>
      </c>
      <c r="D1433" s="131" t="s">
        <v>6139</v>
      </c>
      <c r="E1433" s="132" t="s">
        <v>6140</v>
      </c>
      <c r="F1433" s="98">
        <v>47990.93</v>
      </c>
    </row>
    <row r="1434" spans="1:6" ht="25.5" x14ac:dyDescent="0.2">
      <c r="A1434" s="554"/>
      <c r="B1434" s="554"/>
      <c r="C1434" s="133" t="s">
        <v>6422</v>
      </c>
      <c r="D1434" s="131" t="s">
        <v>6144</v>
      </c>
      <c r="E1434" s="132" t="s">
        <v>6145</v>
      </c>
      <c r="F1434" s="98">
        <v>51855.97</v>
      </c>
    </row>
    <row r="1435" spans="1:6" ht="25.5" x14ac:dyDescent="0.2">
      <c r="A1435" s="554"/>
      <c r="B1435" s="554"/>
      <c r="C1435" s="133" t="s">
        <v>6423</v>
      </c>
      <c r="D1435" s="131" t="s">
        <v>6149</v>
      </c>
      <c r="E1435" s="132" t="s">
        <v>6150</v>
      </c>
      <c r="F1435" s="98">
        <v>55721.02</v>
      </c>
    </row>
    <row r="1436" spans="1:6" ht="25.5" x14ac:dyDescent="0.2">
      <c r="A1436" s="554"/>
      <c r="B1436" s="554"/>
      <c r="C1436" s="133" t="s">
        <v>6424</v>
      </c>
      <c r="D1436" s="131" t="s">
        <v>6154</v>
      </c>
      <c r="E1436" s="132" t="s">
        <v>6155</v>
      </c>
      <c r="F1436" s="98">
        <v>59586.06</v>
      </c>
    </row>
    <row r="1437" spans="1:6" ht="25.5" x14ac:dyDescent="0.2">
      <c r="A1437" s="554"/>
      <c r="B1437" s="554"/>
      <c r="C1437" s="133" t="s">
        <v>6425</v>
      </c>
      <c r="D1437" s="131" t="s">
        <v>6159</v>
      </c>
      <c r="E1437" s="132" t="s">
        <v>6160</v>
      </c>
      <c r="F1437" s="98">
        <v>63773.19</v>
      </c>
    </row>
    <row r="1438" spans="1:6" ht="25.5" x14ac:dyDescent="0.2">
      <c r="A1438" s="554"/>
      <c r="B1438" s="554"/>
      <c r="C1438" s="133" t="s">
        <v>6426</v>
      </c>
      <c r="D1438" s="131" t="s">
        <v>6164</v>
      </c>
      <c r="E1438" s="132" t="s">
        <v>6165</v>
      </c>
      <c r="F1438" s="98">
        <v>68926.58</v>
      </c>
    </row>
    <row r="1439" spans="1:6" ht="25.5" x14ac:dyDescent="0.2">
      <c r="A1439" s="554"/>
      <c r="B1439" s="554"/>
      <c r="C1439" s="133" t="s">
        <v>6427</v>
      </c>
      <c r="D1439" s="131" t="s">
        <v>6169</v>
      </c>
      <c r="E1439" s="132" t="s">
        <v>6170</v>
      </c>
      <c r="F1439" s="98">
        <v>74079.960000000006</v>
      </c>
    </row>
    <row r="1440" spans="1:6" ht="25.5" x14ac:dyDescent="0.2">
      <c r="A1440" s="554"/>
      <c r="B1440" s="554"/>
      <c r="C1440" s="133" t="s">
        <v>6428</v>
      </c>
      <c r="D1440" s="131" t="s">
        <v>6174</v>
      </c>
      <c r="E1440" s="132" t="s">
        <v>6175</v>
      </c>
      <c r="F1440" s="98">
        <v>79233.350000000006</v>
      </c>
    </row>
    <row r="1441" spans="1:6" ht="25.5" x14ac:dyDescent="0.2">
      <c r="A1441" s="554"/>
      <c r="B1441" s="554"/>
      <c r="C1441" s="133" t="s">
        <v>6429</v>
      </c>
      <c r="D1441" s="131" t="s">
        <v>6179</v>
      </c>
      <c r="E1441" s="132" t="s">
        <v>6180</v>
      </c>
      <c r="F1441" s="98">
        <v>84386.74</v>
      </c>
    </row>
    <row r="1442" spans="1:6" ht="25.5" x14ac:dyDescent="0.2">
      <c r="A1442" s="554"/>
      <c r="B1442" s="554"/>
      <c r="C1442" s="133" t="s">
        <v>6430</v>
      </c>
      <c r="D1442" s="131" t="s">
        <v>6184</v>
      </c>
      <c r="E1442" s="132" t="s">
        <v>6185</v>
      </c>
      <c r="F1442" s="98">
        <v>89862.22</v>
      </c>
    </row>
    <row r="1443" spans="1:6" ht="25.5" x14ac:dyDescent="0.2">
      <c r="A1443" s="554"/>
      <c r="B1443" s="554"/>
      <c r="C1443" s="133" t="s">
        <v>6431</v>
      </c>
      <c r="D1443" s="131" t="s">
        <v>6189</v>
      </c>
      <c r="E1443" s="132" t="s">
        <v>6190</v>
      </c>
      <c r="F1443" s="98">
        <v>96303.95</v>
      </c>
    </row>
    <row r="1444" spans="1:6" ht="25.5" x14ac:dyDescent="0.2">
      <c r="A1444" s="554"/>
      <c r="B1444" s="554"/>
      <c r="C1444" s="133" t="s">
        <v>6432</v>
      </c>
      <c r="D1444" s="131" t="s">
        <v>6194</v>
      </c>
      <c r="E1444" s="132" t="s">
        <v>6195</v>
      </c>
      <c r="F1444" s="98">
        <v>102745.69</v>
      </c>
    </row>
    <row r="1445" spans="1:6" ht="25.5" x14ac:dyDescent="0.2">
      <c r="A1445" s="554"/>
      <c r="B1445" s="554"/>
      <c r="C1445" s="133" t="s">
        <v>6433</v>
      </c>
      <c r="D1445" s="131" t="s">
        <v>6199</v>
      </c>
      <c r="E1445" s="132" t="s">
        <v>6200</v>
      </c>
      <c r="F1445" s="98">
        <v>109187.43</v>
      </c>
    </row>
    <row r="1446" spans="1:6" ht="25.5" x14ac:dyDescent="0.2">
      <c r="A1446" s="554"/>
      <c r="B1446" s="554"/>
      <c r="C1446" s="133" t="s">
        <v>6434</v>
      </c>
      <c r="D1446" s="131" t="s">
        <v>6204</v>
      </c>
      <c r="E1446" s="132" t="s">
        <v>6205</v>
      </c>
      <c r="F1446" s="98">
        <v>115629.16</v>
      </c>
    </row>
    <row r="1447" spans="1:6" ht="25.5" x14ac:dyDescent="0.2">
      <c r="A1447" s="555"/>
      <c r="B1447" s="555"/>
      <c r="C1447" s="133" t="s">
        <v>6435</v>
      </c>
      <c r="D1447" s="131" t="s">
        <v>6209</v>
      </c>
      <c r="E1447" s="132" t="s">
        <v>6210</v>
      </c>
      <c r="F1447" s="98">
        <v>122070.9</v>
      </c>
    </row>
    <row r="1448" spans="1:6" x14ac:dyDescent="0.2">
      <c r="A1448" s="553" t="s">
        <v>6436</v>
      </c>
      <c r="B1448" s="578" t="s">
        <v>6940</v>
      </c>
      <c r="C1448" s="133"/>
      <c r="D1448" s="131"/>
      <c r="E1448" s="556" t="s">
        <v>6437</v>
      </c>
      <c r="F1448" s="557"/>
    </row>
    <row r="1449" spans="1:6" ht="25.5" x14ac:dyDescent="0.2">
      <c r="A1449" s="554"/>
      <c r="B1449" s="554"/>
      <c r="C1449" s="133" t="s">
        <v>6438</v>
      </c>
      <c r="D1449" s="131" t="s">
        <v>5051</v>
      </c>
      <c r="E1449" s="132" t="s">
        <v>5052</v>
      </c>
      <c r="F1449" s="98">
        <v>415.69</v>
      </c>
    </row>
    <row r="1450" spans="1:6" ht="25.5" x14ac:dyDescent="0.2">
      <c r="A1450" s="554"/>
      <c r="B1450" s="554"/>
      <c r="C1450" s="133" t="s">
        <v>6439</v>
      </c>
      <c r="D1450" s="131" t="s">
        <v>5054</v>
      </c>
      <c r="E1450" s="132" t="s">
        <v>5055</v>
      </c>
      <c r="F1450" s="98">
        <v>831.38</v>
      </c>
    </row>
    <row r="1451" spans="1:6" ht="25.5" x14ac:dyDescent="0.2">
      <c r="A1451" s="554"/>
      <c r="B1451" s="554"/>
      <c r="C1451" s="133" t="s">
        <v>6440</v>
      </c>
      <c r="D1451" s="131" t="s">
        <v>5057</v>
      </c>
      <c r="E1451" s="132" t="s">
        <v>5058</v>
      </c>
      <c r="F1451" s="98">
        <v>1247.06</v>
      </c>
    </row>
    <row r="1452" spans="1:6" ht="25.5" x14ac:dyDescent="0.2">
      <c r="A1452" s="554"/>
      <c r="B1452" s="554"/>
      <c r="C1452" s="133" t="s">
        <v>6441</v>
      </c>
      <c r="D1452" s="131" t="s">
        <v>5060</v>
      </c>
      <c r="E1452" s="132" t="s">
        <v>5061</v>
      </c>
      <c r="F1452" s="98">
        <v>1662.75</v>
      </c>
    </row>
    <row r="1453" spans="1:6" ht="25.5" x14ac:dyDescent="0.2">
      <c r="A1453" s="554"/>
      <c r="B1453" s="554"/>
      <c r="C1453" s="133" t="s">
        <v>6442</v>
      </c>
      <c r="D1453" s="131" t="s">
        <v>5063</v>
      </c>
      <c r="E1453" s="132" t="s">
        <v>5064</v>
      </c>
      <c r="F1453" s="98">
        <v>2078.44</v>
      </c>
    </row>
    <row r="1454" spans="1:6" ht="25.5" x14ac:dyDescent="0.2">
      <c r="A1454" s="554"/>
      <c r="B1454" s="554"/>
      <c r="C1454" s="133" t="s">
        <v>6443</v>
      </c>
      <c r="D1454" s="131" t="s">
        <v>5066</v>
      </c>
      <c r="E1454" s="132" t="s">
        <v>2747</v>
      </c>
      <c r="F1454" s="98">
        <v>2701.97</v>
      </c>
    </row>
    <row r="1455" spans="1:6" ht="25.5" x14ac:dyDescent="0.2">
      <c r="A1455" s="554"/>
      <c r="B1455" s="554"/>
      <c r="C1455" s="133" t="s">
        <v>6444</v>
      </c>
      <c r="D1455" s="131" t="s">
        <v>5068</v>
      </c>
      <c r="E1455" s="132" t="s">
        <v>2748</v>
      </c>
      <c r="F1455" s="98">
        <v>3533.35</v>
      </c>
    </row>
    <row r="1456" spans="1:6" ht="25.5" x14ac:dyDescent="0.2">
      <c r="A1456" s="554"/>
      <c r="B1456" s="554"/>
      <c r="C1456" s="133" t="s">
        <v>6445</v>
      </c>
      <c r="D1456" s="131" t="s">
        <v>5070</v>
      </c>
      <c r="E1456" s="132" t="s">
        <v>2749</v>
      </c>
      <c r="F1456" s="98">
        <v>4364.72</v>
      </c>
    </row>
    <row r="1457" spans="1:6" ht="25.5" x14ac:dyDescent="0.2">
      <c r="A1457" s="554"/>
      <c r="B1457" s="554"/>
      <c r="C1457" s="133" t="s">
        <v>6446</v>
      </c>
      <c r="D1457" s="131" t="s">
        <v>5072</v>
      </c>
      <c r="E1457" s="132" t="s">
        <v>2750</v>
      </c>
      <c r="F1457" s="98">
        <v>5196.1000000000004</v>
      </c>
    </row>
    <row r="1458" spans="1:6" ht="25.5" x14ac:dyDescent="0.2">
      <c r="A1458" s="554"/>
      <c r="B1458" s="554"/>
      <c r="C1458" s="133" t="s">
        <v>6447</v>
      </c>
      <c r="D1458" s="131" t="s">
        <v>5074</v>
      </c>
      <c r="E1458" s="132" t="s">
        <v>2751</v>
      </c>
      <c r="F1458" s="98">
        <v>6027.47</v>
      </c>
    </row>
    <row r="1459" spans="1:6" ht="25.5" x14ac:dyDescent="0.2">
      <c r="A1459" s="554"/>
      <c r="B1459" s="554"/>
      <c r="C1459" s="133" t="s">
        <v>6448</v>
      </c>
      <c r="D1459" s="131" t="s">
        <v>5076</v>
      </c>
      <c r="E1459" s="132" t="s">
        <v>2752</v>
      </c>
      <c r="F1459" s="98">
        <v>6858.85</v>
      </c>
    </row>
    <row r="1460" spans="1:6" ht="25.5" x14ac:dyDescent="0.2">
      <c r="A1460" s="554"/>
      <c r="B1460" s="554"/>
      <c r="C1460" s="133" t="s">
        <v>6449</v>
      </c>
      <c r="D1460" s="131" t="s">
        <v>5078</v>
      </c>
      <c r="E1460" s="132" t="s">
        <v>2753</v>
      </c>
      <c r="F1460" s="98">
        <v>7690.22</v>
      </c>
    </row>
    <row r="1461" spans="1:6" ht="25.5" x14ac:dyDescent="0.2">
      <c r="A1461" s="554"/>
      <c r="B1461" s="554"/>
      <c r="C1461" s="133" t="s">
        <v>6450</v>
      </c>
      <c r="D1461" s="131" t="s">
        <v>5080</v>
      </c>
      <c r="E1461" s="132" t="s">
        <v>2754</v>
      </c>
      <c r="F1461" s="98">
        <v>8729.44</v>
      </c>
    </row>
    <row r="1462" spans="1:6" ht="25.5" x14ac:dyDescent="0.2">
      <c r="A1462" s="554"/>
      <c r="B1462" s="554"/>
      <c r="C1462" s="133" t="s">
        <v>6451</v>
      </c>
      <c r="D1462" s="131" t="s">
        <v>5082</v>
      </c>
      <c r="E1462" s="132" t="s">
        <v>2755</v>
      </c>
      <c r="F1462" s="98">
        <v>10392.200000000001</v>
      </c>
    </row>
    <row r="1463" spans="1:6" ht="25.5" x14ac:dyDescent="0.2">
      <c r="A1463" s="554"/>
      <c r="B1463" s="554"/>
      <c r="C1463" s="133" t="s">
        <v>6452</v>
      </c>
      <c r="D1463" s="131" t="s">
        <v>5084</v>
      </c>
      <c r="E1463" s="132" t="s">
        <v>2756</v>
      </c>
      <c r="F1463" s="98">
        <v>12054.95</v>
      </c>
    </row>
    <row r="1464" spans="1:6" ht="25.5" x14ac:dyDescent="0.2">
      <c r="A1464" s="554"/>
      <c r="B1464" s="554"/>
      <c r="C1464" s="133" t="s">
        <v>6453</v>
      </c>
      <c r="D1464" s="131" t="s">
        <v>5086</v>
      </c>
      <c r="E1464" s="132" t="s">
        <v>2757</v>
      </c>
      <c r="F1464" s="98">
        <v>13717.7</v>
      </c>
    </row>
    <row r="1465" spans="1:6" ht="25.5" x14ac:dyDescent="0.2">
      <c r="A1465" s="554"/>
      <c r="B1465" s="554"/>
      <c r="C1465" s="133" t="s">
        <v>6454</v>
      </c>
      <c r="D1465" s="131" t="s">
        <v>5088</v>
      </c>
      <c r="E1465" s="132" t="s">
        <v>2758</v>
      </c>
      <c r="F1465" s="98">
        <v>15380.45</v>
      </c>
    </row>
    <row r="1466" spans="1:6" ht="25.5" x14ac:dyDescent="0.2">
      <c r="A1466" s="554"/>
      <c r="B1466" s="554"/>
      <c r="C1466" s="133" t="s">
        <v>6455</v>
      </c>
      <c r="D1466" s="131" t="s">
        <v>5090</v>
      </c>
      <c r="E1466" s="132" t="s">
        <v>2759</v>
      </c>
      <c r="F1466" s="98">
        <v>17251.04</v>
      </c>
    </row>
    <row r="1467" spans="1:6" ht="25.5" x14ac:dyDescent="0.2">
      <c r="A1467" s="554"/>
      <c r="B1467" s="554"/>
      <c r="C1467" s="133" t="s">
        <v>6456</v>
      </c>
      <c r="D1467" s="131" t="s">
        <v>5092</v>
      </c>
      <c r="E1467" s="132" t="s">
        <v>2760</v>
      </c>
      <c r="F1467" s="98">
        <v>19745.169999999998</v>
      </c>
    </row>
    <row r="1468" spans="1:6" ht="25.5" x14ac:dyDescent="0.2">
      <c r="A1468" s="554"/>
      <c r="B1468" s="554"/>
      <c r="C1468" s="133" t="s">
        <v>6457</v>
      </c>
      <c r="D1468" s="131" t="s">
        <v>5094</v>
      </c>
      <c r="E1468" s="132" t="s">
        <v>2761</v>
      </c>
      <c r="F1468" s="98">
        <v>22239.3</v>
      </c>
    </row>
    <row r="1469" spans="1:6" ht="25.5" x14ac:dyDescent="0.2">
      <c r="A1469" s="554"/>
      <c r="B1469" s="554"/>
      <c r="C1469" s="133" t="s">
        <v>6458</v>
      </c>
      <c r="D1469" s="131" t="s">
        <v>5096</v>
      </c>
      <c r="E1469" s="132" t="s">
        <v>2762</v>
      </c>
      <c r="F1469" s="98">
        <v>24733.42</v>
      </c>
    </row>
    <row r="1470" spans="1:6" ht="25.5" x14ac:dyDescent="0.2">
      <c r="A1470" s="554"/>
      <c r="B1470" s="554"/>
      <c r="C1470" s="133" t="s">
        <v>6459</v>
      </c>
      <c r="D1470" s="131" t="s">
        <v>5098</v>
      </c>
      <c r="E1470" s="132" t="s">
        <v>2763</v>
      </c>
      <c r="F1470" s="98">
        <v>27227.55</v>
      </c>
    </row>
    <row r="1471" spans="1:6" ht="25.5" x14ac:dyDescent="0.2">
      <c r="A1471" s="554"/>
      <c r="B1471" s="554"/>
      <c r="C1471" s="133" t="s">
        <v>6460</v>
      </c>
      <c r="D1471" s="131" t="s">
        <v>5100</v>
      </c>
      <c r="E1471" s="132" t="s">
        <v>2764</v>
      </c>
      <c r="F1471" s="98">
        <v>29929.52</v>
      </c>
    </row>
    <row r="1472" spans="1:6" ht="25.5" x14ac:dyDescent="0.2">
      <c r="A1472" s="554"/>
      <c r="B1472" s="554"/>
      <c r="C1472" s="133" t="s">
        <v>6461</v>
      </c>
      <c r="D1472" s="131" t="s">
        <v>5102</v>
      </c>
      <c r="E1472" s="132" t="s">
        <v>2765</v>
      </c>
      <c r="F1472" s="98">
        <v>33255.019999999997</v>
      </c>
    </row>
    <row r="1473" spans="1:6" ht="25.5" x14ac:dyDescent="0.2">
      <c r="A1473" s="554"/>
      <c r="B1473" s="554"/>
      <c r="C1473" s="133" t="s">
        <v>6462</v>
      </c>
      <c r="D1473" s="131" t="s">
        <v>5104</v>
      </c>
      <c r="E1473" s="132" t="s">
        <v>2766</v>
      </c>
      <c r="F1473" s="98">
        <v>36580.53</v>
      </c>
    </row>
    <row r="1474" spans="1:6" ht="25.5" x14ac:dyDescent="0.2">
      <c r="A1474" s="554"/>
      <c r="B1474" s="554"/>
      <c r="C1474" s="133" t="s">
        <v>6463</v>
      </c>
      <c r="D1474" s="131" t="s">
        <v>5106</v>
      </c>
      <c r="E1474" s="132" t="s">
        <v>2767</v>
      </c>
      <c r="F1474" s="98">
        <v>39906.03</v>
      </c>
    </row>
    <row r="1475" spans="1:6" ht="25.5" x14ac:dyDescent="0.2">
      <c r="A1475" s="554"/>
      <c r="B1475" s="554"/>
      <c r="C1475" s="133" t="s">
        <v>6464</v>
      </c>
      <c r="D1475" s="131" t="s">
        <v>5108</v>
      </c>
      <c r="E1475" s="132" t="s">
        <v>2946</v>
      </c>
      <c r="F1475" s="98">
        <v>43231.53</v>
      </c>
    </row>
    <row r="1476" spans="1:6" ht="25.5" x14ac:dyDescent="0.2">
      <c r="A1476" s="554"/>
      <c r="B1476" s="554"/>
      <c r="C1476" s="133" t="s">
        <v>6465</v>
      </c>
      <c r="D1476" s="131" t="s">
        <v>5110</v>
      </c>
      <c r="E1476" s="132" t="s">
        <v>2947</v>
      </c>
      <c r="F1476" s="98">
        <v>46557.03</v>
      </c>
    </row>
    <row r="1477" spans="1:6" ht="25.5" x14ac:dyDescent="0.2">
      <c r="A1477" s="554"/>
      <c r="B1477" s="554"/>
      <c r="C1477" s="133" t="s">
        <v>6466</v>
      </c>
      <c r="D1477" s="131" t="s">
        <v>5112</v>
      </c>
      <c r="E1477" s="132" t="s">
        <v>3553</v>
      </c>
      <c r="F1477" s="98">
        <v>49882.54</v>
      </c>
    </row>
    <row r="1478" spans="1:6" ht="25.5" x14ac:dyDescent="0.2">
      <c r="A1478" s="554"/>
      <c r="B1478" s="554"/>
      <c r="C1478" s="133" t="s">
        <v>6467</v>
      </c>
      <c r="D1478" s="131" t="s">
        <v>6214</v>
      </c>
      <c r="E1478" s="132" t="s">
        <v>6215</v>
      </c>
      <c r="F1478" s="98">
        <v>53208.04</v>
      </c>
    </row>
    <row r="1479" spans="1:6" ht="25.5" x14ac:dyDescent="0.2">
      <c r="A1479" s="554"/>
      <c r="B1479" s="554"/>
      <c r="C1479" s="133" t="s">
        <v>6468</v>
      </c>
      <c r="D1479" s="131" t="s">
        <v>6219</v>
      </c>
      <c r="E1479" s="132" t="s">
        <v>6220</v>
      </c>
      <c r="F1479" s="98">
        <v>56949.23</v>
      </c>
    </row>
    <row r="1480" spans="1:6" ht="25.5" x14ac:dyDescent="0.2">
      <c r="A1480" s="554"/>
      <c r="B1480" s="554"/>
      <c r="C1480" s="133" t="s">
        <v>6469</v>
      </c>
      <c r="D1480" s="131" t="s">
        <v>6224</v>
      </c>
      <c r="E1480" s="132" t="s">
        <v>6225</v>
      </c>
      <c r="F1480" s="98">
        <v>61937.48</v>
      </c>
    </row>
    <row r="1481" spans="1:6" ht="25.5" x14ac:dyDescent="0.2">
      <c r="A1481" s="554"/>
      <c r="B1481" s="554"/>
      <c r="C1481" s="133" t="s">
        <v>6470</v>
      </c>
      <c r="D1481" s="131" t="s">
        <v>6229</v>
      </c>
      <c r="E1481" s="132" t="s">
        <v>6230</v>
      </c>
      <c r="F1481" s="98">
        <v>66925.740000000005</v>
      </c>
    </row>
    <row r="1482" spans="1:6" ht="25.5" x14ac:dyDescent="0.2">
      <c r="A1482" s="554"/>
      <c r="B1482" s="554"/>
      <c r="C1482" s="133" t="s">
        <v>6471</v>
      </c>
      <c r="D1482" s="131" t="s">
        <v>6234</v>
      </c>
      <c r="E1482" s="132" t="s">
        <v>6235</v>
      </c>
      <c r="F1482" s="98">
        <v>71913.990000000005</v>
      </c>
    </row>
    <row r="1483" spans="1:6" ht="25.5" x14ac:dyDescent="0.2">
      <c r="A1483" s="554"/>
      <c r="B1483" s="554"/>
      <c r="C1483" s="133" t="s">
        <v>6472</v>
      </c>
      <c r="D1483" s="131" t="s">
        <v>6239</v>
      </c>
      <c r="E1483" s="132" t="s">
        <v>6240</v>
      </c>
      <c r="F1483" s="98">
        <v>76902.240000000005</v>
      </c>
    </row>
    <row r="1484" spans="1:6" ht="25.5" x14ac:dyDescent="0.2">
      <c r="A1484" s="554"/>
      <c r="B1484" s="554"/>
      <c r="C1484" s="133" t="s">
        <v>6473</v>
      </c>
      <c r="D1484" s="131" t="s">
        <v>6244</v>
      </c>
      <c r="E1484" s="132" t="s">
        <v>6245</v>
      </c>
      <c r="F1484" s="98">
        <v>82306.179999999993</v>
      </c>
    </row>
    <row r="1485" spans="1:6" ht="25.5" x14ac:dyDescent="0.2">
      <c r="A1485" s="554"/>
      <c r="B1485" s="554"/>
      <c r="C1485" s="133" t="s">
        <v>6474</v>
      </c>
      <c r="D1485" s="131" t="s">
        <v>6249</v>
      </c>
      <c r="E1485" s="132" t="s">
        <v>6250</v>
      </c>
      <c r="F1485" s="98">
        <v>88957.19</v>
      </c>
    </row>
    <row r="1486" spans="1:6" ht="25.5" x14ac:dyDescent="0.2">
      <c r="A1486" s="554"/>
      <c r="B1486" s="554"/>
      <c r="C1486" s="133" t="s">
        <v>6475</v>
      </c>
      <c r="D1486" s="131" t="s">
        <v>6254</v>
      </c>
      <c r="E1486" s="132" t="s">
        <v>6255</v>
      </c>
      <c r="F1486" s="98">
        <v>95608.19</v>
      </c>
    </row>
    <row r="1487" spans="1:6" ht="25.5" x14ac:dyDescent="0.2">
      <c r="A1487" s="554"/>
      <c r="B1487" s="554"/>
      <c r="C1487" s="133" t="s">
        <v>6476</v>
      </c>
      <c r="D1487" s="131" t="s">
        <v>6259</v>
      </c>
      <c r="E1487" s="132" t="s">
        <v>6260</v>
      </c>
      <c r="F1487" s="98">
        <v>102259.2</v>
      </c>
    </row>
    <row r="1488" spans="1:6" ht="25.5" x14ac:dyDescent="0.2">
      <c r="A1488" s="554"/>
      <c r="B1488" s="554"/>
      <c r="C1488" s="133" t="s">
        <v>6477</v>
      </c>
      <c r="D1488" s="131" t="s">
        <v>6264</v>
      </c>
      <c r="E1488" s="132" t="s">
        <v>6265</v>
      </c>
      <c r="F1488" s="98">
        <v>108910.2</v>
      </c>
    </row>
    <row r="1489" spans="1:6" ht="25.5" x14ac:dyDescent="0.2">
      <c r="A1489" s="554"/>
      <c r="B1489" s="554"/>
      <c r="C1489" s="133" t="s">
        <v>6478</v>
      </c>
      <c r="D1489" s="131" t="s">
        <v>6269</v>
      </c>
      <c r="E1489" s="132" t="s">
        <v>6270</v>
      </c>
      <c r="F1489" s="98">
        <v>115976.9</v>
      </c>
    </row>
    <row r="1490" spans="1:6" ht="25.5" x14ac:dyDescent="0.2">
      <c r="A1490" s="554"/>
      <c r="B1490" s="554"/>
      <c r="C1490" s="133" t="s">
        <v>6479</v>
      </c>
      <c r="D1490" s="131" t="s">
        <v>6274</v>
      </c>
      <c r="E1490" s="132" t="s">
        <v>6275</v>
      </c>
      <c r="F1490" s="98">
        <v>124290.65</v>
      </c>
    </row>
    <row r="1491" spans="1:6" ht="25.5" x14ac:dyDescent="0.2">
      <c r="A1491" s="554"/>
      <c r="B1491" s="554"/>
      <c r="C1491" s="133" t="s">
        <v>6480</v>
      </c>
      <c r="D1491" s="131" t="s">
        <v>6279</v>
      </c>
      <c r="E1491" s="132" t="s">
        <v>6280</v>
      </c>
      <c r="F1491" s="98">
        <v>132604.41</v>
      </c>
    </row>
    <row r="1492" spans="1:6" ht="25.5" x14ac:dyDescent="0.2">
      <c r="A1492" s="554"/>
      <c r="B1492" s="554"/>
      <c r="C1492" s="133" t="s">
        <v>6481</v>
      </c>
      <c r="D1492" s="131" t="s">
        <v>6284</v>
      </c>
      <c r="E1492" s="132" t="s">
        <v>6285</v>
      </c>
      <c r="F1492" s="98">
        <v>140918.16</v>
      </c>
    </row>
    <row r="1493" spans="1:6" ht="25.5" x14ac:dyDescent="0.2">
      <c r="A1493" s="554"/>
      <c r="B1493" s="554"/>
      <c r="C1493" s="133" t="s">
        <v>6482</v>
      </c>
      <c r="D1493" s="131" t="s">
        <v>6289</v>
      </c>
      <c r="E1493" s="132" t="s">
        <v>6290</v>
      </c>
      <c r="F1493" s="98">
        <v>149231.92000000001</v>
      </c>
    </row>
    <row r="1494" spans="1:6" ht="25.5" x14ac:dyDescent="0.2">
      <c r="A1494" s="555"/>
      <c r="B1494" s="555"/>
      <c r="C1494" s="133" t="s">
        <v>6483</v>
      </c>
      <c r="D1494" s="131" t="s">
        <v>6294</v>
      </c>
      <c r="E1494" s="132" t="s">
        <v>6295</v>
      </c>
      <c r="F1494" s="98">
        <v>157545.68</v>
      </c>
    </row>
    <row r="1495" spans="1:6" x14ac:dyDescent="0.2">
      <c r="A1495" s="553" t="s">
        <v>6941</v>
      </c>
      <c r="B1495" s="553" t="s">
        <v>6942</v>
      </c>
      <c r="C1495" s="133"/>
      <c r="D1495" s="131"/>
      <c r="E1495" s="579" t="s">
        <v>6943</v>
      </c>
      <c r="F1495" s="557"/>
    </row>
    <row r="1496" spans="1:6" ht="14.25" x14ac:dyDescent="0.2">
      <c r="A1496" s="554"/>
      <c r="B1496" s="554"/>
      <c r="C1496" s="133" t="s">
        <v>6944</v>
      </c>
      <c r="D1496" s="131" t="s">
        <v>6945</v>
      </c>
      <c r="E1496" s="132" t="s">
        <v>937</v>
      </c>
      <c r="F1496" s="98">
        <v>269.70999999999998</v>
      </c>
    </row>
    <row r="1497" spans="1:6" ht="14.25" x14ac:dyDescent="0.2">
      <c r="A1497" s="554"/>
      <c r="B1497" s="554"/>
      <c r="C1497" s="133" t="s">
        <v>6946</v>
      </c>
      <c r="D1497" s="131" t="s">
        <v>6947</v>
      </c>
      <c r="E1497" s="132" t="s">
        <v>1195</v>
      </c>
      <c r="F1497" s="98">
        <v>385.3</v>
      </c>
    </row>
    <row r="1498" spans="1:6" ht="14.25" x14ac:dyDescent="0.2">
      <c r="A1498" s="554"/>
      <c r="B1498" s="554"/>
      <c r="C1498" s="133" t="s">
        <v>6948</v>
      </c>
      <c r="D1498" s="131" t="s">
        <v>6949</v>
      </c>
      <c r="E1498" s="132" t="s">
        <v>1197</v>
      </c>
      <c r="F1498" s="98">
        <v>500.89</v>
      </c>
    </row>
    <row r="1499" spans="1:6" x14ac:dyDescent="0.2">
      <c r="A1499" s="554"/>
      <c r="B1499" s="554"/>
      <c r="C1499" s="133" t="s">
        <v>6950</v>
      </c>
      <c r="D1499" s="131" t="s">
        <v>6951</v>
      </c>
      <c r="E1499" s="132" t="s">
        <v>6952</v>
      </c>
      <c r="F1499" s="98">
        <v>655.01</v>
      </c>
    </row>
    <row r="1500" spans="1:6" x14ac:dyDescent="0.2">
      <c r="A1500" s="554"/>
      <c r="B1500" s="554"/>
      <c r="C1500" s="133" t="s">
        <v>6953</v>
      </c>
      <c r="D1500" s="131" t="s">
        <v>6954</v>
      </c>
      <c r="E1500" s="132" t="s">
        <v>6955</v>
      </c>
      <c r="F1500" s="98">
        <v>878.63</v>
      </c>
    </row>
    <row r="1501" spans="1:6" x14ac:dyDescent="0.2">
      <c r="A1501" s="554"/>
      <c r="B1501" s="554"/>
      <c r="C1501" s="133" t="s">
        <v>6956</v>
      </c>
      <c r="D1501" s="131" t="s">
        <v>6957</v>
      </c>
      <c r="E1501" s="132" t="s">
        <v>6958</v>
      </c>
      <c r="F1501" s="98">
        <v>1113.33</v>
      </c>
    </row>
    <row r="1502" spans="1:6" x14ac:dyDescent="0.2">
      <c r="A1502" s="554"/>
      <c r="B1502" s="554"/>
      <c r="C1502" s="133" t="s">
        <v>6959</v>
      </c>
      <c r="D1502" s="131" t="s">
        <v>6960</v>
      </c>
      <c r="E1502" s="132" t="s">
        <v>6961</v>
      </c>
      <c r="F1502" s="98">
        <v>1338.34</v>
      </c>
    </row>
    <row r="1503" spans="1:6" x14ac:dyDescent="0.2">
      <c r="A1503" s="554"/>
      <c r="B1503" s="554"/>
      <c r="C1503" s="133" t="s">
        <v>6962</v>
      </c>
      <c r="D1503" s="131" t="s">
        <v>6963</v>
      </c>
      <c r="E1503" s="132" t="s">
        <v>6964</v>
      </c>
      <c r="F1503" s="98">
        <v>1571.19</v>
      </c>
    </row>
    <row r="1504" spans="1:6" x14ac:dyDescent="0.2">
      <c r="A1504" s="554"/>
      <c r="B1504" s="554"/>
      <c r="C1504" s="133" t="s">
        <v>6965</v>
      </c>
      <c r="D1504" s="131" t="s">
        <v>6966</v>
      </c>
      <c r="E1504" s="132" t="s">
        <v>6967</v>
      </c>
      <c r="F1504" s="98">
        <v>1887.97</v>
      </c>
    </row>
    <row r="1505" spans="1:6" x14ac:dyDescent="0.2">
      <c r="A1505" s="554"/>
      <c r="B1505" s="554"/>
      <c r="C1505" s="133" t="s">
        <v>6968</v>
      </c>
      <c r="D1505" s="131" t="s">
        <v>6969</v>
      </c>
      <c r="E1505" s="132" t="s">
        <v>6970</v>
      </c>
      <c r="F1505" s="98">
        <v>2350.33</v>
      </c>
    </row>
    <row r="1506" spans="1:6" x14ac:dyDescent="0.2">
      <c r="A1506" s="554"/>
      <c r="B1506" s="554"/>
      <c r="C1506" s="133" t="s">
        <v>6971</v>
      </c>
      <c r="D1506" s="131" t="s">
        <v>6972</v>
      </c>
      <c r="E1506" s="132" t="s">
        <v>6973</v>
      </c>
      <c r="F1506" s="98">
        <v>2812.69</v>
      </c>
    </row>
    <row r="1507" spans="1:6" x14ac:dyDescent="0.2">
      <c r="A1507" s="554"/>
      <c r="B1507" s="554"/>
      <c r="C1507" s="133" t="s">
        <v>6974</v>
      </c>
      <c r="D1507" s="131" t="s">
        <v>6975</v>
      </c>
      <c r="E1507" s="132" t="s">
        <v>6976</v>
      </c>
      <c r="F1507" s="98">
        <v>3275.05</v>
      </c>
    </row>
    <row r="1508" spans="1:6" x14ac:dyDescent="0.2">
      <c r="A1508" s="554"/>
      <c r="B1508" s="554"/>
      <c r="C1508" s="133" t="s">
        <v>6977</v>
      </c>
      <c r="D1508" s="131" t="s">
        <v>6978</v>
      </c>
      <c r="E1508" s="132" t="s">
        <v>6979</v>
      </c>
      <c r="F1508" s="98">
        <v>3737.41</v>
      </c>
    </row>
    <row r="1509" spans="1:6" x14ac:dyDescent="0.2">
      <c r="A1509" s="554"/>
      <c r="B1509" s="554"/>
      <c r="C1509" s="133" t="s">
        <v>6980</v>
      </c>
      <c r="D1509" s="131" t="s">
        <v>6981</v>
      </c>
      <c r="E1509" s="132" t="s">
        <v>6982</v>
      </c>
      <c r="F1509" s="98">
        <v>4353.8900000000003</v>
      </c>
    </row>
    <row r="1510" spans="1:6" x14ac:dyDescent="0.2">
      <c r="A1510" s="554"/>
      <c r="B1510" s="554"/>
      <c r="C1510" s="133" t="s">
        <v>6983</v>
      </c>
      <c r="D1510" s="131" t="s">
        <v>6984</v>
      </c>
      <c r="E1510" s="132" t="s">
        <v>6985</v>
      </c>
      <c r="F1510" s="98">
        <v>5278.61</v>
      </c>
    </row>
    <row r="1511" spans="1:6" x14ac:dyDescent="0.2">
      <c r="A1511" s="554"/>
      <c r="B1511" s="554"/>
      <c r="C1511" s="133" t="s">
        <v>6986</v>
      </c>
      <c r="D1511" s="131" t="s">
        <v>6987</v>
      </c>
      <c r="E1511" s="132" t="s">
        <v>6988</v>
      </c>
      <c r="F1511" s="98">
        <v>6203.33</v>
      </c>
    </row>
    <row r="1512" spans="1:6" x14ac:dyDescent="0.2">
      <c r="A1512" s="554"/>
      <c r="B1512" s="554"/>
      <c r="C1512" s="133" t="s">
        <v>6989</v>
      </c>
      <c r="D1512" s="131" t="s">
        <v>6990</v>
      </c>
      <c r="E1512" s="132" t="s">
        <v>6991</v>
      </c>
      <c r="F1512" s="98">
        <v>7128.05</v>
      </c>
    </row>
    <row r="1513" spans="1:6" x14ac:dyDescent="0.2">
      <c r="A1513" s="554"/>
      <c r="B1513" s="554"/>
      <c r="C1513" s="133" t="s">
        <v>6992</v>
      </c>
      <c r="D1513" s="131" t="s">
        <v>6993</v>
      </c>
      <c r="E1513" s="132" t="s">
        <v>6994</v>
      </c>
      <c r="F1513" s="98">
        <v>8052.77</v>
      </c>
    </row>
    <row r="1514" spans="1:6" x14ac:dyDescent="0.2">
      <c r="A1514" s="554"/>
      <c r="B1514" s="554"/>
      <c r="C1514" s="133" t="s">
        <v>6995</v>
      </c>
      <c r="D1514" s="131" t="s">
        <v>6996</v>
      </c>
      <c r="E1514" s="132" t="s">
        <v>6997</v>
      </c>
      <c r="F1514" s="98">
        <v>9285.73</v>
      </c>
    </row>
    <row r="1515" spans="1:6" x14ac:dyDescent="0.2">
      <c r="A1515" s="554"/>
      <c r="B1515" s="554"/>
      <c r="C1515" s="133" t="s">
        <v>6998</v>
      </c>
      <c r="D1515" s="131" t="s">
        <v>6999</v>
      </c>
      <c r="E1515" s="132" t="s">
        <v>7000</v>
      </c>
      <c r="F1515" s="98">
        <v>11135.17</v>
      </c>
    </row>
    <row r="1516" spans="1:6" x14ac:dyDescent="0.2">
      <c r="A1516" s="554"/>
      <c r="B1516" s="554"/>
      <c r="C1516" s="133" t="s">
        <v>7001</v>
      </c>
      <c r="D1516" s="131" t="s">
        <v>7002</v>
      </c>
      <c r="E1516" s="132" t="s">
        <v>7003</v>
      </c>
      <c r="F1516" s="98">
        <v>12984.61</v>
      </c>
    </row>
    <row r="1517" spans="1:6" x14ac:dyDescent="0.2">
      <c r="A1517" s="554"/>
      <c r="B1517" s="554"/>
      <c r="C1517" s="133" t="s">
        <v>7004</v>
      </c>
      <c r="D1517" s="131" t="s">
        <v>7005</v>
      </c>
      <c r="E1517" s="132" t="s">
        <v>7006</v>
      </c>
      <c r="F1517" s="98">
        <v>14834.05</v>
      </c>
    </row>
    <row r="1518" spans="1:6" x14ac:dyDescent="0.2">
      <c r="A1518" s="554"/>
      <c r="B1518" s="554"/>
      <c r="C1518" s="133" t="s">
        <v>7007</v>
      </c>
      <c r="D1518" s="131" t="s">
        <v>7008</v>
      </c>
      <c r="E1518" s="132" t="s">
        <v>7009</v>
      </c>
      <c r="F1518" s="98">
        <v>16683.490000000002</v>
      </c>
    </row>
    <row r="1519" spans="1:6" x14ac:dyDescent="0.2">
      <c r="A1519" s="555"/>
      <c r="B1519" s="555"/>
      <c r="C1519" s="133" t="s">
        <v>7010</v>
      </c>
      <c r="D1519" s="131" t="s">
        <v>7011</v>
      </c>
      <c r="E1519" s="132" t="s">
        <v>7012</v>
      </c>
      <c r="F1519" s="98">
        <v>18532.93</v>
      </c>
    </row>
    <row r="1520" spans="1:6" x14ac:dyDescent="0.2">
      <c r="A1520" s="553" t="s">
        <v>7013</v>
      </c>
      <c r="B1520" s="553" t="s">
        <v>7014</v>
      </c>
      <c r="C1520" s="133"/>
      <c r="D1520" s="131"/>
      <c r="E1520" s="556" t="s">
        <v>7015</v>
      </c>
      <c r="F1520" s="557"/>
    </row>
    <row r="1521" spans="1:6" x14ac:dyDescent="0.2">
      <c r="A1521" s="554"/>
      <c r="B1521" s="554"/>
      <c r="C1521" s="133" t="s">
        <v>7016</v>
      </c>
      <c r="D1521" s="131" t="s">
        <v>7017</v>
      </c>
      <c r="E1521" s="132" t="s">
        <v>1418</v>
      </c>
      <c r="F1521" s="98">
        <v>3923.14</v>
      </c>
    </row>
    <row r="1522" spans="1:6" x14ac:dyDescent="0.2">
      <c r="A1522" s="554"/>
      <c r="B1522" s="554"/>
      <c r="C1522" s="133" t="s">
        <v>7018</v>
      </c>
      <c r="D1522" s="131" t="s">
        <v>7019</v>
      </c>
      <c r="E1522" s="132" t="s">
        <v>1420</v>
      </c>
      <c r="F1522" s="98">
        <v>4658.7299999999996</v>
      </c>
    </row>
    <row r="1523" spans="1:6" x14ac:dyDescent="0.2">
      <c r="A1523" s="554"/>
      <c r="B1523" s="554"/>
      <c r="C1523" s="133" t="s">
        <v>7020</v>
      </c>
      <c r="D1523" s="131" t="s">
        <v>7021</v>
      </c>
      <c r="E1523" s="132" t="s">
        <v>2439</v>
      </c>
      <c r="F1523" s="98">
        <v>5394.32</v>
      </c>
    </row>
    <row r="1524" spans="1:6" x14ac:dyDescent="0.2">
      <c r="A1524" s="554"/>
      <c r="B1524" s="554"/>
      <c r="C1524" s="133" t="s">
        <v>7022</v>
      </c>
      <c r="D1524" s="131" t="s">
        <v>7023</v>
      </c>
      <c r="E1524" s="132" t="s">
        <v>2441</v>
      </c>
      <c r="F1524" s="98">
        <v>6129.91</v>
      </c>
    </row>
    <row r="1525" spans="1:6" x14ac:dyDescent="0.2">
      <c r="A1525" s="554"/>
      <c r="B1525" s="554"/>
      <c r="C1525" s="133" t="s">
        <v>7024</v>
      </c>
      <c r="D1525" s="131" t="s">
        <v>7025</v>
      </c>
      <c r="E1525" s="132" t="s">
        <v>2443</v>
      </c>
      <c r="F1525" s="98">
        <v>6865.5</v>
      </c>
    </row>
    <row r="1526" spans="1:6" x14ac:dyDescent="0.2">
      <c r="A1526" s="554"/>
      <c r="B1526" s="554"/>
      <c r="C1526" s="133" t="s">
        <v>7026</v>
      </c>
      <c r="D1526" s="131" t="s">
        <v>7027</v>
      </c>
      <c r="E1526" s="132" t="s">
        <v>3984</v>
      </c>
      <c r="F1526" s="98">
        <v>7601.09</v>
      </c>
    </row>
    <row r="1527" spans="1:6" x14ac:dyDescent="0.2">
      <c r="A1527" s="554"/>
      <c r="B1527" s="554"/>
      <c r="C1527" s="133" t="s">
        <v>7028</v>
      </c>
      <c r="D1527" s="131" t="s">
        <v>7029</v>
      </c>
      <c r="E1527" s="132" t="s">
        <v>3986</v>
      </c>
      <c r="F1527" s="98">
        <v>8336.68</v>
      </c>
    </row>
    <row r="1528" spans="1:6" x14ac:dyDescent="0.2">
      <c r="A1528" s="554"/>
      <c r="B1528" s="554"/>
      <c r="C1528" s="133" t="s">
        <v>7030</v>
      </c>
      <c r="D1528" s="131" t="s">
        <v>7031</v>
      </c>
      <c r="E1528" s="132" t="s">
        <v>3988</v>
      </c>
      <c r="F1528" s="98">
        <v>9317.4599999999991</v>
      </c>
    </row>
    <row r="1529" spans="1:6" x14ac:dyDescent="0.2">
      <c r="A1529" s="554"/>
      <c r="B1529" s="554"/>
      <c r="C1529" s="133" t="s">
        <v>7032</v>
      </c>
      <c r="D1529" s="131" t="s">
        <v>7033</v>
      </c>
      <c r="E1529" s="132" t="s">
        <v>3990</v>
      </c>
      <c r="F1529" s="98">
        <v>10788.64</v>
      </c>
    </row>
    <row r="1530" spans="1:6" x14ac:dyDescent="0.2">
      <c r="A1530" s="554"/>
      <c r="B1530" s="554"/>
      <c r="C1530" s="133" t="s">
        <v>7034</v>
      </c>
      <c r="D1530" s="131" t="s">
        <v>7035</v>
      </c>
      <c r="E1530" s="132" t="s">
        <v>3992</v>
      </c>
      <c r="F1530" s="98">
        <v>12259.82</v>
      </c>
    </row>
    <row r="1531" spans="1:6" x14ac:dyDescent="0.2">
      <c r="A1531" s="554"/>
      <c r="B1531" s="554"/>
      <c r="C1531" s="133" t="s">
        <v>7036</v>
      </c>
      <c r="D1531" s="131" t="s">
        <v>7037</v>
      </c>
      <c r="E1531" s="132" t="s">
        <v>3994</v>
      </c>
      <c r="F1531" s="98">
        <v>13690.78</v>
      </c>
    </row>
    <row r="1532" spans="1:6" x14ac:dyDescent="0.2">
      <c r="A1532" s="554"/>
      <c r="B1532" s="554"/>
      <c r="C1532" s="133" t="s">
        <v>7038</v>
      </c>
      <c r="D1532" s="131" t="s">
        <v>7039</v>
      </c>
      <c r="E1532" s="132" t="s">
        <v>3996</v>
      </c>
      <c r="F1532" s="98">
        <v>15202.17</v>
      </c>
    </row>
    <row r="1533" spans="1:6" x14ac:dyDescent="0.2">
      <c r="A1533" s="554"/>
      <c r="B1533" s="554"/>
      <c r="C1533" s="133" t="s">
        <v>7040</v>
      </c>
      <c r="D1533" s="131" t="s">
        <v>7041</v>
      </c>
      <c r="E1533" s="132" t="s">
        <v>3998</v>
      </c>
      <c r="F1533" s="98">
        <v>16673.349999999999</v>
      </c>
    </row>
    <row r="1534" spans="1:6" x14ac:dyDescent="0.2">
      <c r="A1534" s="554"/>
      <c r="B1534" s="554"/>
      <c r="C1534" s="133" t="s">
        <v>7042</v>
      </c>
      <c r="D1534" s="131" t="s">
        <v>7043</v>
      </c>
      <c r="E1534" s="132" t="s">
        <v>4000</v>
      </c>
      <c r="F1534" s="98">
        <v>18144.53</v>
      </c>
    </row>
    <row r="1535" spans="1:6" x14ac:dyDescent="0.2">
      <c r="A1535" s="554"/>
      <c r="B1535" s="554"/>
      <c r="C1535" s="133" t="s">
        <v>7044</v>
      </c>
      <c r="D1535" s="131" t="s">
        <v>7045</v>
      </c>
      <c r="E1535" s="132" t="s">
        <v>7046</v>
      </c>
      <c r="F1535" s="98">
        <v>20106.099999999999</v>
      </c>
    </row>
    <row r="1536" spans="1:6" x14ac:dyDescent="0.2">
      <c r="A1536" s="554"/>
      <c r="B1536" s="554"/>
      <c r="C1536" s="133" t="s">
        <v>7047</v>
      </c>
      <c r="D1536" s="131" t="s">
        <v>7048</v>
      </c>
      <c r="E1536" s="132" t="s">
        <v>7049</v>
      </c>
      <c r="F1536" s="98">
        <v>22816.5</v>
      </c>
    </row>
    <row r="1537" spans="1:6" x14ac:dyDescent="0.2">
      <c r="A1537" s="554"/>
      <c r="B1537" s="554"/>
      <c r="C1537" s="133" t="s">
        <v>7050</v>
      </c>
      <c r="D1537" s="131" t="s">
        <v>7051</v>
      </c>
      <c r="E1537" s="132" t="s">
        <v>7052</v>
      </c>
      <c r="F1537" s="98">
        <v>25990.81</v>
      </c>
    </row>
    <row r="1538" spans="1:6" x14ac:dyDescent="0.2">
      <c r="A1538" s="554"/>
      <c r="B1538" s="554"/>
      <c r="C1538" s="133" t="s">
        <v>7053</v>
      </c>
      <c r="D1538" s="131" t="s">
        <v>7054</v>
      </c>
      <c r="E1538" s="132" t="s">
        <v>7055</v>
      </c>
      <c r="F1538" s="98">
        <v>28933.17</v>
      </c>
    </row>
    <row r="1539" spans="1:6" x14ac:dyDescent="0.2">
      <c r="A1539" s="554"/>
      <c r="B1539" s="554"/>
      <c r="C1539" s="133" t="s">
        <v>7056</v>
      </c>
      <c r="D1539" s="131" t="s">
        <v>7057</v>
      </c>
      <c r="E1539" s="132" t="s">
        <v>7058</v>
      </c>
      <c r="F1539" s="98">
        <v>31875.52</v>
      </c>
    </row>
    <row r="1540" spans="1:6" x14ac:dyDescent="0.2">
      <c r="A1540" s="554"/>
      <c r="B1540" s="554"/>
      <c r="C1540" s="133" t="s">
        <v>7059</v>
      </c>
      <c r="D1540" s="131" t="s">
        <v>7060</v>
      </c>
      <c r="E1540" s="132" t="s">
        <v>7061</v>
      </c>
      <c r="F1540" s="98">
        <v>34817.879999999997</v>
      </c>
    </row>
    <row r="1541" spans="1:6" x14ac:dyDescent="0.2">
      <c r="A1541" s="554"/>
      <c r="B1541" s="554"/>
      <c r="C1541" s="133" t="s">
        <v>7062</v>
      </c>
      <c r="D1541" s="131" t="s">
        <v>7063</v>
      </c>
      <c r="E1541" s="132" t="s">
        <v>7064</v>
      </c>
      <c r="F1541" s="98">
        <v>38741.019999999997</v>
      </c>
    </row>
    <row r="1542" spans="1:6" x14ac:dyDescent="0.2">
      <c r="A1542" s="554"/>
      <c r="B1542" s="554"/>
      <c r="C1542" s="133" t="s">
        <v>7065</v>
      </c>
      <c r="D1542" s="131" t="s">
        <v>7066</v>
      </c>
      <c r="E1542" s="132" t="s">
        <v>7067</v>
      </c>
      <c r="F1542" s="98">
        <v>44625.73</v>
      </c>
    </row>
    <row r="1543" spans="1:6" x14ac:dyDescent="0.2">
      <c r="A1543" s="554"/>
      <c r="B1543" s="554"/>
      <c r="C1543" s="133" t="s">
        <v>7068</v>
      </c>
      <c r="D1543" s="131" t="s">
        <v>7069</v>
      </c>
      <c r="E1543" s="132" t="s">
        <v>7070</v>
      </c>
      <c r="F1543" s="98">
        <v>50510.44</v>
      </c>
    </row>
    <row r="1544" spans="1:6" x14ac:dyDescent="0.2">
      <c r="A1544" s="554"/>
      <c r="B1544" s="554"/>
      <c r="C1544" s="133" t="s">
        <v>7071</v>
      </c>
      <c r="D1544" s="131" t="s">
        <v>7072</v>
      </c>
      <c r="E1544" s="132" t="s">
        <v>7073</v>
      </c>
      <c r="F1544" s="98">
        <v>56395.16</v>
      </c>
    </row>
    <row r="1545" spans="1:6" x14ac:dyDescent="0.2">
      <c r="A1545" s="554"/>
      <c r="B1545" s="554"/>
      <c r="C1545" s="133" t="s">
        <v>7074</v>
      </c>
      <c r="D1545" s="131" t="s">
        <v>7075</v>
      </c>
      <c r="E1545" s="132" t="s">
        <v>7076</v>
      </c>
      <c r="F1545" s="98">
        <v>62279.87</v>
      </c>
    </row>
    <row r="1546" spans="1:6" x14ac:dyDescent="0.2">
      <c r="A1546" s="554"/>
      <c r="B1546" s="554"/>
      <c r="C1546" s="133" t="s">
        <v>7077</v>
      </c>
      <c r="D1546" s="131" t="s">
        <v>7078</v>
      </c>
      <c r="E1546" s="132" t="s">
        <v>7079</v>
      </c>
      <c r="F1546" s="98">
        <v>68164.58</v>
      </c>
    </row>
    <row r="1547" spans="1:6" x14ac:dyDescent="0.2">
      <c r="A1547" s="554"/>
      <c r="B1547" s="554"/>
      <c r="C1547" s="133" t="s">
        <v>7080</v>
      </c>
      <c r="D1547" s="131" t="s">
        <v>7081</v>
      </c>
      <c r="E1547" s="132" t="s">
        <v>7082</v>
      </c>
      <c r="F1547" s="98">
        <v>74049.289999999994</v>
      </c>
    </row>
    <row r="1548" spans="1:6" x14ac:dyDescent="0.2">
      <c r="A1548" s="554"/>
      <c r="B1548" s="554"/>
      <c r="C1548" s="133" t="s">
        <v>7083</v>
      </c>
      <c r="D1548" s="131" t="s">
        <v>7084</v>
      </c>
      <c r="E1548" s="132" t="s">
        <v>7085</v>
      </c>
      <c r="F1548" s="98">
        <v>79934</v>
      </c>
    </row>
    <row r="1549" spans="1:6" x14ac:dyDescent="0.2">
      <c r="A1549" s="554"/>
      <c r="B1549" s="554"/>
      <c r="C1549" s="133" t="s">
        <v>7086</v>
      </c>
      <c r="D1549" s="131" t="s">
        <v>7087</v>
      </c>
      <c r="E1549" s="132" t="s">
        <v>7088</v>
      </c>
      <c r="F1549" s="98">
        <v>85818.72</v>
      </c>
    </row>
    <row r="1550" spans="1:6" x14ac:dyDescent="0.2">
      <c r="A1550" s="555"/>
      <c r="B1550" s="555"/>
      <c r="C1550" s="133" t="s">
        <v>7089</v>
      </c>
      <c r="D1550" s="131" t="s">
        <v>7090</v>
      </c>
      <c r="E1550" s="132" t="s">
        <v>7091</v>
      </c>
      <c r="F1550" s="98">
        <v>91703.43</v>
      </c>
    </row>
    <row r="1551" spans="1:6" x14ac:dyDescent="0.2">
      <c r="A1551" s="138"/>
      <c r="B1551" s="123"/>
      <c r="C1551" s="123"/>
      <c r="D1551" s="139"/>
      <c r="E1551" s="140"/>
      <c r="F1551" s="141"/>
    </row>
    <row r="1552" spans="1:6" x14ac:dyDescent="0.2">
      <c r="A1552" s="99" t="s">
        <v>77</v>
      </c>
      <c r="B1552" s="142"/>
      <c r="C1552" s="143"/>
      <c r="D1552" s="142"/>
      <c r="E1552" s="142"/>
      <c r="F1552" s="144"/>
    </row>
    <row r="1553" spans="1:6" x14ac:dyDescent="0.2">
      <c r="A1553" s="139"/>
      <c r="B1553" s="145"/>
      <c r="C1553" s="146"/>
      <c r="D1553" s="146"/>
      <c r="E1553" s="147"/>
      <c r="F1553" s="148"/>
    </row>
    <row r="1554" spans="1:6" ht="14.25" x14ac:dyDescent="0.2">
      <c r="A1554" s="100" t="s">
        <v>4576</v>
      </c>
      <c r="B1554" s="101" t="s">
        <v>4577</v>
      </c>
      <c r="C1554" s="139"/>
      <c r="D1554" s="139"/>
      <c r="E1554" s="139"/>
      <c r="F1554" s="144"/>
    </row>
    <row r="1555" spans="1:6" ht="14.25" x14ac:dyDescent="0.2">
      <c r="A1555" s="100" t="s">
        <v>78</v>
      </c>
      <c r="B1555" s="561" t="s">
        <v>81</v>
      </c>
      <c r="C1555" s="561"/>
      <c r="D1555" s="561"/>
      <c r="E1555" s="561"/>
      <c r="F1555" s="561"/>
    </row>
    <row r="1556" spans="1:6" ht="14.25" x14ac:dyDescent="0.2">
      <c r="A1556" s="100" t="s">
        <v>80</v>
      </c>
      <c r="B1556" s="101" t="s">
        <v>4578</v>
      </c>
      <c r="C1556" s="139"/>
      <c r="D1556" s="139"/>
      <c r="E1556" s="139"/>
      <c r="F1556" s="144"/>
    </row>
    <row r="1557" spans="1:6" ht="14.25" x14ac:dyDescent="0.2">
      <c r="A1557" s="100" t="s">
        <v>82</v>
      </c>
      <c r="B1557" s="101" t="s">
        <v>4579</v>
      </c>
      <c r="C1557" s="139"/>
      <c r="D1557" s="139"/>
      <c r="E1557" s="139"/>
      <c r="F1557" s="144"/>
    </row>
    <row r="1558" spans="1:6" ht="14.25" x14ac:dyDescent="0.2">
      <c r="A1558" s="100" t="s">
        <v>4580</v>
      </c>
      <c r="B1558" s="101" t="s">
        <v>4581</v>
      </c>
      <c r="C1558" s="139"/>
      <c r="D1558" s="139"/>
      <c r="E1558" s="139"/>
      <c r="F1558" s="144"/>
    </row>
    <row r="1559" spans="1:6" ht="14.25" x14ac:dyDescent="0.2">
      <c r="A1559" s="100" t="s">
        <v>4582</v>
      </c>
      <c r="B1559" s="101" t="s">
        <v>4583</v>
      </c>
      <c r="C1559" s="139"/>
      <c r="D1559" s="139"/>
      <c r="E1559" s="139"/>
      <c r="F1559" s="144"/>
    </row>
    <row r="1560" spans="1:6" ht="14.25" x14ac:dyDescent="0.2">
      <c r="A1560" s="100" t="s">
        <v>4584</v>
      </c>
      <c r="B1560" s="101" t="s">
        <v>3815</v>
      </c>
      <c r="C1560" s="139"/>
      <c r="D1560" s="139"/>
      <c r="E1560" s="139"/>
      <c r="F1560" s="144"/>
    </row>
    <row r="1561" spans="1:6" ht="14.25" x14ac:dyDescent="0.2">
      <c r="A1561" s="100" t="s">
        <v>3816</v>
      </c>
      <c r="B1561" s="561" t="s">
        <v>7092</v>
      </c>
      <c r="C1561" s="561"/>
      <c r="D1561" s="561"/>
      <c r="E1561" s="561"/>
      <c r="F1561" s="561"/>
    </row>
    <row r="1562" spans="1:6" ht="14.25" x14ac:dyDescent="0.2">
      <c r="A1562" s="100" t="s">
        <v>3817</v>
      </c>
      <c r="B1562" s="561" t="s">
        <v>7093</v>
      </c>
      <c r="C1562" s="561"/>
      <c r="D1562" s="561"/>
      <c r="E1562" s="561"/>
      <c r="F1562" s="561"/>
    </row>
    <row r="1563" spans="1:6" ht="14.25" x14ac:dyDescent="0.2">
      <c r="A1563" s="100" t="s">
        <v>6330</v>
      </c>
      <c r="B1563" s="561" t="s">
        <v>6486</v>
      </c>
      <c r="C1563" s="561"/>
      <c r="D1563" s="561"/>
      <c r="E1563" s="561"/>
      <c r="F1563" s="561"/>
    </row>
    <row r="1564" spans="1:6" ht="14.25" x14ac:dyDescent="0.2">
      <c r="A1564" s="100" t="s">
        <v>6485</v>
      </c>
      <c r="B1564" s="561" t="s">
        <v>6487</v>
      </c>
      <c r="C1564" s="561"/>
      <c r="D1564" s="561"/>
      <c r="E1564" s="561"/>
      <c r="F1564" s="561"/>
    </row>
  </sheetData>
  <mergeCells count="440">
    <mergeCell ref="A9:A12"/>
    <mergeCell ref="B9:B12"/>
    <mergeCell ref="C9:C12"/>
    <mergeCell ref="F9:F12"/>
    <mergeCell ref="A13:A16"/>
    <mergeCell ref="B13:B16"/>
    <mergeCell ref="C13:C16"/>
    <mergeCell ref="F13:F16"/>
    <mergeCell ref="A3:F3"/>
    <mergeCell ref="A4:F4"/>
    <mergeCell ref="A6:A7"/>
    <mergeCell ref="B6:B7"/>
    <mergeCell ref="C6:C7"/>
    <mergeCell ref="D6:E6"/>
    <mergeCell ref="F6:F7"/>
    <mergeCell ref="A23:A26"/>
    <mergeCell ref="B23:B26"/>
    <mergeCell ref="C23:C26"/>
    <mergeCell ref="F23:F26"/>
    <mergeCell ref="A27:A32"/>
    <mergeCell ref="B27:B32"/>
    <mergeCell ref="E27:F27"/>
    <mergeCell ref="A17:A20"/>
    <mergeCell ref="B17:B20"/>
    <mergeCell ref="C17:C20"/>
    <mergeCell ref="F17:F20"/>
    <mergeCell ref="A21:A22"/>
    <mergeCell ref="B21:B22"/>
    <mergeCell ref="C21:C22"/>
    <mergeCell ref="F21:F22"/>
    <mergeCell ref="A47:A69"/>
    <mergeCell ref="B47:B69"/>
    <mergeCell ref="E47:F47"/>
    <mergeCell ref="E70:F70"/>
    <mergeCell ref="C71:C74"/>
    <mergeCell ref="F71:F74"/>
    <mergeCell ref="A33:A39"/>
    <mergeCell ref="B33:B39"/>
    <mergeCell ref="E33:F33"/>
    <mergeCell ref="A40:A46"/>
    <mergeCell ref="B40:B46"/>
    <mergeCell ref="E40:F40"/>
    <mergeCell ref="C87:C90"/>
    <mergeCell ref="F87:F90"/>
    <mergeCell ref="C91:C94"/>
    <mergeCell ref="F91:F94"/>
    <mergeCell ref="C95:C98"/>
    <mergeCell ref="F95:F98"/>
    <mergeCell ref="C75:C78"/>
    <mergeCell ref="F75:F78"/>
    <mergeCell ref="C79:C82"/>
    <mergeCell ref="F79:F82"/>
    <mergeCell ref="C83:C86"/>
    <mergeCell ref="F83:F86"/>
    <mergeCell ref="C111:C114"/>
    <mergeCell ref="F111:F114"/>
    <mergeCell ref="C115:C118"/>
    <mergeCell ref="F115:F118"/>
    <mergeCell ref="C119:C122"/>
    <mergeCell ref="F119:F122"/>
    <mergeCell ref="C99:C102"/>
    <mergeCell ref="F99:F102"/>
    <mergeCell ref="C103:C106"/>
    <mergeCell ref="F103:F106"/>
    <mergeCell ref="C107:C110"/>
    <mergeCell ref="F107:F110"/>
    <mergeCell ref="C135:C138"/>
    <mergeCell ref="F135:F138"/>
    <mergeCell ref="C139:C142"/>
    <mergeCell ref="F139:F142"/>
    <mergeCell ref="C143:C146"/>
    <mergeCell ref="F143:F146"/>
    <mergeCell ref="C123:C126"/>
    <mergeCell ref="F123:F126"/>
    <mergeCell ref="C127:C130"/>
    <mergeCell ref="F127:F130"/>
    <mergeCell ref="C131:C134"/>
    <mergeCell ref="F131:F134"/>
    <mergeCell ref="C159:C162"/>
    <mergeCell ref="F159:F162"/>
    <mergeCell ref="C163:C166"/>
    <mergeCell ref="F163:F166"/>
    <mergeCell ref="C167:C170"/>
    <mergeCell ref="F167:F170"/>
    <mergeCell ref="C147:C150"/>
    <mergeCell ref="F147:F150"/>
    <mergeCell ref="C151:C154"/>
    <mergeCell ref="F151:F154"/>
    <mergeCell ref="C155:C158"/>
    <mergeCell ref="F155:F158"/>
    <mergeCell ref="A200:A219"/>
    <mergeCell ref="B200:B219"/>
    <mergeCell ref="E200:F200"/>
    <mergeCell ref="A220:A225"/>
    <mergeCell ref="B220:B225"/>
    <mergeCell ref="E220:F220"/>
    <mergeCell ref="C171:C174"/>
    <mergeCell ref="F171:F174"/>
    <mergeCell ref="C175:C178"/>
    <mergeCell ref="F175:F178"/>
    <mergeCell ref="A180:A199"/>
    <mergeCell ref="B180:B199"/>
    <mergeCell ref="E180:F180"/>
    <mergeCell ref="E288:F288"/>
    <mergeCell ref="A309:A331"/>
    <mergeCell ref="B309:B331"/>
    <mergeCell ref="E309:F309"/>
    <mergeCell ref="A332:A333"/>
    <mergeCell ref="B332:B333"/>
    <mergeCell ref="C332:C333"/>
    <mergeCell ref="F332:F333"/>
    <mergeCell ref="E226:F226"/>
    <mergeCell ref="A244:A266"/>
    <mergeCell ref="B244:B266"/>
    <mergeCell ref="E244:F244"/>
    <mergeCell ref="A267:A287"/>
    <mergeCell ref="B267:B287"/>
    <mergeCell ref="E267:F267"/>
    <mergeCell ref="A341:A344"/>
    <mergeCell ref="B341:B344"/>
    <mergeCell ref="C341:C344"/>
    <mergeCell ref="F341:F344"/>
    <mergeCell ref="A345:A352"/>
    <mergeCell ref="B345:B352"/>
    <mergeCell ref="E345:F345"/>
    <mergeCell ref="A334:A336"/>
    <mergeCell ref="B334:B336"/>
    <mergeCell ref="C334:C336"/>
    <mergeCell ref="F334:F336"/>
    <mergeCell ref="A337:A339"/>
    <mergeCell ref="B337:B339"/>
    <mergeCell ref="A384:A396"/>
    <mergeCell ref="B384:B396"/>
    <mergeCell ref="E384:F384"/>
    <mergeCell ref="A397:A404"/>
    <mergeCell ref="B397:B404"/>
    <mergeCell ref="E397:F397"/>
    <mergeCell ref="A353:A368"/>
    <mergeCell ref="B353:B368"/>
    <mergeCell ref="E353:F353"/>
    <mergeCell ref="A369:A383"/>
    <mergeCell ref="B369:B383"/>
    <mergeCell ref="E369:F369"/>
    <mergeCell ref="E445:F445"/>
    <mergeCell ref="E451:F451"/>
    <mergeCell ref="A472:A476"/>
    <mergeCell ref="B472:B476"/>
    <mergeCell ref="E472:F472"/>
    <mergeCell ref="A405:A423"/>
    <mergeCell ref="B405:B423"/>
    <mergeCell ref="E405:F405"/>
    <mergeCell ref="A424:A444"/>
    <mergeCell ref="B424:B444"/>
    <mergeCell ref="E424:F424"/>
    <mergeCell ref="A646:A670"/>
    <mergeCell ref="B646:B670"/>
    <mergeCell ref="E646:F646"/>
    <mergeCell ref="A671:A701"/>
    <mergeCell ref="A558:A592"/>
    <mergeCell ref="B558:B592"/>
    <mergeCell ref="C550:C553"/>
    <mergeCell ref="F550:F553"/>
    <mergeCell ref="C554:C557"/>
    <mergeCell ref="F554:F557"/>
    <mergeCell ref="A536:A557"/>
    <mergeCell ref="B536:B557"/>
    <mergeCell ref="C536:C537"/>
    <mergeCell ref="C558:C563"/>
    <mergeCell ref="F558:F563"/>
    <mergeCell ref="A593:A645"/>
    <mergeCell ref="B593:B645"/>
    <mergeCell ref="C593:C616"/>
    <mergeCell ref="F593:F616"/>
    <mergeCell ref="F536:F537"/>
    <mergeCell ref="C538:C541"/>
    <mergeCell ref="F538:F541"/>
    <mergeCell ref="C542:C545"/>
    <mergeCell ref="F542:F545"/>
    <mergeCell ref="B770:B799"/>
    <mergeCell ref="E770:F770"/>
    <mergeCell ref="A800:A836"/>
    <mergeCell ref="A755:A769"/>
    <mergeCell ref="B755:B769"/>
    <mergeCell ref="E755:F755"/>
    <mergeCell ref="C822:C824"/>
    <mergeCell ref="F822:F824"/>
    <mergeCell ref="C825:C827"/>
    <mergeCell ref="F825:F827"/>
    <mergeCell ref="C828:C830"/>
    <mergeCell ref="F828:F830"/>
    <mergeCell ref="C813:C815"/>
    <mergeCell ref="F813:F815"/>
    <mergeCell ref="C816:C818"/>
    <mergeCell ref="F816:F818"/>
    <mergeCell ref="C819:C821"/>
    <mergeCell ref="F819:F821"/>
    <mergeCell ref="F834:F836"/>
    <mergeCell ref="F872:F874"/>
    <mergeCell ref="C872:C874"/>
    <mergeCell ref="C858:C859"/>
    <mergeCell ref="F858:F859"/>
    <mergeCell ref="C860:C861"/>
    <mergeCell ref="F860:F861"/>
    <mergeCell ref="C854:C855"/>
    <mergeCell ref="F854:F855"/>
    <mergeCell ref="C856:C857"/>
    <mergeCell ref="F856:F857"/>
    <mergeCell ref="C933:C934"/>
    <mergeCell ref="F933:F934"/>
    <mergeCell ref="C881:C883"/>
    <mergeCell ref="F881:F883"/>
    <mergeCell ref="C884:C886"/>
    <mergeCell ref="F884:F886"/>
    <mergeCell ref="C875:C877"/>
    <mergeCell ref="F875:F877"/>
    <mergeCell ref="C878:C880"/>
    <mergeCell ref="F878:F880"/>
    <mergeCell ref="C893:C895"/>
    <mergeCell ref="F893:F895"/>
    <mergeCell ref="C896:C898"/>
    <mergeCell ref="C887:C889"/>
    <mergeCell ref="F887:F889"/>
    <mergeCell ref="C890:C892"/>
    <mergeCell ref="F890:F892"/>
    <mergeCell ref="C931:C932"/>
    <mergeCell ref="F931:F932"/>
    <mergeCell ref="B1402:B1447"/>
    <mergeCell ref="E1402:F1402"/>
    <mergeCell ref="A1402:A1447"/>
    <mergeCell ref="A1350:A1367"/>
    <mergeCell ref="B1350:B1367"/>
    <mergeCell ref="E1350:F1350"/>
    <mergeCell ref="A1294:A1298"/>
    <mergeCell ref="B1294:B1298"/>
    <mergeCell ref="C1294:C1295"/>
    <mergeCell ref="F1294:F1295"/>
    <mergeCell ref="A1300:A1331"/>
    <mergeCell ref="B1300:B1331"/>
    <mergeCell ref="E1300:F1300"/>
    <mergeCell ref="A1332:A1349"/>
    <mergeCell ref="B1332:B1349"/>
    <mergeCell ref="E1332:F1332"/>
    <mergeCell ref="A1398:A1401"/>
    <mergeCell ref="B1398:B1401"/>
    <mergeCell ref="C1398:C1401"/>
    <mergeCell ref="E1398:F1398"/>
    <mergeCell ref="E510:F510"/>
    <mergeCell ref="A514:A530"/>
    <mergeCell ref="B514:B530"/>
    <mergeCell ref="E514:F514"/>
    <mergeCell ref="A531:A535"/>
    <mergeCell ref="B531:B535"/>
    <mergeCell ref="A70:A178"/>
    <mergeCell ref="B70:B178"/>
    <mergeCell ref="A226:A243"/>
    <mergeCell ref="B226:B243"/>
    <mergeCell ref="A288:A308"/>
    <mergeCell ref="B288:B308"/>
    <mergeCell ref="A451:A471"/>
    <mergeCell ref="B451:B471"/>
    <mergeCell ref="A477:A505"/>
    <mergeCell ref="B477:B505"/>
    <mergeCell ref="E477:F477"/>
    <mergeCell ref="E506:F506"/>
    <mergeCell ref="A506:A509"/>
    <mergeCell ref="B506:B509"/>
    <mergeCell ref="A510:A513"/>
    <mergeCell ref="B510:B513"/>
    <mergeCell ref="A445:A450"/>
    <mergeCell ref="B445:B450"/>
    <mergeCell ref="C546:C549"/>
    <mergeCell ref="F546:F549"/>
    <mergeCell ref="F807:F809"/>
    <mergeCell ref="C810:C812"/>
    <mergeCell ref="F810:F812"/>
    <mergeCell ref="B671:B701"/>
    <mergeCell ref="E671:F671"/>
    <mergeCell ref="A702:A731"/>
    <mergeCell ref="B702:B731"/>
    <mergeCell ref="E702:F702"/>
    <mergeCell ref="A732:A754"/>
    <mergeCell ref="B732:B754"/>
    <mergeCell ref="E732:F732"/>
    <mergeCell ref="B800:B836"/>
    <mergeCell ref="E800:F800"/>
    <mergeCell ref="C801:C803"/>
    <mergeCell ref="F801:F803"/>
    <mergeCell ref="C804:C806"/>
    <mergeCell ref="F804:F806"/>
    <mergeCell ref="C807:C809"/>
    <mergeCell ref="C831:C833"/>
    <mergeCell ref="F831:F833"/>
    <mergeCell ref="C834:C836"/>
    <mergeCell ref="A770:A799"/>
    <mergeCell ref="A837:A861"/>
    <mergeCell ref="B837:B861"/>
    <mergeCell ref="E837:F837"/>
    <mergeCell ref="C838:C839"/>
    <mergeCell ref="F838:F839"/>
    <mergeCell ref="C840:C841"/>
    <mergeCell ref="F840:F841"/>
    <mergeCell ref="C842:C843"/>
    <mergeCell ref="F842:F843"/>
    <mergeCell ref="C844:C845"/>
    <mergeCell ref="F844:F845"/>
    <mergeCell ref="C846:C847"/>
    <mergeCell ref="F846:F847"/>
    <mergeCell ref="C848:C849"/>
    <mergeCell ref="F848:F849"/>
    <mergeCell ref="C850:C851"/>
    <mergeCell ref="F850:F851"/>
    <mergeCell ref="C852:C853"/>
    <mergeCell ref="F852:F853"/>
    <mergeCell ref="A935:A936"/>
    <mergeCell ref="B935:B936"/>
    <mergeCell ref="C935:C936"/>
    <mergeCell ref="F935:F936"/>
    <mergeCell ref="F896:F898"/>
    <mergeCell ref="A900:A912"/>
    <mergeCell ref="B900:B912"/>
    <mergeCell ref="E900:F900"/>
    <mergeCell ref="A913:A928"/>
    <mergeCell ref="B913:B928"/>
    <mergeCell ref="E913:F913"/>
    <mergeCell ref="A862:A898"/>
    <mergeCell ref="B862:B898"/>
    <mergeCell ref="E862:F862"/>
    <mergeCell ref="C863:C865"/>
    <mergeCell ref="F863:F865"/>
    <mergeCell ref="C866:C868"/>
    <mergeCell ref="F866:F868"/>
    <mergeCell ref="C869:C871"/>
    <mergeCell ref="F869:F871"/>
    <mergeCell ref="A929:A934"/>
    <mergeCell ref="B929:B934"/>
    <mergeCell ref="C929:C930"/>
    <mergeCell ref="F929:F930"/>
    <mergeCell ref="A979:A1005"/>
    <mergeCell ref="B979:B1005"/>
    <mergeCell ref="C979:C985"/>
    <mergeCell ref="F979:F985"/>
    <mergeCell ref="C986:C1005"/>
    <mergeCell ref="F986:F1005"/>
    <mergeCell ref="E937:F937"/>
    <mergeCell ref="A966:A978"/>
    <mergeCell ref="B966:B978"/>
    <mergeCell ref="C966:C969"/>
    <mergeCell ref="F966:F969"/>
    <mergeCell ref="C970:C978"/>
    <mergeCell ref="F970:F978"/>
    <mergeCell ref="A937:A965"/>
    <mergeCell ref="B937:B965"/>
    <mergeCell ref="A1013:A1017"/>
    <mergeCell ref="B1013:B1017"/>
    <mergeCell ref="C1013:C1014"/>
    <mergeCell ref="F1013:F1014"/>
    <mergeCell ref="A1018:A1021"/>
    <mergeCell ref="B1018:B1021"/>
    <mergeCell ref="C1018:C1021"/>
    <mergeCell ref="F1018:F1021"/>
    <mergeCell ref="A1006:A1012"/>
    <mergeCell ref="B1006:B1012"/>
    <mergeCell ref="C1006:C1010"/>
    <mergeCell ref="F1006:F1010"/>
    <mergeCell ref="C1011:C1012"/>
    <mergeCell ref="F1011:F1012"/>
    <mergeCell ref="A1022:A1041"/>
    <mergeCell ref="B1022:B1041"/>
    <mergeCell ref="E1022:F1022"/>
    <mergeCell ref="A1042:A1047"/>
    <mergeCell ref="B1042:B1047"/>
    <mergeCell ref="A1048:A1061"/>
    <mergeCell ref="B1048:B1061"/>
    <mergeCell ref="C1048:C1057"/>
    <mergeCell ref="F1048:F1057"/>
    <mergeCell ref="F1042:F1043"/>
    <mergeCell ref="C1042:C1043"/>
    <mergeCell ref="F1062:F1064"/>
    <mergeCell ref="A1065:A1070"/>
    <mergeCell ref="B1065:B1070"/>
    <mergeCell ref="C1065:C1070"/>
    <mergeCell ref="F1065:F1070"/>
    <mergeCell ref="A1071:A1073"/>
    <mergeCell ref="B1071:B1073"/>
    <mergeCell ref="C1071:C1073"/>
    <mergeCell ref="F1071:F1073"/>
    <mergeCell ref="A1062:A1064"/>
    <mergeCell ref="B1062:B1064"/>
    <mergeCell ref="C1062:C1064"/>
    <mergeCell ref="A1158:A1160"/>
    <mergeCell ref="B1158:B1160"/>
    <mergeCell ref="A1161:A1207"/>
    <mergeCell ref="B1161:B1207"/>
    <mergeCell ref="E1161:F1161"/>
    <mergeCell ref="A1208:A1255"/>
    <mergeCell ref="B1208:B1255"/>
    <mergeCell ref="E1208:F1208"/>
    <mergeCell ref="C1074:C1079"/>
    <mergeCell ref="F1074:F1079"/>
    <mergeCell ref="A1080:A1109"/>
    <mergeCell ref="B1080:B1109"/>
    <mergeCell ref="E1080:F1080"/>
    <mergeCell ref="A1110:A1132"/>
    <mergeCell ref="B1110:B1132"/>
    <mergeCell ref="E1110:F1110"/>
    <mergeCell ref="A1133:A1157"/>
    <mergeCell ref="B1133:B1157"/>
    <mergeCell ref="E1133:F1133"/>
    <mergeCell ref="A1074:A1079"/>
    <mergeCell ref="B1074:B1079"/>
    <mergeCell ref="A1256:A1279"/>
    <mergeCell ref="B1256:B1279"/>
    <mergeCell ref="E1256:F1256"/>
    <mergeCell ref="A1280:A1293"/>
    <mergeCell ref="B1280:B1293"/>
    <mergeCell ref="E1280:F1280"/>
    <mergeCell ref="A1394:A1397"/>
    <mergeCell ref="B1394:B1397"/>
    <mergeCell ref="C1394:C1397"/>
    <mergeCell ref="E1394:F1394"/>
    <mergeCell ref="A1368:A1382"/>
    <mergeCell ref="B1368:B1382"/>
    <mergeCell ref="E1368:F1368"/>
    <mergeCell ref="A1385:A1392"/>
    <mergeCell ref="B1385:B1392"/>
    <mergeCell ref="E1385:F1385"/>
    <mergeCell ref="B1563:F1563"/>
    <mergeCell ref="B1564:F1564"/>
    <mergeCell ref="A1520:A1550"/>
    <mergeCell ref="B1520:B1550"/>
    <mergeCell ref="E1520:F1520"/>
    <mergeCell ref="B1555:F1555"/>
    <mergeCell ref="B1561:F1561"/>
    <mergeCell ref="B1562:F1562"/>
    <mergeCell ref="A1448:A1494"/>
    <mergeCell ref="B1448:B1494"/>
    <mergeCell ref="E1448:F1448"/>
    <mergeCell ref="A1495:A1519"/>
    <mergeCell ref="B1495:B1519"/>
    <mergeCell ref="E1495:F1495"/>
  </mergeCells>
  <pageMargins left="0.7" right="0.7" top="0.78740157499999996" bottom="0.78740157499999996"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Tabelle13">
    <tabColor rgb="FF002060"/>
  </sheetPr>
  <dimension ref="A1:N1320"/>
  <sheetViews>
    <sheetView topLeftCell="E1" workbookViewId="0">
      <selection activeCell="O11" sqref="O11"/>
    </sheetView>
  </sheetViews>
  <sheetFormatPr baseColWidth="10" defaultRowHeight="12.75" x14ac:dyDescent="0.2"/>
  <cols>
    <col min="1" max="1" width="8.42578125" style="22" customWidth="1"/>
    <col min="2" max="2" width="4.85546875" style="22" customWidth="1"/>
    <col min="3" max="3" width="42.5703125" style="25" customWidth="1"/>
    <col min="4" max="4" width="17.42578125" style="22" customWidth="1"/>
    <col min="5" max="5" width="17.140625" style="22" customWidth="1"/>
    <col min="6" max="6" width="9.140625" style="22" customWidth="1"/>
    <col min="7" max="7" width="12.42578125" style="23" customWidth="1"/>
    <col min="8" max="8" width="12.85546875" style="22" customWidth="1"/>
    <col min="9" max="9" width="13.5703125" style="23" customWidth="1"/>
    <col min="10" max="10" width="11.42578125" style="22" customWidth="1"/>
    <col min="11" max="11" width="17.5703125" style="22" customWidth="1"/>
    <col min="12" max="12" width="11.42578125" style="22" customWidth="1"/>
    <col min="13" max="13" width="15.42578125" style="22" customWidth="1"/>
  </cols>
  <sheetData>
    <row r="1" spans="1:14" ht="15" x14ac:dyDescent="0.25">
      <c r="A1" s="19"/>
      <c r="B1" s="19"/>
      <c r="C1" s="19"/>
      <c r="D1" s="19"/>
      <c r="E1" s="19"/>
      <c r="F1" s="19"/>
      <c r="G1" s="19"/>
      <c r="H1" s="19"/>
      <c r="I1" s="19"/>
      <c r="J1" s="19"/>
      <c r="K1" s="19"/>
      <c r="L1" s="19"/>
      <c r="N1" s="28" t="s">
        <v>7605</v>
      </c>
    </row>
    <row r="2" spans="1:14" ht="15" x14ac:dyDescent="0.25">
      <c r="A2" s="525" t="s">
        <v>7606</v>
      </c>
      <c r="B2" s="525"/>
      <c r="C2" s="525"/>
      <c r="D2" s="525"/>
      <c r="E2" s="525"/>
      <c r="F2" s="525"/>
      <c r="G2" s="525"/>
      <c r="H2" s="525"/>
      <c r="I2" s="525"/>
      <c r="J2" s="525"/>
      <c r="K2" s="525"/>
      <c r="L2" s="525"/>
      <c r="M2" s="525"/>
      <c r="N2" s="525"/>
    </row>
    <row r="3" spans="1:14" x14ac:dyDescent="0.2">
      <c r="A3" s="527" t="s">
        <v>1483</v>
      </c>
      <c r="B3" s="527"/>
      <c r="C3" s="527"/>
      <c r="D3" s="527"/>
      <c r="E3" s="527"/>
      <c r="F3" s="527"/>
      <c r="G3" s="527"/>
      <c r="H3" s="527"/>
      <c r="I3" s="527"/>
      <c r="J3" s="527"/>
      <c r="K3" s="527"/>
      <c r="L3" s="527"/>
      <c r="M3" s="527"/>
      <c r="N3" s="527"/>
    </row>
    <row r="4" spans="1:14" x14ac:dyDescent="0.2">
      <c r="A4" s="19"/>
      <c r="B4" s="19"/>
      <c r="C4" s="19"/>
      <c r="D4" s="19"/>
      <c r="E4" s="19"/>
      <c r="F4" s="19"/>
      <c r="G4" s="19"/>
      <c r="H4" s="19"/>
      <c r="I4" s="19"/>
      <c r="J4" s="19"/>
      <c r="K4" s="19"/>
      <c r="L4" s="19"/>
      <c r="M4" s="19"/>
    </row>
    <row r="5" spans="1:14" ht="13.35" customHeight="1" x14ac:dyDescent="0.2">
      <c r="A5" s="528" t="s">
        <v>1585</v>
      </c>
      <c r="B5" s="528" t="s">
        <v>1484</v>
      </c>
      <c r="C5" s="528" t="s">
        <v>3364</v>
      </c>
      <c r="D5" s="528" t="s">
        <v>1485</v>
      </c>
      <c r="E5" s="528" t="s">
        <v>1486</v>
      </c>
      <c r="F5" s="528" t="s">
        <v>1776</v>
      </c>
      <c r="G5" s="528" t="s">
        <v>3301</v>
      </c>
      <c r="H5" s="528"/>
      <c r="I5" s="528" t="s">
        <v>3302</v>
      </c>
      <c r="J5" s="528"/>
      <c r="K5" s="528" t="s">
        <v>1487</v>
      </c>
      <c r="L5" s="528" t="s">
        <v>1488</v>
      </c>
      <c r="M5" s="528" t="s">
        <v>1777</v>
      </c>
      <c r="N5" s="528" t="s">
        <v>7607</v>
      </c>
    </row>
    <row r="6" spans="1:14" ht="22.5" x14ac:dyDescent="0.2">
      <c r="A6" s="581"/>
      <c r="B6" s="581"/>
      <c r="C6" s="581"/>
      <c r="D6" s="581"/>
      <c r="E6" s="581"/>
      <c r="F6" s="581"/>
      <c r="G6" s="352" t="s">
        <v>2087</v>
      </c>
      <c r="H6" s="352" t="s">
        <v>2334</v>
      </c>
      <c r="I6" s="352" t="s">
        <v>2088</v>
      </c>
      <c r="J6" s="352" t="s">
        <v>2334</v>
      </c>
      <c r="K6" s="581"/>
      <c r="L6" s="581"/>
      <c r="M6" s="581"/>
      <c r="N6" s="581"/>
    </row>
    <row r="7" spans="1:14" x14ac:dyDescent="0.2">
      <c r="A7" s="191">
        <v>1</v>
      </c>
      <c r="B7" s="191">
        <v>2</v>
      </c>
      <c r="C7" s="191">
        <v>3</v>
      </c>
      <c r="D7" s="191">
        <v>4</v>
      </c>
      <c r="E7" s="191">
        <v>5</v>
      </c>
      <c r="F7" s="191">
        <v>6</v>
      </c>
      <c r="G7" s="191">
        <v>7</v>
      </c>
      <c r="H7" s="191">
        <v>8</v>
      </c>
      <c r="I7" s="191">
        <v>9</v>
      </c>
      <c r="J7" s="191">
        <v>10</v>
      </c>
      <c r="K7" s="191">
        <v>11</v>
      </c>
      <c r="L7" s="191">
        <v>12</v>
      </c>
      <c r="M7" s="191">
        <v>13</v>
      </c>
      <c r="N7" s="191">
        <v>14</v>
      </c>
    </row>
    <row r="8" spans="1:14" x14ac:dyDescent="0.2">
      <c r="A8" s="81" t="s">
        <v>758</v>
      </c>
      <c r="B8" s="82"/>
      <c r="C8" s="83"/>
      <c r="D8" s="84"/>
      <c r="E8" s="84"/>
      <c r="F8" s="85"/>
      <c r="G8" s="82"/>
      <c r="H8" s="84"/>
      <c r="I8" s="82"/>
      <c r="J8" s="84"/>
      <c r="K8" s="84"/>
      <c r="L8" s="82"/>
      <c r="M8" s="82"/>
      <c r="N8" s="353"/>
    </row>
    <row r="9" spans="1:14" ht="22.5" x14ac:dyDescent="0.2">
      <c r="A9" s="202" t="s">
        <v>3686</v>
      </c>
      <c r="B9" s="202" t="s">
        <v>3303</v>
      </c>
      <c r="C9" s="354" t="s">
        <v>3649</v>
      </c>
      <c r="D9" s="204">
        <v>21.483000000000001</v>
      </c>
      <c r="E9" s="204"/>
      <c r="F9" s="205">
        <v>44.6</v>
      </c>
      <c r="G9" s="202">
        <v>14</v>
      </c>
      <c r="H9" s="204">
        <v>1.012</v>
      </c>
      <c r="I9" s="202">
        <v>63</v>
      </c>
      <c r="J9" s="204">
        <v>0.34</v>
      </c>
      <c r="K9" s="204"/>
      <c r="L9" s="202" t="s">
        <v>310</v>
      </c>
      <c r="M9" s="202" t="s">
        <v>310</v>
      </c>
      <c r="N9" s="355">
        <v>3.5493000000000001</v>
      </c>
    </row>
    <row r="10" spans="1:14" ht="56.25" x14ac:dyDescent="0.2">
      <c r="A10" s="202" t="s">
        <v>3687</v>
      </c>
      <c r="B10" s="202" t="s">
        <v>3303</v>
      </c>
      <c r="C10" s="354" t="s">
        <v>5551</v>
      </c>
      <c r="D10" s="204">
        <v>12.506</v>
      </c>
      <c r="E10" s="204"/>
      <c r="F10" s="205">
        <v>32.299999999999997</v>
      </c>
      <c r="G10" s="202">
        <v>10</v>
      </c>
      <c r="H10" s="204">
        <v>0.80300000000000005</v>
      </c>
      <c r="I10" s="202">
        <v>50</v>
      </c>
      <c r="J10" s="204">
        <v>0.317</v>
      </c>
      <c r="K10" s="204"/>
      <c r="L10" s="202" t="s">
        <v>310</v>
      </c>
      <c r="M10" s="202" t="s">
        <v>310</v>
      </c>
      <c r="N10" s="355">
        <v>2.5709</v>
      </c>
    </row>
    <row r="11" spans="1:14" ht="56.25" x14ac:dyDescent="0.2">
      <c r="A11" s="202" t="s">
        <v>3688</v>
      </c>
      <c r="B11" s="202" t="s">
        <v>3303</v>
      </c>
      <c r="C11" s="354" t="s">
        <v>5552</v>
      </c>
      <c r="D11" s="204">
        <v>8.8350000000000009</v>
      </c>
      <c r="E11" s="204"/>
      <c r="F11" s="205">
        <v>23.1</v>
      </c>
      <c r="G11" s="202">
        <v>7</v>
      </c>
      <c r="H11" s="204">
        <v>0.755</v>
      </c>
      <c r="I11" s="202">
        <v>41</v>
      </c>
      <c r="J11" s="204">
        <v>0.26100000000000001</v>
      </c>
      <c r="K11" s="204"/>
      <c r="L11" s="202" t="s">
        <v>310</v>
      </c>
      <c r="M11" s="202" t="s">
        <v>310</v>
      </c>
      <c r="N11" s="355">
        <v>2.2879</v>
      </c>
    </row>
    <row r="12" spans="1:14" x14ac:dyDescent="0.2">
      <c r="A12" s="202" t="s">
        <v>1269</v>
      </c>
      <c r="B12" s="202" t="s">
        <v>3303</v>
      </c>
      <c r="C12" s="354" t="s">
        <v>1270</v>
      </c>
      <c r="D12" s="204">
        <v>8.6059999999999999</v>
      </c>
      <c r="E12" s="204"/>
      <c r="F12" s="205">
        <v>23.5</v>
      </c>
      <c r="G12" s="202">
        <v>7</v>
      </c>
      <c r="H12" s="204">
        <v>0.70399999999999996</v>
      </c>
      <c r="I12" s="202">
        <v>39</v>
      </c>
      <c r="J12" s="204">
        <v>0.314</v>
      </c>
      <c r="K12" s="204"/>
      <c r="L12" s="202" t="s">
        <v>310</v>
      </c>
      <c r="M12" s="202" t="s">
        <v>310</v>
      </c>
      <c r="N12" s="355">
        <v>1.8611</v>
      </c>
    </row>
    <row r="13" spans="1:14" x14ac:dyDescent="0.2">
      <c r="A13" s="202" t="s">
        <v>3689</v>
      </c>
      <c r="B13" s="202" t="s">
        <v>3303</v>
      </c>
      <c r="C13" s="354" t="s">
        <v>3624</v>
      </c>
      <c r="D13" s="204">
        <v>22.919</v>
      </c>
      <c r="E13" s="204"/>
      <c r="F13" s="205">
        <v>45.7</v>
      </c>
      <c r="G13" s="202">
        <v>14</v>
      </c>
      <c r="H13" s="204">
        <v>1.17</v>
      </c>
      <c r="I13" s="202">
        <v>64</v>
      </c>
      <c r="J13" s="204">
        <v>0.47699999999999998</v>
      </c>
      <c r="K13" s="204"/>
      <c r="L13" s="202" t="s">
        <v>310</v>
      </c>
      <c r="M13" s="202" t="s">
        <v>310</v>
      </c>
      <c r="N13" s="355">
        <v>3.2951999999999999</v>
      </c>
    </row>
    <row r="14" spans="1:14" x14ac:dyDescent="0.2">
      <c r="A14" s="202" t="s">
        <v>3690</v>
      </c>
      <c r="B14" s="202" t="s">
        <v>3303</v>
      </c>
      <c r="C14" s="354" t="s">
        <v>3625</v>
      </c>
      <c r="D14" s="204">
        <v>12.599</v>
      </c>
      <c r="E14" s="204"/>
      <c r="F14" s="205">
        <v>24.6</v>
      </c>
      <c r="G14" s="202">
        <v>7</v>
      </c>
      <c r="H14" s="204">
        <v>1.077</v>
      </c>
      <c r="I14" s="202">
        <v>35</v>
      </c>
      <c r="J14" s="204">
        <v>0.434</v>
      </c>
      <c r="K14" s="204"/>
      <c r="L14" s="202" t="s">
        <v>310</v>
      </c>
      <c r="M14" s="202" t="s">
        <v>310</v>
      </c>
      <c r="N14" s="355">
        <v>2.3654999999999999</v>
      </c>
    </row>
    <row r="15" spans="1:14" ht="56.25" x14ac:dyDescent="0.2">
      <c r="A15" s="202" t="s">
        <v>3691</v>
      </c>
      <c r="B15" s="202" t="s">
        <v>3303</v>
      </c>
      <c r="C15" s="354" t="s">
        <v>5553</v>
      </c>
      <c r="D15" s="204">
        <v>24.898</v>
      </c>
      <c r="E15" s="204"/>
      <c r="F15" s="205">
        <v>55.9</v>
      </c>
      <c r="G15" s="202">
        <v>18</v>
      </c>
      <c r="H15" s="204">
        <v>1.046</v>
      </c>
      <c r="I15" s="202">
        <v>74</v>
      </c>
      <c r="J15" s="204">
        <v>0.42499999999999999</v>
      </c>
      <c r="K15" s="204"/>
      <c r="L15" s="202" t="s">
        <v>310</v>
      </c>
      <c r="M15" s="202" t="s">
        <v>310</v>
      </c>
      <c r="N15" s="355">
        <v>3.3538000000000001</v>
      </c>
    </row>
    <row r="16" spans="1:14" ht="56.25" x14ac:dyDescent="0.2">
      <c r="A16" s="202" t="s">
        <v>3692</v>
      </c>
      <c r="B16" s="202" t="s">
        <v>3303</v>
      </c>
      <c r="C16" s="354" t="s">
        <v>7411</v>
      </c>
      <c r="D16" s="204">
        <v>19.138999999999999</v>
      </c>
      <c r="E16" s="204"/>
      <c r="F16" s="205">
        <v>56.1</v>
      </c>
      <c r="G16" s="202">
        <v>18</v>
      </c>
      <c r="H16" s="204">
        <v>0.92200000000000004</v>
      </c>
      <c r="I16" s="202">
        <v>74</v>
      </c>
      <c r="J16" s="204">
        <v>0.313</v>
      </c>
      <c r="K16" s="204"/>
      <c r="L16" s="202" t="s">
        <v>310</v>
      </c>
      <c r="M16" s="202" t="s">
        <v>310</v>
      </c>
      <c r="N16" s="355">
        <v>2.9451000000000001</v>
      </c>
    </row>
    <row r="17" spans="1:14" ht="45" x14ac:dyDescent="0.2">
      <c r="A17" s="202" t="s">
        <v>2445</v>
      </c>
      <c r="B17" s="202" t="s">
        <v>3303</v>
      </c>
      <c r="C17" s="354" t="s">
        <v>6768</v>
      </c>
      <c r="D17" s="204">
        <v>11.917999999999999</v>
      </c>
      <c r="E17" s="204"/>
      <c r="F17" s="205">
        <v>38.200000000000003</v>
      </c>
      <c r="G17" s="202">
        <v>12</v>
      </c>
      <c r="H17" s="204">
        <v>0.874</v>
      </c>
      <c r="I17" s="202">
        <v>56</v>
      </c>
      <c r="J17" s="204">
        <v>0.29799999999999999</v>
      </c>
      <c r="K17" s="204"/>
      <c r="L17" s="202" t="s">
        <v>310</v>
      </c>
      <c r="M17" s="202" t="s">
        <v>310</v>
      </c>
      <c r="N17" s="355">
        <v>2.1760000000000002</v>
      </c>
    </row>
    <row r="18" spans="1:14" ht="22.5" x14ac:dyDescent="0.2">
      <c r="A18" s="202" t="s">
        <v>2223</v>
      </c>
      <c r="B18" s="202" t="s">
        <v>3303</v>
      </c>
      <c r="C18" s="354" t="s">
        <v>476</v>
      </c>
      <c r="D18" s="204">
        <v>10.561</v>
      </c>
      <c r="E18" s="204"/>
      <c r="F18" s="205">
        <v>35.299999999999997</v>
      </c>
      <c r="G18" s="202">
        <v>11</v>
      </c>
      <c r="H18" s="204">
        <v>0.83599999999999997</v>
      </c>
      <c r="I18" s="202">
        <v>51</v>
      </c>
      <c r="J18" s="204">
        <v>0.28399999999999997</v>
      </c>
      <c r="K18" s="204"/>
      <c r="L18" s="202" t="s">
        <v>310</v>
      </c>
      <c r="M18" s="202" t="s">
        <v>310</v>
      </c>
      <c r="N18" s="355">
        <v>2.1659000000000002</v>
      </c>
    </row>
    <row r="19" spans="1:14" ht="33.75" x14ac:dyDescent="0.2">
      <c r="A19" s="202" t="s">
        <v>3145</v>
      </c>
      <c r="B19" s="202" t="s">
        <v>3303</v>
      </c>
      <c r="C19" s="354" t="s">
        <v>477</v>
      </c>
      <c r="D19" s="204">
        <v>32.731999999999999</v>
      </c>
      <c r="E19" s="204"/>
      <c r="F19" s="205">
        <v>86.1</v>
      </c>
      <c r="G19" s="202">
        <v>28</v>
      </c>
      <c r="H19" s="204">
        <v>0.86499999999999999</v>
      </c>
      <c r="I19" s="202">
        <v>104</v>
      </c>
      <c r="J19" s="204">
        <v>0.29099999999999998</v>
      </c>
      <c r="K19" s="204"/>
      <c r="L19" s="202" t="s">
        <v>310</v>
      </c>
      <c r="M19" s="202" t="s">
        <v>310</v>
      </c>
      <c r="N19" s="355">
        <v>2.6602999999999999</v>
      </c>
    </row>
    <row r="20" spans="1:14" ht="33.75" x14ac:dyDescent="0.2">
      <c r="A20" s="202" t="s">
        <v>3146</v>
      </c>
      <c r="B20" s="202" t="s">
        <v>3303</v>
      </c>
      <c r="C20" s="354" t="s">
        <v>478</v>
      </c>
      <c r="D20" s="204">
        <v>15.848000000000001</v>
      </c>
      <c r="E20" s="204"/>
      <c r="F20" s="205">
        <v>50</v>
      </c>
      <c r="G20" s="202">
        <v>16</v>
      </c>
      <c r="H20" s="204">
        <v>0.59299999999999997</v>
      </c>
      <c r="I20" s="202">
        <v>68</v>
      </c>
      <c r="J20" s="204">
        <v>0.248</v>
      </c>
      <c r="K20" s="204"/>
      <c r="L20" s="202" t="s">
        <v>310</v>
      </c>
      <c r="M20" s="202" t="s">
        <v>310</v>
      </c>
      <c r="N20" s="355">
        <v>1.8554999999999999</v>
      </c>
    </row>
    <row r="21" spans="1:14" ht="33.75" x14ac:dyDescent="0.2">
      <c r="A21" s="202" t="s">
        <v>3121</v>
      </c>
      <c r="B21" s="202" t="s">
        <v>3303</v>
      </c>
      <c r="C21" s="354" t="s">
        <v>6769</v>
      </c>
      <c r="D21" s="204">
        <v>45.536000000000001</v>
      </c>
      <c r="E21" s="204"/>
      <c r="F21" s="205">
        <v>125.4</v>
      </c>
      <c r="G21" s="202"/>
      <c r="H21" s="204"/>
      <c r="I21" s="202">
        <v>143</v>
      </c>
      <c r="J21" s="204">
        <v>0.32600000000000001</v>
      </c>
      <c r="K21" s="204"/>
      <c r="L21" s="202" t="s">
        <v>310</v>
      </c>
      <c r="M21" s="202" t="s">
        <v>310</v>
      </c>
      <c r="N21" s="355">
        <v>4.4737</v>
      </c>
    </row>
    <row r="22" spans="1:14" ht="45" x14ac:dyDescent="0.2">
      <c r="A22" s="202" t="s">
        <v>4007</v>
      </c>
      <c r="B22" s="202" t="s">
        <v>3303</v>
      </c>
      <c r="C22" s="354" t="s">
        <v>6770</v>
      </c>
      <c r="D22" s="204">
        <v>35.183999999999997</v>
      </c>
      <c r="E22" s="204"/>
      <c r="F22" s="205">
        <v>105.5</v>
      </c>
      <c r="G22" s="202"/>
      <c r="H22" s="204"/>
      <c r="I22" s="202">
        <v>123</v>
      </c>
      <c r="J22" s="204">
        <v>0.29399999999999998</v>
      </c>
      <c r="K22" s="204"/>
      <c r="L22" s="202" t="s">
        <v>310</v>
      </c>
      <c r="M22" s="202" t="s">
        <v>310</v>
      </c>
      <c r="N22" s="355">
        <v>4.2640000000000002</v>
      </c>
    </row>
    <row r="23" spans="1:14" ht="33.75" x14ac:dyDescent="0.2">
      <c r="A23" s="202" t="s">
        <v>479</v>
      </c>
      <c r="B23" s="202" t="s">
        <v>3303</v>
      </c>
      <c r="C23" s="354" t="s">
        <v>6771</v>
      </c>
      <c r="D23" s="204">
        <v>24.725999999999999</v>
      </c>
      <c r="E23" s="204"/>
      <c r="F23" s="205">
        <v>105.8</v>
      </c>
      <c r="G23" s="202"/>
      <c r="H23" s="204"/>
      <c r="I23" s="202">
        <v>124</v>
      </c>
      <c r="J23" s="204">
        <v>0.22900000000000001</v>
      </c>
      <c r="K23" s="204"/>
      <c r="L23" s="202" t="s">
        <v>310</v>
      </c>
      <c r="M23" s="202" t="s">
        <v>310</v>
      </c>
      <c r="N23" s="355">
        <v>3.6518999999999999</v>
      </c>
    </row>
    <row r="24" spans="1:14" ht="56.25" x14ac:dyDescent="0.2">
      <c r="A24" s="202" t="s">
        <v>3662</v>
      </c>
      <c r="B24" s="202" t="s">
        <v>3303</v>
      </c>
      <c r="C24" s="354" t="s">
        <v>4334</v>
      </c>
      <c r="D24" s="204">
        <v>31.257000000000001</v>
      </c>
      <c r="E24" s="204"/>
      <c r="F24" s="205">
        <v>74.2</v>
      </c>
      <c r="G24" s="202">
        <v>24</v>
      </c>
      <c r="H24" s="204">
        <v>0.98399999999999999</v>
      </c>
      <c r="I24" s="202">
        <v>92</v>
      </c>
      <c r="J24" s="204">
        <v>0.34599999999999997</v>
      </c>
      <c r="K24" s="204"/>
      <c r="L24" s="202" t="s">
        <v>310</v>
      </c>
      <c r="M24" s="202" t="s">
        <v>310</v>
      </c>
      <c r="N24" s="355">
        <v>4.0688000000000004</v>
      </c>
    </row>
    <row r="25" spans="1:14" ht="56.25" x14ac:dyDescent="0.2">
      <c r="A25" s="202" t="s">
        <v>3663</v>
      </c>
      <c r="B25" s="202" t="s">
        <v>3303</v>
      </c>
      <c r="C25" s="354" t="s">
        <v>7412</v>
      </c>
      <c r="D25" s="204">
        <v>25.138999999999999</v>
      </c>
      <c r="E25" s="204"/>
      <c r="F25" s="205">
        <v>72.900000000000006</v>
      </c>
      <c r="G25" s="202">
        <v>23</v>
      </c>
      <c r="H25" s="204">
        <v>0.93</v>
      </c>
      <c r="I25" s="202">
        <v>91</v>
      </c>
      <c r="J25" s="204">
        <v>0.30599999999999999</v>
      </c>
      <c r="K25" s="204"/>
      <c r="L25" s="202" t="s">
        <v>310</v>
      </c>
      <c r="M25" s="202" t="s">
        <v>310</v>
      </c>
      <c r="N25" s="355">
        <v>4.05</v>
      </c>
    </row>
    <row r="26" spans="1:14" ht="56.25" x14ac:dyDescent="0.2">
      <c r="A26" s="202" t="s">
        <v>3664</v>
      </c>
      <c r="B26" s="202" t="s">
        <v>3303</v>
      </c>
      <c r="C26" s="354" t="s">
        <v>5554</v>
      </c>
      <c r="D26" s="204">
        <v>19.120999999999999</v>
      </c>
      <c r="E26" s="204"/>
      <c r="F26" s="205">
        <v>62.1</v>
      </c>
      <c r="G26" s="202">
        <v>20</v>
      </c>
      <c r="H26" s="204">
        <v>0.82299999999999995</v>
      </c>
      <c r="I26" s="202">
        <v>80</v>
      </c>
      <c r="J26" s="204">
        <v>0.23100000000000001</v>
      </c>
      <c r="K26" s="204">
        <v>0.27400000000000002</v>
      </c>
      <c r="L26" s="202"/>
      <c r="M26" s="202" t="s">
        <v>310</v>
      </c>
      <c r="N26" s="355">
        <v>3.8879999999999999</v>
      </c>
    </row>
    <row r="27" spans="1:14" ht="56.25" x14ac:dyDescent="0.2">
      <c r="A27" s="202" t="s">
        <v>1815</v>
      </c>
      <c r="B27" s="202" t="s">
        <v>3303</v>
      </c>
      <c r="C27" s="354" t="s">
        <v>7413</v>
      </c>
      <c r="D27" s="204">
        <v>14.926</v>
      </c>
      <c r="E27" s="204"/>
      <c r="F27" s="205">
        <v>58.6</v>
      </c>
      <c r="G27" s="202">
        <v>19</v>
      </c>
      <c r="H27" s="204">
        <v>0.69699999999999995</v>
      </c>
      <c r="I27" s="202">
        <v>77</v>
      </c>
      <c r="J27" s="204">
        <v>0.16700000000000001</v>
      </c>
      <c r="K27" s="204">
        <v>0.23400000000000001</v>
      </c>
      <c r="L27" s="202"/>
      <c r="M27" s="202" t="s">
        <v>310</v>
      </c>
      <c r="N27" s="355">
        <v>3.5962000000000001</v>
      </c>
    </row>
    <row r="28" spans="1:14" ht="56.25" x14ac:dyDescent="0.2">
      <c r="A28" s="202" t="s">
        <v>2726</v>
      </c>
      <c r="B28" s="202" t="s">
        <v>3303</v>
      </c>
      <c r="C28" s="354" t="s">
        <v>7414</v>
      </c>
      <c r="D28" s="204">
        <v>13.099</v>
      </c>
      <c r="E28" s="204"/>
      <c r="F28" s="205">
        <v>60.1</v>
      </c>
      <c r="G28" s="202">
        <v>19</v>
      </c>
      <c r="H28" s="204">
        <v>0.623</v>
      </c>
      <c r="I28" s="202">
        <v>78</v>
      </c>
      <c r="J28" s="204">
        <v>0.14499999999999999</v>
      </c>
      <c r="K28" s="204">
        <v>0.20399999999999999</v>
      </c>
      <c r="L28" s="202"/>
      <c r="M28" s="202" t="s">
        <v>310</v>
      </c>
      <c r="N28" s="355">
        <v>3.2317999999999998</v>
      </c>
    </row>
    <row r="29" spans="1:14" ht="56.25" x14ac:dyDescent="0.2">
      <c r="A29" s="202" t="s">
        <v>6774</v>
      </c>
      <c r="B29" s="202" t="s">
        <v>3303</v>
      </c>
      <c r="C29" s="354" t="s">
        <v>7415</v>
      </c>
      <c r="D29" s="204">
        <v>9.9019999999999992</v>
      </c>
      <c r="E29" s="204"/>
      <c r="F29" s="205">
        <v>58.9</v>
      </c>
      <c r="G29" s="202">
        <v>19</v>
      </c>
      <c r="H29" s="204">
        <v>0.48199999999999998</v>
      </c>
      <c r="I29" s="202">
        <v>77</v>
      </c>
      <c r="J29" s="204">
        <v>0.114</v>
      </c>
      <c r="K29" s="204">
        <v>0.161</v>
      </c>
      <c r="L29" s="202"/>
      <c r="M29" s="202" t="s">
        <v>310</v>
      </c>
      <c r="N29" s="355">
        <v>2.6943000000000001</v>
      </c>
    </row>
    <row r="30" spans="1:14" ht="56.25" x14ac:dyDescent="0.2">
      <c r="A30" s="202" t="s">
        <v>3239</v>
      </c>
      <c r="B30" s="202" t="s">
        <v>3303</v>
      </c>
      <c r="C30" s="354" t="s">
        <v>7608</v>
      </c>
      <c r="D30" s="204">
        <v>23.149000000000001</v>
      </c>
      <c r="E30" s="204"/>
      <c r="F30" s="205">
        <v>57.3</v>
      </c>
      <c r="G30" s="202">
        <v>18</v>
      </c>
      <c r="H30" s="204">
        <v>0.97099999999999997</v>
      </c>
      <c r="I30" s="202">
        <v>75</v>
      </c>
      <c r="J30" s="204">
        <v>0.32200000000000001</v>
      </c>
      <c r="K30" s="204"/>
      <c r="L30" s="202" t="s">
        <v>310</v>
      </c>
      <c r="M30" s="202" t="s">
        <v>310</v>
      </c>
      <c r="N30" s="355">
        <v>3.8824000000000001</v>
      </c>
    </row>
    <row r="31" spans="1:14" ht="56.25" x14ac:dyDescent="0.2">
      <c r="A31" s="202" t="s">
        <v>3240</v>
      </c>
      <c r="B31" s="202" t="s">
        <v>3303</v>
      </c>
      <c r="C31" s="354" t="s">
        <v>7609</v>
      </c>
      <c r="D31" s="204">
        <v>14.853999999999999</v>
      </c>
      <c r="E31" s="204"/>
      <c r="F31" s="205">
        <v>39.799999999999997</v>
      </c>
      <c r="G31" s="202">
        <v>12</v>
      </c>
      <c r="H31" s="204">
        <v>0.93799999999999994</v>
      </c>
      <c r="I31" s="202">
        <v>58</v>
      </c>
      <c r="J31" s="204">
        <v>0.30599999999999999</v>
      </c>
      <c r="K31" s="204"/>
      <c r="L31" s="202" t="s">
        <v>310</v>
      </c>
      <c r="M31" s="202" t="s">
        <v>310</v>
      </c>
      <c r="N31" s="355">
        <v>3.7791000000000001</v>
      </c>
    </row>
    <row r="32" spans="1:14" ht="56.25" x14ac:dyDescent="0.2">
      <c r="A32" s="202" t="s">
        <v>3241</v>
      </c>
      <c r="B32" s="202" t="s">
        <v>3303</v>
      </c>
      <c r="C32" s="354" t="s">
        <v>7417</v>
      </c>
      <c r="D32" s="204">
        <v>12.298</v>
      </c>
      <c r="E32" s="204"/>
      <c r="F32" s="205">
        <v>35.299999999999997</v>
      </c>
      <c r="G32" s="202">
        <v>11</v>
      </c>
      <c r="H32" s="204">
        <v>0.88300000000000001</v>
      </c>
      <c r="I32" s="202">
        <v>53</v>
      </c>
      <c r="J32" s="204">
        <v>0.23400000000000001</v>
      </c>
      <c r="K32" s="204"/>
      <c r="L32" s="202" t="s">
        <v>310</v>
      </c>
      <c r="M32" s="202" t="s">
        <v>310</v>
      </c>
      <c r="N32" s="355">
        <v>3.7759999999999998</v>
      </c>
    </row>
    <row r="33" spans="1:14" ht="56.25" x14ac:dyDescent="0.2">
      <c r="A33" s="202" t="s">
        <v>3667</v>
      </c>
      <c r="B33" s="202" t="s">
        <v>3303</v>
      </c>
      <c r="C33" s="354" t="s">
        <v>481</v>
      </c>
      <c r="D33" s="204">
        <v>11.750999999999999</v>
      </c>
      <c r="E33" s="204"/>
      <c r="F33" s="205">
        <v>43.8</v>
      </c>
      <c r="G33" s="202">
        <v>14</v>
      </c>
      <c r="H33" s="204">
        <v>0.73599999999999999</v>
      </c>
      <c r="I33" s="202">
        <v>62</v>
      </c>
      <c r="J33" s="204">
        <v>0.17599999999999999</v>
      </c>
      <c r="K33" s="204">
        <v>0.247</v>
      </c>
      <c r="L33" s="202"/>
      <c r="M33" s="202" t="s">
        <v>310</v>
      </c>
      <c r="N33" s="355">
        <v>3.5910000000000002</v>
      </c>
    </row>
    <row r="34" spans="1:14" ht="56.25" x14ac:dyDescent="0.2">
      <c r="A34" s="202" t="s">
        <v>3034</v>
      </c>
      <c r="B34" s="202" t="s">
        <v>3303</v>
      </c>
      <c r="C34" s="354" t="s">
        <v>482</v>
      </c>
      <c r="D34" s="204">
        <v>9.6289999999999996</v>
      </c>
      <c r="E34" s="204"/>
      <c r="F34" s="205">
        <v>36</v>
      </c>
      <c r="G34" s="202">
        <v>11</v>
      </c>
      <c r="H34" s="204">
        <v>0.76600000000000001</v>
      </c>
      <c r="I34" s="202">
        <v>54</v>
      </c>
      <c r="J34" s="204">
        <v>0.17899999999999999</v>
      </c>
      <c r="K34" s="204">
        <v>0.249</v>
      </c>
      <c r="L34" s="202"/>
      <c r="M34" s="202" t="s">
        <v>310</v>
      </c>
      <c r="N34" s="355">
        <v>3.5865999999999998</v>
      </c>
    </row>
    <row r="35" spans="1:14" ht="56.25" x14ac:dyDescent="0.2">
      <c r="A35" s="202" t="s">
        <v>3035</v>
      </c>
      <c r="B35" s="202" t="s">
        <v>3303</v>
      </c>
      <c r="C35" s="354" t="s">
        <v>483</v>
      </c>
      <c r="D35" s="204">
        <v>8.4920000000000009</v>
      </c>
      <c r="E35" s="204"/>
      <c r="F35" s="205">
        <v>33.700000000000003</v>
      </c>
      <c r="G35" s="202">
        <v>10</v>
      </c>
      <c r="H35" s="204">
        <v>0.72099999999999997</v>
      </c>
      <c r="I35" s="202">
        <v>52</v>
      </c>
      <c r="J35" s="204">
        <v>0.16500000000000001</v>
      </c>
      <c r="K35" s="204">
        <v>0.22900000000000001</v>
      </c>
      <c r="L35" s="202"/>
      <c r="M35" s="202" t="s">
        <v>310</v>
      </c>
      <c r="N35" s="355">
        <v>3.1642999999999999</v>
      </c>
    </row>
    <row r="36" spans="1:14" ht="56.25" x14ac:dyDescent="0.2">
      <c r="A36" s="202" t="s">
        <v>2486</v>
      </c>
      <c r="B36" s="202" t="s">
        <v>3303</v>
      </c>
      <c r="C36" s="354" t="s">
        <v>7418</v>
      </c>
      <c r="D36" s="204">
        <v>18.687000000000001</v>
      </c>
      <c r="E36" s="204"/>
      <c r="F36" s="205">
        <v>48.2</v>
      </c>
      <c r="G36" s="202">
        <v>15</v>
      </c>
      <c r="H36" s="204">
        <v>0.89400000000000002</v>
      </c>
      <c r="I36" s="202">
        <v>66</v>
      </c>
      <c r="J36" s="204">
        <v>0.29699999999999999</v>
      </c>
      <c r="K36" s="204">
        <v>0.29099999999999998</v>
      </c>
      <c r="L36" s="202"/>
      <c r="M36" s="202" t="s">
        <v>310</v>
      </c>
      <c r="N36" s="355">
        <v>3.5442</v>
      </c>
    </row>
    <row r="37" spans="1:14" ht="56.25" x14ac:dyDescent="0.2">
      <c r="A37" s="202" t="s">
        <v>2487</v>
      </c>
      <c r="B37" s="202" t="s">
        <v>3303</v>
      </c>
      <c r="C37" s="354" t="s">
        <v>7419</v>
      </c>
      <c r="D37" s="204">
        <v>14.627000000000001</v>
      </c>
      <c r="E37" s="204"/>
      <c r="F37" s="205">
        <v>38.1</v>
      </c>
      <c r="G37" s="202">
        <v>12</v>
      </c>
      <c r="H37" s="204">
        <v>0.76900000000000002</v>
      </c>
      <c r="I37" s="202">
        <v>56</v>
      </c>
      <c r="J37" s="204">
        <v>0.27400000000000002</v>
      </c>
      <c r="K37" s="204"/>
      <c r="L37" s="202" t="s">
        <v>310</v>
      </c>
      <c r="M37" s="202" t="s">
        <v>310</v>
      </c>
      <c r="N37" s="355">
        <v>3.4998999999999998</v>
      </c>
    </row>
    <row r="38" spans="1:14" ht="56.25" x14ac:dyDescent="0.2">
      <c r="A38" s="202" t="s">
        <v>2464</v>
      </c>
      <c r="B38" s="202" t="s">
        <v>3303</v>
      </c>
      <c r="C38" s="354" t="s">
        <v>7610</v>
      </c>
      <c r="D38" s="204">
        <v>9.1920000000000002</v>
      </c>
      <c r="E38" s="204"/>
      <c r="F38" s="205">
        <v>25.8</v>
      </c>
      <c r="G38" s="202">
        <v>8</v>
      </c>
      <c r="H38" s="204">
        <v>0.80800000000000005</v>
      </c>
      <c r="I38" s="202">
        <v>44</v>
      </c>
      <c r="J38" s="204">
        <v>0.28199999999999997</v>
      </c>
      <c r="K38" s="204"/>
      <c r="L38" s="202" t="s">
        <v>310</v>
      </c>
      <c r="M38" s="202" t="s">
        <v>310</v>
      </c>
      <c r="N38" s="355">
        <v>3.4636999999999998</v>
      </c>
    </row>
    <row r="39" spans="1:14" ht="56.25" x14ac:dyDescent="0.2">
      <c r="A39" s="202" t="s">
        <v>2465</v>
      </c>
      <c r="B39" s="202" t="s">
        <v>3303</v>
      </c>
      <c r="C39" s="354" t="s">
        <v>7420</v>
      </c>
      <c r="D39" s="204">
        <v>8.76</v>
      </c>
      <c r="E39" s="204"/>
      <c r="F39" s="205">
        <v>24.7</v>
      </c>
      <c r="G39" s="202">
        <v>7</v>
      </c>
      <c r="H39" s="204">
        <v>0.83899999999999997</v>
      </c>
      <c r="I39" s="202">
        <v>43</v>
      </c>
      <c r="J39" s="204">
        <v>0.27200000000000002</v>
      </c>
      <c r="K39" s="204"/>
      <c r="L39" s="202" t="s">
        <v>310</v>
      </c>
      <c r="M39" s="202" t="s">
        <v>310</v>
      </c>
      <c r="N39" s="355">
        <v>2.8159999999999998</v>
      </c>
    </row>
    <row r="40" spans="1:14" ht="56.25" x14ac:dyDescent="0.2">
      <c r="A40" s="202" t="s">
        <v>897</v>
      </c>
      <c r="B40" s="202" t="s">
        <v>3303</v>
      </c>
      <c r="C40" s="354" t="s">
        <v>4536</v>
      </c>
      <c r="D40" s="204">
        <v>6.8550000000000004</v>
      </c>
      <c r="E40" s="204"/>
      <c r="F40" s="205">
        <v>22.6</v>
      </c>
      <c r="G40" s="202">
        <v>7</v>
      </c>
      <c r="H40" s="204">
        <v>0.76800000000000002</v>
      </c>
      <c r="I40" s="202">
        <v>40</v>
      </c>
      <c r="J40" s="204">
        <v>0.19</v>
      </c>
      <c r="K40" s="204"/>
      <c r="L40" s="202" t="s">
        <v>310</v>
      </c>
      <c r="M40" s="202" t="s">
        <v>310</v>
      </c>
      <c r="N40" s="355">
        <v>3.3746999999999998</v>
      </c>
    </row>
    <row r="41" spans="1:14" ht="56.25" x14ac:dyDescent="0.2">
      <c r="A41" s="202" t="s">
        <v>1560</v>
      </c>
      <c r="B41" s="202" t="s">
        <v>3303</v>
      </c>
      <c r="C41" s="354" t="s">
        <v>4520</v>
      </c>
      <c r="D41" s="204">
        <v>6.407</v>
      </c>
      <c r="E41" s="204"/>
      <c r="F41" s="205">
        <v>21.3</v>
      </c>
      <c r="G41" s="202">
        <v>6</v>
      </c>
      <c r="H41" s="204">
        <v>0.77900000000000003</v>
      </c>
      <c r="I41" s="202">
        <v>39</v>
      </c>
      <c r="J41" s="204">
        <v>0.18</v>
      </c>
      <c r="K41" s="204">
        <v>0.245</v>
      </c>
      <c r="L41" s="202"/>
      <c r="M41" s="202" t="s">
        <v>310</v>
      </c>
      <c r="N41" s="355">
        <v>3.3420999999999998</v>
      </c>
    </row>
    <row r="42" spans="1:14" ht="56.25" x14ac:dyDescent="0.2">
      <c r="A42" s="202" t="s">
        <v>1819</v>
      </c>
      <c r="B42" s="202" t="s">
        <v>3303</v>
      </c>
      <c r="C42" s="354" t="s">
        <v>7611</v>
      </c>
      <c r="D42" s="204">
        <v>5.6580000000000004</v>
      </c>
      <c r="E42" s="204"/>
      <c r="F42" s="205">
        <v>21.6</v>
      </c>
      <c r="G42" s="202">
        <v>6</v>
      </c>
      <c r="H42" s="204">
        <v>0.76200000000000001</v>
      </c>
      <c r="I42" s="202">
        <v>40</v>
      </c>
      <c r="J42" s="204">
        <v>0.17299999999999999</v>
      </c>
      <c r="K42" s="204">
        <v>0.23599999999999999</v>
      </c>
      <c r="L42" s="202"/>
      <c r="M42" s="202" t="s">
        <v>310</v>
      </c>
      <c r="N42" s="355">
        <v>3.1812999999999998</v>
      </c>
    </row>
    <row r="43" spans="1:14" ht="56.25" x14ac:dyDescent="0.2">
      <c r="A43" s="202" t="s">
        <v>2055</v>
      </c>
      <c r="B43" s="202" t="s">
        <v>3303</v>
      </c>
      <c r="C43" s="354" t="s">
        <v>7612</v>
      </c>
      <c r="D43" s="204">
        <v>3.99</v>
      </c>
      <c r="E43" s="204"/>
      <c r="F43" s="205">
        <v>20</v>
      </c>
      <c r="G43" s="202">
        <v>6</v>
      </c>
      <c r="H43" s="204">
        <v>0.55100000000000005</v>
      </c>
      <c r="I43" s="202">
        <v>37</v>
      </c>
      <c r="J43" s="204">
        <v>0.13500000000000001</v>
      </c>
      <c r="K43" s="204">
        <v>0.183</v>
      </c>
      <c r="L43" s="202"/>
      <c r="M43" s="202" t="s">
        <v>310</v>
      </c>
      <c r="N43" s="355">
        <v>3.0823</v>
      </c>
    </row>
    <row r="44" spans="1:14" ht="56.25" x14ac:dyDescent="0.2">
      <c r="A44" s="202" t="s">
        <v>1739</v>
      </c>
      <c r="B44" s="202" t="s">
        <v>3303</v>
      </c>
      <c r="C44" s="354" t="s">
        <v>7421</v>
      </c>
      <c r="D44" s="204">
        <v>11.294</v>
      </c>
      <c r="E44" s="204"/>
      <c r="F44" s="205">
        <v>32.5</v>
      </c>
      <c r="G44" s="202">
        <v>10</v>
      </c>
      <c r="H44" s="204">
        <v>0.82599999999999996</v>
      </c>
      <c r="I44" s="202">
        <v>50</v>
      </c>
      <c r="J44" s="204">
        <v>0.28000000000000003</v>
      </c>
      <c r="K44" s="204"/>
      <c r="L44" s="202" t="s">
        <v>310</v>
      </c>
      <c r="M44" s="202" t="s">
        <v>310</v>
      </c>
      <c r="N44" s="355">
        <v>3.2938000000000001</v>
      </c>
    </row>
    <row r="45" spans="1:14" ht="56.25" x14ac:dyDescent="0.2">
      <c r="A45" s="202" t="s">
        <v>1740</v>
      </c>
      <c r="B45" s="202" t="s">
        <v>3303</v>
      </c>
      <c r="C45" s="354" t="s">
        <v>3704</v>
      </c>
      <c r="D45" s="204">
        <v>8.4339999999999993</v>
      </c>
      <c r="E45" s="204"/>
      <c r="F45" s="205">
        <v>19.5</v>
      </c>
      <c r="G45" s="202">
        <v>5</v>
      </c>
      <c r="H45" s="204">
        <v>0.82099999999999995</v>
      </c>
      <c r="I45" s="202">
        <v>37</v>
      </c>
      <c r="J45" s="204">
        <v>0.253</v>
      </c>
      <c r="K45" s="204"/>
      <c r="L45" s="202" t="s">
        <v>310</v>
      </c>
      <c r="M45" s="202" t="s">
        <v>310</v>
      </c>
      <c r="N45" s="355">
        <v>2.7248000000000001</v>
      </c>
    </row>
    <row r="46" spans="1:14" ht="56.25" x14ac:dyDescent="0.2">
      <c r="A46" s="202" t="s">
        <v>2463</v>
      </c>
      <c r="B46" s="202" t="s">
        <v>3303</v>
      </c>
      <c r="C46" s="354" t="s">
        <v>7613</v>
      </c>
      <c r="D46" s="204">
        <v>7.0629999999999997</v>
      </c>
      <c r="E46" s="204"/>
      <c r="F46" s="205">
        <v>24</v>
      </c>
      <c r="G46" s="202">
        <v>7</v>
      </c>
      <c r="H46" s="204">
        <v>0.66500000000000004</v>
      </c>
      <c r="I46" s="202">
        <v>42</v>
      </c>
      <c r="J46" s="204">
        <v>0.19700000000000001</v>
      </c>
      <c r="K46" s="204"/>
      <c r="L46" s="202" t="s">
        <v>310</v>
      </c>
      <c r="M46" s="202" t="s">
        <v>310</v>
      </c>
      <c r="N46" s="355">
        <v>2.6919</v>
      </c>
    </row>
    <row r="47" spans="1:14" ht="56.25" x14ac:dyDescent="0.2">
      <c r="A47" s="202" t="s">
        <v>1813</v>
      </c>
      <c r="B47" s="202" t="s">
        <v>3303</v>
      </c>
      <c r="C47" s="354" t="s">
        <v>7614</v>
      </c>
      <c r="D47" s="204">
        <v>6.09</v>
      </c>
      <c r="E47" s="204"/>
      <c r="F47" s="205">
        <v>18.899999999999999</v>
      </c>
      <c r="G47" s="202">
        <v>5</v>
      </c>
      <c r="H47" s="204">
        <v>0.69499999999999995</v>
      </c>
      <c r="I47" s="202">
        <v>37</v>
      </c>
      <c r="J47" s="204">
        <v>0.155</v>
      </c>
      <c r="K47" s="204"/>
      <c r="L47" s="202" t="s">
        <v>310</v>
      </c>
      <c r="M47" s="202" t="s">
        <v>310</v>
      </c>
      <c r="N47" s="355">
        <v>2.6840999999999999</v>
      </c>
    </row>
    <row r="48" spans="1:14" ht="56.25" x14ac:dyDescent="0.2">
      <c r="A48" s="202" t="s">
        <v>1814</v>
      </c>
      <c r="B48" s="202" t="s">
        <v>3303</v>
      </c>
      <c r="C48" s="354" t="s">
        <v>490</v>
      </c>
      <c r="D48" s="204">
        <v>4.8230000000000004</v>
      </c>
      <c r="E48" s="204"/>
      <c r="F48" s="205">
        <v>19.2</v>
      </c>
      <c r="G48" s="202">
        <v>5</v>
      </c>
      <c r="H48" s="204">
        <v>0.70799999999999996</v>
      </c>
      <c r="I48" s="202">
        <v>36</v>
      </c>
      <c r="J48" s="204">
        <v>0.154</v>
      </c>
      <c r="K48" s="204"/>
      <c r="L48" s="202" t="s">
        <v>310</v>
      </c>
      <c r="M48" s="202" t="s">
        <v>310</v>
      </c>
      <c r="N48" s="355">
        <v>2.8746</v>
      </c>
    </row>
    <row r="49" spans="1:14" ht="56.25" x14ac:dyDescent="0.2">
      <c r="A49" s="202" t="s">
        <v>1598</v>
      </c>
      <c r="B49" s="202" t="s">
        <v>3303</v>
      </c>
      <c r="C49" s="354" t="s">
        <v>3707</v>
      </c>
      <c r="D49" s="204">
        <v>3.395</v>
      </c>
      <c r="E49" s="204"/>
      <c r="F49" s="205">
        <v>12.8</v>
      </c>
      <c r="G49" s="202">
        <v>3</v>
      </c>
      <c r="H49" s="204">
        <v>0.76900000000000002</v>
      </c>
      <c r="I49" s="202">
        <v>27</v>
      </c>
      <c r="J49" s="204">
        <v>0.16800000000000001</v>
      </c>
      <c r="K49" s="204">
        <v>0.223</v>
      </c>
      <c r="L49" s="202"/>
      <c r="M49" s="202" t="s">
        <v>310</v>
      </c>
      <c r="N49" s="355">
        <v>3.08</v>
      </c>
    </row>
    <row r="50" spans="1:14" ht="56.25" x14ac:dyDescent="0.2">
      <c r="A50" s="202" t="s">
        <v>2566</v>
      </c>
      <c r="B50" s="202" t="s">
        <v>3303</v>
      </c>
      <c r="C50" s="354" t="s">
        <v>3140</v>
      </c>
      <c r="D50" s="204">
        <v>3.133</v>
      </c>
      <c r="E50" s="204"/>
      <c r="F50" s="205">
        <v>14.4</v>
      </c>
      <c r="G50" s="202">
        <v>4</v>
      </c>
      <c r="H50" s="204">
        <v>0.58399999999999996</v>
      </c>
      <c r="I50" s="202">
        <v>31</v>
      </c>
      <c r="J50" s="204">
        <v>0.14199999999999999</v>
      </c>
      <c r="K50" s="204">
        <v>0.189</v>
      </c>
      <c r="L50" s="202"/>
      <c r="M50" s="202" t="s">
        <v>310</v>
      </c>
      <c r="N50" s="355">
        <v>2.7909000000000002</v>
      </c>
    </row>
    <row r="51" spans="1:14" ht="56.25" x14ac:dyDescent="0.2">
      <c r="A51" s="202" t="s">
        <v>2661</v>
      </c>
      <c r="B51" s="202" t="s">
        <v>3303</v>
      </c>
      <c r="C51" s="354" t="s">
        <v>3141</v>
      </c>
      <c r="D51" s="204">
        <v>2.2989999999999999</v>
      </c>
      <c r="E51" s="204"/>
      <c r="F51" s="205">
        <v>11.2</v>
      </c>
      <c r="G51" s="202">
        <v>3</v>
      </c>
      <c r="H51" s="204">
        <v>0.55000000000000004</v>
      </c>
      <c r="I51" s="202">
        <v>25</v>
      </c>
      <c r="J51" s="204">
        <v>0.13700000000000001</v>
      </c>
      <c r="K51" s="204">
        <v>0.18</v>
      </c>
      <c r="L51" s="202"/>
      <c r="M51" s="202" t="s">
        <v>310</v>
      </c>
      <c r="N51" s="355">
        <v>2.8483000000000001</v>
      </c>
    </row>
    <row r="52" spans="1:14" ht="45" x14ac:dyDescent="0.2">
      <c r="A52" s="202" t="s">
        <v>2488</v>
      </c>
      <c r="B52" s="202" t="s">
        <v>3303</v>
      </c>
      <c r="C52" s="354" t="s">
        <v>7615</v>
      </c>
      <c r="D52" s="204">
        <v>9.0510000000000002</v>
      </c>
      <c r="E52" s="204"/>
      <c r="F52" s="205">
        <v>28</v>
      </c>
      <c r="G52" s="202">
        <v>8</v>
      </c>
      <c r="H52" s="204">
        <v>0.78400000000000003</v>
      </c>
      <c r="I52" s="202">
        <v>41</v>
      </c>
      <c r="J52" s="204">
        <v>0.27600000000000002</v>
      </c>
      <c r="K52" s="204"/>
      <c r="L52" s="202" t="s">
        <v>310</v>
      </c>
      <c r="M52" s="202" t="s">
        <v>310</v>
      </c>
      <c r="N52" s="355">
        <v>2.6143000000000001</v>
      </c>
    </row>
    <row r="53" spans="1:14" ht="56.25" x14ac:dyDescent="0.2">
      <c r="A53" s="202" t="s">
        <v>1902</v>
      </c>
      <c r="B53" s="202" t="s">
        <v>3303</v>
      </c>
      <c r="C53" s="354" t="s">
        <v>7616</v>
      </c>
      <c r="D53" s="204">
        <v>6.19</v>
      </c>
      <c r="E53" s="204"/>
      <c r="F53" s="205">
        <v>23.6</v>
      </c>
      <c r="G53" s="202">
        <v>7</v>
      </c>
      <c r="H53" s="204">
        <v>0.58899999999999997</v>
      </c>
      <c r="I53" s="202">
        <v>36</v>
      </c>
      <c r="J53" s="204">
        <v>0.23</v>
      </c>
      <c r="K53" s="204"/>
      <c r="L53" s="202" t="s">
        <v>310</v>
      </c>
      <c r="M53" s="202" t="s">
        <v>310</v>
      </c>
      <c r="N53" s="355">
        <v>1.2344999999999999</v>
      </c>
    </row>
    <row r="54" spans="1:14" ht="22.5" x14ac:dyDescent="0.2">
      <c r="A54" s="202" t="s">
        <v>2901</v>
      </c>
      <c r="B54" s="202" t="s">
        <v>3303</v>
      </c>
      <c r="C54" s="354" t="s">
        <v>7617</v>
      </c>
      <c r="D54" s="204">
        <v>4.3449999999999998</v>
      </c>
      <c r="E54" s="204"/>
      <c r="F54" s="205">
        <v>19.5</v>
      </c>
      <c r="G54" s="202">
        <v>5</v>
      </c>
      <c r="H54" s="204">
        <v>0.47499999999999998</v>
      </c>
      <c r="I54" s="202">
        <v>29</v>
      </c>
      <c r="J54" s="204">
        <v>0.189</v>
      </c>
      <c r="K54" s="204"/>
      <c r="L54" s="202" t="s">
        <v>310</v>
      </c>
      <c r="M54" s="202" t="s">
        <v>310</v>
      </c>
      <c r="N54" s="355">
        <v>1.1301000000000001</v>
      </c>
    </row>
    <row r="55" spans="1:14" ht="33.75" x14ac:dyDescent="0.2">
      <c r="A55" s="202" t="s">
        <v>2555</v>
      </c>
      <c r="B55" s="202" t="s">
        <v>3303</v>
      </c>
      <c r="C55" s="354" t="s">
        <v>494</v>
      </c>
      <c r="D55" s="204">
        <v>7.1740000000000004</v>
      </c>
      <c r="E55" s="204"/>
      <c r="F55" s="205">
        <v>25.6</v>
      </c>
      <c r="G55" s="202">
        <v>8</v>
      </c>
      <c r="H55" s="204">
        <v>0.58799999999999997</v>
      </c>
      <c r="I55" s="202">
        <v>43</v>
      </c>
      <c r="J55" s="204">
        <v>0.249</v>
      </c>
      <c r="K55" s="204"/>
      <c r="L55" s="202" t="s">
        <v>310</v>
      </c>
      <c r="M55" s="202" t="s">
        <v>310</v>
      </c>
      <c r="N55" s="355">
        <v>1.5344</v>
      </c>
    </row>
    <row r="56" spans="1:14" ht="33.75" x14ac:dyDescent="0.2">
      <c r="A56" s="202" t="s">
        <v>2556</v>
      </c>
      <c r="B56" s="202" t="s">
        <v>3303</v>
      </c>
      <c r="C56" s="354" t="s">
        <v>495</v>
      </c>
      <c r="D56" s="204">
        <v>5.03</v>
      </c>
      <c r="E56" s="204"/>
      <c r="F56" s="205">
        <v>17.399999999999999</v>
      </c>
      <c r="G56" s="202">
        <v>5</v>
      </c>
      <c r="H56" s="204">
        <v>0.58099999999999996</v>
      </c>
      <c r="I56" s="202">
        <v>30</v>
      </c>
      <c r="J56" s="204">
        <v>0.23200000000000001</v>
      </c>
      <c r="K56" s="204"/>
      <c r="L56" s="202" t="s">
        <v>310</v>
      </c>
      <c r="M56" s="202" t="s">
        <v>310</v>
      </c>
      <c r="N56" s="355">
        <v>1.3973</v>
      </c>
    </row>
    <row r="57" spans="1:14" ht="22.5" x14ac:dyDescent="0.2">
      <c r="A57" s="202" t="s">
        <v>2902</v>
      </c>
      <c r="B57" s="202" t="s">
        <v>3303</v>
      </c>
      <c r="C57" s="354" t="s">
        <v>3644</v>
      </c>
      <c r="D57" s="204">
        <v>48.960999999999999</v>
      </c>
      <c r="E57" s="204"/>
      <c r="F57" s="205">
        <v>103.9</v>
      </c>
      <c r="G57" s="202"/>
      <c r="H57" s="204"/>
      <c r="I57" s="202">
        <v>122</v>
      </c>
      <c r="J57" s="204">
        <v>0.44900000000000001</v>
      </c>
      <c r="K57" s="204"/>
      <c r="L57" s="202" t="s">
        <v>310</v>
      </c>
      <c r="M57" s="202" t="s">
        <v>310</v>
      </c>
      <c r="N57" s="355">
        <v>4.2435999999999998</v>
      </c>
    </row>
    <row r="58" spans="1:14" ht="56.25" x14ac:dyDescent="0.2">
      <c r="A58" s="202" t="s">
        <v>1431</v>
      </c>
      <c r="B58" s="202" t="s">
        <v>3303</v>
      </c>
      <c r="C58" s="354" t="s">
        <v>496</v>
      </c>
      <c r="D58" s="204">
        <v>11.57</v>
      </c>
      <c r="E58" s="204"/>
      <c r="F58" s="205">
        <v>38.6</v>
      </c>
      <c r="G58" s="202">
        <v>12</v>
      </c>
      <c r="H58" s="204">
        <v>0.78900000000000003</v>
      </c>
      <c r="I58" s="202">
        <v>57</v>
      </c>
      <c r="J58" s="204">
        <v>0.26600000000000001</v>
      </c>
      <c r="K58" s="204"/>
      <c r="L58" s="202" t="s">
        <v>310</v>
      </c>
      <c r="M58" s="202" t="s">
        <v>310</v>
      </c>
      <c r="N58" s="355">
        <v>3.0225</v>
      </c>
    </row>
    <row r="59" spans="1:14" ht="56.25" x14ac:dyDescent="0.2">
      <c r="A59" s="202" t="s">
        <v>1432</v>
      </c>
      <c r="B59" s="202" t="s">
        <v>3303</v>
      </c>
      <c r="C59" s="354" t="s">
        <v>497</v>
      </c>
      <c r="D59" s="204">
        <v>7.2949999999999999</v>
      </c>
      <c r="E59" s="204"/>
      <c r="F59" s="205">
        <v>29.6</v>
      </c>
      <c r="G59" s="202">
        <v>9</v>
      </c>
      <c r="H59" s="204">
        <v>0.64300000000000002</v>
      </c>
      <c r="I59" s="202">
        <v>48</v>
      </c>
      <c r="J59" s="204">
        <v>0.217</v>
      </c>
      <c r="K59" s="204"/>
      <c r="L59" s="202" t="s">
        <v>310</v>
      </c>
      <c r="M59" s="202" t="s">
        <v>310</v>
      </c>
      <c r="N59" s="355">
        <v>2.4104000000000001</v>
      </c>
    </row>
    <row r="60" spans="1:14" ht="33.75" x14ac:dyDescent="0.2">
      <c r="A60" s="202" t="s">
        <v>498</v>
      </c>
      <c r="B60" s="202" t="s">
        <v>3303</v>
      </c>
      <c r="C60" s="354" t="s">
        <v>499</v>
      </c>
      <c r="D60" s="204">
        <v>5.4939999999999998</v>
      </c>
      <c r="E60" s="204"/>
      <c r="F60" s="205">
        <v>24.6</v>
      </c>
      <c r="G60" s="202">
        <v>7</v>
      </c>
      <c r="H60" s="204">
        <v>0.62</v>
      </c>
      <c r="I60" s="202">
        <v>43</v>
      </c>
      <c r="J60" s="204">
        <v>0.14099999999999999</v>
      </c>
      <c r="K60" s="204"/>
      <c r="L60" s="202" t="s">
        <v>310</v>
      </c>
      <c r="M60" s="202" t="s">
        <v>310</v>
      </c>
      <c r="N60" s="355">
        <v>2.4371</v>
      </c>
    </row>
    <row r="61" spans="1:14" ht="22.5" x14ac:dyDescent="0.2">
      <c r="A61" s="202" t="s">
        <v>1582</v>
      </c>
      <c r="B61" s="202" t="s">
        <v>3304</v>
      </c>
      <c r="C61" s="354" t="s">
        <v>500</v>
      </c>
      <c r="D61" s="204">
        <v>2.0110000000000001</v>
      </c>
      <c r="E61" s="204"/>
      <c r="F61" s="205">
        <v>15.9</v>
      </c>
      <c r="G61" s="202">
        <v>4</v>
      </c>
      <c r="H61" s="204">
        <v>0.38900000000000001</v>
      </c>
      <c r="I61" s="202">
        <v>24</v>
      </c>
      <c r="J61" s="204">
        <v>0.129</v>
      </c>
      <c r="K61" s="204">
        <v>0.115</v>
      </c>
      <c r="L61" s="202"/>
      <c r="M61" s="202" t="s">
        <v>310</v>
      </c>
      <c r="N61" s="355">
        <v>0.83740000000000003</v>
      </c>
    </row>
    <row r="62" spans="1:14" ht="22.5" x14ac:dyDescent="0.2">
      <c r="A62" s="202" t="s">
        <v>2466</v>
      </c>
      <c r="B62" s="202" t="s">
        <v>3304</v>
      </c>
      <c r="C62" s="354" t="s">
        <v>7423</v>
      </c>
      <c r="D62" s="204">
        <v>2.5129999999999999</v>
      </c>
      <c r="E62" s="204"/>
      <c r="F62" s="205">
        <v>11.2</v>
      </c>
      <c r="G62" s="202">
        <v>3</v>
      </c>
      <c r="H62" s="204">
        <v>0.54100000000000004</v>
      </c>
      <c r="I62" s="202">
        <v>26</v>
      </c>
      <c r="J62" s="204">
        <v>0.17</v>
      </c>
      <c r="K62" s="204">
        <v>0.17699999999999999</v>
      </c>
      <c r="L62" s="202"/>
      <c r="M62" s="202" t="s">
        <v>310</v>
      </c>
      <c r="N62" s="355">
        <v>1.6926000000000001</v>
      </c>
    </row>
    <row r="63" spans="1:14" ht="33.75" x14ac:dyDescent="0.2">
      <c r="A63" s="202" t="s">
        <v>2662</v>
      </c>
      <c r="B63" s="202" t="s">
        <v>3304</v>
      </c>
      <c r="C63" s="354" t="s">
        <v>7098</v>
      </c>
      <c r="D63" s="204">
        <v>0.86499999999999999</v>
      </c>
      <c r="E63" s="204"/>
      <c r="F63" s="205">
        <v>4.7</v>
      </c>
      <c r="G63" s="202">
        <v>1</v>
      </c>
      <c r="H63" s="204">
        <v>0.54100000000000004</v>
      </c>
      <c r="I63" s="202">
        <v>10</v>
      </c>
      <c r="J63" s="204">
        <v>0.153</v>
      </c>
      <c r="K63" s="204">
        <v>0.126</v>
      </c>
      <c r="L63" s="202"/>
      <c r="M63" s="202" t="s">
        <v>310</v>
      </c>
      <c r="N63" s="355">
        <v>0.89670000000000005</v>
      </c>
    </row>
    <row r="64" spans="1:14" ht="45" x14ac:dyDescent="0.2">
      <c r="A64" s="202" t="s">
        <v>2557</v>
      </c>
      <c r="B64" s="202" t="s">
        <v>3305</v>
      </c>
      <c r="C64" s="354" t="s">
        <v>5558</v>
      </c>
      <c r="D64" s="204">
        <v>1.92</v>
      </c>
      <c r="E64" s="204"/>
      <c r="F64" s="205">
        <v>13.4</v>
      </c>
      <c r="G64" s="202">
        <v>3</v>
      </c>
      <c r="H64" s="204">
        <v>0.37</v>
      </c>
      <c r="I64" s="202">
        <v>29</v>
      </c>
      <c r="J64" s="204">
        <v>0.128</v>
      </c>
      <c r="K64" s="204"/>
      <c r="L64" s="202" t="s">
        <v>310</v>
      </c>
      <c r="M64" s="202" t="s">
        <v>310</v>
      </c>
      <c r="N64" s="355">
        <v>1.022</v>
      </c>
    </row>
    <row r="65" spans="1:14" ht="56.25" x14ac:dyDescent="0.2">
      <c r="A65" s="202" t="s">
        <v>3763</v>
      </c>
      <c r="B65" s="202" t="s">
        <v>3305</v>
      </c>
      <c r="C65" s="354" t="s">
        <v>5559</v>
      </c>
      <c r="D65" s="204">
        <v>0.78600000000000003</v>
      </c>
      <c r="E65" s="204"/>
      <c r="F65" s="205">
        <v>5</v>
      </c>
      <c r="G65" s="202"/>
      <c r="H65" s="204"/>
      <c r="I65" s="202">
        <v>13</v>
      </c>
      <c r="J65" s="204">
        <v>0.19</v>
      </c>
      <c r="K65" s="204"/>
      <c r="L65" s="202" t="s">
        <v>310</v>
      </c>
      <c r="M65" s="202" t="s">
        <v>310</v>
      </c>
      <c r="N65" s="355">
        <v>1.5960000000000001</v>
      </c>
    </row>
    <row r="66" spans="1:14" ht="56.25" x14ac:dyDescent="0.2">
      <c r="A66" s="202" t="s">
        <v>3764</v>
      </c>
      <c r="B66" s="202" t="s">
        <v>3305</v>
      </c>
      <c r="C66" s="354" t="s">
        <v>5560</v>
      </c>
      <c r="D66" s="204">
        <v>0.65</v>
      </c>
      <c r="E66" s="204"/>
      <c r="F66" s="205">
        <v>5.6</v>
      </c>
      <c r="G66" s="202"/>
      <c r="H66" s="204"/>
      <c r="I66" s="202">
        <v>14</v>
      </c>
      <c r="J66" s="204">
        <v>0.10199999999999999</v>
      </c>
      <c r="K66" s="204"/>
      <c r="L66" s="202" t="s">
        <v>310</v>
      </c>
      <c r="M66" s="202" t="s">
        <v>310</v>
      </c>
      <c r="N66" s="355">
        <v>0.74619999999999997</v>
      </c>
    </row>
    <row r="67" spans="1:14" ht="22.5" x14ac:dyDescent="0.2">
      <c r="A67" s="202" t="s">
        <v>324</v>
      </c>
      <c r="B67" s="202" t="s">
        <v>3305</v>
      </c>
      <c r="C67" s="354" t="s">
        <v>3645</v>
      </c>
      <c r="D67" s="204">
        <v>0.22600000000000001</v>
      </c>
      <c r="E67" s="204"/>
      <c r="F67" s="205">
        <v>1</v>
      </c>
      <c r="G67" s="202"/>
      <c r="H67" s="204"/>
      <c r="I67" s="202"/>
      <c r="J67" s="204"/>
      <c r="K67" s="204"/>
      <c r="L67" s="202"/>
      <c r="M67" s="202" t="s">
        <v>310</v>
      </c>
      <c r="N67" s="355">
        <v>1.2355</v>
      </c>
    </row>
    <row r="68" spans="1:14" ht="45" x14ac:dyDescent="0.2">
      <c r="A68" s="202" t="s">
        <v>2663</v>
      </c>
      <c r="B68" s="202" t="s">
        <v>3305</v>
      </c>
      <c r="C68" s="354" t="s">
        <v>7618</v>
      </c>
      <c r="D68" s="204">
        <v>3.1589999999999998</v>
      </c>
      <c r="E68" s="204"/>
      <c r="F68" s="205">
        <v>16.399999999999999</v>
      </c>
      <c r="G68" s="202">
        <v>4</v>
      </c>
      <c r="H68" s="204">
        <v>0.61199999999999999</v>
      </c>
      <c r="I68" s="202">
        <v>31</v>
      </c>
      <c r="J68" s="204">
        <v>0.187</v>
      </c>
      <c r="K68" s="204">
        <v>0.17599999999999999</v>
      </c>
      <c r="L68" s="202"/>
      <c r="M68" s="202" t="s">
        <v>310</v>
      </c>
      <c r="N68" s="355">
        <v>1.6838</v>
      </c>
    </row>
    <row r="69" spans="1:14" ht="45" x14ac:dyDescent="0.2">
      <c r="A69" s="202" t="s">
        <v>2664</v>
      </c>
      <c r="B69" s="202" t="s">
        <v>3305</v>
      </c>
      <c r="C69" s="354" t="s">
        <v>7619</v>
      </c>
      <c r="D69" s="204">
        <v>1.3879999999999999</v>
      </c>
      <c r="E69" s="204"/>
      <c r="F69" s="205">
        <v>7.5</v>
      </c>
      <c r="G69" s="202">
        <v>1</v>
      </c>
      <c r="H69" s="204">
        <v>1.0660000000000001</v>
      </c>
      <c r="I69" s="202">
        <v>20</v>
      </c>
      <c r="J69" s="204">
        <v>0.157</v>
      </c>
      <c r="K69" s="204">
        <v>0.13800000000000001</v>
      </c>
      <c r="L69" s="202"/>
      <c r="M69" s="202" t="s">
        <v>310</v>
      </c>
      <c r="N69" s="355">
        <v>1.4325000000000001</v>
      </c>
    </row>
    <row r="70" spans="1:14" ht="45" x14ac:dyDescent="0.2">
      <c r="A70" s="202" t="s">
        <v>6779</v>
      </c>
      <c r="B70" s="202" t="s">
        <v>3305</v>
      </c>
      <c r="C70" s="354" t="s">
        <v>7620</v>
      </c>
      <c r="D70" s="204">
        <v>0.40699999999999997</v>
      </c>
      <c r="E70" s="204"/>
      <c r="F70" s="205">
        <v>2.7</v>
      </c>
      <c r="G70" s="202">
        <v>1</v>
      </c>
      <c r="H70" s="204">
        <v>0.223</v>
      </c>
      <c r="I70" s="202">
        <v>6</v>
      </c>
      <c r="J70" s="204">
        <v>0.14099999999999999</v>
      </c>
      <c r="K70" s="204">
        <v>0.10299999999999999</v>
      </c>
      <c r="L70" s="202"/>
      <c r="M70" s="202" t="s">
        <v>310</v>
      </c>
      <c r="N70" s="355">
        <v>1.1536</v>
      </c>
    </row>
    <row r="71" spans="1:14" x14ac:dyDescent="0.2">
      <c r="A71" s="202" t="s">
        <v>3244</v>
      </c>
      <c r="B71" s="202" t="s">
        <v>3305</v>
      </c>
      <c r="C71" s="354" t="s">
        <v>2395</v>
      </c>
      <c r="D71" s="204">
        <v>3.2829999999999999</v>
      </c>
      <c r="E71" s="204"/>
      <c r="F71" s="205">
        <v>20.5</v>
      </c>
      <c r="G71" s="202">
        <v>6</v>
      </c>
      <c r="H71" s="204">
        <v>0.41399999999999998</v>
      </c>
      <c r="I71" s="202">
        <v>38</v>
      </c>
      <c r="J71" s="204">
        <v>0.16500000000000001</v>
      </c>
      <c r="K71" s="204">
        <v>0.13500000000000001</v>
      </c>
      <c r="L71" s="202"/>
      <c r="M71" s="202" t="s">
        <v>310</v>
      </c>
      <c r="N71" s="355">
        <v>1.1104000000000001</v>
      </c>
    </row>
    <row r="72" spans="1:14" ht="22.5" x14ac:dyDescent="0.2">
      <c r="A72" s="202" t="s">
        <v>1818</v>
      </c>
      <c r="B72" s="202" t="s">
        <v>3305</v>
      </c>
      <c r="C72" s="354" t="s">
        <v>1594</v>
      </c>
      <c r="D72" s="204">
        <v>2.3780000000000001</v>
      </c>
      <c r="E72" s="204"/>
      <c r="F72" s="205">
        <v>11</v>
      </c>
      <c r="G72" s="202">
        <v>3</v>
      </c>
      <c r="H72" s="204">
        <v>0.502</v>
      </c>
      <c r="I72" s="202">
        <v>26</v>
      </c>
      <c r="J72" s="204">
        <v>0.183</v>
      </c>
      <c r="K72" s="204">
        <v>0.16700000000000001</v>
      </c>
      <c r="L72" s="202"/>
      <c r="M72" s="202" t="s">
        <v>310</v>
      </c>
      <c r="N72" s="355">
        <v>1.2447999999999999</v>
      </c>
    </row>
    <row r="73" spans="1:14" ht="22.5" x14ac:dyDescent="0.2">
      <c r="A73" s="202" t="s">
        <v>2467</v>
      </c>
      <c r="B73" s="202" t="s">
        <v>3305</v>
      </c>
      <c r="C73" s="354" t="s">
        <v>5561</v>
      </c>
      <c r="D73" s="204">
        <v>1.8240000000000001</v>
      </c>
      <c r="E73" s="204"/>
      <c r="F73" s="205">
        <v>10.9</v>
      </c>
      <c r="G73" s="202">
        <v>3</v>
      </c>
      <c r="H73" s="204">
        <v>0.38</v>
      </c>
      <c r="I73" s="202">
        <v>25</v>
      </c>
      <c r="J73" s="204">
        <v>0.152</v>
      </c>
      <c r="K73" s="204">
        <v>0.128</v>
      </c>
      <c r="L73" s="202"/>
      <c r="M73" s="202" t="s">
        <v>310</v>
      </c>
      <c r="N73" s="355">
        <v>0.89029999999999998</v>
      </c>
    </row>
    <row r="74" spans="1:14" x14ac:dyDescent="0.2">
      <c r="A74" s="202" t="s">
        <v>2903</v>
      </c>
      <c r="B74" s="202" t="s">
        <v>3305</v>
      </c>
      <c r="C74" s="354" t="s">
        <v>2904</v>
      </c>
      <c r="D74" s="204">
        <v>1.002</v>
      </c>
      <c r="E74" s="204"/>
      <c r="F74" s="205">
        <v>2.9</v>
      </c>
      <c r="G74" s="202">
        <v>1</v>
      </c>
      <c r="H74" s="204">
        <v>0.45200000000000001</v>
      </c>
      <c r="I74" s="202">
        <v>6</v>
      </c>
      <c r="J74" s="204">
        <v>0.308</v>
      </c>
      <c r="K74" s="204">
        <v>0.23</v>
      </c>
      <c r="L74" s="202"/>
      <c r="M74" s="202" t="s">
        <v>310</v>
      </c>
      <c r="N74" s="355">
        <v>0.877</v>
      </c>
    </row>
    <row r="75" spans="1:14" ht="22.5" x14ac:dyDescent="0.2">
      <c r="A75" s="202" t="s">
        <v>2396</v>
      </c>
      <c r="B75" s="202" t="s">
        <v>3305</v>
      </c>
      <c r="C75" s="354" t="s">
        <v>2397</v>
      </c>
      <c r="D75" s="204">
        <v>1.915</v>
      </c>
      <c r="E75" s="204"/>
      <c r="F75" s="205">
        <v>11.7</v>
      </c>
      <c r="G75" s="202">
        <v>3</v>
      </c>
      <c r="H75" s="204">
        <v>0.39400000000000002</v>
      </c>
      <c r="I75" s="202">
        <v>24</v>
      </c>
      <c r="J75" s="204">
        <v>0.13500000000000001</v>
      </c>
      <c r="K75" s="204">
        <v>0.124</v>
      </c>
      <c r="L75" s="202"/>
      <c r="M75" s="202" t="s">
        <v>310</v>
      </c>
      <c r="N75" s="355">
        <v>0.8427</v>
      </c>
    </row>
    <row r="76" spans="1:14" x14ac:dyDescent="0.2">
      <c r="A76" s="81" t="s">
        <v>3332</v>
      </c>
      <c r="B76" s="82"/>
      <c r="C76" s="83"/>
      <c r="D76" s="84"/>
      <c r="E76" s="84"/>
      <c r="F76" s="85"/>
      <c r="G76" s="82"/>
      <c r="H76" s="84"/>
      <c r="I76" s="82"/>
      <c r="J76" s="84"/>
      <c r="K76" s="84"/>
      <c r="L76" s="82"/>
      <c r="M76" s="82"/>
      <c r="N76" s="356"/>
    </row>
    <row r="77" spans="1:14" ht="33.75" x14ac:dyDescent="0.2">
      <c r="A77" s="202" t="s">
        <v>5562</v>
      </c>
      <c r="B77" s="202" t="s">
        <v>3303</v>
      </c>
      <c r="C77" s="354" t="s">
        <v>7621</v>
      </c>
      <c r="D77" s="204">
        <v>6.8</v>
      </c>
      <c r="E77" s="204"/>
      <c r="F77" s="205">
        <v>21.4</v>
      </c>
      <c r="G77" s="202">
        <v>6</v>
      </c>
      <c r="H77" s="204">
        <v>0.57499999999999996</v>
      </c>
      <c r="I77" s="202">
        <v>37</v>
      </c>
      <c r="J77" s="204">
        <v>0.22800000000000001</v>
      </c>
      <c r="K77" s="204">
        <v>0.18</v>
      </c>
      <c r="L77" s="202"/>
      <c r="M77" s="202"/>
      <c r="N77" s="355">
        <v>2.1476999999999999</v>
      </c>
    </row>
    <row r="78" spans="1:14" ht="33.75" x14ac:dyDescent="0.2">
      <c r="A78" s="202" t="s">
        <v>5564</v>
      </c>
      <c r="B78" s="202" t="s">
        <v>3303</v>
      </c>
      <c r="C78" s="354" t="s">
        <v>7622</v>
      </c>
      <c r="D78" s="204">
        <v>5.0750000000000002</v>
      </c>
      <c r="E78" s="204"/>
      <c r="F78" s="205">
        <v>19.8</v>
      </c>
      <c r="G78" s="202">
        <v>6</v>
      </c>
      <c r="H78" s="204">
        <v>0.373</v>
      </c>
      <c r="I78" s="202">
        <v>36</v>
      </c>
      <c r="J78" s="204">
        <v>0.182</v>
      </c>
      <c r="K78" s="204">
        <v>0.126</v>
      </c>
      <c r="L78" s="202"/>
      <c r="M78" s="202"/>
      <c r="N78" s="355">
        <v>1.3325</v>
      </c>
    </row>
    <row r="79" spans="1:14" ht="56.25" x14ac:dyDescent="0.2">
      <c r="A79" s="202" t="s">
        <v>847</v>
      </c>
      <c r="B79" s="202" t="s">
        <v>3303</v>
      </c>
      <c r="C79" s="354" t="s">
        <v>7623</v>
      </c>
      <c r="D79" s="204">
        <v>9.2639999999999993</v>
      </c>
      <c r="E79" s="204"/>
      <c r="F79" s="205">
        <v>28.1</v>
      </c>
      <c r="G79" s="202">
        <v>8</v>
      </c>
      <c r="H79" s="204">
        <v>0.64300000000000002</v>
      </c>
      <c r="I79" s="202">
        <v>46</v>
      </c>
      <c r="J79" s="204">
        <v>0.20599999999999999</v>
      </c>
      <c r="K79" s="204"/>
      <c r="L79" s="202" t="s">
        <v>310</v>
      </c>
      <c r="M79" s="202"/>
      <c r="N79" s="355">
        <v>2.4077999999999999</v>
      </c>
    </row>
    <row r="80" spans="1:14" ht="56.25" x14ac:dyDescent="0.2">
      <c r="A80" s="202" t="s">
        <v>848</v>
      </c>
      <c r="B80" s="202" t="s">
        <v>3303</v>
      </c>
      <c r="C80" s="354" t="s">
        <v>7624</v>
      </c>
      <c r="D80" s="204">
        <v>7.0940000000000003</v>
      </c>
      <c r="E80" s="204"/>
      <c r="F80" s="205">
        <v>38.299999999999997</v>
      </c>
      <c r="G80" s="202">
        <v>12</v>
      </c>
      <c r="H80" s="204">
        <v>0.40400000000000003</v>
      </c>
      <c r="I80" s="202">
        <v>56</v>
      </c>
      <c r="J80" s="204">
        <v>0.14399999999999999</v>
      </c>
      <c r="K80" s="204"/>
      <c r="L80" s="202" t="s">
        <v>310</v>
      </c>
      <c r="M80" s="202"/>
      <c r="N80" s="355">
        <v>1.2907</v>
      </c>
    </row>
    <row r="81" spans="1:14" ht="56.25" x14ac:dyDescent="0.2">
      <c r="A81" s="202" t="s">
        <v>3058</v>
      </c>
      <c r="B81" s="202" t="s">
        <v>3303</v>
      </c>
      <c r="C81" s="354" t="s">
        <v>7625</v>
      </c>
      <c r="D81" s="204">
        <v>5.9050000000000002</v>
      </c>
      <c r="E81" s="204"/>
      <c r="F81" s="205">
        <v>21.2</v>
      </c>
      <c r="G81" s="202">
        <v>6</v>
      </c>
      <c r="H81" s="204">
        <v>0.66400000000000003</v>
      </c>
      <c r="I81" s="202">
        <v>35</v>
      </c>
      <c r="J81" s="204">
        <v>0.219</v>
      </c>
      <c r="K81" s="204"/>
      <c r="L81" s="202" t="s">
        <v>310</v>
      </c>
      <c r="M81" s="202"/>
      <c r="N81" s="355">
        <v>2.4390999999999998</v>
      </c>
    </row>
    <row r="82" spans="1:14" ht="56.25" x14ac:dyDescent="0.2">
      <c r="A82" s="202" t="s">
        <v>3765</v>
      </c>
      <c r="B82" s="202" t="s">
        <v>3303</v>
      </c>
      <c r="C82" s="354" t="s">
        <v>6495</v>
      </c>
      <c r="D82" s="204">
        <v>3.726</v>
      </c>
      <c r="E82" s="204"/>
      <c r="F82" s="205">
        <v>12.5</v>
      </c>
      <c r="G82" s="202">
        <v>3</v>
      </c>
      <c r="H82" s="204">
        <v>0.45900000000000002</v>
      </c>
      <c r="I82" s="202">
        <v>26</v>
      </c>
      <c r="J82" s="204">
        <v>0.16</v>
      </c>
      <c r="K82" s="204"/>
      <c r="L82" s="202" t="s">
        <v>310</v>
      </c>
      <c r="M82" s="202"/>
      <c r="N82" s="355">
        <v>1.3668</v>
      </c>
    </row>
    <row r="83" spans="1:14" ht="33.75" x14ac:dyDescent="0.2">
      <c r="A83" s="202" t="s">
        <v>7102</v>
      </c>
      <c r="B83" s="202" t="s">
        <v>3303</v>
      </c>
      <c r="C83" s="354" t="s">
        <v>503</v>
      </c>
      <c r="D83" s="204">
        <v>3.129</v>
      </c>
      <c r="E83" s="204"/>
      <c r="F83" s="205">
        <v>12.1</v>
      </c>
      <c r="G83" s="202">
        <v>3</v>
      </c>
      <c r="H83" s="204">
        <v>0.625</v>
      </c>
      <c r="I83" s="202">
        <v>27</v>
      </c>
      <c r="J83" s="204">
        <v>0.20699999999999999</v>
      </c>
      <c r="K83" s="204"/>
      <c r="L83" s="202" t="s">
        <v>310</v>
      </c>
      <c r="M83" s="202"/>
      <c r="N83" s="355">
        <v>1.7444</v>
      </c>
    </row>
    <row r="84" spans="1:14" ht="56.25" x14ac:dyDescent="0.2">
      <c r="A84" s="202" t="s">
        <v>2371</v>
      </c>
      <c r="B84" s="202" t="s">
        <v>3303</v>
      </c>
      <c r="C84" s="354" t="s">
        <v>6781</v>
      </c>
      <c r="D84" s="204">
        <v>2.8759999999999999</v>
      </c>
      <c r="E84" s="204"/>
      <c r="F84" s="205">
        <v>10.9</v>
      </c>
      <c r="G84" s="202">
        <v>3</v>
      </c>
      <c r="H84" s="204">
        <v>0.30399999999999999</v>
      </c>
      <c r="I84" s="202">
        <v>23</v>
      </c>
      <c r="J84" s="204">
        <v>0.13</v>
      </c>
      <c r="K84" s="204">
        <v>0.10199999999999999</v>
      </c>
      <c r="L84" s="202"/>
      <c r="M84" s="202"/>
      <c r="N84" s="355">
        <v>1.0407999999999999</v>
      </c>
    </row>
    <row r="85" spans="1:14" ht="22.5" x14ac:dyDescent="0.2">
      <c r="A85" s="202" t="s">
        <v>646</v>
      </c>
      <c r="B85" s="202" t="s">
        <v>3303</v>
      </c>
      <c r="C85" s="354" t="s">
        <v>4512</v>
      </c>
      <c r="D85" s="204">
        <v>3.484</v>
      </c>
      <c r="E85" s="204"/>
      <c r="F85" s="205">
        <v>13.8</v>
      </c>
      <c r="G85" s="202">
        <v>4</v>
      </c>
      <c r="H85" s="204">
        <v>0.57399999999999995</v>
      </c>
      <c r="I85" s="202">
        <v>28</v>
      </c>
      <c r="J85" s="204">
        <v>0.14599999999999999</v>
      </c>
      <c r="K85" s="204"/>
      <c r="L85" s="202" t="s">
        <v>310</v>
      </c>
      <c r="M85" s="202"/>
      <c r="N85" s="355">
        <v>1.6798</v>
      </c>
    </row>
    <row r="86" spans="1:14" ht="33.75" x14ac:dyDescent="0.2">
      <c r="A86" s="202" t="s">
        <v>647</v>
      </c>
      <c r="B86" s="202" t="s">
        <v>3303</v>
      </c>
      <c r="C86" s="354" t="s">
        <v>4513</v>
      </c>
      <c r="D86" s="204">
        <v>3.02</v>
      </c>
      <c r="E86" s="204"/>
      <c r="F86" s="205">
        <v>14.7</v>
      </c>
      <c r="G86" s="202">
        <v>4</v>
      </c>
      <c r="H86" s="204">
        <v>0.39900000000000002</v>
      </c>
      <c r="I86" s="202">
        <v>29</v>
      </c>
      <c r="J86" s="204">
        <v>9.5000000000000001E-2</v>
      </c>
      <c r="K86" s="204"/>
      <c r="L86" s="202" t="s">
        <v>310</v>
      </c>
      <c r="M86" s="202"/>
      <c r="N86" s="355">
        <v>1.2738</v>
      </c>
    </row>
    <row r="87" spans="1:14" ht="33.75" x14ac:dyDescent="0.2">
      <c r="A87" s="202" t="s">
        <v>1144</v>
      </c>
      <c r="B87" s="202" t="s">
        <v>3303</v>
      </c>
      <c r="C87" s="354" t="s">
        <v>5566</v>
      </c>
      <c r="D87" s="204">
        <v>1.32</v>
      </c>
      <c r="E87" s="204"/>
      <c r="F87" s="205">
        <v>4.2</v>
      </c>
      <c r="G87" s="202">
        <v>1</v>
      </c>
      <c r="H87" s="204">
        <v>0.38500000000000001</v>
      </c>
      <c r="I87" s="202">
        <v>10</v>
      </c>
      <c r="J87" s="204">
        <v>0.13400000000000001</v>
      </c>
      <c r="K87" s="204"/>
      <c r="L87" s="202" t="s">
        <v>310</v>
      </c>
      <c r="M87" s="202"/>
      <c r="N87" s="355">
        <v>0.99080000000000001</v>
      </c>
    </row>
    <row r="88" spans="1:14" ht="33.75" x14ac:dyDescent="0.2">
      <c r="A88" s="202" t="s">
        <v>1145</v>
      </c>
      <c r="B88" s="202" t="s">
        <v>3303</v>
      </c>
      <c r="C88" s="354" t="s">
        <v>5567</v>
      </c>
      <c r="D88" s="204">
        <v>1.327</v>
      </c>
      <c r="E88" s="204"/>
      <c r="F88" s="205">
        <v>5.5</v>
      </c>
      <c r="G88" s="202">
        <v>1</v>
      </c>
      <c r="H88" s="204">
        <v>0.28599999999999998</v>
      </c>
      <c r="I88" s="202">
        <v>10</v>
      </c>
      <c r="J88" s="204">
        <v>7.2999999999999995E-2</v>
      </c>
      <c r="K88" s="204"/>
      <c r="L88" s="202" t="s">
        <v>310</v>
      </c>
      <c r="M88" s="202"/>
      <c r="N88" s="355">
        <v>0.96199999999999997</v>
      </c>
    </row>
    <row r="89" spans="1:14" ht="22.5" x14ac:dyDescent="0.2">
      <c r="A89" s="202" t="s">
        <v>2406</v>
      </c>
      <c r="B89" s="202" t="s">
        <v>3303</v>
      </c>
      <c r="C89" s="354" t="s">
        <v>7103</v>
      </c>
      <c r="D89" s="204">
        <v>0.49299999999999999</v>
      </c>
      <c r="E89" s="204"/>
      <c r="F89" s="205">
        <v>2.4</v>
      </c>
      <c r="G89" s="202">
        <v>1</v>
      </c>
      <c r="H89" s="204">
        <v>0.126</v>
      </c>
      <c r="I89" s="202">
        <v>5</v>
      </c>
      <c r="J89" s="204">
        <v>6.6000000000000003E-2</v>
      </c>
      <c r="K89" s="204">
        <v>6.6000000000000003E-2</v>
      </c>
      <c r="L89" s="202"/>
      <c r="M89" s="202"/>
      <c r="N89" s="355">
        <v>0.90659999999999996</v>
      </c>
    </row>
    <row r="90" spans="1:14" ht="33.75" x14ac:dyDescent="0.2">
      <c r="A90" s="202" t="s">
        <v>3652</v>
      </c>
      <c r="B90" s="202" t="s">
        <v>3303</v>
      </c>
      <c r="C90" s="354" t="s">
        <v>1800</v>
      </c>
      <c r="D90" s="204">
        <v>3.2719999999999998</v>
      </c>
      <c r="E90" s="204"/>
      <c r="F90" s="205">
        <v>16.600000000000001</v>
      </c>
      <c r="G90" s="202">
        <v>5</v>
      </c>
      <c r="H90" s="204">
        <v>0.35399999999999998</v>
      </c>
      <c r="I90" s="202">
        <v>35</v>
      </c>
      <c r="J90" s="204">
        <v>0.09</v>
      </c>
      <c r="K90" s="204">
        <v>0.121</v>
      </c>
      <c r="L90" s="202"/>
      <c r="M90" s="202"/>
      <c r="N90" s="355">
        <v>1.2776000000000001</v>
      </c>
    </row>
    <row r="91" spans="1:14" x14ac:dyDescent="0.2">
      <c r="A91" s="202" t="s">
        <v>4514</v>
      </c>
      <c r="B91" s="202" t="s">
        <v>3303</v>
      </c>
      <c r="C91" s="354" t="s">
        <v>4515</v>
      </c>
      <c r="D91" s="204">
        <v>1.1879999999999999</v>
      </c>
      <c r="E91" s="204"/>
      <c r="F91" s="205">
        <v>5.7</v>
      </c>
      <c r="G91" s="202">
        <v>1</v>
      </c>
      <c r="H91" s="204">
        <v>0.56200000000000006</v>
      </c>
      <c r="I91" s="202">
        <v>13</v>
      </c>
      <c r="J91" s="204">
        <v>6.9000000000000006E-2</v>
      </c>
      <c r="K91" s="204">
        <v>8.4000000000000005E-2</v>
      </c>
      <c r="L91" s="202"/>
      <c r="M91" s="202"/>
      <c r="N91" s="355">
        <v>0.8569</v>
      </c>
    </row>
    <row r="92" spans="1:14" ht="33.75" x14ac:dyDescent="0.2">
      <c r="A92" s="202" t="s">
        <v>3653</v>
      </c>
      <c r="B92" s="202" t="s">
        <v>3303</v>
      </c>
      <c r="C92" s="354" t="s">
        <v>3213</v>
      </c>
      <c r="D92" s="204">
        <v>2.3479999999999999</v>
      </c>
      <c r="E92" s="204"/>
      <c r="F92" s="205">
        <v>13.4</v>
      </c>
      <c r="G92" s="202">
        <v>3</v>
      </c>
      <c r="H92" s="204">
        <v>0.38600000000000001</v>
      </c>
      <c r="I92" s="202">
        <v>27</v>
      </c>
      <c r="J92" s="204">
        <v>8.1000000000000003E-2</v>
      </c>
      <c r="K92" s="204">
        <v>0.108</v>
      </c>
      <c r="L92" s="202"/>
      <c r="M92" s="202"/>
      <c r="N92" s="355">
        <v>1.1246</v>
      </c>
    </row>
    <row r="93" spans="1:14" ht="22.5" x14ac:dyDescent="0.2">
      <c r="A93" s="202" t="s">
        <v>330</v>
      </c>
      <c r="B93" s="202" t="s">
        <v>3303</v>
      </c>
      <c r="C93" s="354" t="s">
        <v>5568</v>
      </c>
      <c r="D93" s="204">
        <v>2.5209999999999999</v>
      </c>
      <c r="E93" s="204"/>
      <c r="F93" s="205">
        <v>19.5</v>
      </c>
      <c r="G93" s="202">
        <v>6</v>
      </c>
      <c r="H93" s="204">
        <v>0.35299999999999998</v>
      </c>
      <c r="I93" s="202">
        <v>35</v>
      </c>
      <c r="J93" s="204">
        <v>0.127</v>
      </c>
      <c r="K93" s="204"/>
      <c r="L93" s="202" t="s">
        <v>310</v>
      </c>
      <c r="M93" s="202" t="s">
        <v>310</v>
      </c>
      <c r="N93" s="355">
        <v>0.87949999999999995</v>
      </c>
    </row>
    <row r="94" spans="1:14" ht="33.75" x14ac:dyDescent="0.2">
      <c r="A94" s="202" t="s">
        <v>5569</v>
      </c>
      <c r="B94" s="202" t="s">
        <v>3303</v>
      </c>
      <c r="C94" s="354" t="s">
        <v>7104</v>
      </c>
      <c r="D94" s="204">
        <v>1.2769999999999999</v>
      </c>
      <c r="E94" s="204"/>
      <c r="F94" s="205">
        <v>9.1</v>
      </c>
      <c r="G94" s="202">
        <v>2</v>
      </c>
      <c r="H94" s="204">
        <v>0.41399999999999998</v>
      </c>
      <c r="I94" s="202">
        <v>20</v>
      </c>
      <c r="J94" s="204">
        <v>0.13700000000000001</v>
      </c>
      <c r="K94" s="204">
        <v>0.123</v>
      </c>
      <c r="L94" s="202"/>
      <c r="M94" s="202" t="s">
        <v>310</v>
      </c>
      <c r="N94" s="355">
        <v>0.92800000000000005</v>
      </c>
    </row>
    <row r="95" spans="1:14" ht="33.75" x14ac:dyDescent="0.2">
      <c r="A95" s="202" t="s">
        <v>5571</v>
      </c>
      <c r="B95" s="202" t="s">
        <v>3303</v>
      </c>
      <c r="C95" s="354" t="s">
        <v>7105</v>
      </c>
      <c r="D95" s="204">
        <v>0.82599999999999996</v>
      </c>
      <c r="E95" s="204"/>
      <c r="F95" s="205">
        <v>5.0999999999999996</v>
      </c>
      <c r="G95" s="202"/>
      <c r="H95" s="204"/>
      <c r="I95" s="202">
        <v>14</v>
      </c>
      <c r="J95" s="204">
        <v>0.109</v>
      </c>
      <c r="K95" s="204">
        <v>0.13100000000000001</v>
      </c>
      <c r="L95" s="202"/>
      <c r="M95" s="202" t="s">
        <v>310</v>
      </c>
      <c r="N95" s="355">
        <v>0.92659999999999998</v>
      </c>
    </row>
    <row r="96" spans="1:14" ht="56.25" x14ac:dyDescent="0.2">
      <c r="A96" s="202" t="s">
        <v>1801</v>
      </c>
      <c r="B96" s="202" t="s">
        <v>3303</v>
      </c>
      <c r="C96" s="354" t="s">
        <v>6782</v>
      </c>
      <c r="D96" s="204">
        <v>2.0579999999999998</v>
      </c>
      <c r="E96" s="204"/>
      <c r="F96" s="205">
        <v>8.8000000000000007</v>
      </c>
      <c r="G96" s="202">
        <v>2</v>
      </c>
      <c r="H96" s="204">
        <v>0.40699999999999997</v>
      </c>
      <c r="I96" s="202">
        <v>17</v>
      </c>
      <c r="J96" s="204">
        <v>9.7000000000000003E-2</v>
      </c>
      <c r="K96" s="204">
        <v>0.124</v>
      </c>
      <c r="L96" s="202"/>
      <c r="M96" s="202"/>
      <c r="N96" s="355">
        <v>1.0523</v>
      </c>
    </row>
    <row r="97" spans="1:14" ht="56.25" x14ac:dyDescent="0.2">
      <c r="A97" s="202" t="s">
        <v>877</v>
      </c>
      <c r="B97" s="202" t="s">
        <v>3303</v>
      </c>
      <c r="C97" s="354" t="s">
        <v>7425</v>
      </c>
      <c r="D97" s="204">
        <v>1.8160000000000001</v>
      </c>
      <c r="E97" s="204"/>
      <c r="F97" s="205">
        <v>9.8000000000000007</v>
      </c>
      <c r="G97" s="202">
        <v>2</v>
      </c>
      <c r="H97" s="204">
        <v>0.38700000000000001</v>
      </c>
      <c r="I97" s="202">
        <v>23</v>
      </c>
      <c r="J97" s="204">
        <v>0.11899999999999999</v>
      </c>
      <c r="K97" s="204">
        <v>0.108</v>
      </c>
      <c r="L97" s="202"/>
      <c r="M97" s="202"/>
      <c r="N97" s="355">
        <v>1.0162</v>
      </c>
    </row>
    <row r="98" spans="1:14" ht="45" x14ac:dyDescent="0.2">
      <c r="A98" s="202" t="s">
        <v>878</v>
      </c>
      <c r="B98" s="202" t="s">
        <v>3303</v>
      </c>
      <c r="C98" s="354" t="s">
        <v>7426</v>
      </c>
      <c r="D98" s="204">
        <v>1.34</v>
      </c>
      <c r="E98" s="204"/>
      <c r="F98" s="205">
        <v>4</v>
      </c>
      <c r="G98" s="202">
        <v>1</v>
      </c>
      <c r="H98" s="204">
        <v>0.58199999999999996</v>
      </c>
      <c r="I98" s="202">
        <v>9</v>
      </c>
      <c r="J98" s="204">
        <v>6.0999999999999999E-2</v>
      </c>
      <c r="K98" s="204">
        <v>7.0000000000000007E-2</v>
      </c>
      <c r="L98" s="202"/>
      <c r="M98" s="202"/>
      <c r="N98" s="355">
        <v>0.79090000000000005</v>
      </c>
    </row>
    <row r="99" spans="1:14" ht="56.25" x14ac:dyDescent="0.2">
      <c r="A99" s="202" t="s">
        <v>1773</v>
      </c>
      <c r="B99" s="202" t="s">
        <v>3303</v>
      </c>
      <c r="C99" s="354" t="s">
        <v>6498</v>
      </c>
      <c r="D99" s="204">
        <v>0.997</v>
      </c>
      <c r="E99" s="204"/>
      <c r="F99" s="205">
        <v>4.5</v>
      </c>
      <c r="G99" s="202">
        <v>1</v>
      </c>
      <c r="H99" s="204">
        <v>0.36799999999999999</v>
      </c>
      <c r="I99" s="202">
        <v>11</v>
      </c>
      <c r="J99" s="204">
        <v>6.8000000000000005E-2</v>
      </c>
      <c r="K99" s="204">
        <v>7.9000000000000001E-2</v>
      </c>
      <c r="L99" s="202"/>
      <c r="M99" s="202"/>
      <c r="N99" s="355">
        <v>0.76429999999999998</v>
      </c>
    </row>
    <row r="100" spans="1:14" ht="56.25" x14ac:dyDescent="0.2">
      <c r="A100" s="202" t="s">
        <v>604</v>
      </c>
      <c r="B100" s="202" t="s">
        <v>3303</v>
      </c>
      <c r="C100" s="354" t="s">
        <v>2733</v>
      </c>
      <c r="D100" s="204">
        <v>0.70599999999999996</v>
      </c>
      <c r="E100" s="204"/>
      <c r="F100" s="205">
        <v>2.9</v>
      </c>
      <c r="G100" s="202">
        <v>1</v>
      </c>
      <c r="H100" s="204">
        <v>0.19800000000000001</v>
      </c>
      <c r="I100" s="202">
        <v>7</v>
      </c>
      <c r="J100" s="204">
        <v>6.3E-2</v>
      </c>
      <c r="K100" s="204">
        <v>6.7000000000000004E-2</v>
      </c>
      <c r="L100" s="202"/>
      <c r="M100" s="202"/>
      <c r="N100" s="355">
        <v>0.81889999999999996</v>
      </c>
    </row>
    <row r="101" spans="1:14" ht="22.5" x14ac:dyDescent="0.2">
      <c r="A101" s="202" t="s">
        <v>6499</v>
      </c>
      <c r="B101" s="202" t="s">
        <v>3303</v>
      </c>
      <c r="C101" s="354" t="s">
        <v>6500</v>
      </c>
      <c r="D101" s="204">
        <v>4.117</v>
      </c>
      <c r="E101" s="204"/>
      <c r="F101" s="205">
        <v>18.3</v>
      </c>
      <c r="G101" s="202">
        <v>5</v>
      </c>
      <c r="H101" s="204">
        <v>0.35899999999999999</v>
      </c>
      <c r="I101" s="202">
        <v>36</v>
      </c>
      <c r="J101" s="204">
        <v>8.2000000000000003E-2</v>
      </c>
      <c r="K101" s="204">
        <v>0.112</v>
      </c>
      <c r="L101" s="202"/>
      <c r="M101" s="202"/>
      <c r="N101" s="355">
        <v>1.1606000000000001</v>
      </c>
    </row>
    <row r="102" spans="1:14" ht="45" x14ac:dyDescent="0.2">
      <c r="A102" s="202" t="s">
        <v>6501</v>
      </c>
      <c r="B102" s="202" t="s">
        <v>3303</v>
      </c>
      <c r="C102" s="354" t="s">
        <v>6502</v>
      </c>
      <c r="D102" s="204">
        <v>2.3180000000000001</v>
      </c>
      <c r="E102" s="204"/>
      <c r="F102" s="205">
        <v>11.3</v>
      </c>
      <c r="G102" s="202">
        <v>3</v>
      </c>
      <c r="H102" s="204">
        <v>0.27500000000000002</v>
      </c>
      <c r="I102" s="202">
        <v>24</v>
      </c>
      <c r="J102" s="204">
        <v>6.8000000000000005E-2</v>
      </c>
      <c r="K102" s="204">
        <v>0.09</v>
      </c>
      <c r="L102" s="202"/>
      <c r="M102" s="202"/>
      <c r="N102" s="355">
        <v>0.92849999999999999</v>
      </c>
    </row>
    <row r="103" spans="1:14" ht="33.75" x14ac:dyDescent="0.2">
      <c r="A103" s="202" t="s">
        <v>6503</v>
      </c>
      <c r="B103" s="202" t="s">
        <v>3303</v>
      </c>
      <c r="C103" s="354" t="s">
        <v>6504</v>
      </c>
      <c r="D103" s="204">
        <v>1.64</v>
      </c>
      <c r="E103" s="204"/>
      <c r="F103" s="205">
        <v>7.1</v>
      </c>
      <c r="G103" s="202">
        <v>1</v>
      </c>
      <c r="H103" s="204">
        <v>0.33800000000000002</v>
      </c>
      <c r="I103" s="202">
        <v>15</v>
      </c>
      <c r="J103" s="204">
        <v>6.7000000000000004E-2</v>
      </c>
      <c r="K103" s="204">
        <v>8.4000000000000005E-2</v>
      </c>
      <c r="L103" s="202"/>
      <c r="M103" s="202"/>
      <c r="N103" s="355">
        <v>1.0234000000000001</v>
      </c>
    </row>
    <row r="104" spans="1:14" ht="33.75" x14ac:dyDescent="0.2">
      <c r="A104" s="202" t="s">
        <v>6505</v>
      </c>
      <c r="B104" s="202" t="s">
        <v>3303</v>
      </c>
      <c r="C104" s="354" t="s">
        <v>6506</v>
      </c>
      <c r="D104" s="204">
        <v>1.4219999999999999</v>
      </c>
      <c r="E104" s="204"/>
      <c r="F104" s="205">
        <v>7.8</v>
      </c>
      <c r="G104" s="202">
        <v>2</v>
      </c>
      <c r="H104" s="204">
        <v>0.23599999999999999</v>
      </c>
      <c r="I104" s="202">
        <v>17</v>
      </c>
      <c r="J104" s="204">
        <v>6.4000000000000001E-2</v>
      </c>
      <c r="K104" s="204">
        <v>8.1000000000000003E-2</v>
      </c>
      <c r="L104" s="202"/>
      <c r="M104" s="202"/>
      <c r="N104" s="355">
        <v>0.77749999999999997</v>
      </c>
    </row>
    <row r="105" spans="1:14" ht="45" x14ac:dyDescent="0.2">
      <c r="A105" s="202" t="s">
        <v>6507</v>
      </c>
      <c r="B105" s="202" t="s">
        <v>3303</v>
      </c>
      <c r="C105" s="354" t="s">
        <v>6508</v>
      </c>
      <c r="D105" s="204">
        <v>1.1930000000000001</v>
      </c>
      <c r="E105" s="204"/>
      <c r="F105" s="205">
        <v>3.1</v>
      </c>
      <c r="G105" s="202">
        <v>1</v>
      </c>
      <c r="H105" s="204">
        <v>0.44900000000000001</v>
      </c>
      <c r="I105" s="202">
        <v>7</v>
      </c>
      <c r="J105" s="204">
        <v>0.06</v>
      </c>
      <c r="K105" s="204">
        <v>6.4000000000000001E-2</v>
      </c>
      <c r="L105" s="202"/>
      <c r="M105" s="202"/>
      <c r="N105" s="355">
        <v>0.89300000000000002</v>
      </c>
    </row>
    <row r="106" spans="1:14" ht="56.25" x14ac:dyDescent="0.2">
      <c r="A106" s="202" t="s">
        <v>6509</v>
      </c>
      <c r="B106" s="202" t="s">
        <v>3303</v>
      </c>
      <c r="C106" s="354" t="s">
        <v>6510</v>
      </c>
      <c r="D106" s="204">
        <v>1.581</v>
      </c>
      <c r="E106" s="204"/>
      <c r="F106" s="205">
        <v>3.2</v>
      </c>
      <c r="G106" s="202">
        <v>1</v>
      </c>
      <c r="H106" s="204">
        <v>0.28499999999999998</v>
      </c>
      <c r="I106" s="202">
        <v>8</v>
      </c>
      <c r="J106" s="204">
        <v>0.06</v>
      </c>
      <c r="K106" s="204">
        <v>6.5000000000000002E-2</v>
      </c>
      <c r="L106" s="202"/>
      <c r="M106" s="202"/>
      <c r="N106" s="355">
        <v>0.78380000000000005</v>
      </c>
    </row>
    <row r="107" spans="1:14" ht="56.25" x14ac:dyDescent="0.2">
      <c r="A107" s="202" t="s">
        <v>6511</v>
      </c>
      <c r="B107" s="202" t="s">
        <v>3303</v>
      </c>
      <c r="C107" s="354" t="s">
        <v>6512</v>
      </c>
      <c r="D107" s="204">
        <v>0.84099999999999997</v>
      </c>
      <c r="E107" s="204"/>
      <c r="F107" s="205">
        <v>3</v>
      </c>
      <c r="G107" s="202">
        <v>1</v>
      </c>
      <c r="H107" s="204">
        <v>0.32800000000000001</v>
      </c>
      <c r="I107" s="202">
        <v>7</v>
      </c>
      <c r="J107" s="204">
        <v>6.4000000000000001E-2</v>
      </c>
      <c r="K107" s="204">
        <v>6.9000000000000006E-2</v>
      </c>
      <c r="L107" s="202"/>
      <c r="M107" s="202"/>
      <c r="N107" s="355">
        <v>0.78779999999999994</v>
      </c>
    </row>
    <row r="108" spans="1:14" ht="33.75" x14ac:dyDescent="0.2">
      <c r="A108" s="202" t="s">
        <v>1802</v>
      </c>
      <c r="B108" s="202" t="s">
        <v>3303</v>
      </c>
      <c r="C108" s="354" t="s">
        <v>7626</v>
      </c>
      <c r="D108" s="204">
        <v>2.754</v>
      </c>
      <c r="E108" s="204"/>
      <c r="F108" s="205">
        <v>8.9</v>
      </c>
      <c r="G108" s="202">
        <v>2</v>
      </c>
      <c r="H108" s="204">
        <v>0.46899999999999997</v>
      </c>
      <c r="I108" s="202">
        <v>18</v>
      </c>
      <c r="J108" s="204">
        <v>0.20799999999999999</v>
      </c>
      <c r="K108" s="204"/>
      <c r="L108" s="202" t="s">
        <v>310</v>
      </c>
      <c r="M108" s="202"/>
      <c r="N108" s="355">
        <v>1.8473999999999999</v>
      </c>
    </row>
    <row r="109" spans="1:14" ht="33.75" x14ac:dyDescent="0.2">
      <c r="A109" s="202" t="s">
        <v>1803</v>
      </c>
      <c r="B109" s="202" t="s">
        <v>3303</v>
      </c>
      <c r="C109" s="354" t="s">
        <v>7627</v>
      </c>
      <c r="D109" s="204">
        <v>2.72</v>
      </c>
      <c r="E109" s="204"/>
      <c r="F109" s="205">
        <v>10</v>
      </c>
      <c r="G109" s="202">
        <v>2</v>
      </c>
      <c r="H109" s="204">
        <v>0.438</v>
      </c>
      <c r="I109" s="202">
        <v>20</v>
      </c>
      <c r="J109" s="204">
        <v>0.16700000000000001</v>
      </c>
      <c r="K109" s="204"/>
      <c r="L109" s="202" t="s">
        <v>310</v>
      </c>
      <c r="M109" s="202"/>
      <c r="N109" s="355">
        <v>1.1738</v>
      </c>
    </row>
    <row r="110" spans="1:14" ht="45" x14ac:dyDescent="0.2">
      <c r="A110" s="202" t="s">
        <v>2906</v>
      </c>
      <c r="B110" s="202" t="s">
        <v>3303</v>
      </c>
      <c r="C110" s="354" t="s">
        <v>6514</v>
      </c>
      <c r="D110" s="204">
        <v>2.0419999999999998</v>
      </c>
      <c r="E110" s="204"/>
      <c r="F110" s="205">
        <v>5.3</v>
      </c>
      <c r="G110" s="202">
        <v>1</v>
      </c>
      <c r="H110" s="204">
        <v>0.77600000000000002</v>
      </c>
      <c r="I110" s="202">
        <v>12</v>
      </c>
      <c r="J110" s="204">
        <v>0.29399999999999998</v>
      </c>
      <c r="K110" s="204"/>
      <c r="L110" s="202" t="s">
        <v>310</v>
      </c>
      <c r="M110" s="202"/>
      <c r="N110" s="355">
        <v>1.4487000000000001</v>
      </c>
    </row>
    <row r="111" spans="1:14" ht="45" x14ac:dyDescent="0.2">
      <c r="A111" s="202" t="s">
        <v>2907</v>
      </c>
      <c r="B111" s="202" t="s">
        <v>3303</v>
      </c>
      <c r="C111" s="354" t="s">
        <v>6515</v>
      </c>
      <c r="D111" s="204">
        <v>2.0169999999999999</v>
      </c>
      <c r="E111" s="204"/>
      <c r="F111" s="205">
        <v>8.3000000000000007</v>
      </c>
      <c r="G111" s="202">
        <v>2</v>
      </c>
      <c r="H111" s="204">
        <v>0.379</v>
      </c>
      <c r="I111" s="202">
        <v>18</v>
      </c>
      <c r="J111" s="204">
        <v>0.14299999999999999</v>
      </c>
      <c r="K111" s="204"/>
      <c r="L111" s="202" t="s">
        <v>310</v>
      </c>
      <c r="M111" s="202"/>
      <c r="N111" s="355">
        <v>1.1676</v>
      </c>
    </row>
    <row r="112" spans="1:14" ht="33.75" x14ac:dyDescent="0.2">
      <c r="A112" s="202" t="s">
        <v>2908</v>
      </c>
      <c r="B112" s="202" t="s">
        <v>3303</v>
      </c>
      <c r="C112" s="354" t="s">
        <v>2208</v>
      </c>
      <c r="D112" s="204">
        <v>1.5169999999999999</v>
      </c>
      <c r="E112" s="204"/>
      <c r="F112" s="205">
        <v>8.1</v>
      </c>
      <c r="G112" s="202">
        <v>2</v>
      </c>
      <c r="H112" s="204">
        <v>0.314</v>
      </c>
      <c r="I112" s="202">
        <v>17</v>
      </c>
      <c r="J112" s="204">
        <v>0.13200000000000001</v>
      </c>
      <c r="K112" s="204"/>
      <c r="L112" s="202" t="s">
        <v>310</v>
      </c>
      <c r="M112" s="202"/>
      <c r="N112" s="355">
        <v>1.1121000000000001</v>
      </c>
    </row>
    <row r="113" spans="1:14" ht="22.5" x14ac:dyDescent="0.2">
      <c r="A113" s="202" t="s">
        <v>3214</v>
      </c>
      <c r="B113" s="202" t="s">
        <v>3303</v>
      </c>
      <c r="C113" s="354" t="s">
        <v>3215</v>
      </c>
      <c r="D113" s="204">
        <v>8.9830000000000005</v>
      </c>
      <c r="E113" s="204"/>
      <c r="F113" s="205">
        <v>11.9</v>
      </c>
      <c r="G113" s="202">
        <v>3</v>
      </c>
      <c r="H113" s="204">
        <v>0.29799999999999999</v>
      </c>
      <c r="I113" s="202">
        <v>20</v>
      </c>
      <c r="J113" s="204">
        <v>0.10100000000000001</v>
      </c>
      <c r="K113" s="204">
        <v>9.2999999999999999E-2</v>
      </c>
      <c r="L113" s="202"/>
      <c r="M113" s="202"/>
      <c r="N113" s="355">
        <v>0.88859999999999995</v>
      </c>
    </row>
    <row r="114" spans="1:14" ht="22.5" x14ac:dyDescent="0.2">
      <c r="A114" s="202" t="s">
        <v>2686</v>
      </c>
      <c r="B114" s="202" t="s">
        <v>3303</v>
      </c>
      <c r="C114" s="354" t="s">
        <v>2687</v>
      </c>
      <c r="D114" s="204">
        <v>4.0629999999999997</v>
      </c>
      <c r="E114" s="204"/>
      <c r="F114" s="205">
        <v>3.6</v>
      </c>
      <c r="G114" s="202">
        <v>1</v>
      </c>
      <c r="H114" s="204">
        <v>0.154</v>
      </c>
      <c r="I114" s="202">
        <v>8</v>
      </c>
      <c r="J114" s="204">
        <v>8.5999999999999993E-2</v>
      </c>
      <c r="K114" s="204">
        <v>6.7000000000000004E-2</v>
      </c>
      <c r="L114" s="202"/>
      <c r="M114" s="202"/>
      <c r="N114" s="355">
        <v>1.0739000000000001</v>
      </c>
    </row>
    <row r="115" spans="1:14" ht="56.25" x14ac:dyDescent="0.2">
      <c r="A115" s="202" t="s">
        <v>1033</v>
      </c>
      <c r="B115" s="202" t="s">
        <v>3303</v>
      </c>
      <c r="C115" s="354" t="s">
        <v>7427</v>
      </c>
      <c r="D115" s="204">
        <v>10.513</v>
      </c>
      <c r="E115" s="204"/>
      <c r="F115" s="205">
        <v>32.299999999999997</v>
      </c>
      <c r="G115" s="202">
        <v>10</v>
      </c>
      <c r="H115" s="204">
        <v>0.82399999999999995</v>
      </c>
      <c r="I115" s="202">
        <v>50</v>
      </c>
      <c r="J115" s="204">
        <v>0.28100000000000003</v>
      </c>
      <c r="K115" s="204"/>
      <c r="L115" s="202" t="s">
        <v>310</v>
      </c>
      <c r="M115" s="202" t="s">
        <v>310</v>
      </c>
      <c r="N115" s="355">
        <v>3.31</v>
      </c>
    </row>
    <row r="116" spans="1:14" ht="56.25" x14ac:dyDescent="0.2">
      <c r="A116" s="202" t="s">
        <v>1034</v>
      </c>
      <c r="B116" s="202" t="s">
        <v>3303</v>
      </c>
      <c r="C116" s="354" t="s">
        <v>7428</v>
      </c>
      <c r="D116" s="204">
        <v>7.6520000000000001</v>
      </c>
      <c r="E116" s="204"/>
      <c r="F116" s="205">
        <v>22.1</v>
      </c>
      <c r="G116" s="202">
        <v>6</v>
      </c>
      <c r="H116" s="204">
        <v>0.90400000000000003</v>
      </c>
      <c r="I116" s="202">
        <v>38</v>
      </c>
      <c r="J116" s="204">
        <v>0.28599999999999998</v>
      </c>
      <c r="K116" s="204"/>
      <c r="L116" s="202" t="s">
        <v>310</v>
      </c>
      <c r="M116" s="202" t="s">
        <v>310</v>
      </c>
      <c r="N116" s="355">
        <v>3.4419</v>
      </c>
    </row>
    <row r="117" spans="1:14" ht="56.25" x14ac:dyDescent="0.2">
      <c r="A117" s="202" t="s">
        <v>2026</v>
      </c>
      <c r="B117" s="202" t="s">
        <v>3303</v>
      </c>
      <c r="C117" s="354" t="s">
        <v>505</v>
      </c>
      <c r="D117" s="204">
        <v>4.0410000000000004</v>
      </c>
      <c r="E117" s="204"/>
      <c r="F117" s="205">
        <v>16.399999999999999</v>
      </c>
      <c r="G117" s="202">
        <v>4</v>
      </c>
      <c r="H117" s="204">
        <v>0.66</v>
      </c>
      <c r="I117" s="202">
        <v>32</v>
      </c>
      <c r="J117" s="204">
        <v>0.20100000000000001</v>
      </c>
      <c r="K117" s="204"/>
      <c r="L117" s="202" t="s">
        <v>310</v>
      </c>
      <c r="M117" s="202"/>
      <c r="N117" s="355">
        <v>1.8267</v>
      </c>
    </row>
    <row r="118" spans="1:14" ht="56.25" x14ac:dyDescent="0.2">
      <c r="A118" s="202" t="s">
        <v>2027</v>
      </c>
      <c r="B118" s="202" t="s">
        <v>3303</v>
      </c>
      <c r="C118" s="354" t="s">
        <v>7429</v>
      </c>
      <c r="D118" s="204">
        <v>2.7120000000000002</v>
      </c>
      <c r="E118" s="204"/>
      <c r="F118" s="205">
        <v>11.6</v>
      </c>
      <c r="G118" s="202">
        <v>3</v>
      </c>
      <c r="H118" s="204">
        <v>0.56000000000000005</v>
      </c>
      <c r="I118" s="202">
        <v>23</v>
      </c>
      <c r="J118" s="204">
        <v>0.13500000000000001</v>
      </c>
      <c r="K118" s="204"/>
      <c r="L118" s="202" t="s">
        <v>310</v>
      </c>
      <c r="M118" s="202"/>
      <c r="N118" s="355">
        <v>1.5783</v>
      </c>
    </row>
    <row r="119" spans="1:14" ht="56.25" x14ac:dyDescent="0.2">
      <c r="A119" s="202" t="s">
        <v>2028</v>
      </c>
      <c r="B119" s="202" t="s">
        <v>3303</v>
      </c>
      <c r="C119" s="354" t="s">
        <v>6785</v>
      </c>
      <c r="D119" s="204">
        <v>2.1680000000000001</v>
      </c>
      <c r="E119" s="204"/>
      <c r="F119" s="205">
        <v>9.4</v>
      </c>
      <c r="G119" s="202">
        <v>2</v>
      </c>
      <c r="H119" s="204">
        <v>0.54600000000000004</v>
      </c>
      <c r="I119" s="202">
        <v>19</v>
      </c>
      <c r="J119" s="204">
        <v>0.122</v>
      </c>
      <c r="K119" s="204"/>
      <c r="L119" s="202" t="s">
        <v>310</v>
      </c>
      <c r="M119" s="202"/>
      <c r="N119" s="355">
        <v>1.288</v>
      </c>
    </row>
    <row r="120" spans="1:14" ht="67.5" x14ac:dyDescent="0.2">
      <c r="A120" s="202" t="s">
        <v>1244</v>
      </c>
      <c r="B120" s="202" t="s">
        <v>3304</v>
      </c>
      <c r="C120" s="354" t="s">
        <v>2734</v>
      </c>
      <c r="D120" s="204">
        <v>3.0550000000000002</v>
      </c>
      <c r="E120" s="204"/>
      <c r="F120" s="205">
        <v>22.9</v>
      </c>
      <c r="G120" s="202"/>
      <c r="H120" s="204"/>
      <c r="I120" s="202">
        <v>33</v>
      </c>
      <c r="J120" s="204">
        <v>9.2999999999999999E-2</v>
      </c>
      <c r="K120" s="204">
        <v>0.127</v>
      </c>
      <c r="L120" s="202"/>
      <c r="M120" s="202"/>
      <c r="N120" s="355">
        <v>1.4208000000000001</v>
      </c>
    </row>
    <row r="121" spans="1:14" ht="33.75" x14ac:dyDescent="0.2">
      <c r="A121" s="202" t="s">
        <v>1245</v>
      </c>
      <c r="B121" s="202" t="s">
        <v>3304</v>
      </c>
      <c r="C121" s="354" t="s">
        <v>2735</v>
      </c>
      <c r="D121" s="204">
        <v>2.4470000000000001</v>
      </c>
      <c r="E121" s="204"/>
      <c r="F121" s="205">
        <v>20.9</v>
      </c>
      <c r="G121" s="202"/>
      <c r="H121" s="204"/>
      <c r="I121" s="202">
        <v>30</v>
      </c>
      <c r="J121" s="204">
        <v>0.08</v>
      </c>
      <c r="K121" s="204">
        <v>0.109</v>
      </c>
      <c r="L121" s="202"/>
      <c r="M121" s="202"/>
      <c r="N121" s="355">
        <v>1.3703000000000001</v>
      </c>
    </row>
    <row r="122" spans="1:14" ht="67.5" x14ac:dyDescent="0.2">
      <c r="A122" s="202" t="s">
        <v>1150</v>
      </c>
      <c r="B122" s="202" t="s">
        <v>3304</v>
      </c>
      <c r="C122" s="354" t="s">
        <v>7628</v>
      </c>
      <c r="D122" s="204">
        <v>2.29</v>
      </c>
      <c r="E122" s="204"/>
      <c r="F122" s="205">
        <v>24.3</v>
      </c>
      <c r="G122" s="202"/>
      <c r="H122" s="204"/>
      <c r="I122" s="202">
        <v>36</v>
      </c>
      <c r="J122" s="204">
        <v>6.5000000000000002E-2</v>
      </c>
      <c r="K122" s="204">
        <v>8.8999999999999996E-2</v>
      </c>
      <c r="L122" s="202"/>
      <c r="M122" s="202"/>
      <c r="N122" s="355">
        <v>1.0219</v>
      </c>
    </row>
    <row r="123" spans="1:14" ht="56.25" x14ac:dyDescent="0.2">
      <c r="A123" s="202" t="s">
        <v>1151</v>
      </c>
      <c r="B123" s="202" t="s">
        <v>3304</v>
      </c>
      <c r="C123" s="354" t="s">
        <v>7629</v>
      </c>
      <c r="D123" s="204">
        <v>1.4710000000000001</v>
      </c>
      <c r="E123" s="204"/>
      <c r="F123" s="205">
        <v>20.2</v>
      </c>
      <c r="G123" s="202"/>
      <c r="H123" s="204"/>
      <c r="I123" s="202">
        <v>30</v>
      </c>
      <c r="J123" s="204">
        <v>0.05</v>
      </c>
      <c r="K123" s="204">
        <v>6.8000000000000005E-2</v>
      </c>
      <c r="L123" s="202"/>
      <c r="M123" s="202"/>
      <c r="N123" s="355">
        <v>0.87760000000000005</v>
      </c>
    </row>
    <row r="124" spans="1:14" ht="45" x14ac:dyDescent="0.2">
      <c r="A124" s="202" t="s">
        <v>1511</v>
      </c>
      <c r="B124" s="202" t="s">
        <v>3304</v>
      </c>
      <c r="C124" s="354" t="s">
        <v>7630</v>
      </c>
      <c r="D124" s="204">
        <v>1.3089999999999999</v>
      </c>
      <c r="E124" s="204"/>
      <c r="F124" s="205">
        <v>18.3</v>
      </c>
      <c r="G124" s="202"/>
      <c r="H124" s="204"/>
      <c r="I124" s="202">
        <v>26</v>
      </c>
      <c r="J124" s="204">
        <v>4.9000000000000002E-2</v>
      </c>
      <c r="K124" s="204">
        <v>6.6000000000000003E-2</v>
      </c>
      <c r="L124" s="202"/>
      <c r="M124" s="202"/>
      <c r="N124" s="355">
        <v>0.66649999999999998</v>
      </c>
    </row>
    <row r="125" spans="1:14" ht="33.75" x14ac:dyDescent="0.2">
      <c r="A125" s="202" t="s">
        <v>5573</v>
      </c>
      <c r="B125" s="202" t="s">
        <v>3304</v>
      </c>
      <c r="C125" s="354" t="s">
        <v>5574</v>
      </c>
      <c r="D125" s="204">
        <v>4.1529999999999996</v>
      </c>
      <c r="E125" s="204"/>
      <c r="F125" s="205">
        <v>21.4</v>
      </c>
      <c r="G125" s="202">
        <v>6</v>
      </c>
      <c r="H125" s="204">
        <v>0.57799999999999996</v>
      </c>
      <c r="I125" s="202">
        <v>39</v>
      </c>
      <c r="J125" s="204">
        <v>0.19</v>
      </c>
      <c r="K125" s="204">
        <v>0.18099999999999999</v>
      </c>
      <c r="L125" s="202"/>
      <c r="M125" s="202" t="s">
        <v>310</v>
      </c>
      <c r="N125" s="355">
        <v>2.2092999999999998</v>
      </c>
    </row>
    <row r="126" spans="1:14" ht="33.75" x14ac:dyDescent="0.2">
      <c r="A126" s="202" t="s">
        <v>506</v>
      </c>
      <c r="B126" s="202" t="s">
        <v>3304</v>
      </c>
      <c r="C126" s="354" t="s">
        <v>507</v>
      </c>
      <c r="D126" s="204">
        <v>1.3380000000000001</v>
      </c>
      <c r="E126" s="204"/>
      <c r="F126" s="205">
        <v>16.100000000000001</v>
      </c>
      <c r="G126" s="202"/>
      <c r="H126" s="204"/>
      <c r="I126" s="202">
        <v>20</v>
      </c>
      <c r="J126" s="204">
        <v>0.06</v>
      </c>
      <c r="K126" s="204">
        <v>7.6999999999999999E-2</v>
      </c>
      <c r="L126" s="202"/>
      <c r="M126" s="202" t="s">
        <v>310</v>
      </c>
      <c r="N126" s="355">
        <v>0.48359999999999997</v>
      </c>
    </row>
    <row r="127" spans="1:14" ht="33.75" x14ac:dyDescent="0.2">
      <c r="A127" s="202" t="s">
        <v>508</v>
      </c>
      <c r="B127" s="202" t="s">
        <v>3304</v>
      </c>
      <c r="C127" s="354" t="s">
        <v>509</v>
      </c>
      <c r="D127" s="204">
        <v>0.91100000000000003</v>
      </c>
      <c r="E127" s="204"/>
      <c r="F127" s="205">
        <v>10</v>
      </c>
      <c r="G127" s="202"/>
      <c r="H127" s="204"/>
      <c r="I127" s="202">
        <v>16</v>
      </c>
      <c r="J127" s="204">
        <v>0.06</v>
      </c>
      <c r="K127" s="204">
        <v>8.2000000000000003E-2</v>
      </c>
      <c r="L127" s="202"/>
      <c r="M127" s="202" t="s">
        <v>310</v>
      </c>
      <c r="N127" s="355">
        <v>0.54110000000000003</v>
      </c>
    </row>
    <row r="128" spans="1:14" ht="33.75" x14ac:dyDescent="0.2">
      <c r="A128" s="202" t="s">
        <v>1513</v>
      </c>
      <c r="B128" s="202" t="s">
        <v>3304</v>
      </c>
      <c r="C128" s="354" t="s">
        <v>4522</v>
      </c>
      <c r="D128" s="204">
        <v>1.5249999999999999</v>
      </c>
      <c r="E128" s="204"/>
      <c r="F128" s="205">
        <v>17.5</v>
      </c>
      <c r="G128" s="202"/>
      <c r="H128" s="204"/>
      <c r="I128" s="202">
        <v>22</v>
      </c>
      <c r="J128" s="204">
        <v>0.06</v>
      </c>
      <c r="K128" s="204">
        <v>8.1000000000000003E-2</v>
      </c>
      <c r="L128" s="202"/>
      <c r="M128" s="202"/>
      <c r="N128" s="355">
        <v>0.64929999999999999</v>
      </c>
    </row>
    <row r="129" spans="1:14" ht="22.5" x14ac:dyDescent="0.2">
      <c r="A129" s="202" t="s">
        <v>1753</v>
      </c>
      <c r="B129" s="202" t="s">
        <v>3305</v>
      </c>
      <c r="C129" s="354" t="s">
        <v>4523</v>
      </c>
      <c r="D129" s="204">
        <v>0.89500000000000002</v>
      </c>
      <c r="E129" s="204"/>
      <c r="F129" s="205">
        <v>8</v>
      </c>
      <c r="G129" s="202">
        <v>2</v>
      </c>
      <c r="H129" s="204">
        <v>0.29299999999999998</v>
      </c>
      <c r="I129" s="202">
        <v>18</v>
      </c>
      <c r="J129" s="204">
        <v>7.6999999999999999E-2</v>
      </c>
      <c r="K129" s="204">
        <v>9.8000000000000004E-2</v>
      </c>
      <c r="L129" s="202"/>
      <c r="M129" s="202"/>
      <c r="N129" s="355">
        <v>0.98150000000000004</v>
      </c>
    </row>
    <row r="130" spans="1:14" x14ac:dyDescent="0.2">
      <c r="A130" s="202" t="s">
        <v>1754</v>
      </c>
      <c r="B130" s="202" t="s">
        <v>3305</v>
      </c>
      <c r="C130" s="354" t="s">
        <v>4524</v>
      </c>
      <c r="D130" s="204">
        <v>0.23799999999999999</v>
      </c>
      <c r="E130" s="204"/>
      <c r="F130" s="205">
        <v>1</v>
      </c>
      <c r="G130" s="202"/>
      <c r="H130" s="204"/>
      <c r="I130" s="202"/>
      <c r="J130" s="204"/>
      <c r="K130" s="204"/>
      <c r="L130" s="202"/>
      <c r="M130" s="202"/>
      <c r="N130" s="355">
        <v>1.4904999999999999</v>
      </c>
    </row>
    <row r="131" spans="1:14" ht="33.75" x14ac:dyDescent="0.2">
      <c r="A131" s="202" t="s">
        <v>2328</v>
      </c>
      <c r="B131" s="202" t="s">
        <v>3305</v>
      </c>
      <c r="C131" s="354" t="s">
        <v>510</v>
      </c>
      <c r="D131" s="204">
        <v>3.5270000000000001</v>
      </c>
      <c r="E131" s="204"/>
      <c r="F131" s="205">
        <v>8.4</v>
      </c>
      <c r="G131" s="202">
        <v>2</v>
      </c>
      <c r="H131" s="204">
        <v>0.56899999999999995</v>
      </c>
      <c r="I131" s="202">
        <v>15</v>
      </c>
      <c r="J131" s="204">
        <v>0.14199999999999999</v>
      </c>
      <c r="K131" s="204"/>
      <c r="L131" s="202" t="s">
        <v>310</v>
      </c>
      <c r="M131" s="202"/>
      <c r="N131" s="355">
        <v>2.0487000000000002</v>
      </c>
    </row>
    <row r="132" spans="1:14" x14ac:dyDescent="0.2">
      <c r="A132" s="202" t="s">
        <v>3665</v>
      </c>
      <c r="B132" s="202" t="s">
        <v>3305</v>
      </c>
      <c r="C132" s="354" t="s">
        <v>3666</v>
      </c>
      <c r="D132" s="204">
        <v>0.61199999999999999</v>
      </c>
      <c r="E132" s="204"/>
      <c r="F132" s="205">
        <v>6.1</v>
      </c>
      <c r="G132" s="202">
        <v>1</v>
      </c>
      <c r="H132" s="204">
        <v>0.39100000000000001</v>
      </c>
      <c r="I132" s="202">
        <v>14</v>
      </c>
      <c r="J132" s="204">
        <v>6.9000000000000006E-2</v>
      </c>
      <c r="K132" s="204">
        <v>8.4000000000000005E-2</v>
      </c>
      <c r="L132" s="202"/>
      <c r="M132" s="202"/>
      <c r="N132" s="355">
        <v>0.86650000000000005</v>
      </c>
    </row>
    <row r="133" spans="1:14" ht="33.75" x14ac:dyDescent="0.2">
      <c r="A133" s="202" t="s">
        <v>3770</v>
      </c>
      <c r="B133" s="202" t="s">
        <v>3305</v>
      </c>
      <c r="C133" s="354" t="s">
        <v>4525</v>
      </c>
      <c r="D133" s="204">
        <v>2.7250000000000001</v>
      </c>
      <c r="E133" s="204"/>
      <c r="F133" s="205">
        <v>16.7</v>
      </c>
      <c r="G133" s="202">
        <v>5</v>
      </c>
      <c r="H133" s="204">
        <v>0.434</v>
      </c>
      <c r="I133" s="202">
        <v>33</v>
      </c>
      <c r="J133" s="204">
        <v>0.156</v>
      </c>
      <c r="K133" s="204">
        <v>0.14699999999999999</v>
      </c>
      <c r="L133" s="202"/>
      <c r="M133" s="202" t="s">
        <v>310</v>
      </c>
      <c r="N133" s="355">
        <v>1.6483000000000001</v>
      </c>
    </row>
    <row r="134" spans="1:14" ht="33.75" x14ac:dyDescent="0.2">
      <c r="A134" s="202" t="s">
        <v>3771</v>
      </c>
      <c r="B134" s="202" t="s">
        <v>3305</v>
      </c>
      <c r="C134" s="354" t="s">
        <v>4526</v>
      </c>
      <c r="D134" s="204">
        <v>1.288</v>
      </c>
      <c r="E134" s="204"/>
      <c r="F134" s="205">
        <v>12</v>
      </c>
      <c r="G134" s="202">
        <v>3</v>
      </c>
      <c r="H134" s="204">
        <v>0.315</v>
      </c>
      <c r="I134" s="202">
        <v>25</v>
      </c>
      <c r="J134" s="204">
        <v>7.2999999999999995E-2</v>
      </c>
      <c r="K134" s="204">
        <v>9.7000000000000003E-2</v>
      </c>
      <c r="L134" s="202"/>
      <c r="M134" s="202" t="s">
        <v>310</v>
      </c>
      <c r="N134" s="355">
        <v>1.3092999999999999</v>
      </c>
    </row>
    <row r="135" spans="1:14" ht="22.5" x14ac:dyDescent="0.2">
      <c r="A135" s="202" t="s">
        <v>2877</v>
      </c>
      <c r="B135" s="202" t="s">
        <v>3305</v>
      </c>
      <c r="C135" s="354" t="s">
        <v>511</v>
      </c>
      <c r="D135" s="204">
        <v>0.68899999999999995</v>
      </c>
      <c r="E135" s="204"/>
      <c r="F135" s="205">
        <v>3.4</v>
      </c>
      <c r="G135" s="202">
        <v>1</v>
      </c>
      <c r="H135" s="204">
        <v>0.35099999999999998</v>
      </c>
      <c r="I135" s="202">
        <v>8</v>
      </c>
      <c r="J135" s="204">
        <v>0.183</v>
      </c>
      <c r="K135" s="204">
        <v>0.14199999999999999</v>
      </c>
      <c r="L135" s="202"/>
      <c r="M135" s="202" t="s">
        <v>310</v>
      </c>
      <c r="N135" s="355">
        <v>1.8736999999999999</v>
      </c>
    </row>
    <row r="136" spans="1:14" ht="22.5" x14ac:dyDescent="0.2">
      <c r="A136" s="202" t="s">
        <v>3780</v>
      </c>
      <c r="B136" s="202" t="s">
        <v>3305</v>
      </c>
      <c r="C136" s="354" t="s">
        <v>512</v>
      </c>
      <c r="D136" s="204">
        <v>0.64100000000000001</v>
      </c>
      <c r="E136" s="204"/>
      <c r="F136" s="205">
        <v>5.8</v>
      </c>
      <c r="G136" s="202">
        <v>1</v>
      </c>
      <c r="H136" s="204">
        <v>0.39500000000000002</v>
      </c>
      <c r="I136" s="202">
        <v>14</v>
      </c>
      <c r="J136" s="204">
        <v>7.4999999999999997E-2</v>
      </c>
      <c r="K136" s="204">
        <v>9.1999999999999998E-2</v>
      </c>
      <c r="L136" s="202"/>
      <c r="M136" s="202" t="s">
        <v>310</v>
      </c>
      <c r="N136" s="355">
        <v>1.0161</v>
      </c>
    </row>
    <row r="137" spans="1:14" ht="22.5" x14ac:dyDescent="0.2">
      <c r="A137" s="202" t="s">
        <v>3772</v>
      </c>
      <c r="B137" s="202" t="s">
        <v>3305</v>
      </c>
      <c r="C137" s="354" t="s">
        <v>325</v>
      </c>
      <c r="D137" s="204">
        <v>0.996</v>
      </c>
      <c r="E137" s="204"/>
      <c r="F137" s="205">
        <v>11.8</v>
      </c>
      <c r="G137" s="202">
        <v>3</v>
      </c>
      <c r="H137" s="204">
        <v>0.24299999999999999</v>
      </c>
      <c r="I137" s="202">
        <v>23</v>
      </c>
      <c r="J137" s="204">
        <v>5.8000000000000003E-2</v>
      </c>
      <c r="K137" s="204">
        <v>7.5999999999999998E-2</v>
      </c>
      <c r="L137" s="202"/>
      <c r="M137" s="202"/>
      <c r="N137" s="355">
        <v>1.2078</v>
      </c>
    </row>
    <row r="138" spans="1:14" ht="22.5" x14ac:dyDescent="0.2">
      <c r="A138" s="202" t="s">
        <v>3773</v>
      </c>
      <c r="B138" s="202" t="s">
        <v>3305</v>
      </c>
      <c r="C138" s="354" t="s">
        <v>326</v>
      </c>
      <c r="D138" s="204">
        <v>0.78300000000000003</v>
      </c>
      <c r="E138" s="204"/>
      <c r="F138" s="205">
        <v>8.5</v>
      </c>
      <c r="G138" s="202">
        <v>2</v>
      </c>
      <c r="H138" s="204">
        <v>0.25600000000000001</v>
      </c>
      <c r="I138" s="202">
        <v>17</v>
      </c>
      <c r="J138" s="204">
        <v>6.3E-2</v>
      </c>
      <c r="K138" s="204">
        <v>8.1000000000000003E-2</v>
      </c>
      <c r="L138" s="202"/>
      <c r="M138" s="202"/>
      <c r="N138" s="355">
        <v>0.82469999999999999</v>
      </c>
    </row>
    <row r="139" spans="1:14" ht="22.5" x14ac:dyDescent="0.2">
      <c r="A139" s="202" t="s">
        <v>3774</v>
      </c>
      <c r="B139" s="202" t="s">
        <v>3305</v>
      </c>
      <c r="C139" s="354" t="s">
        <v>4527</v>
      </c>
      <c r="D139" s="204">
        <v>1.4770000000000001</v>
      </c>
      <c r="E139" s="204"/>
      <c r="F139" s="205">
        <v>14.3</v>
      </c>
      <c r="G139" s="202">
        <v>4</v>
      </c>
      <c r="H139" s="204">
        <v>0.28999999999999998</v>
      </c>
      <c r="I139" s="202">
        <v>29</v>
      </c>
      <c r="J139" s="204">
        <v>7.0999999999999994E-2</v>
      </c>
      <c r="K139" s="204">
        <v>9.5000000000000001E-2</v>
      </c>
      <c r="L139" s="202"/>
      <c r="M139" s="202"/>
      <c r="N139" s="355">
        <v>1.2949999999999999</v>
      </c>
    </row>
    <row r="140" spans="1:14" ht="22.5" x14ac:dyDescent="0.2">
      <c r="A140" s="202" t="s">
        <v>3775</v>
      </c>
      <c r="B140" s="202" t="s">
        <v>3305</v>
      </c>
      <c r="C140" s="354" t="s">
        <v>4528</v>
      </c>
      <c r="D140" s="204">
        <v>0.77600000000000002</v>
      </c>
      <c r="E140" s="204"/>
      <c r="F140" s="205">
        <v>5</v>
      </c>
      <c r="G140" s="202">
        <v>1</v>
      </c>
      <c r="H140" s="204">
        <v>0.56399999999999995</v>
      </c>
      <c r="I140" s="202">
        <v>12</v>
      </c>
      <c r="J140" s="204">
        <v>0.152</v>
      </c>
      <c r="K140" s="204">
        <v>0.126</v>
      </c>
      <c r="L140" s="202"/>
      <c r="M140" s="202"/>
      <c r="N140" s="355">
        <v>1.1595</v>
      </c>
    </row>
    <row r="141" spans="1:14" ht="33.75" x14ac:dyDescent="0.2">
      <c r="A141" s="202" t="s">
        <v>3248</v>
      </c>
      <c r="B141" s="202" t="s">
        <v>3305</v>
      </c>
      <c r="C141" s="354" t="s">
        <v>4529</v>
      </c>
      <c r="D141" s="204">
        <v>0.69899999999999995</v>
      </c>
      <c r="E141" s="204"/>
      <c r="F141" s="205">
        <v>5.8</v>
      </c>
      <c r="G141" s="202">
        <v>1</v>
      </c>
      <c r="H141" s="204">
        <v>0.46700000000000003</v>
      </c>
      <c r="I141" s="202">
        <v>13</v>
      </c>
      <c r="J141" s="204">
        <v>8.4000000000000005E-2</v>
      </c>
      <c r="K141" s="204">
        <v>0.10199999999999999</v>
      </c>
      <c r="L141" s="202"/>
      <c r="M141" s="202"/>
      <c r="N141" s="355">
        <v>0.68979999999999997</v>
      </c>
    </row>
    <row r="142" spans="1:14" ht="33.75" x14ac:dyDescent="0.2">
      <c r="A142" s="202" t="s">
        <v>2945</v>
      </c>
      <c r="B142" s="202" t="s">
        <v>3305</v>
      </c>
      <c r="C142" s="354" t="s">
        <v>4530</v>
      </c>
      <c r="D142" s="204">
        <v>0.57899999999999996</v>
      </c>
      <c r="E142" s="204"/>
      <c r="F142" s="205">
        <v>6</v>
      </c>
      <c r="G142" s="202">
        <v>1</v>
      </c>
      <c r="H142" s="204">
        <v>0.41199999999999998</v>
      </c>
      <c r="I142" s="202">
        <v>14</v>
      </c>
      <c r="J142" s="204">
        <v>6.7000000000000004E-2</v>
      </c>
      <c r="K142" s="204">
        <v>8.2000000000000003E-2</v>
      </c>
      <c r="L142" s="202"/>
      <c r="M142" s="202"/>
      <c r="N142" s="355">
        <v>0.70440000000000003</v>
      </c>
    </row>
    <row r="143" spans="1:14" ht="33.75" x14ac:dyDescent="0.2">
      <c r="A143" s="202" t="s">
        <v>3776</v>
      </c>
      <c r="B143" s="202" t="s">
        <v>3305</v>
      </c>
      <c r="C143" s="354" t="s">
        <v>4531</v>
      </c>
      <c r="D143" s="204">
        <v>0.98299999999999998</v>
      </c>
      <c r="E143" s="204"/>
      <c r="F143" s="205">
        <v>5.8</v>
      </c>
      <c r="G143" s="202"/>
      <c r="H143" s="204"/>
      <c r="I143" s="202">
        <v>12</v>
      </c>
      <c r="J143" s="204">
        <v>0.11700000000000001</v>
      </c>
      <c r="K143" s="204">
        <v>0.14199999999999999</v>
      </c>
      <c r="L143" s="202"/>
      <c r="M143" s="202"/>
      <c r="N143" s="355">
        <v>1.6065</v>
      </c>
    </row>
    <row r="144" spans="1:14" ht="45" x14ac:dyDescent="0.2">
      <c r="A144" s="202" t="s">
        <v>3777</v>
      </c>
      <c r="B144" s="202" t="s">
        <v>3305</v>
      </c>
      <c r="C144" s="354" t="s">
        <v>4532</v>
      </c>
      <c r="D144" s="204">
        <v>1.3129999999999999</v>
      </c>
      <c r="E144" s="204"/>
      <c r="F144" s="205">
        <v>10.7</v>
      </c>
      <c r="G144" s="202">
        <v>3</v>
      </c>
      <c r="H144" s="204">
        <v>0.32</v>
      </c>
      <c r="I144" s="202">
        <v>23</v>
      </c>
      <c r="J144" s="204">
        <v>8.4000000000000005E-2</v>
      </c>
      <c r="K144" s="204">
        <v>0.11</v>
      </c>
      <c r="L144" s="202"/>
      <c r="M144" s="202"/>
      <c r="N144" s="355">
        <v>1.2189000000000001</v>
      </c>
    </row>
    <row r="145" spans="1:14" ht="56.25" x14ac:dyDescent="0.2">
      <c r="A145" s="202" t="s">
        <v>3767</v>
      </c>
      <c r="B145" s="202" t="s">
        <v>3305</v>
      </c>
      <c r="C145" s="354" t="s">
        <v>7430</v>
      </c>
      <c r="D145" s="204">
        <v>0.76700000000000002</v>
      </c>
      <c r="E145" s="204"/>
      <c r="F145" s="205">
        <v>4.4000000000000004</v>
      </c>
      <c r="G145" s="202">
        <v>1</v>
      </c>
      <c r="H145" s="204">
        <v>0.33800000000000002</v>
      </c>
      <c r="I145" s="202">
        <v>10</v>
      </c>
      <c r="J145" s="204">
        <v>0.11899999999999999</v>
      </c>
      <c r="K145" s="204">
        <v>0.13800000000000001</v>
      </c>
      <c r="L145" s="202"/>
      <c r="M145" s="202"/>
      <c r="N145" s="355">
        <v>1.2643</v>
      </c>
    </row>
    <row r="146" spans="1:14" ht="56.25" x14ac:dyDescent="0.2">
      <c r="A146" s="202" t="s">
        <v>1183</v>
      </c>
      <c r="B146" s="202" t="s">
        <v>3305</v>
      </c>
      <c r="C146" s="354" t="s">
        <v>2047</v>
      </c>
      <c r="D146" s="204">
        <v>0.59499999999999997</v>
      </c>
      <c r="E146" s="204"/>
      <c r="F146" s="205">
        <v>4.4000000000000004</v>
      </c>
      <c r="G146" s="202">
        <v>1</v>
      </c>
      <c r="H146" s="204">
        <v>0.32900000000000001</v>
      </c>
      <c r="I146" s="202">
        <v>10</v>
      </c>
      <c r="J146" s="204">
        <v>9.2999999999999999E-2</v>
      </c>
      <c r="K146" s="204">
        <v>0.108</v>
      </c>
      <c r="L146" s="202"/>
      <c r="M146" s="202"/>
      <c r="N146" s="355">
        <v>0.83130000000000004</v>
      </c>
    </row>
    <row r="147" spans="1:14" ht="33.75" x14ac:dyDescent="0.2">
      <c r="A147" s="202" t="s">
        <v>3778</v>
      </c>
      <c r="B147" s="202" t="s">
        <v>3305</v>
      </c>
      <c r="C147" s="354" t="s">
        <v>4534</v>
      </c>
      <c r="D147" s="204">
        <v>1.714</v>
      </c>
      <c r="E147" s="204"/>
      <c r="F147" s="205">
        <v>11</v>
      </c>
      <c r="G147" s="202">
        <v>3</v>
      </c>
      <c r="H147" s="204">
        <v>0.42199999999999999</v>
      </c>
      <c r="I147" s="202">
        <v>22</v>
      </c>
      <c r="J147" s="204">
        <v>0.107</v>
      </c>
      <c r="K147" s="204"/>
      <c r="L147" s="202" t="s">
        <v>310</v>
      </c>
      <c r="M147" s="202"/>
      <c r="N147" s="355">
        <v>1.5719000000000001</v>
      </c>
    </row>
    <row r="148" spans="1:14" ht="67.5" x14ac:dyDescent="0.2">
      <c r="A148" s="202" t="s">
        <v>3779</v>
      </c>
      <c r="B148" s="202" t="s">
        <v>3305</v>
      </c>
      <c r="C148" s="354" t="s">
        <v>6786</v>
      </c>
      <c r="D148" s="204">
        <v>1.4</v>
      </c>
      <c r="E148" s="204"/>
      <c r="F148" s="205">
        <v>8.5</v>
      </c>
      <c r="G148" s="202">
        <v>2</v>
      </c>
      <c r="H148" s="204">
        <v>0.45900000000000002</v>
      </c>
      <c r="I148" s="202">
        <v>18</v>
      </c>
      <c r="J148" s="204">
        <v>0.114</v>
      </c>
      <c r="K148" s="204"/>
      <c r="L148" s="202" t="s">
        <v>310</v>
      </c>
      <c r="M148" s="202"/>
      <c r="N148" s="355">
        <v>1.4910000000000001</v>
      </c>
    </row>
    <row r="149" spans="1:14" ht="56.25" x14ac:dyDescent="0.2">
      <c r="A149" s="202" t="s">
        <v>3189</v>
      </c>
      <c r="B149" s="202" t="s">
        <v>3305</v>
      </c>
      <c r="C149" s="354" t="s">
        <v>4535</v>
      </c>
      <c r="D149" s="204">
        <v>1.206</v>
      </c>
      <c r="E149" s="204"/>
      <c r="F149" s="205">
        <v>7.4</v>
      </c>
      <c r="G149" s="202">
        <v>1</v>
      </c>
      <c r="H149" s="204">
        <v>0.59899999999999998</v>
      </c>
      <c r="I149" s="202">
        <v>15</v>
      </c>
      <c r="J149" s="204">
        <v>0.114</v>
      </c>
      <c r="K149" s="204">
        <v>0.14299999999999999</v>
      </c>
      <c r="L149" s="202"/>
      <c r="M149" s="202"/>
      <c r="N149" s="355">
        <v>1.3211999999999999</v>
      </c>
    </row>
    <row r="150" spans="1:14" ht="56.25" x14ac:dyDescent="0.2">
      <c r="A150" s="202" t="s">
        <v>3190</v>
      </c>
      <c r="B150" s="202" t="s">
        <v>3305</v>
      </c>
      <c r="C150" s="354" t="s">
        <v>7431</v>
      </c>
      <c r="D150" s="204">
        <v>0.94799999999999995</v>
      </c>
      <c r="E150" s="204"/>
      <c r="F150" s="205">
        <v>6.5</v>
      </c>
      <c r="G150" s="202">
        <v>1</v>
      </c>
      <c r="H150" s="204">
        <v>0.46600000000000003</v>
      </c>
      <c r="I150" s="202">
        <v>14</v>
      </c>
      <c r="J150" s="204">
        <v>0.10100000000000001</v>
      </c>
      <c r="K150" s="204">
        <v>0.124</v>
      </c>
      <c r="L150" s="202"/>
      <c r="M150" s="202"/>
      <c r="N150" s="355">
        <v>1.1967000000000001</v>
      </c>
    </row>
    <row r="151" spans="1:14" ht="56.25" x14ac:dyDescent="0.2">
      <c r="A151" s="202" t="s">
        <v>2085</v>
      </c>
      <c r="B151" s="202" t="s">
        <v>3305</v>
      </c>
      <c r="C151" s="354" t="s">
        <v>2746</v>
      </c>
      <c r="D151" s="204">
        <v>1.1879999999999999</v>
      </c>
      <c r="E151" s="204"/>
      <c r="F151" s="205">
        <v>8.9</v>
      </c>
      <c r="G151" s="202">
        <v>2</v>
      </c>
      <c r="H151" s="204">
        <v>0.39</v>
      </c>
      <c r="I151" s="202">
        <v>20</v>
      </c>
      <c r="J151" s="204">
        <v>9.1999999999999998E-2</v>
      </c>
      <c r="K151" s="204">
        <v>0.11799999999999999</v>
      </c>
      <c r="L151" s="202"/>
      <c r="M151" s="202"/>
      <c r="N151" s="355">
        <v>1.2850999999999999</v>
      </c>
    </row>
    <row r="152" spans="1:14" ht="56.25" x14ac:dyDescent="0.2">
      <c r="A152" s="202" t="s">
        <v>1893</v>
      </c>
      <c r="B152" s="202" t="s">
        <v>3305</v>
      </c>
      <c r="C152" s="354" t="s">
        <v>599</v>
      </c>
      <c r="D152" s="204">
        <v>0.79500000000000004</v>
      </c>
      <c r="E152" s="204"/>
      <c r="F152" s="205">
        <v>7.4</v>
      </c>
      <c r="G152" s="202"/>
      <c r="H152" s="204"/>
      <c r="I152" s="202">
        <v>16</v>
      </c>
      <c r="J152" s="204">
        <v>7.2999999999999995E-2</v>
      </c>
      <c r="K152" s="204">
        <v>9.1999999999999998E-2</v>
      </c>
      <c r="L152" s="202"/>
      <c r="M152" s="202"/>
      <c r="N152" s="355">
        <v>0.90700000000000003</v>
      </c>
    </row>
    <row r="153" spans="1:14" ht="45" x14ac:dyDescent="0.2">
      <c r="A153" s="202" t="s">
        <v>1894</v>
      </c>
      <c r="B153" s="202" t="s">
        <v>3305</v>
      </c>
      <c r="C153" s="354" t="s">
        <v>250</v>
      </c>
      <c r="D153" s="204">
        <v>0.70799999999999996</v>
      </c>
      <c r="E153" s="204"/>
      <c r="F153" s="205">
        <v>2.6</v>
      </c>
      <c r="G153" s="202"/>
      <c r="H153" s="204"/>
      <c r="I153" s="202"/>
      <c r="J153" s="204"/>
      <c r="K153" s="204"/>
      <c r="L153" s="202" t="s">
        <v>310</v>
      </c>
      <c r="M153" s="202"/>
      <c r="N153" s="355">
        <v>2.37</v>
      </c>
    </row>
    <row r="154" spans="1:14" ht="45" x14ac:dyDescent="0.2">
      <c r="A154" s="202" t="s">
        <v>1895</v>
      </c>
      <c r="B154" s="202" t="s">
        <v>3305</v>
      </c>
      <c r="C154" s="354" t="s">
        <v>251</v>
      </c>
      <c r="D154" s="204">
        <v>0.6</v>
      </c>
      <c r="E154" s="204"/>
      <c r="F154" s="205">
        <v>2.4</v>
      </c>
      <c r="G154" s="202"/>
      <c r="H154" s="204"/>
      <c r="I154" s="202"/>
      <c r="J154" s="204"/>
      <c r="K154" s="204"/>
      <c r="L154" s="202" t="s">
        <v>310</v>
      </c>
      <c r="M154" s="202"/>
      <c r="N154" s="355">
        <v>2.4113000000000002</v>
      </c>
    </row>
    <row r="155" spans="1:14" x14ac:dyDescent="0.2">
      <c r="A155" s="202" t="s">
        <v>1493</v>
      </c>
      <c r="B155" s="202" t="s">
        <v>3305</v>
      </c>
      <c r="C155" s="354" t="s">
        <v>3403</v>
      </c>
      <c r="D155" s="204">
        <v>0.30299999999999999</v>
      </c>
      <c r="E155" s="204"/>
      <c r="F155" s="205">
        <v>1</v>
      </c>
      <c r="G155" s="202"/>
      <c r="H155" s="204"/>
      <c r="I155" s="202"/>
      <c r="J155" s="204"/>
      <c r="K155" s="204"/>
      <c r="L155" s="202"/>
      <c r="M155" s="202"/>
      <c r="N155" s="355">
        <v>1.2571000000000001</v>
      </c>
    </row>
    <row r="156" spans="1:14" ht="56.25" x14ac:dyDescent="0.2">
      <c r="A156" s="202" t="s">
        <v>1343</v>
      </c>
      <c r="B156" s="202" t="s">
        <v>3305</v>
      </c>
      <c r="C156" s="354" t="s">
        <v>252</v>
      </c>
      <c r="D156" s="204">
        <v>2.8330000000000002</v>
      </c>
      <c r="E156" s="204"/>
      <c r="F156" s="205">
        <v>19.5</v>
      </c>
      <c r="G156" s="202">
        <v>6</v>
      </c>
      <c r="H156" s="204">
        <v>0.4</v>
      </c>
      <c r="I156" s="202">
        <v>34</v>
      </c>
      <c r="J156" s="204">
        <v>0.10100000000000001</v>
      </c>
      <c r="K156" s="204">
        <v>0.13700000000000001</v>
      </c>
      <c r="L156" s="202"/>
      <c r="M156" s="202"/>
      <c r="N156" s="355">
        <v>1.3620000000000001</v>
      </c>
    </row>
    <row r="157" spans="1:14" ht="56.25" x14ac:dyDescent="0.2">
      <c r="A157" s="202" t="s">
        <v>1344</v>
      </c>
      <c r="B157" s="202" t="s">
        <v>3305</v>
      </c>
      <c r="C157" s="354" t="s">
        <v>2829</v>
      </c>
      <c r="D157" s="204">
        <v>1.3740000000000001</v>
      </c>
      <c r="E157" s="204"/>
      <c r="F157" s="205">
        <v>11.5</v>
      </c>
      <c r="G157" s="202">
        <v>3</v>
      </c>
      <c r="H157" s="204">
        <v>0.33800000000000002</v>
      </c>
      <c r="I157" s="202">
        <v>24</v>
      </c>
      <c r="J157" s="204">
        <v>8.2000000000000003E-2</v>
      </c>
      <c r="K157" s="204">
        <v>0.108</v>
      </c>
      <c r="L157" s="202"/>
      <c r="M157" s="202"/>
      <c r="N157" s="355">
        <v>0.97130000000000005</v>
      </c>
    </row>
    <row r="158" spans="1:14" ht="56.25" x14ac:dyDescent="0.2">
      <c r="A158" s="202" t="s">
        <v>683</v>
      </c>
      <c r="B158" s="202" t="s">
        <v>3305</v>
      </c>
      <c r="C158" s="354" t="s">
        <v>7111</v>
      </c>
      <c r="D158" s="204">
        <v>0.92600000000000005</v>
      </c>
      <c r="E158" s="204"/>
      <c r="F158" s="205">
        <v>9.5</v>
      </c>
      <c r="G158" s="202">
        <v>2</v>
      </c>
      <c r="H158" s="204">
        <v>0.29799999999999999</v>
      </c>
      <c r="I158" s="202">
        <v>20</v>
      </c>
      <c r="J158" s="204">
        <v>6.6000000000000003E-2</v>
      </c>
      <c r="K158" s="204">
        <v>8.5999999999999993E-2</v>
      </c>
      <c r="L158" s="202"/>
      <c r="M158" s="202"/>
      <c r="N158" s="355">
        <v>0.82210000000000005</v>
      </c>
    </row>
    <row r="159" spans="1:14" ht="33.75" x14ac:dyDescent="0.2">
      <c r="A159" s="202" t="s">
        <v>684</v>
      </c>
      <c r="B159" s="202" t="s">
        <v>3305</v>
      </c>
      <c r="C159" s="354" t="s">
        <v>7112</v>
      </c>
      <c r="D159" s="204">
        <v>0.51900000000000002</v>
      </c>
      <c r="E159" s="204"/>
      <c r="F159" s="205">
        <v>4.5</v>
      </c>
      <c r="G159" s="202">
        <v>1</v>
      </c>
      <c r="H159" s="204">
        <v>0.29199999999999998</v>
      </c>
      <c r="I159" s="202">
        <v>10</v>
      </c>
      <c r="J159" s="204">
        <v>0.08</v>
      </c>
      <c r="K159" s="204">
        <v>9.2999999999999999E-2</v>
      </c>
      <c r="L159" s="202"/>
      <c r="M159" s="202"/>
      <c r="N159" s="355">
        <v>0.68020000000000003</v>
      </c>
    </row>
    <row r="160" spans="1:14" ht="22.5" x14ac:dyDescent="0.2">
      <c r="A160" s="202" t="s">
        <v>1498</v>
      </c>
      <c r="B160" s="202" t="s">
        <v>3305</v>
      </c>
      <c r="C160" s="354" t="s">
        <v>253</v>
      </c>
      <c r="D160" s="204">
        <v>0.88200000000000001</v>
      </c>
      <c r="E160" s="204"/>
      <c r="F160" s="205">
        <v>6.9</v>
      </c>
      <c r="G160" s="202">
        <v>1</v>
      </c>
      <c r="H160" s="204">
        <v>0.64100000000000001</v>
      </c>
      <c r="I160" s="202">
        <v>17</v>
      </c>
      <c r="J160" s="204">
        <v>0.125</v>
      </c>
      <c r="K160" s="204">
        <v>0.109</v>
      </c>
      <c r="L160" s="202"/>
      <c r="M160" s="202"/>
      <c r="N160" s="355">
        <v>1.5389999999999999</v>
      </c>
    </row>
    <row r="161" spans="1:14" ht="22.5" x14ac:dyDescent="0.2">
      <c r="A161" s="202" t="s">
        <v>2110</v>
      </c>
      <c r="B161" s="202" t="s">
        <v>3305</v>
      </c>
      <c r="C161" s="354" t="s">
        <v>254</v>
      </c>
      <c r="D161" s="204">
        <v>1.099</v>
      </c>
      <c r="E161" s="204"/>
      <c r="F161" s="205">
        <v>9.6999999999999993</v>
      </c>
      <c r="G161" s="202">
        <v>2</v>
      </c>
      <c r="H161" s="204">
        <v>0.36099999999999999</v>
      </c>
      <c r="I161" s="202">
        <v>22</v>
      </c>
      <c r="J161" s="204">
        <v>7.8E-2</v>
      </c>
      <c r="K161" s="204">
        <v>0.10199999999999999</v>
      </c>
      <c r="L161" s="202"/>
      <c r="M161" s="202"/>
      <c r="N161" s="355">
        <v>0.85150000000000003</v>
      </c>
    </row>
    <row r="162" spans="1:14" ht="22.5" x14ac:dyDescent="0.2">
      <c r="A162" s="202" t="s">
        <v>1345</v>
      </c>
      <c r="B162" s="202" t="s">
        <v>3305</v>
      </c>
      <c r="C162" s="354" t="s">
        <v>255</v>
      </c>
      <c r="D162" s="204">
        <v>0.82199999999999995</v>
      </c>
      <c r="E162" s="204"/>
      <c r="F162" s="205">
        <v>7.4</v>
      </c>
      <c r="G162" s="202">
        <v>1</v>
      </c>
      <c r="H162" s="204">
        <v>0.59199999999999997</v>
      </c>
      <c r="I162" s="202">
        <v>17</v>
      </c>
      <c r="J162" s="204">
        <v>7.6999999999999999E-2</v>
      </c>
      <c r="K162" s="204">
        <v>9.6000000000000002E-2</v>
      </c>
      <c r="L162" s="202"/>
      <c r="M162" s="202"/>
      <c r="N162" s="355">
        <v>0.74790000000000001</v>
      </c>
    </row>
    <row r="163" spans="1:14" ht="22.5" x14ac:dyDescent="0.2">
      <c r="A163" s="202" t="s">
        <v>256</v>
      </c>
      <c r="B163" s="202" t="s">
        <v>3305</v>
      </c>
      <c r="C163" s="354" t="s">
        <v>257</v>
      </c>
      <c r="D163" s="204">
        <v>3.2669999999999999</v>
      </c>
      <c r="E163" s="204"/>
      <c r="F163" s="205">
        <v>30.1</v>
      </c>
      <c r="G163" s="202"/>
      <c r="H163" s="204"/>
      <c r="I163" s="202">
        <v>48</v>
      </c>
      <c r="J163" s="204">
        <v>7.3999999999999996E-2</v>
      </c>
      <c r="K163" s="204">
        <v>0.10299999999999999</v>
      </c>
      <c r="L163" s="202"/>
      <c r="M163" s="202"/>
      <c r="N163" s="355">
        <v>1.5721000000000001</v>
      </c>
    </row>
    <row r="164" spans="1:14" x14ac:dyDescent="0.2">
      <c r="A164" s="202" t="s">
        <v>1263</v>
      </c>
      <c r="B164" s="202" t="s">
        <v>3305</v>
      </c>
      <c r="C164" s="354" t="s">
        <v>1264</v>
      </c>
      <c r="D164" s="204">
        <v>0.41399999999999998</v>
      </c>
      <c r="E164" s="204"/>
      <c r="F164" s="205">
        <v>2.7</v>
      </c>
      <c r="G164" s="202">
        <v>1</v>
      </c>
      <c r="H164" s="204">
        <v>0.19600000000000001</v>
      </c>
      <c r="I164" s="202">
        <v>6</v>
      </c>
      <c r="J164" s="204">
        <v>0.105</v>
      </c>
      <c r="K164" s="204">
        <v>0.109</v>
      </c>
      <c r="L164" s="202"/>
      <c r="M164" s="202"/>
      <c r="N164" s="355">
        <v>1.2858000000000001</v>
      </c>
    </row>
    <row r="165" spans="1:14" ht="56.25" x14ac:dyDescent="0.2">
      <c r="A165" s="202" t="s">
        <v>2446</v>
      </c>
      <c r="B165" s="202" t="s">
        <v>3305</v>
      </c>
      <c r="C165" s="354" t="s">
        <v>7631</v>
      </c>
      <c r="D165" s="204">
        <v>1.41</v>
      </c>
      <c r="E165" s="204"/>
      <c r="F165" s="205">
        <v>11.1</v>
      </c>
      <c r="G165" s="202">
        <v>3</v>
      </c>
      <c r="H165" s="204">
        <v>0.34499999999999997</v>
      </c>
      <c r="I165" s="202">
        <v>24</v>
      </c>
      <c r="J165" s="204">
        <v>8.6999999999999994E-2</v>
      </c>
      <c r="K165" s="204">
        <v>0.114</v>
      </c>
      <c r="L165" s="202"/>
      <c r="M165" s="202"/>
      <c r="N165" s="355">
        <v>1.5279</v>
      </c>
    </row>
    <row r="166" spans="1:14" ht="56.25" x14ac:dyDescent="0.2">
      <c r="A166" s="202" t="s">
        <v>3468</v>
      </c>
      <c r="B166" s="202" t="s">
        <v>3305</v>
      </c>
      <c r="C166" s="354" t="s">
        <v>7632</v>
      </c>
      <c r="D166" s="204">
        <v>0.81100000000000005</v>
      </c>
      <c r="E166" s="204"/>
      <c r="F166" s="205">
        <v>6.7</v>
      </c>
      <c r="G166" s="202">
        <v>1</v>
      </c>
      <c r="H166" s="204">
        <v>0.59</v>
      </c>
      <c r="I166" s="202">
        <v>16</v>
      </c>
      <c r="J166" s="204">
        <v>0.11799999999999999</v>
      </c>
      <c r="K166" s="204">
        <v>0.10299999999999999</v>
      </c>
      <c r="L166" s="202"/>
      <c r="M166" s="202"/>
      <c r="N166" s="355">
        <v>1.2847999999999999</v>
      </c>
    </row>
    <row r="167" spans="1:14" ht="22.5" x14ac:dyDescent="0.2">
      <c r="A167" s="202" t="s">
        <v>3469</v>
      </c>
      <c r="B167" s="202" t="s">
        <v>3305</v>
      </c>
      <c r="C167" s="354" t="s">
        <v>7633</v>
      </c>
      <c r="D167" s="204">
        <v>0.56699999999999995</v>
      </c>
      <c r="E167" s="204"/>
      <c r="F167" s="205">
        <v>4.0999999999999996</v>
      </c>
      <c r="G167" s="202">
        <v>1</v>
      </c>
      <c r="H167" s="204">
        <v>0.32900000000000001</v>
      </c>
      <c r="I167" s="202">
        <v>9</v>
      </c>
      <c r="J167" s="204">
        <v>9.4E-2</v>
      </c>
      <c r="K167" s="204">
        <v>0.108</v>
      </c>
      <c r="L167" s="202"/>
      <c r="M167" s="202"/>
      <c r="N167" s="355">
        <v>1.2181999999999999</v>
      </c>
    </row>
    <row r="168" spans="1:14" ht="45" x14ac:dyDescent="0.2">
      <c r="A168" s="202" t="s">
        <v>2572</v>
      </c>
      <c r="B168" s="202" t="s">
        <v>3305</v>
      </c>
      <c r="C168" s="354" t="s">
        <v>270</v>
      </c>
      <c r="D168" s="204">
        <v>0.50900000000000001</v>
      </c>
      <c r="E168" s="204"/>
      <c r="F168" s="205">
        <v>3.9</v>
      </c>
      <c r="G168" s="202">
        <v>1</v>
      </c>
      <c r="H168" s="204">
        <v>0.28499999999999998</v>
      </c>
      <c r="I168" s="202">
        <v>9</v>
      </c>
      <c r="J168" s="204">
        <v>0.09</v>
      </c>
      <c r="K168" s="204">
        <v>0.10199999999999999</v>
      </c>
      <c r="L168" s="202"/>
      <c r="M168" s="202"/>
      <c r="N168" s="355">
        <v>0.99529999999999996</v>
      </c>
    </row>
    <row r="169" spans="1:14" x14ac:dyDescent="0.2">
      <c r="A169" s="202" t="s">
        <v>2447</v>
      </c>
      <c r="B169" s="202" t="s">
        <v>3305</v>
      </c>
      <c r="C169" s="354" t="s">
        <v>3683</v>
      </c>
      <c r="D169" s="204">
        <v>0.45400000000000001</v>
      </c>
      <c r="E169" s="204"/>
      <c r="F169" s="205">
        <v>3.3</v>
      </c>
      <c r="G169" s="202">
        <v>1</v>
      </c>
      <c r="H169" s="204">
        <v>0.22</v>
      </c>
      <c r="I169" s="202">
        <v>7</v>
      </c>
      <c r="J169" s="204">
        <v>9.6000000000000002E-2</v>
      </c>
      <c r="K169" s="204">
        <v>0.105</v>
      </c>
      <c r="L169" s="202"/>
      <c r="M169" s="202"/>
      <c r="N169" s="355">
        <v>0.76759999999999995</v>
      </c>
    </row>
    <row r="170" spans="1:14" ht="22.5" x14ac:dyDescent="0.2">
      <c r="A170" s="202" t="s">
        <v>3470</v>
      </c>
      <c r="B170" s="202" t="s">
        <v>3305</v>
      </c>
      <c r="C170" s="354" t="s">
        <v>3435</v>
      </c>
      <c r="D170" s="204">
        <v>0.88700000000000001</v>
      </c>
      <c r="E170" s="204"/>
      <c r="F170" s="205">
        <v>6.5</v>
      </c>
      <c r="G170" s="202">
        <v>1</v>
      </c>
      <c r="H170" s="204">
        <v>0.56799999999999995</v>
      </c>
      <c r="I170" s="202">
        <v>15</v>
      </c>
      <c r="J170" s="204">
        <v>9.2999999999999999E-2</v>
      </c>
      <c r="K170" s="204">
        <v>0.115</v>
      </c>
      <c r="L170" s="202"/>
      <c r="M170" s="202"/>
      <c r="N170" s="355">
        <v>1.3424</v>
      </c>
    </row>
    <row r="171" spans="1:14" ht="22.5" x14ac:dyDescent="0.2">
      <c r="A171" s="202" t="s">
        <v>3471</v>
      </c>
      <c r="B171" s="202" t="s">
        <v>3305</v>
      </c>
      <c r="C171" s="354" t="s">
        <v>3436</v>
      </c>
      <c r="D171" s="204">
        <v>0.73499999999999999</v>
      </c>
      <c r="E171" s="204"/>
      <c r="F171" s="205">
        <v>5.7</v>
      </c>
      <c r="G171" s="202">
        <v>1</v>
      </c>
      <c r="H171" s="204">
        <v>0.46200000000000002</v>
      </c>
      <c r="I171" s="202">
        <v>14</v>
      </c>
      <c r="J171" s="204">
        <v>8.7999999999999995E-2</v>
      </c>
      <c r="K171" s="204">
        <v>0.107</v>
      </c>
      <c r="L171" s="202"/>
      <c r="M171" s="202"/>
      <c r="N171" s="355">
        <v>1.2277</v>
      </c>
    </row>
    <row r="172" spans="1:14" x14ac:dyDescent="0.2">
      <c r="A172" s="202" t="s">
        <v>3720</v>
      </c>
      <c r="B172" s="202" t="s">
        <v>3305</v>
      </c>
      <c r="C172" s="354" t="s">
        <v>3209</v>
      </c>
      <c r="D172" s="204">
        <v>0.51700000000000002</v>
      </c>
      <c r="E172" s="204"/>
      <c r="F172" s="205">
        <v>3.7</v>
      </c>
      <c r="G172" s="202">
        <v>1</v>
      </c>
      <c r="H172" s="204">
        <v>0.29199999999999998</v>
      </c>
      <c r="I172" s="202">
        <v>8</v>
      </c>
      <c r="J172" s="204">
        <v>9.5000000000000001E-2</v>
      </c>
      <c r="K172" s="204">
        <v>0.107</v>
      </c>
      <c r="L172" s="202"/>
      <c r="M172" s="202"/>
      <c r="N172" s="355">
        <v>1.3338000000000001</v>
      </c>
    </row>
    <row r="173" spans="1:14" x14ac:dyDescent="0.2">
      <c r="A173" s="202" t="s">
        <v>3721</v>
      </c>
      <c r="B173" s="202" t="s">
        <v>3305</v>
      </c>
      <c r="C173" s="354" t="s">
        <v>3722</v>
      </c>
      <c r="D173" s="204">
        <v>0.28299999999999997</v>
      </c>
      <c r="E173" s="204"/>
      <c r="F173" s="205">
        <v>2.2999999999999998</v>
      </c>
      <c r="G173" s="202">
        <v>1</v>
      </c>
      <c r="H173" s="204">
        <v>0.108</v>
      </c>
      <c r="I173" s="202">
        <v>5</v>
      </c>
      <c r="J173" s="204">
        <v>8.5000000000000006E-2</v>
      </c>
      <c r="K173" s="204">
        <v>8.5000000000000006E-2</v>
      </c>
      <c r="L173" s="202"/>
      <c r="M173" s="202"/>
      <c r="N173" s="355">
        <v>1.0590999999999999</v>
      </c>
    </row>
    <row r="174" spans="1:14" ht="33.75" x14ac:dyDescent="0.2">
      <c r="A174" s="202" t="s">
        <v>3723</v>
      </c>
      <c r="B174" s="202" t="s">
        <v>3305</v>
      </c>
      <c r="C174" s="354" t="s">
        <v>5575</v>
      </c>
      <c r="D174" s="204">
        <v>1.1240000000000001</v>
      </c>
      <c r="E174" s="204"/>
      <c r="F174" s="205">
        <v>8</v>
      </c>
      <c r="G174" s="202">
        <v>2</v>
      </c>
      <c r="H174" s="204">
        <v>0.36599999999999999</v>
      </c>
      <c r="I174" s="202">
        <v>20</v>
      </c>
      <c r="J174" s="204">
        <v>9.6000000000000002E-2</v>
      </c>
      <c r="K174" s="204">
        <v>0.122</v>
      </c>
      <c r="L174" s="202"/>
      <c r="M174" s="202"/>
      <c r="N174" s="355">
        <v>1.2095</v>
      </c>
    </row>
    <row r="175" spans="1:14" ht="33.75" x14ac:dyDescent="0.2">
      <c r="A175" s="202" t="s">
        <v>3724</v>
      </c>
      <c r="B175" s="202" t="s">
        <v>3305</v>
      </c>
      <c r="C175" s="354" t="s">
        <v>5576</v>
      </c>
      <c r="D175" s="204">
        <v>0.59599999999999997</v>
      </c>
      <c r="E175" s="204"/>
      <c r="F175" s="205">
        <v>5</v>
      </c>
      <c r="G175" s="202">
        <v>1</v>
      </c>
      <c r="H175" s="204">
        <v>0.34599999999999997</v>
      </c>
      <c r="I175" s="202">
        <v>12</v>
      </c>
      <c r="J175" s="204">
        <v>8.1000000000000003E-2</v>
      </c>
      <c r="K175" s="204">
        <v>9.7000000000000003E-2</v>
      </c>
      <c r="L175" s="202"/>
      <c r="M175" s="202"/>
      <c r="N175" s="355">
        <v>0.77939999999999998</v>
      </c>
    </row>
    <row r="176" spans="1:14" x14ac:dyDescent="0.2">
      <c r="A176" s="202" t="s">
        <v>2804</v>
      </c>
      <c r="B176" s="202" t="s">
        <v>3305</v>
      </c>
      <c r="C176" s="354" t="s">
        <v>2805</v>
      </c>
      <c r="D176" s="204">
        <v>0.35299999999999998</v>
      </c>
      <c r="E176" s="204"/>
      <c r="F176" s="205">
        <v>3.2</v>
      </c>
      <c r="G176" s="202">
        <v>1</v>
      </c>
      <c r="H176" s="204">
        <v>0.17100000000000001</v>
      </c>
      <c r="I176" s="202">
        <v>7</v>
      </c>
      <c r="J176" s="204">
        <v>7.4999999999999997E-2</v>
      </c>
      <c r="K176" s="204">
        <v>8.1000000000000003E-2</v>
      </c>
      <c r="L176" s="202"/>
      <c r="M176" s="202"/>
      <c r="N176" s="355">
        <v>0.67949999999999999</v>
      </c>
    </row>
    <row r="177" spans="1:14" x14ac:dyDescent="0.2">
      <c r="A177" s="202" t="s">
        <v>3646</v>
      </c>
      <c r="B177" s="202" t="s">
        <v>3305</v>
      </c>
      <c r="C177" s="354" t="s">
        <v>3647</v>
      </c>
      <c r="D177" s="204">
        <v>1.2569999999999999</v>
      </c>
      <c r="E177" s="204"/>
      <c r="F177" s="205">
        <v>9.8000000000000007</v>
      </c>
      <c r="G177" s="202">
        <v>2</v>
      </c>
      <c r="H177" s="204">
        <v>0.41199999999999998</v>
      </c>
      <c r="I177" s="202">
        <v>21</v>
      </c>
      <c r="J177" s="204">
        <v>8.7999999999999995E-2</v>
      </c>
      <c r="K177" s="204">
        <v>0.114</v>
      </c>
      <c r="L177" s="202"/>
      <c r="M177" s="202"/>
      <c r="N177" s="355">
        <v>0.90980000000000005</v>
      </c>
    </row>
    <row r="178" spans="1:14" ht="56.25" x14ac:dyDescent="0.2">
      <c r="A178" s="202" t="s">
        <v>3648</v>
      </c>
      <c r="B178" s="202" t="s">
        <v>3305</v>
      </c>
      <c r="C178" s="354" t="s">
        <v>7434</v>
      </c>
      <c r="D178" s="204">
        <v>1.5660000000000001</v>
      </c>
      <c r="E178" s="204"/>
      <c r="F178" s="205">
        <v>14.6</v>
      </c>
      <c r="G178" s="202">
        <v>4</v>
      </c>
      <c r="H178" s="204">
        <v>0.30599999999999999</v>
      </c>
      <c r="I178" s="202">
        <v>29</v>
      </c>
      <c r="J178" s="204">
        <v>7.2999999999999995E-2</v>
      </c>
      <c r="K178" s="204">
        <v>9.8000000000000004E-2</v>
      </c>
      <c r="L178" s="202"/>
      <c r="M178" s="202"/>
      <c r="N178" s="355">
        <v>1.3053999999999999</v>
      </c>
    </row>
    <row r="179" spans="1:14" ht="45" x14ac:dyDescent="0.2">
      <c r="A179" s="202" t="s">
        <v>1243</v>
      </c>
      <c r="B179" s="202" t="s">
        <v>3305</v>
      </c>
      <c r="C179" s="354" t="s">
        <v>7435</v>
      </c>
      <c r="D179" s="204">
        <v>0.90500000000000003</v>
      </c>
      <c r="E179" s="204"/>
      <c r="F179" s="205">
        <v>8.6999999999999993</v>
      </c>
      <c r="G179" s="202">
        <v>2</v>
      </c>
      <c r="H179" s="204">
        <v>0.29399999999999998</v>
      </c>
      <c r="I179" s="202">
        <v>19</v>
      </c>
      <c r="J179" s="204">
        <v>7.0999999999999994E-2</v>
      </c>
      <c r="K179" s="204">
        <v>9.0999999999999998E-2</v>
      </c>
      <c r="L179" s="202"/>
      <c r="M179" s="202"/>
      <c r="N179" s="355">
        <v>1.1331</v>
      </c>
    </row>
    <row r="180" spans="1:14" ht="45" x14ac:dyDescent="0.2">
      <c r="A180" s="202" t="s">
        <v>3210</v>
      </c>
      <c r="B180" s="202" t="s">
        <v>3305</v>
      </c>
      <c r="C180" s="354" t="s">
        <v>7634</v>
      </c>
      <c r="D180" s="204">
        <v>0.63100000000000001</v>
      </c>
      <c r="E180" s="204"/>
      <c r="F180" s="205">
        <v>6</v>
      </c>
      <c r="G180" s="202">
        <v>1</v>
      </c>
      <c r="H180" s="204">
        <v>0.41799999999999998</v>
      </c>
      <c r="I180" s="202">
        <v>14</v>
      </c>
      <c r="J180" s="204">
        <v>7.1999999999999995E-2</v>
      </c>
      <c r="K180" s="204">
        <v>8.7999999999999995E-2</v>
      </c>
      <c r="L180" s="202"/>
      <c r="M180" s="202"/>
      <c r="N180" s="355">
        <v>0.93410000000000004</v>
      </c>
    </row>
    <row r="181" spans="1:14" ht="45" x14ac:dyDescent="0.2">
      <c r="A181" s="202" t="s">
        <v>3211</v>
      </c>
      <c r="B181" s="202" t="s">
        <v>3305</v>
      </c>
      <c r="C181" s="354" t="s">
        <v>274</v>
      </c>
      <c r="D181" s="204">
        <v>0.57199999999999995</v>
      </c>
      <c r="E181" s="204"/>
      <c r="F181" s="205">
        <v>4.5</v>
      </c>
      <c r="G181" s="202">
        <v>1</v>
      </c>
      <c r="H181" s="204">
        <v>0.34699999999999998</v>
      </c>
      <c r="I181" s="202">
        <v>11</v>
      </c>
      <c r="J181" s="204">
        <v>8.5999999999999993E-2</v>
      </c>
      <c r="K181" s="204">
        <v>0.10100000000000001</v>
      </c>
      <c r="L181" s="202"/>
      <c r="M181" s="202"/>
      <c r="N181" s="355">
        <v>0.88380000000000003</v>
      </c>
    </row>
    <row r="182" spans="1:14" ht="22.5" x14ac:dyDescent="0.2">
      <c r="A182" s="202" t="s">
        <v>3212</v>
      </c>
      <c r="B182" s="202" t="s">
        <v>3305</v>
      </c>
      <c r="C182" s="354" t="s">
        <v>2307</v>
      </c>
      <c r="D182" s="204">
        <v>0.76700000000000002</v>
      </c>
      <c r="E182" s="204"/>
      <c r="F182" s="205">
        <v>6.5</v>
      </c>
      <c r="G182" s="202">
        <v>1</v>
      </c>
      <c r="H182" s="204">
        <v>0.374</v>
      </c>
      <c r="I182" s="202">
        <v>16</v>
      </c>
      <c r="J182" s="204">
        <v>0.08</v>
      </c>
      <c r="K182" s="204">
        <v>9.9000000000000005E-2</v>
      </c>
      <c r="L182" s="202"/>
      <c r="M182" s="202"/>
      <c r="N182" s="355">
        <v>0.95069999999999999</v>
      </c>
    </row>
    <row r="183" spans="1:14" x14ac:dyDescent="0.2">
      <c r="A183" s="81" t="s">
        <v>600</v>
      </c>
      <c r="B183" s="82"/>
      <c r="C183" s="83"/>
      <c r="D183" s="84"/>
      <c r="E183" s="84"/>
      <c r="F183" s="85"/>
      <c r="G183" s="82"/>
      <c r="H183" s="84"/>
      <c r="I183" s="82"/>
      <c r="J183" s="84"/>
      <c r="K183" s="84"/>
      <c r="L183" s="82"/>
      <c r="M183" s="82"/>
      <c r="N183" s="356"/>
    </row>
    <row r="184" spans="1:14" ht="22.5" x14ac:dyDescent="0.2">
      <c r="A184" s="202" t="s">
        <v>2103</v>
      </c>
      <c r="B184" s="202" t="s">
        <v>3303</v>
      </c>
      <c r="C184" s="354" t="s">
        <v>6516</v>
      </c>
      <c r="D184" s="204">
        <v>1.4950000000000001</v>
      </c>
      <c r="E184" s="204"/>
      <c r="F184" s="205">
        <v>6.8</v>
      </c>
      <c r="G184" s="202">
        <v>1</v>
      </c>
      <c r="H184" s="204">
        <v>0.28499999999999998</v>
      </c>
      <c r="I184" s="202">
        <v>15</v>
      </c>
      <c r="J184" s="204">
        <v>8.4000000000000005E-2</v>
      </c>
      <c r="K184" s="204">
        <v>7.2999999999999995E-2</v>
      </c>
      <c r="L184" s="202"/>
      <c r="M184" s="202"/>
      <c r="N184" s="355">
        <v>0.8659</v>
      </c>
    </row>
    <row r="185" spans="1:14" ht="33.75" x14ac:dyDescent="0.2">
      <c r="A185" s="202" t="s">
        <v>2104</v>
      </c>
      <c r="B185" s="202" t="s">
        <v>3303</v>
      </c>
      <c r="C185" s="354" t="s">
        <v>6517</v>
      </c>
      <c r="D185" s="204">
        <v>0.80900000000000005</v>
      </c>
      <c r="E185" s="204"/>
      <c r="F185" s="205">
        <v>5.6</v>
      </c>
      <c r="G185" s="202">
        <v>1</v>
      </c>
      <c r="H185" s="204">
        <v>0.35699999999999998</v>
      </c>
      <c r="I185" s="202">
        <v>13</v>
      </c>
      <c r="J185" s="204">
        <v>5.3999999999999999E-2</v>
      </c>
      <c r="K185" s="204">
        <v>6.6000000000000003E-2</v>
      </c>
      <c r="L185" s="202"/>
      <c r="M185" s="202"/>
      <c r="N185" s="355">
        <v>0.79410000000000003</v>
      </c>
    </row>
    <row r="186" spans="1:14" ht="22.5" x14ac:dyDescent="0.2">
      <c r="A186" s="202" t="s">
        <v>2573</v>
      </c>
      <c r="B186" s="202" t="s">
        <v>3303</v>
      </c>
      <c r="C186" s="354" t="s">
        <v>1185</v>
      </c>
      <c r="D186" s="204">
        <v>1.571</v>
      </c>
      <c r="E186" s="204"/>
      <c r="F186" s="205">
        <v>6.8</v>
      </c>
      <c r="G186" s="202">
        <v>1</v>
      </c>
      <c r="H186" s="204">
        <v>0.34799999999999998</v>
      </c>
      <c r="I186" s="202">
        <v>14</v>
      </c>
      <c r="J186" s="204">
        <v>0.161</v>
      </c>
      <c r="K186" s="204">
        <v>8.8999999999999996E-2</v>
      </c>
      <c r="L186" s="202"/>
      <c r="M186" s="202" t="s">
        <v>310</v>
      </c>
      <c r="N186" s="355">
        <v>0.80420000000000003</v>
      </c>
    </row>
    <row r="187" spans="1:14" ht="22.5" x14ac:dyDescent="0.2">
      <c r="A187" s="202" t="s">
        <v>997</v>
      </c>
      <c r="B187" s="202" t="s">
        <v>3303</v>
      </c>
      <c r="C187" s="354" t="s">
        <v>327</v>
      </c>
      <c r="D187" s="204">
        <v>0.96399999999999997</v>
      </c>
      <c r="E187" s="204"/>
      <c r="F187" s="205">
        <v>4.7</v>
      </c>
      <c r="G187" s="202">
        <v>1</v>
      </c>
      <c r="H187" s="204">
        <v>0.21199999999999999</v>
      </c>
      <c r="I187" s="202">
        <v>11</v>
      </c>
      <c r="J187" s="204">
        <v>6.3E-2</v>
      </c>
      <c r="K187" s="204">
        <v>7.3999999999999996E-2</v>
      </c>
      <c r="L187" s="202"/>
      <c r="M187" s="202"/>
      <c r="N187" s="355">
        <v>0.83409999999999995</v>
      </c>
    </row>
    <row r="188" spans="1:14" ht="56.25" x14ac:dyDescent="0.2">
      <c r="A188" s="202" t="s">
        <v>2105</v>
      </c>
      <c r="B188" s="202" t="s">
        <v>3303</v>
      </c>
      <c r="C188" s="354" t="s">
        <v>7117</v>
      </c>
      <c r="D188" s="204">
        <v>1.0509999999999999</v>
      </c>
      <c r="E188" s="204"/>
      <c r="F188" s="205">
        <v>5</v>
      </c>
      <c r="G188" s="202">
        <v>1</v>
      </c>
      <c r="H188" s="204">
        <v>0.192</v>
      </c>
      <c r="I188" s="202">
        <v>11</v>
      </c>
      <c r="J188" s="204">
        <v>5.3999999999999999E-2</v>
      </c>
      <c r="K188" s="204">
        <v>6.5000000000000002E-2</v>
      </c>
      <c r="L188" s="202"/>
      <c r="M188" s="202"/>
      <c r="N188" s="355">
        <v>0.75570000000000004</v>
      </c>
    </row>
    <row r="189" spans="1:14" ht="45" x14ac:dyDescent="0.2">
      <c r="A189" s="202" t="s">
        <v>2106</v>
      </c>
      <c r="B189" s="202" t="s">
        <v>3303</v>
      </c>
      <c r="C189" s="354" t="s">
        <v>7118</v>
      </c>
      <c r="D189" s="204">
        <v>0.81799999999999995</v>
      </c>
      <c r="E189" s="204"/>
      <c r="F189" s="205">
        <v>3.6</v>
      </c>
      <c r="G189" s="202">
        <v>1</v>
      </c>
      <c r="H189" s="204">
        <v>0.22700000000000001</v>
      </c>
      <c r="I189" s="202">
        <v>7</v>
      </c>
      <c r="J189" s="204">
        <v>5.6000000000000001E-2</v>
      </c>
      <c r="K189" s="204">
        <v>6.2E-2</v>
      </c>
      <c r="L189" s="202"/>
      <c r="M189" s="202"/>
      <c r="N189" s="355">
        <v>0.72919999999999996</v>
      </c>
    </row>
    <row r="190" spans="1:14" ht="45" x14ac:dyDescent="0.2">
      <c r="A190" s="202" t="s">
        <v>2107</v>
      </c>
      <c r="B190" s="202" t="s">
        <v>3303</v>
      </c>
      <c r="C190" s="354" t="s">
        <v>7119</v>
      </c>
      <c r="D190" s="204">
        <v>0.70899999999999996</v>
      </c>
      <c r="E190" s="204"/>
      <c r="F190" s="205">
        <v>3.3</v>
      </c>
      <c r="G190" s="202">
        <v>1</v>
      </c>
      <c r="H190" s="204">
        <v>0.215</v>
      </c>
      <c r="I190" s="202">
        <v>7</v>
      </c>
      <c r="J190" s="204">
        <v>5.8000000000000003E-2</v>
      </c>
      <c r="K190" s="204">
        <v>6.3E-2</v>
      </c>
      <c r="L190" s="202"/>
      <c r="M190" s="202"/>
      <c r="N190" s="355">
        <v>0.74919999999999998</v>
      </c>
    </row>
    <row r="191" spans="1:14" ht="33.75" x14ac:dyDescent="0.2">
      <c r="A191" s="202" t="s">
        <v>2806</v>
      </c>
      <c r="B191" s="202" t="s">
        <v>3303</v>
      </c>
      <c r="C191" s="354" t="s">
        <v>7120</v>
      </c>
      <c r="D191" s="204">
        <v>1.548</v>
      </c>
      <c r="E191" s="204"/>
      <c r="F191" s="205">
        <v>6.2</v>
      </c>
      <c r="G191" s="202">
        <v>1</v>
      </c>
      <c r="H191" s="204">
        <v>0.23300000000000001</v>
      </c>
      <c r="I191" s="202">
        <v>13</v>
      </c>
      <c r="J191" s="204">
        <v>0.159</v>
      </c>
      <c r="K191" s="204">
        <v>6.5000000000000002E-2</v>
      </c>
      <c r="L191" s="202"/>
      <c r="M191" s="202" t="s">
        <v>310</v>
      </c>
      <c r="N191" s="355">
        <v>0.64649999999999996</v>
      </c>
    </row>
    <row r="192" spans="1:14" ht="33.75" x14ac:dyDescent="0.2">
      <c r="A192" s="202" t="s">
        <v>3475</v>
      </c>
      <c r="B192" s="202" t="s">
        <v>3303</v>
      </c>
      <c r="C192" s="354" t="s">
        <v>7635</v>
      </c>
      <c r="D192" s="204">
        <v>1.478</v>
      </c>
      <c r="E192" s="204"/>
      <c r="F192" s="205">
        <v>5.8</v>
      </c>
      <c r="G192" s="202">
        <v>1</v>
      </c>
      <c r="H192" s="204">
        <v>0.22700000000000001</v>
      </c>
      <c r="I192" s="202">
        <v>12</v>
      </c>
      <c r="J192" s="204">
        <v>0.155</v>
      </c>
      <c r="K192" s="204">
        <v>6.7000000000000004E-2</v>
      </c>
      <c r="L192" s="202"/>
      <c r="M192" s="202" t="s">
        <v>310</v>
      </c>
      <c r="N192" s="355">
        <v>0.69520000000000004</v>
      </c>
    </row>
    <row r="193" spans="1:14" x14ac:dyDescent="0.2">
      <c r="A193" s="202" t="s">
        <v>2717</v>
      </c>
      <c r="B193" s="202" t="s">
        <v>3303</v>
      </c>
      <c r="C193" s="354" t="s">
        <v>2718</v>
      </c>
      <c r="D193" s="204">
        <v>0.68300000000000005</v>
      </c>
      <c r="E193" s="204"/>
      <c r="F193" s="205">
        <v>2.9</v>
      </c>
      <c r="G193" s="202">
        <v>1</v>
      </c>
      <c r="H193" s="204">
        <v>0.189</v>
      </c>
      <c r="I193" s="202">
        <v>6</v>
      </c>
      <c r="J193" s="204">
        <v>6.0999999999999999E-2</v>
      </c>
      <c r="K193" s="204">
        <v>6.5000000000000002E-2</v>
      </c>
      <c r="L193" s="202"/>
      <c r="M193" s="202"/>
      <c r="N193" s="355">
        <v>0.75439999999999996</v>
      </c>
    </row>
    <row r="194" spans="1:14" x14ac:dyDescent="0.2">
      <c r="A194" s="202" t="s">
        <v>2719</v>
      </c>
      <c r="B194" s="202" t="s">
        <v>3303</v>
      </c>
      <c r="C194" s="354" t="s">
        <v>2720</v>
      </c>
      <c r="D194" s="204">
        <v>0.748</v>
      </c>
      <c r="E194" s="204"/>
      <c r="F194" s="205">
        <v>4</v>
      </c>
      <c r="G194" s="202">
        <v>1</v>
      </c>
      <c r="H194" s="204">
        <v>0.186</v>
      </c>
      <c r="I194" s="202">
        <v>9</v>
      </c>
      <c r="J194" s="204">
        <v>5.2999999999999999E-2</v>
      </c>
      <c r="K194" s="204">
        <v>6.0999999999999999E-2</v>
      </c>
      <c r="L194" s="202"/>
      <c r="M194" s="202"/>
      <c r="N194" s="355">
        <v>0.68789999999999996</v>
      </c>
    </row>
    <row r="195" spans="1:14" ht="33.75" x14ac:dyDescent="0.2">
      <c r="A195" s="202" t="s">
        <v>2108</v>
      </c>
      <c r="B195" s="202" t="s">
        <v>3303</v>
      </c>
      <c r="C195" s="354" t="s">
        <v>7122</v>
      </c>
      <c r="D195" s="204">
        <v>0.56999999999999995</v>
      </c>
      <c r="E195" s="204"/>
      <c r="F195" s="205">
        <v>3.2</v>
      </c>
      <c r="G195" s="202">
        <v>1</v>
      </c>
      <c r="H195" s="204">
        <v>0.17299999999999999</v>
      </c>
      <c r="I195" s="202">
        <v>7</v>
      </c>
      <c r="J195" s="204">
        <v>5.5E-2</v>
      </c>
      <c r="K195" s="204">
        <v>0.06</v>
      </c>
      <c r="L195" s="202"/>
      <c r="M195" s="202"/>
      <c r="N195" s="355">
        <v>0.72130000000000005</v>
      </c>
    </row>
    <row r="196" spans="1:14" ht="33.75" x14ac:dyDescent="0.2">
      <c r="A196" s="202" t="s">
        <v>2090</v>
      </c>
      <c r="B196" s="202" t="s">
        <v>3303</v>
      </c>
      <c r="C196" s="354" t="s">
        <v>7636</v>
      </c>
      <c r="D196" s="204">
        <v>0.39100000000000001</v>
      </c>
      <c r="E196" s="204"/>
      <c r="F196" s="205">
        <v>3.4</v>
      </c>
      <c r="G196" s="202">
        <v>1</v>
      </c>
      <c r="H196" s="204">
        <v>0.158</v>
      </c>
      <c r="I196" s="202">
        <v>8</v>
      </c>
      <c r="J196" s="204">
        <v>5.3999999999999999E-2</v>
      </c>
      <c r="K196" s="204">
        <v>5.8999999999999997E-2</v>
      </c>
      <c r="L196" s="202"/>
      <c r="M196" s="202"/>
      <c r="N196" s="355">
        <v>0.72829999999999995</v>
      </c>
    </row>
    <row r="197" spans="1:14" ht="33.75" x14ac:dyDescent="0.2">
      <c r="A197" s="202" t="s">
        <v>3236</v>
      </c>
      <c r="B197" s="202" t="s">
        <v>3303</v>
      </c>
      <c r="C197" s="354" t="s">
        <v>7637</v>
      </c>
      <c r="D197" s="204">
        <v>0.61499999999999999</v>
      </c>
      <c r="E197" s="204"/>
      <c r="F197" s="205">
        <v>2.8</v>
      </c>
      <c r="G197" s="202">
        <v>1</v>
      </c>
      <c r="H197" s="204">
        <v>0.20899999999999999</v>
      </c>
      <c r="I197" s="202">
        <v>6</v>
      </c>
      <c r="J197" s="204">
        <v>6.5000000000000002E-2</v>
      </c>
      <c r="K197" s="204">
        <v>6.8000000000000005E-2</v>
      </c>
      <c r="L197" s="202"/>
      <c r="M197" s="202"/>
      <c r="N197" s="355">
        <v>0.92210000000000003</v>
      </c>
    </row>
    <row r="198" spans="1:14" ht="33.75" x14ac:dyDescent="0.2">
      <c r="A198" s="202" t="s">
        <v>890</v>
      </c>
      <c r="B198" s="202" t="s">
        <v>3303</v>
      </c>
      <c r="C198" s="354" t="s">
        <v>7638</v>
      </c>
      <c r="D198" s="204">
        <v>0.44400000000000001</v>
      </c>
      <c r="E198" s="204"/>
      <c r="F198" s="205">
        <v>2.5</v>
      </c>
      <c r="G198" s="202">
        <v>1</v>
      </c>
      <c r="H198" s="204">
        <v>0.10299999999999999</v>
      </c>
      <c r="I198" s="202">
        <v>5</v>
      </c>
      <c r="J198" s="204">
        <v>5.8000000000000003E-2</v>
      </c>
      <c r="K198" s="204">
        <v>5.8000000000000003E-2</v>
      </c>
      <c r="L198" s="202"/>
      <c r="M198" s="202"/>
      <c r="N198" s="355">
        <v>0.86070000000000002</v>
      </c>
    </row>
    <row r="199" spans="1:14" x14ac:dyDescent="0.2">
      <c r="A199" s="202" t="s">
        <v>1898</v>
      </c>
      <c r="B199" s="202" t="s">
        <v>3303</v>
      </c>
      <c r="C199" s="354" t="s">
        <v>1899</v>
      </c>
      <c r="D199" s="204">
        <v>0.70099999999999996</v>
      </c>
      <c r="E199" s="204"/>
      <c r="F199" s="205">
        <v>2.4</v>
      </c>
      <c r="G199" s="202">
        <v>1</v>
      </c>
      <c r="H199" s="204">
        <v>0.219</v>
      </c>
      <c r="I199" s="202">
        <v>4</v>
      </c>
      <c r="J199" s="204">
        <v>7.3999999999999996E-2</v>
      </c>
      <c r="K199" s="204">
        <v>7.3999999999999996E-2</v>
      </c>
      <c r="L199" s="202"/>
      <c r="M199" s="202"/>
      <c r="N199" s="355">
        <v>1.1591</v>
      </c>
    </row>
    <row r="200" spans="1:14" ht="22.5" x14ac:dyDescent="0.2">
      <c r="A200" s="202" t="s">
        <v>1900</v>
      </c>
      <c r="B200" s="202" t="s">
        <v>3303</v>
      </c>
      <c r="C200" s="354" t="s">
        <v>3437</v>
      </c>
      <c r="D200" s="204">
        <v>0.63600000000000001</v>
      </c>
      <c r="E200" s="204"/>
      <c r="F200" s="205">
        <v>2.4</v>
      </c>
      <c r="G200" s="202">
        <v>1</v>
      </c>
      <c r="H200" s="204">
        <v>0.184</v>
      </c>
      <c r="I200" s="202">
        <v>4</v>
      </c>
      <c r="J200" s="204">
        <v>0.104</v>
      </c>
      <c r="K200" s="204">
        <v>7.3999999999999996E-2</v>
      </c>
      <c r="L200" s="202"/>
      <c r="M200" s="202"/>
      <c r="N200" s="355">
        <v>1.3522000000000001</v>
      </c>
    </row>
    <row r="201" spans="1:14" ht="22.5" x14ac:dyDescent="0.2">
      <c r="A201" s="202" t="s">
        <v>891</v>
      </c>
      <c r="B201" s="202" t="s">
        <v>3303</v>
      </c>
      <c r="C201" s="354" t="s">
        <v>3438</v>
      </c>
      <c r="D201" s="204">
        <v>0.59</v>
      </c>
      <c r="E201" s="204"/>
      <c r="F201" s="205">
        <v>2.4</v>
      </c>
      <c r="G201" s="202">
        <v>1</v>
      </c>
      <c r="H201" s="204">
        <v>0.14699999999999999</v>
      </c>
      <c r="I201" s="202">
        <v>4</v>
      </c>
      <c r="J201" s="204">
        <v>7.0000000000000007E-2</v>
      </c>
      <c r="K201" s="204">
        <v>7.0999999999999994E-2</v>
      </c>
      <c r="L201" s="202"/>
      <c r="M201" s="202"/>
      <c r="N201" s="355">
        <v>1.0734999999999999</v>
      </c>
    </row>
    <row r="202" spans="1:14" x14ac:dyDescent="0.2">
      <c r="A202" s="202" t="s">
        <v>3717</v>
      </c>
      <c r="B202" s="202" t="s">
        <v>3303</v>
      </c>
      <c r="C202" s="354" t="s">
        <v>1901</v>
      </c>
      <c r="D202" s="204">
        <v>0.68700000000000006</v>
      </c>
      <c r="E202" s="204"/>
      <c r="F202" s="205">
        <v>3.5</v>
      </c>
      <c r="G202" s="202">
        <v>1</v>
      </c>
      <c r="H202" s="204">
        <v>0.29599999999999999</v>
      </c>
      <c r="I202" s="202">
        <v>8</v>
      </c>
      <c r="J202" s="204">
        <v>6.2E-2</v>
      </c>
      <c r="K202" s="204">
        <v>6.9000000000000006E-2</v>
      </c>
      <c r="L202" s="202"/>
      <c r="M202" s="202"/>
      <c r="N202" s="355">
        <v>0.754</v>
      </c>
    </row>
    <row r="203" spans="1:14" x14ac:dyDescent="0.2">
      <c r="A203" s="202" t="s">
        <v>3718</v>
      </c>
      <c r="B203" s="202" t="s">
        <v>3303</v>
      </c>
      <c r="C203" s="354" t="s">
        <v>2721</v>
      </c>
      <c r="D203" s="204">
        <v>0.53200000000000003</v>
      </c>
      <c r="E203" s="204"/>
      <c r="F203" s="205">
        <v>3.1</v>
      </c>
      <c r="G203" s="202">
        <v>1</v>
      </c>
      <c r="H203" s="204">
        <v>0.17</v>
      </c>
      <c r="I203" s="202">
        <v>7</v>
      </c>
      <c r="J203" s="204">
        <v>6.3E-2</v>
      </c>
      <c r="K203" s="204">
        <v>6.8000000000000005E-2</v>
      </c>
      <c r="L203" s="202"/>
      <c r="M203" s="202"/>
      <c r="N203" s="355">
        <v>0.879</v>
      </c>
    </row>
    <row r="204" spans="1:14" x14ac:dyDescent="0.2">
      <c r="A204" s="202" t="s">
        <v>2722</v>
      </c>
      <c r="B204" s="202" t="s">
        <v>3303</v>
      </c>
      <c r="C204" s="354" t="s">
        <v>2723</v>
      </c>
      <c r="D204" s="204">
        <v>0.44700000000000001</v>
      </c>
      <c r="E204" s="204"/>
      <c r="F204" s="205">
        <v>3.2</v>
      </c>
      <c r="G204" s="202">
        <v>1</v>
      </c>
      <c r="H204" s="204">
        <v>0.158</v>
      </c>
      <c r="I204" s="202">
        <v>8</v>
      </c>
      <c r="J204" s="204">
        <v>6.0999999999999999E-2</v>
      </c>
      <c r="K204" s="204">
        <v>6.7000000000000004E-2</v>
      </c>
      <c r="L204" s="202"/>
      <c r="M204" s="202"/>
      <c r="N204" s="355">
        <v>0.8044</v>
      </c>
    </row>
    <row r="205" spans="1:14" x14ac:dyDescent="0.2">
      <c r="A205" s="202" t="s">
        <v>1247</v>
      </c>
      <c r="B205" s="202" t="s">
        <v>3303</v>
      </c>
      <c r="C205" s="354" t="s">
        <v>1248</v>
      </c>
      <c r="D205" s="204">
        <v>0.69199999999999995</v>
      </c>
      <c r="E205" s="204"/>
      <c r="F205" s="205">
        <v>3.4</v>
      </c>
      <c r="G205" s="202">
        <v>1</v>
      </c>
      <c r="H205" s="204">
        <v>0.22500000000000001</v>
      </c>
      <c r="I205" s="202">
        <v>7</v>
      </c>
      <c r="J205" s="204">
        <v>5.8000000000000003E-2</v>
      </c>
      <c r="K205" s="204">
        <v>6.4000000000000001E-2</v>
      </c>
      <c r="L205" s="202"/>
      <c r="M205" s="202"/>
      <c r="N205" s="355">
        <v>0.80059999999999998</v>
      </c>
    </row>
    <row r="206" spans="1:14" x14ac:dyDescent="0.2">
      <c r="A206" s="202" t="s">
        <v>2070</v>
      </c>
      <c r="B206" s="202" t="s">
        <v>3303</v>
      </c>
      <c r="C206" s="354" t="s">
        <v>277</v>
      </c>
      <c r="D206" s="204">
        <v>0.80400000000000005</v>
      </c>
      <c r="E206" s="204"/>
      <c r="F206" s="205">
        <v>3.2</v>
      </c>
      <c r="G206" s="202">
        <v>1</v>
      </c>
      <c r="H206" s="204">
        <v>0.13900000000000001</v>
      </c>
      <c r="I206" s="202">
        <v>7</v>
      </c>
      <c r="J206" s="204">
        <v>8.6999999999999994E-2</v>
      </c>
      <c r="K206" s="204">
        <v>6.7000000000000004E-2</v>
      </c>
      <c r="L206" s="202"/>
      <c r="M206" s="202"/>
      <c r="N206" s="355">
        <v>1.2774000000000001</v>
      </c>
    </row>
    <row r="207" spans="1:14" ht="45" x14ac:dyDescent="0.2">
      <c r="A207" s="202" t="s">
        <v>3504</v>
      </c>
      <c r="B207" s="202" t="s">
        <v>3303</v>
      </c>
      <c r="C207" s="354" t="s">
        <v>7639</v>
      </c>
      <c r="D207" s="204">
        <v>0.75700000000000001</v>
      </c>
      <c r="E207" s="204"/>
      <c r="F207" s="205">
        <v>3.3</v>
      </c>
      <c r="G207" s="202">
        <v>1</v>
      </c>
      <c r="H207" s="204">
        <v>0.33500000000000002</v>
      </c>
      <c r="I207" s="202">
        <v>8</v>
      </c>
      <c r="J207" s="204">
        <v>9.4E-2</v>
      </c>
      <c r="K207" s="204">
        <v>7.1999999999999995E-2</v>
      </c>
      <c r="L207" s="202"/>
      <c r="M207" s="202"/>
      <c r="N207" s="355">
        <v>0.95079999999999998</v>
      </c>
    </row>
    <row r="208" spans="1:14" ht="45" x14ac:dyDescent="0.2">
      <c r="A208" s="202" t="s">
        <v>3505</v>
      </c>
      <c r="B208" s="202" t="s">
        <v>3303</v>
      </c>
      <c r="C208" s="354" t="s">
        <v>7640</v>
      </c>
      <c r="D208" s="204">
        <v>0.503</v>
      </c>
      <c r="E208" s="204"/>
      <c r="F208" s="205">
        <v>2.8</v>
      </c>
      <c r="G208" s="202">
        <v>1</v>
      </c>
      <c r="H208" s="204">
        <v>0.13100000000000001</v>
      </c>
      <c r="I208" s="202">
        <v>6</v>
      </c>
      <c r="J208" s="204">
        <v>5.7000000000000002E-2</v>
      </c>
      <c r="K208" s="204">
        <v>0.06</v>
      </c>
      <c r="L208" s="202"/>
      <c r="M208" s="202"/>
      <c r="N208" s="355">
        <v>0.82050000000000001</v>
      </c>
    </row>
    <row r="209" spans="1:14" x14ac:dyDescent="0.2">
      <c r="A209" s="202" t="s">
        <v>1249</v>
      </c>
      <c r="B209" s="202" t="s">
        <v>3305</v>
      </c>
      <c r="C209" s="354" t="s">
        <v>1250</v>
      </c>
      <c r="D209" s="204">
        <v>0.51</v>
      </c>
      <c r="E209" s="204"/>
      <c r="F209" s="205">
        <v>6.4</v>
      </c>
      <c r="G209" s="202">
        <v>1</v>
      </c>
      <c r="H209" s="204">
        <v>0.32900000000000001</v>
      </c>
      <c r="I209" s="202">
        <v>13</v>
      </c>
      <c r="J209" s="204">
        <v>5.5E-2</v>
      </c>
      <c r="K209" s="204">
        <v>6.8000000000000005E-2</v>
      </c>
      <c r="L209" s="202"/>
      <c r="M209" s="202"/>
      <c r="N209" s="355">
        <v>0.74939999999999996</v>
      </c>
    </row>
    <row r="210" spans="1:14" ht="22.5" x14ac:dyDescent="0.2">
      <c r="A210" s="202" t="s">
        <v>2724</v>
      </c>
      <c r="B210" s="202" t="s">
        <v>3305</v>
      </c>
      <c r="C210" s="354" t="s">
        <v>1251</v>
      </c>
      <c r="D210" s="204">
        <v>0.53800000000000003</v>
      </c>
      <c r="E210" s="204"/>
      <c r="F210" s="205">
        <v>4.4000000000000004</v>
      </c>
      <c r="G210" s="202">
        <v>1</v>
      </c>
      <c r="H210" s="204">
        <v>0.314</v>
      </c>
      <c r="I210" s="202">
        <v>9</v>
      </c>
      <c r="J210" s="204">
        <v>8.3000000000000004E-2</v>
      </c>
      <c r="K210" s="204">
        <v>9.7000000000000003E-2</v>
      </c>
      <c r="L210" s="202"/>
      <c r="M210" s="202"/>
      <c r="N210" s="355">
        <v>0.68159999999999998</v>
      </c>
    </row>
    <row r="211" spans="1:14" x14ac:dyDescent="0.2">
      <c r="A211" s="202" t="s">
        <v>2725</v>
      </c>
      <c r="B211" s="202" t="s">
        <v>3305</v>
      </c>
      <c r="C211" s="354" t="s">
        <v>2899</v>
      </c>
      <c r="D211" s="204">
        <v>0.28899999999999998</v>
      </c>
      <c r="E211" s="204"/>
      <c r="F211" s="205">
        <v>2.9</v>
      </c>
      <c r="G211" s="202">
        <v>1</v>
      </c>
      <c r="H211" s="204">
        <v>0.115</v>
      </c>
      <c r="I211" s="202">
        <v>6</v>
      </c>
      <c r="J211" s="204">
        <v>6.6000000000000003E-2</v>
      </c>
      <c r="K211" s="204">
        <v>7.0000000000000007E-2</v>
      </c>
      <c r="L211" s="202"/>
      <c r="M211" s="202"/>
      <c r="N211" s="355">
        <v>0.78069999999999995</v>
      </c>
    </row>
    <row r="212" spans="1:14" ht="22.5" x14ac:dyDescent="0.2">
      <c r="A212" s="202" t="s">
        <v>1252</v>
      </c>
      <c r="B212" s="202" t="s">
        <v>3305</v>
      </c>
      <c r="C212" s="354" t="s">
        <v>7641</v>
      </c>
      <c r="D212" s="204">
        <v>0.433</v>
      </c>
      <c r="E212" s="204"/>
      <c r="F212" s="205">
        <v>3.9</v>
      </c>
      <c r="G212" s="202">
        <v>1</v>
      </c>
      <c r="H212" s="204">
        <v>0.23</v>
      </c>
      <c r="I212" s="202">
        <v>9</v>
      </c>
      <c r="J212" s="204">
        <v>7.4999999999999997E-2</v>
      </c>
      <c r="K212" s="204">
        <v>8.5000000000000006E-2</v>
      </c>
      <c r="L212" s="202"/>
      <c r="M212" s="202"/>
      <c r="N212" s="355">
        <v>0.76919999999999999</v>
      </c>
    </row>
    <row r="213" spans="1:14" x14ac:dyDescent="0.2">
      <c r="A213" s="202" t="s">
        <v>1254</v>
      </c>
      <c r="B213" s="202" t="s">
        <v>3305</v>
      </c>
      <c r="C213" s="354" t="s">
        <v>2238</v>
      </c>
      <c r="D213" s="204">
        <v>0.20599999999999999</v>
      </c>
      <c r="E213" s="204"/>
      <c r="F213" s="205">
        <v>2.4</v>
      </c>
      <c r="G213" s="202">
        <v>1</v>
      </c>
      <c r="H213" s="204">
        <v>8.5000000000000006E-2</v>
      </c>
      <c r="I213" s="202">
        <v>5</v>
      </c>
      <c r="J213" s="204">
        <v>5.8999999999999997E-2</v>
      </c>
      <c r="K213" s="204">
        <v>5.8999999999999997E-2</v>
      </c>
      <c r="L213" s="202"/>
      <c r="M213" s="202"/>
      <c r="N213" s="355">
        <v>0.77710000000000001</v>
      </c>
    </row>
    <row r="214" spans="1:14" x14ac:dyDescent="0.2">
      <c r="A214" s="202" t="s">
        <v>2239</v>
      </c>
      <c r="B214" s="202" t="s">
        <v>3305</v>
      </c>
      <c r="C214" s="354" t="s">
        <v>2309</v>
      </c>
      <c r="D214" s="204">
        <v>0.53</v>
      </c>
      <c r="E214" s="204"/>
      <c r="F214" s="205">
        <v>3.3</v>
      </c>
      <c r="G214" s="202">
        <v>1</v>
      </c>
      <c r="H214" s="204">
        <v>0.28799999999999998</v>
      </c>
      <c r="I214" s="202">
        <v>8</v>
      </c>
      <c r="J214" s="204">
        <v>0.104</v>
      </c>
      <c r="K214" s="204">
        <v>0.114</v>
      </c>
      <c r="L214" s="202"/>
      <c r="M214" s="202" t="s">
        <v>310</v>
      </c>
      <c r="N214" s="355">
        <v>0.94120000000000004</v>
      </c>
    </row>
    <row r="215" spans="1:14" x14ac:dyDescent="0.2">
      <c r="A215" s="81" t="s">
        <v>636</v>
      </c>
      <c r="B215" s="82"/>
      <c r="C215" s="83"/>
      <c r="D215" s="84"/>
      <c r="E215" s="84"/>
      <c r="F215" s="85"/>
      <c r="G215" s="82"/>
      <c r="H215" s="84"/>
      <c r="I215" s="82"/>
      <c r="J215" s="84"/>
      <c r="K215" s="84"/>
      <c r="L215" s="82"/>
      <c r="M215" s="82"/>
      <c r="N215" s="356"/>
    </row>
    <row r="216" spans="1:14" x14ac:dyDescent="0.2">
      <c r="A216" s="202" t="s">
        <v>663</v>
      </c>
      <c r="B216" s="202" t="s">
        <v>3303</v>
      </c>
      <c r="C216" s="354" t="s">
        <v>595</v>
      </c>
      <c r="D216" s="204">
        <v>7.4850000000000003</v>
      </c>
      <c r="E216" s="204"/>
      <c r="F216" s="205">
        <v>4.5999999999999996</v>
      </c>
      <c r="G216" s="202">
        <v>1</v>
      </c>
      <c r="H216" s="204">
        <v>0.30299999999999999</v>
      </c>
      <c r="I216" s="202">
        <v>8</v>
      </c>
      <c r="J216" s="204">
        <v>0.13200000000000001</v>
      </c>
      <c r="K216" s="204">
        <v>0.108</v>
      </c>
      <c r="L216" s="202"/>
      <c r="M216" s="202"/>
      <c r="N216" s="355">
        <v>0.78590000000000004</v>
      </c>
    </row>
    <row r="217" spans="1:14" ht="33.75" x14ac:dyDescent="0.2">
      <c r="A217" s="202" t="s">
        <v>4032</v>
      </c>
      <c r="B217" s="202" t="s">
        <v>3303</v>
      </c>
      <c r="C217" s="354" t="s">
        <v>892</v>
      </c>
      <c r="D217" s="204">
        <v>6.2060000000000004</v>
      </c>
      <c r="E217" s="204"/>
      <c r="F217" s="205">
        <v>19.8</v>
      </c>
      <c r="G217" s="202">
        <v>6</v>
      </c>
      <c r="H217" s="204">
        <v>0.34699999999999998</v>
      </c>
      <c r="I217" s="202">
        <v>36</v>
      </c>
      <c r="J217" s="204">
        <v>0.218</v>
      </c>
      <c r="K217" s="204">
        <v>0.11700000000000001</v>
      </c>
      <c r="L217" s="202"/>
      <c r="M217" s="202"/>
      <c r="N217" s="355">
        <v>1.3555999999999999</v>
      </c>
    </row>
    <row r="218" spans="1:14" ht="33.75" x14ac:dyDescent="0.2">
      <c r="A218" s="202" t="s">
        <v>4033</v>
      </c>
      <c r="B218" s="202" t="s">
        <v>3303</v>
      </c>
      <c r="C218" s="354" t="s">
        <v>893</v>
      </c>
      <c r="D218" s="204">
        <v>4.6710000000000003</v>
      </c>
      <c r="E218" s="204"/>
      <c r="F218" s="205">
        <v>16.8</v>
      </c>
      <c r="G218" s="202">
        <v>5</v>
      </c>
      <c r="H218" s="204">
        <v>0.311</v>
      </c>
      <c r="I218" s="202">
        <v>33</v>
      </c>
      <c r="J218" s="204">
        <v>0.17599999999999999</v>
      </c>
      <c r="K218" s="204">
        <v>0.105</v>
      </c>
      <c r="L218" s="202"/>
      <c r="M218" s="202"/>
      <c r="N218" s="355">
        <v>1.1202000000000001</v>
      </c>
    </row>
    <row r="219" spans="1:14" ht="33.75" x14ac:dyDescent="0.2">
      <c r="A219" s="202" t="s">
        <v>1771</v>
      </c>
      <c r="B219" s="202" t="s">
        <v>3303</v>
      </c>
      <c r="C219" s="354" t="s">
        <v>3439</v>
      </c>
      <c r="D219" s="204">
        <v>1.66</v>
      </c>
      <c r="E219" s="204"/>
      <c r="F219" s="205">
        <v>5.6</v>
      </c>
      <c r="G219" s="202">
        <v>1</v>
      </c>
      <c r="H219" s="204">
        <v>0.29299999999999998</v>
      </c>
      <c r="I219" s="202">
        <v>10</v>
      </c>
      <c r="J219" s="204">
        <v>0.105</v>
      </c>
      <c r="K219" s="204">
        <v>8.8999999999999996E-2</v>
      </c>
      <c r="L219" s="202"/>
      <c r="M219" s="202"/>
      <c r="N219" s="355">
        <v>1.5886</v>
      </c>
    </row>
    <row r="220" spans="1:14" ht="33.75" x14ac:dyDescent="0.2">
      <c r="A220" s="202" t="s">
        <v>1772</v>
      </c>
      <c r="B220" s="202" t="s">
        <v>3303</v>
      </c>
      <c r="C220" s="354" t="s">
        <v>280</v>
      </c>
      <c r="D220" s="204">
        <v>1.393</v>
      </c>
      <c r="E220" s="204"/>
      <c r="F220" s="205">
        <v>5.0999999999999996</v>
      </c>
      <c r="G220" s="202">
        <v>1</v>
      </c>
      <c r="H220" s="204">
        <v>0.22600000000000001</v>
      </c>
      <c r="I220" s="202">
        <v>10</v>
      </c>
      <c r="J220" s="204">
        <v>6.2E-2</v>
      </c>
      <c r="K220" s="204">
        <v>7.3999999999999996E-2</v>
      </c>
      <c r="L220" s="202"/>
      <c r="M220" s="202"/>
      <c r="N220" s="355">
        <v>1.0491999999999999</v>
      </c>
    </row>
    <row r="221" spans="1:14" ht="45" x14ac:dyDescent="0.2">
      <c r="A221" s="202" t="s">
        <v>7129</v>
      </c>
      <c r="B221" s="202" t="s">
        <v>3303</v>
      </c>
      <c r="C221" s="354" t="s">
        <v>7130</v>
      </c>
      <c r="D221" s="204">
        <v>2.3740000000000001</v>
      </c>
      <c r="E221" s="204"/>
      <c r="F221" s="205">
        <v>6.1</v>
      </c>
      <c r="G221" s="202">
        <v>1</v>
      </c>
      <c r="H221" s="204">
        <v>0.32300000000000001</v>
      </c>
      <c r="I221" s="202">
        <v>10</v>
      </c>
      <c r="J221" s="204">
        <v>0.23499999999999999</v>
      </c>
      <c r="K221" s="204">
        <v>9.0999999999999998E-2</v>
      </c>
      <c r="L221" s="202"/>
      <c r="M221" s="202"/>
      <c r="N221" s="355">
        <v>0.99580000000000002</v>
      </c>
    </row>
    <row r="222" spans="1:14" ht="45" x14ac:dyDescent="0.2">
      <c r="A222" s="202" t="s">
        <v>7131</v>
      </c>
      <c r="B222" s="202" t="s">
        <v>3303</v>
      </c>
      <c r="C222" s="354" t="s">
        <v>7132</v>
      </c>
      <c r="D222" s="204">
        <v>1.6970000000000001</v>
      </c>
      <c r="E222" s="204"/>
      <c r="F222" s="205">
        <v>6.4</v>
      </c>
      <c r="G222" s="202">
        <v>1</v>
      </c>
      <c r="H222" s="204">
        <v>0.313</v>
      </c>
      <c r="I222" s="202">
        <v>13</v>
      </c>
      <c r="J222" s="204">
        <v>0.19800000000000001</v>
      </c>
      <c r="K222" s="204">
        <v>8.5000000000000006E-2</v>
      </c>
      <c r="L222" s="202"/>
      <c r="M222" s="202"/>
      <c r="N222" s="355">
        <v>0.82730000000000004</v>
      </c>
    </row>
    <row r="223" spans="1:14" x14ac:dyDescent="0.2">
      <c r="A223" s="202" t="s">
        <v>596</v>
      </c>
      <c r="B223" s="202" t="s">
        <v>3303</v>
      </c>
      <c r="C223" s="354" t="s">
        <v>597</v>
      </c>
      <c r="D223" s="204">
        <v>1.599</v>
      </c>
      <c r="E223" s="204"/>
      <c r="F223" s="205">
        <v>4.8</v>
      </c>
      <c r="G223" s="202">
        <v>1</v>
      </c>
      <c r="H223" s="204">
        <v>0.24</v>
      </c>
      <c r="I223" s="202">
        <v>9</v>
      </c>
      <c r="J223" s="204">
        <v>7.0000000000000007E-2</v>
      </c>
      <c r="K223" s="204">
        <v>8.3000000000000004E-2</v>
      </c>
      <c r="L223" s="202"/>
      <c r="M223" s="202"/>
      <c r="N223" s="355">
        <v>0.78200000000000003</v>
      </c>
    </row>
    <row r="224" spans="1:14" ht="22.5" x14ac:dyDescent="0.2">
      <c r="A224" s="202" t="s">
        <v>1589</v>
      </c>
      <c r="B224" s="202" t="s">
        <v>3303</v>
      </c>
      <c r="C224" s="354" t="s">
        <v>998</v>
      </c>
      <c r="D224" s="204">
        <v>1.073</v>
      </c>
      <c r="E224" s="204"/>
      <c r="F224" s="205">
        <v>4</v>
      </c>
      <c r="G224" s="202">
        <v>1</v>
      </c>
      <c r="H224" s="204">
        <v>0.183</v>
      </c>
      <c r="I224" s="202">
        <v>8</v>
      </c>
      <c r="J224" s="204">
        <v>6.4000000000000001E-2</v>
      </c>
      <c r="K224" s="204">
        <v>7.2999999999999995E-2</v>
      </c>
      <c r="L224" s="202"/>
      <c r="M224" s="202"/>
      <c r="N224" s="355">
        <v>0.71799999999999997</v>
      </c>
    </row>
    <row r="225" spans="1:14" ht="56.25" x14ac:dyDescent="0.2">
      <c r="A225" s="202" t="s">
        <v>999</v>
      </c>
      <c r="B225" s="202" t="s">
        <v>3303</v>
      </c>
      <c r="C225" s="354" t="s">
        <v>7642</v>
      </c>
      <c r="D225" s="204">
        <v>1.2450000000000001</v>
      </c>
      <c r="E225" s="204"/>
      <c r="F225" s="205">
        <v>4.9000000000000004</v>
      </c>
      <c r="G225" s="202">
        <v>1</v>
      </c>
      <c r="H225" s="204">
        <v>0.24199999999999999</v>
      </c>
      <c r="I225" s="202">
        <v>11</v>
      </c>
      <c r="J225" s="204">
        <v>6.9000000000000006E-2</v>
      </c>
      <c r="K225" s="204">
        <v>8.2000000000000003E-2</v>
      </c>
      <c r="L225" s="202"/>
      <c r="M225" s="202"/>
      <c r="N225" s="355">
        <v>1.1361000000000001</v>
      </c>
    </row>
    <row r="226" spans="1:14" ht="56.25" x14ac:dyDescent="0.2">
      <c r="A226" s="202" t="s">
        <v>1000</v>
      </c>
      <c r="B226" s="202" t="s">
        <v>3303</v>
      </c>
      <c r="C226" s="354" t="s">
        <v>7643</v>
      </c>
      <c r="D226" s="204">
        <v>0.92500000000000004</v>
      </c>
      <c r="E226" s="204"/>
      <c r="F226" s="205">
        <v>4.2</v>
      </c>
      <c r="G226" s="202">
        <v>1</v>
      </c>
      <c r="H226" s="204">
        <v>0.32400000000000001</v>
      </c>
      <c r="I226" s="202">
        <v>9</v>
      </c>
      <c r="J226" s="204">
        <v>6.4000000000000001E-2</v>
      </c>
      <c r="K226" s="204">
        <v>7.2999999999999995E-2</v>
      </c>
      <c r="L226" s="202"/>
      <c r="M226" s="202"/>
      <c r="N226" s="355">
        <v>0.80420000000000003</v>
      </c>
    </row>
    <row r="227" spans="1:14" ht="45" x14ac:dyDescent="0.2">
      <c r="A227" s="202" t="s">
        <v>3319</v>
      </c>
      <c r="B227" s="202" t="s">
        <v>3303</v>
      </c>
      <c r="C227" s="354" t="s">
        <v>7133</v>
      </c>
      <c r="D227" s="204">
        <v>0.76600000000000001</v>
      </c>
      <c r="E227" s="204"/>
      <c r="F227" s="205">
        <v>3.6</v>
      </c>
      <c r="G227" s="202">
        <v>1</v>
      </c>
      <c r="H227" s="204">
        <v>0.29599999999999999</v>
      </c>
      <c r="I227" s="202">
        <v>7</v>
      </c>
      <c r="J227" s="204">
        <v>0.06</v>
      </c>
      <c r="K227" s="204">
        <v>6.7000000000000004E-2</v>
      </c>
      <c r="L227" s="202"/>
      <c r="M227" s="202"/>
      <c r="N227" s="355">
        <v>0.70760000000000001</v>
      </c>
    </row>
    <row r="228" spans="1:14" ht="22.5" x14ac:dyDescent="0.2">
      <c r="A228" s="202" t="s">
        <v>2241</v>
      </c>
      <c r="B228" s="202" t="s">
        <v>3303</v>
      </c>
      <c r="C228" s="354" t="s">
        <v>3320</v>
      </c>
      <c r="D228" s="204">
        <v>1.64</v>
      </c>
      <c r="E228" s="204"/>
      <c r="F228" s="205">
        <v>11.5</v>
      </c>
      <c r="G228" s="202">
        <v>3</v>
      </c>
      <c r="H228" s="204">
        <v>0.28199999999999997</v>
      </c>
      <c r="I228" s="202">
        <v>25</v>
      </c>
      <c r="J228" s="204">
        <v>0.126</v>
      </c>
      <c r="K228" s="204">
        <v>0.09</v>
      </c>
      <c r="L228" s="202"/>
      <c r="M228" s="202"/>
      <c r="N228" s="355">
        <v>0.89439999999999997</v>
      </c>
    </row>
    <row r="229" spans="1:14" ht="22.5" x14ac:dyDescent="0.2">
      <c r="A229" s="202" t="s">
        <v>2242</v>
      </c>
      <c r="B229" s="202" t="s">
        <v>3303</v>
      </c>
      <c r="C229" s="354" t="s">
        <v>3321</v>
      </c>
      <c r="D229" s="204">
        <v>0.80900000000000005</v>
      </c>
      <c r="E229" s="204"/>
      <c r="F229" s="205">
        <v>4.2</v>
      </c>
      <c r="G229" s="202">
        <v>1</v>
      </c>
      <c r="H229" s="204">
        <v>0.34100000000000003</v>
      </c>
      <c r="I229" s="202">
        <v>9</v>
      </c>
      <c r="J229" s="204">
        <v>0.13400000000000001</v>
      </c>
      <c r="K229" s="204">
        <v>8.5000000000000006E-2</v>
      </c>
      <c r="L229" s="202"/>
      <c r="M229" s="202"/>
      <c r="N229" s="355">
        <v>0.79710000000000003</v>
      </c>
    </row>
    <row r="230" spans="1:14" ht="33.75" x14ac:dyDescent="0.2">
      <c r="A230" s="202" t="s">
        <v>3668</v>
      </c>
      <c r="B230" s="202" t="s">
        <v>3303</v>
      </c>
      <c r="C230" s="354" t="s">
        <v>1001</v>
      </c>
      <c r="D230" s="204">
        <v>1.3169999999999999</v>
      </c>
      <c r="E230" s="204"/>
      <c r="F230" s="205">
        <v>7.6</v>
      </c>
      <c r="G230" s="202">
        <v>2</v>
      </c>
      <c r="H230" s="204">
        <v>0.25900000000000001</v>
      </c>
      <c r="I230" s="202">
        <v>17</v>
      </c>
      <c r="J230" s="204">
        <v>0.11700000000000001</v>
      </c>
      <c r="K230" s="204">
        <v>9.0999999999999998E-2</v>
      </c>
      <c r="L230" s="202"/>
      <c r="M230" s="202"/>
      <c r="N230" s="355">
        <v>0.92269999999999996</v>
      </c>
    </row>
    <row r="231" spans="1:14" x14ac:dyDescent="0.2">
      <c r="A231" s="202" t="s">
        <v>1002</v>
      </c>
      <c r="B231" s="202" t="s">
        <v>3303</v>
      </c>
      <c r="C231" s="354" t="s">
        <v>281</v>
      </c>
      <c r="D231" s="204">
        <v>1.3149999999999999</v>
      </c>
      <c r="E231" s="204"/>
      <c r="F231" s="205">
        <v>5.5</v>
      </c>
      <c r="G231" s="202">
        <v>1</v>
      </c>
      <c r="H231" s="204">
        <v>0.30499999999999999</v>
      </c>
      <c r="I231" s="202">
        <v>14</v>
      </c>
      <c r="J231" s="204">
        <v>7.8E-2</v>
      </c>
      <c r="K231" s="204">
        <v>9.4E-2</v>
      </c>
      <c r="L231" s="202"/>
      <c r="M231" s="202"/>
      <c r="N231" s="355">
        <v>0.9073</v>
      </c>
    </row>
    <row r="232" spans="1:14" x14ac:dyDescent="0.2">
      <c r="A232" s="202" t="s">
        <v>1003</v>
      </c>
      <c r="B232" s="202" t="s">
        <v>3303</v>
      </c>
      <c r="C232" s="354" t="s">
        <v>669</v>
      </c>
      <c r="D232" s="204">
        <v>0.73899999999999999</v>
      </c>
      <c r="E232" s="204"/>
      <c r="F232" s="205">
        <v>3.8</v>
      </c>
      <c r="G232" s="202">
        <v>1</v>
      </c>
      <c r="H232" s="204">
        <v>0.28599999999999998</v>
      </c>
      <c r="I232" s="202">
        <v>8</v>
      </c>
      <c r="J232" s="204">
        <v>6.3E-2</v>
      </c>
      <c r="K232" s="204">
        <v>7.1999999999999995E-2</v>
      </c>
      <c r="L232" s="202"/>
      <c r="M232" s="202"/>
      <c r="N232" s="355">
        <v>0.82730000000000004</v>
      </c>
    </row>
    <row r="233" spans="1:14" ht="33.75" x14ac:dyDescent="0.2">
      <c r="A233" s="202" t="s">
        <v>2454</v>
      </c>
      <c r="B233" s="202" t="s">
        <v>3303</v>
      </c>
      <c r="C233" s="354" t="s">
        <v>7644</v>
      </c>
      <c r="D233" s="204">
        <v>0.90500000000000003</v>
      </c>
      <c r="E233" s="204"/>
      <c r="F233" s="205">
        <v>4.4000000000000004</v>
      </c>
      <c r="G233" s="202">
        <v>1</v>
      </c>
      <c r="H233" s="204">
        <v>0.35099999999999998</v>
      </c>
      <c r="I233" s="202">
        <v>11</v>
      </c>
      <c r="J233" s="204">
        <v>8.1000000000000003E-2</v>
      </c>
      <c r="K233" s="204">
        <v>9.4E-2</v>
      </c>
      <c r="L233" s="202"/>
      <c r="M233" s="202"/>
      <c r="N233" s="355">
        <v>0.94899999999999995</v>
      </c>
    </row>
    <row r="234" spans="1:14" ht="33.75" x14ac:dyDescent="0.2">
      <c r="A234" s="202" t="s">
        <v>2455</v>
      </c>
      <c r="B234" s="202" t="s">
        <v>3303</v>
      </c>
      <c r="C234" s="354" t="s">
        <v>7645</v>
      </c>
      <c r="D234" s="204">
        <v>0.495</v>
      </c>
      <c r="E234" s="204"/>
      <c r="F234" s="205">
        <v>3</v>
      </c>
      <c r="G234" s="202">
        <v>1</v>
      </c>
      <c r="H234" s="204">
        <v>0.104</v>
      </c>
      <c r="I234" s="202">
        <v>6</v>
      </c>
      <c r="J234" s="204">
        <v>6.3E-2</v>
      </c>
      <c r="K234" s="204">
        <v>6.8000000000000005E-2</v>
      </c>
      <c r="L234" s="202"/>
      <c r="M234" s="202"/>
      <c r="N234" s="355">
        <v>0.96709999999999996</v>
      </c>
    </row>
    <row r="235" spans="1:14" ht="22.5" x14ac:dyDescent="0.2">
      <c r="A235" s="202" t="s">
        <v>670</v>
      </c>
      <c r="B235" s="202" t="s">
        <v>3303</v>
      </c>
      <c r="C235" s="354" t="s">
        <v>2091</v>
      </c>
      <c r="D235" s="204">
        <v>2.9249999999999998</v>
      </c>
      <c r="E235" s="204"/>
      <c r="F235" s="205">
        <v>17.600000000000001</v>
      </c>
      <c r="G235" s="202">
        <v>5</v>
      </c>
      <c r="H235" s="204">
        <v>0.32900000000000001</v>
      </c>
      <c r="I235" s="202">
        <v>34</v>
      </c>
      <c r="J235" s="204">
        <v>7.8E-2</v>
      </c>
      <c r="K235" s="204"/>
      <c r="L235" s="202" t="s">
        <v>310</v>
      </c>
      <c r="M235" s="202"/>
      <c r="N235" s="355">
        <v>1.3889</v>
      </c>
    </row>
    <row r="236" spans="1:14" x14ac:dyDescent="0.2">
      <c r="A236" s="202" t="s">
        <v>671</v>
      </c>
      <c r="B236" s="202" t="s">
        <v>3303</v>
      </c>
      <c r="C236" s="354" t="s">
        <v>672</v>
      </c>
      <c r="D236" s="204">
        <v>2.093</v>
      </c>
      <c r="E236" s="204"/>
      <c r="F236" s="205">
        <v>13.5</v>
      </c>
      <c r="G236" s="202">
        <v>4</v>
      </c>
      <c r="H236" s="204">
        <v>0.247</v>
      </c>
      <c r="I236" s="202">
        <v>26</v>
      </c>
      <c r="J236" s="204">
        <v>6.4000000000000001E-2</v>
      </c>
      <c r="K236" s="204"/>
      <c r="L236" s="202" t="s">
        <v>310</v>
      </c>
      <c r="M236" s="202"/>
      <c r="N236" s="355">
        <v>1.0470999999999999</v>
      </c>
    </row>
    <row r="237" spans="1:14" x14ac:dyDescent="0.2">
      <c r="A237" s="202" t="s">
        <v>673</v>
      </c>
      <c r="B237" s="202" t="s">
        <v>3303</v>
      </c>
      <c r="C237" s="354" t="s">
        <v>674</v>
      </c>
      <c r="D237" s="204">
        <v>0.70099999999999996</v>
      </c>
      <c r="E237" s="204"/>
      <c r="F237" s="205">
        <v>2.7</v>
      </c>
      <c r="G237" s="202">
        <v>1</v>
      </c>
      <c r="H237" s="204">
        <v>0.14399999999999999</v>
      </c>
      <c r="I237" s="202">
        <v>5</v>
      </c>
      <c r="J237" s="204">
        <v>0.06</v>
      </c>
      <c r="K237" s="204">
        <v>6.3E-2</v>
      </c>
      <c r="L237" s="202"/>
      <c r="M237" s="202"/>
      <c r="N237" s="355">
        <v>0.82920000000000005</v>
      </c>
    </row>
    <row r="238" spans="1:14" ht="33.75" x14ac:dyDescent="0.2">
      <c r="A238" s="202" t="s">
        <v>395</v>
      </c>
      <c r="B238" s="202" t="s">
        <v>3303</v>
      </c>
      <c r="C238" s="354" t="s">
        <v>5582</v>
      </c>
      <c r="D238" s="204">
        <v>2.93</v>
      </c>
      <c r="E238" s="204"/>
      <c r="F238" s="205">
        <v>20.9</v>
      </c>
      <c r="G238" s="202">
        <v>6</v>
      </c>
      <c r="H238" s="204">
        <v>0.40200000000000002</v>
      </c>
      <c r="I238" s="202">
        <v>39</v>
      </c>
      <c r="J238" s="204">
        <v>0.13500000000000001</v>
      </c>
      <c r="K238" s="204">
        <v>0.128</v>
      </c>
      <c r="L238" s="202"/>
      <c r="M238" s="202" t="s">
        <v>310</v>
      </c>
      <c r="N238" s="355">
        <v>0.80310000000000004</v>
      </c>
    </row>
    <row r="239" spans="1:14" ht="33.75" x14ac:dyDescent="0.2">
      <c r="A239" s="202" t="s">
        <v>5583</v>
      </c>
      <c r="B239" s="202" t="s">
        <v>3303</v>
      </c>
      <c r="C239" s="354" t="s">
        <v>6520</v>
      </c>
      <c r="D239" s="204">
        <v>1.1850000000000001</v>
      </c>
      <c r="E239" s="204"/>
      <c r="F239" s="205">
        <v>7.2</v>
      </c>
      <c r="G239" s="202"/>
      <c r="H239" s="204"/>
      <c r="I239" s="202">
        <v>14</v>
      </c>
      <c r="J239" s="204">
        <v>0.159</v>
      </c>
      <c r="K239" s="204">
        <v>0.14000000000000001</v>
      </c>
      <c r="L239" s="202"/>
      <c r="M239" s="202" t="s">
        <v>310</v>
      </c>
      <c r="N239" s="355">
        <v>0.7661</v>
      </c>
    </row>
    <row r="240" spans="1:14" ht="33.75" x14ac:dyDescent="0.2">
      <c r="A240" s="202" t="s">
        <v>5584</v>
      </c>
      <c r="B240" s="202" t="s">
        <v>3303</v>
      </c>
      <c r="C240" s="354" t="s">
        <v>6521</v>
      </c>
      <c r="D240" s="204">
        <v>0.65400000000000003</v>
      </c>
      <c r="E240" s="204"/>
      <c r="F240" s="205">
        <v>3.7</v>
      </c>
      <c r="G240" s="202">
        <v>1</v>
      </c>
      <c r="H240" s="204">
        <v>0.311</v>
      </c>
      <c r="I240" s="202">
        <v>10</v>
      </c>
      <c r="J240" s="204">
        <v>0.16600000000000001</v>
      </c>
      <c r="K240" s="204">
        <v>0.13100000000000001</v>
      </c>
      <c r="L240" s="202"/>
      <c r="M240" s="202" t="s">
        <v>310</v>
      </c>
      <c r="N240" s="355">
        <v>0.9042</v>
      </c>
    </row>
    <row r="241" spans="1:14" ht="22.5" x14ac:dyDescent="0.2">
      <c r="A241" s="202" t="s">
        <v>1836</v>
      </c>
      <c r="B241" s="202" t="s">
        <v>3303</v>
      </c>
      <c r="C241" s="354" t="s">
        <v>5585</v>
      </c>
      <c r="D241" s="204">
        <v>1.0349999999999999</v>
      </c>
      <c r="E241" s="204"/>
      <c r="F241" s="205">
        <v>5.3</v>
      </c>
      <c r="G241" s="202">
        <v>1</v>
      </c>
      <c r="H241" s="204">
        <v>0.223</v>
      </c>
      <c r="I241" s="202">
        <v>12</v>
      </c>
      <c r="J241" s="204">
        <v>5.8999999999999997E-2</v>
      </c>
      <c r="K241" s="204">
        <v>7.0999999999999994E-2</v>
      </c>
      <c r="L241" s="202"/>
      <c r="M241" s="202"/>
      <c r="N241" s="355">
        <v>0.80320000000000003</v>
      </c>
    </row>
    <row r="242" spans="1:14" ht="22.5" x14ac:dyDescent="0.2">
      <c r="A242" s="202" t="s">
        <v>1004</v>
      </c>
      <c r="B242" s="202" t="s">
        <v>3303</v>
      </c>
      <c r="C242" s="354" t="s">
        <v>5586</v>
      </c>
      <c r="D242" s="204">
        <v>0.56399999999999995</v>
      </c>
      <c r="E242" s="204"/>
      <c r="F242" s="205">
        <v>3.4</v>
      </c>
      <c r="G242" s="202">
        <v>1</v>
      </c>
      <c r="H242" s="204">
        <v>0.19600000000000001</v>
      </c>
      <c r="I242" s="202">
        <v>7</v>
      </c>
      <c r="J242" s="204">
        <v>6.4000000000000001E-2</v>
      </c>
      <c r="K242" s="204">
        <v>7.0000000000000007E-2</v>
      </c>
      <c r="L242" s="202"/>
      <c r="M242" s="202"/>
      <c r="N242" s="355">
        <v>0.81559999999999999</v>
      </c>
    </row>
    <row r="243" spans="1:14" ht="33.75" x14ac:dyDescent="0.2">
      <c r="A243" s="202" t="s">
        <v>1005</v>
      </c>
      <c r="B243" s="202" t="s">
        <v>3303</v>
      </c>
      <c r="C243" s="354" t="s">
        <v>3322</v>
      </c>
      <c r="D243" s="204">
        <v>4.4400000000000004</v>
      </c>
      <c r="E243" s="204"/>
      <c r="F243" s="205">
        <v>20</v>
      </c>
      <c r="G243" s="202">
        <v>6</v>
      </c>
      <c r="H243" s="204">
        <v>0.314</v>
      </c>
      <c r="I243" s="202">
        <v>38</v>
      </c>
      <c r="J243" s="204">
        <v>7.6999999999999999E-2</v>
      </c>
      <c r="K243" s="204">
        <v>0.105</v>
      </c>
      <c r="L243" s="202"/>
      <c r="M243" s="202"/>
      <c r="N243" s="355">
        <v>1.1080000000000001</v>
      </c>
    </row>
    <row r="244" spans="1:14" ht="22.5" x14ac:dyDescent="0.2">
      <c r="A244" s="202" t="s">
        <v>1006</v>
      </c>
      <c r="B244" s="202" t="s">
        <v>3303</v>
      </c>
      <c r="C244" s="354" t="s">
        <v>3323</v>
      </c>
      <c r="D244" s="204">
        <v>2.6880000000000002</v>
      </c>
      <c r="E244" s="204"/>
      <c r="F244" s="205">
        <v>10.6</v>
      </c>
      <c r="G244" s="202">
        <v>3</v>
      </c>
      <c r="H244" s="204">
        <v>0.28100000000000003</v>
      </c>
      <c r="I244" s="202">
        <v>22</v>
      </c>
      <c r="J244" s="204">
        <v>7.3999999999999996E-2</v>
      </c>
      <c r="K244" s="204">
        <v>9.7000000000000003E-2</v>
      </c>
      <c r="L244" s="202"/>
      <c r="M244" s="202"/>
      <c r="N244" s="355">
        <v>0.96840000000000004</v>
      </c>
    </row>
    <row r="245" spans="1:14" ht="33.75" x14ac:dyDescent="0.2">
      <c r="A245" s="202" t="s">
        <v>1007</v>
      </c>
      <c r="B245" s="202" t="s">
        <v>3303</v>
      </c>
      <c r="C245" s="354" t="s">
        <v>2456</v>
      </c>
      <c r="D245" s="204">
        <v>4.0149999999999997</v>
      </c>
      <c r="E245" s="204"/>
      <c r="F245" s="205">
        <v>23.5</v>
      </c>
      <c r="G245" s="202">
        <v>7</v>
      </c>
      <c r="H245" s="204">
        <v>0.28100000000000003</v>
      </c>
      <c r="I245" s="202">
        <v>41</v>
      </c>
      <c r="J245" s="204">
        <v>0.13500000000000001</v>
      </c>
      <c r="K245" s="204">
        <v>9.1999999999999998E-2</v>
      </c>
      <c r="L245" s="202"/>
      <c r="M245" s="202"/>
      <c r="N245" s="355">
        <v>1.1206</v>
      </c>
    </row>
    <row r="246" spans="1:14" ht="56.25" x14ac:dyDescent="0.2">
      <c r="A246" s="202" t="s">
        <v>1008</v>
      </c>
      <c r="B246" s="202" t="s">
        <v>3303</v>
      </c>
      <c r="C246" s="354" t="s">
        <v>7646</v>
      </c>
      <c r="D246" s="204">
        <v>1.863</v>
      </c>
      <c r="E246" s="204"/>
      <c r="F246" s="205">
        <v>8.3000000000000007</v>
      </c>
      <c r="G246" s="202">
        <v>2</v>
      </c>
      <c r="H246" s="204">
        <v>0.28000000000000003</v>
      </c>
      <c r="I246" s="202">
        <v>17</v>
      </c>
      <c r="J246" s="204">
        <v>0.16200000000000001</v>
      </c>
      <c r="K246" s="204">
        <v>9.0999999999999998E-2</v>
      </c>
      <c r="L246" s="202"/>
      <c r="M246" s="202"/>
      <c r="N246" s="355">
        <v>0.85289999999999999</v>
      </c>
    </row>
    <row r="247" spans="1:14" ht="22.5" x14ac:dyDescent="0.2">
      <c r="A247" s="202" t="s">
        <v>2160</v>
      </c>
      <c r="B247" s="202" t="s">
        <v>3303</v>
      </c>
      <c r="C247" s="354" t="s">
        <v>2161</v>
      </c>
      <c r="D247" s="204">
        <v>1.8979999999999999</v>
      </c>
      <c r="E247" s="204"/>
      <c r="F247" s="205">
        <v>12.5</v>
      </c>
      <c r="G247" s="202">
        <v>3</v>
      </c>
      <c r="H247" s="204">
        <v>0.29099999999999998</v>
      </c>
      <c r="I247" s="202">
        <v>27</v>
      </c>
      <c r="J247" s="204">
        <v>6.5000000000000002E-2</v>
      </c>
      <c r="K247" s="204">
        <v>8.5999999999999993E-2</v>
      </c>
      <c r="L247" s="202"/>
      <c r="M247" s="202"/>
      <c r="N247" s="355">
        <v>0.95760000000000001</v>
      </c>
    </row>
    <row r="248" spans="1:14" ht="22.5" x14ac:dyDescent="0.2">
      <c r="A248" s="202" t="s">
        <v>2162</v>
      </c>
      <c r="B248" s="202" t="s">
        <v>3303</v>
      </c>
      <c r="C248" s="354" t="s">
        <v>2484</v>
      </c>
      <c r="D248" s="204">
        <v>1.0880000000000001</v>
      </c>
      <c r="E248" s="204"/>
      <c r="F248" s="205">
        <v>5.6</v>
      </c>
      <c r="G248" s="202">
        <v>1</v>
      </c>
      <c r="H248" s="204">
        <v>0.47099999999999997</v>
      </c>
      <c r="I248" s="202">
        <v>12</v>
      </c>
      <c r="J248" s="204">
        <v>6.2E-2</v>
      </c>
      <c r="K248" s="204">
        <v>7.4999999999999997E-2</v>
      </c>
      <c r="L248" s="202"/>
      <c r="M248" s="202"/>
      <c r="N248" s="355">
        <v>0.78800000000000003</v>
      </c>
    </row>
    <row r="249" spans="1:14" ht="45" x14ac:dyDescent="0.2">
      <c r="A249" s="202" t="s">
        <v>390</v>
      </c>
      <c r="B249" s="202" t="s">
        <v>3303</v>
      </c>
      <c r="C249" s="354" t="s">
        <v>524</v>
      </c>
      <c r="D249" s="204">
        <v>1.258</v>
      </c>
      <c r="E249" s="204"/>
      <c r="F249" s="205">
        <v>4.5</v>
      </c>
      <c r="G249" s="202">
        <v>1</v>
      </c>
      <c r="H249" s="204">
        <v>0.495</v>
      </c>
      <c r="I249" s="202">
        <v>10</v>
      </c>
      <c r="J249" s="204">
        <v>0.18</v>
      </c>
      <c r="K249" s="204"/>
      <c r="L249" s="202" t="s">
        <v>310</v>
      </c>
      <c r="M249" s="202"/>
      <c r="N249" s="355">
        <v>0.8155</v>
      </c>
    </row>
    <row r="250" spans="1:14" ht="22.5" x14ac:dyDescent="0.2">
      <c r="A250" s="202" t="s">
        <v>448</v>
      </c>
      <c r="B250" s="202" t="s">
        <v>3303</v>
      </c>
      <c r="C250" s="354" t="s">
        <v>1009</v>
      </c>
      <c r="D250" s="204">
        <v>0.97599999999999998</v>
      </c>
      <c r="E250" s="204"/>
      <c r="F250" s="205">
        <v>4.3</v>
      </c>
      <c r="G250" s="202">
        <v>1</v>
      </c>
      <c r="H250" s="204">
        <v>0.38100000000000001</v>
      </c>
      <c r="I250" s="202">
        <v>9</v>
      </c>
      <c r="J250" s="204">
        <v>6.6000000000000003E-2</v>
      </c>
      <c r="K250" s="204">
        <v>7.5999999999999998E-2</v>
      </c>
      <c r="L250" s="202"/>
      <c r="M250" s="202"/>
      <c r="N250" s="355">
        <v>0.79049999999999998</v>
      </c>
    </row>
    <row r="251" spans="1:14" ht="56.25" x14ac:dyDescent="0.2">
      <c r="A251" s="202" t="s">
        <v>1010</v>
      </c>
      <c r="B251" s="202" t="s">
        <v>3303</v>
      </c>
      <c r="C251" s="354" t="s">
        <v>7647</v>
      </c>
      <c r="D251" s="204">
        <v>0.79700000000000004</v>
      </c>
      <c r="E251" s="204"/>
      <c r="F251" s="205">
        <v>3.5</v>
      </c>
      <c r="G251" s="202">
        <v>1</v>
      </c>
      <c r="H251" s="204">
        <v>0.17100000000000001</v>
      </c>
      <c r="I251" s="202">
        <v>7</v>
      </c>
      <c r="J251" s="204">
        <v>6.3E-2</v>
      </c>
      <c r="K251" s="204">
        <v>7.0000000000000007E-2</v>
      </c>
      <c r="L251" s="202"/>
      <c r="M251" s="202"/>
      <c r="N251" s="355">
        <v>0.81969999999999998</v>
      </c>
    </row>
    <row r="252" spans="1:14" ht="56.25" x14ac:dyDescent="0.2">
      <c r="A252" s="202" t="s">
        <v>1011</v>
      </c>
      <c r="B252" s="202" t="s">
        <v>3303</v>
      </c>
      <c r="C252" s="354" t="s">
        <v>7648</v>
      </c>
      <c r="D252" s="204">
        <v>0.62</v>
      </c>
      <c r="E252" s="204"/>
      <c r="F252" s="205">
        <v>4.0999999999999996</v>
      </c>
      <c r="G252" s="202">
        <v>1</v>
      </c>
      <c r="H252" s="204">
        <v>0.23400000000000001</v>
      </c>
      <c r="I252" s="202">
        <v>8</v>
      </c>
      <c r="J252" s="204">
        <v>5.8000000000000003E-2</v>
      </c>
      <c r="K252" s="204">
        <v>6.6000000000000003E-2</v>
      </c>
      <c r="L252" s="202"/>
      <c r="M252" s="202"/>
      <c r="N252" s="355">
        <v>0.84540000000000004</v>
      </c>
    </row>
    <row r="253" spans="1:14" ht="22.5" x14ac:dyDescent="0.2">
      <c r="A253" s="202" t="s">
        <v>5587</v>
      </c>
      <c r="B253" s="202" t="s">
        <v>3303</v>
      </c>
      <c r="C253" s="354" t="s">
        <v>7649</v>
      </c>
      <c r="D253" s="204">
        <v>0.40600000000000003</v>
      </c>
      <c r="E253" s="204"/>
      <c r="F253" s="205">
        <v>2.8</v>
      </c>
      <c r="G253" s="202">
        <v>1</v>
      </c>
      <c r="H253" s="204">
        <v>4.3999999999999997E-2</v>
      </c>
      <c r="I253" s="202">
        <v>6</v>
      </c>
      <c r="J253" s="204">
        <v>6.7000000000000004E-2</v>
      </c>
      <c r="K253" s="204">
        <v>7.0000000000000007E-2</v>
      </c>
      <c r="L253" s="202"/>
      <c r="M253" s="202"/>
      <c r="N253" s="355">
        <v>0.81889999999999996</v>
      </c>
    </row>
    <row r="254" spans="1:14" ht="33.75" x14ac:dyDescent="0.2">
      <c r="A254" s="202" t="s">
        <v>2485</v>
      </c>
      <c r="B254" s="202" t="s">
        <v>3303</v>
      </c>
      <c r="C254" s="354" t="s">
        <v>1465</v>
      </c>
      <c r="D254" s="204">
        <v>3.262</v>
      </c>
      <c r="E254" s="204"/>
      <c r="F254" s="205">
        <v>15.7</v>
      </c>
      <c r="G254" s="202">
        <v>4</v>
      </c>
      <c r="H254" s="204">
        <v>0.32100000000000001</v>
      </c>
      <c r="I254" s="202">
        <v>27</v>
      </c>
      <c r="J254" s="204">
        <v>0.154</v>
      </c>
      <c r="K254" s="204">
        <v>9.6000000000000002E-2</v>
      </c>
      <c r="L254" s="202"/>
      <c r="M254" s="202"/>
      <c r="N254" s="355">
        <v>0.96360000000000001</v>
      </c>
    </row>
    <row r="255" spans="1:14" ht="22.5" x14ac:dyDescent="0.2">
      <c r="A255" s="202" t="s">
        <v>1838</v>
      </c>
      <c r="B255" s="202" t="s">
        <v>3303</v>
      </c>
      <c r="C255" s="354" t="s">
        <v>7136</v>
      </c>
      <c r="D255" s="204">
        <v>0.86599999999999999</v>
      </c>
      <c r="E255" s="204"/>
      <c r="F255" s="205">
        <v>3.8</v>
      </c>
      <c r="G255" s="202">
        <v>1</v>
      </c>
      <c r="H255" s="204">
        <v>0.21199999999999999</v>
      </c>
      <c r="I255" s="202">
        <v>9</v>
      </c>
      <c r="J255" s="204">
        <v>0.185</v>
      </c>
      <c r="K255" s="204">
        <v>8.8999999999999996E-2</v>
      </c>
      <c r="L255" s="202"/>
      <c r="M255" s="202"/>
      <c r="N255" s="355">
        <v>0.75760000000000005</v>
      </c>
    </row>
    <row r="256" spans="1:14" x14ac:dyDescent="0.2">
      <c r="A256" s="202" t="s">
        <v>1332</v>
      </c>
      <c r="B256" s="202" t="s">
        <v>3303</v>
      </c>
      <c r="C256" s="354" t="s">
        <v>1333</v>
      </c>
      <c r="D256" s="204">
        <v>0.89100000000000001</v>
      </c>
      <c r="E256" s="204"/>
      <c r="F256" s="205">
        <v>3.7</v>
      </c>
      <c r="G256" s="202">
        <v>1</v>
      </c>
      <c r="H256" s="204">
        <v>0.28899999999999998</v>
      </c>
      <c r="I256" s="202">
        <v>8</v>
      </c>
      <c r="J256" s="204">
        <v>6.6000000000000003E-2</v>
      </c>
      <c r="K256" s="204">
        <v>7.3999999999999996E-2</v>
      </c>
      <c r="L256" s="202"/>
      <c r="M256" s="202"/>
      <c r="N256" s="355">
        <v>0.84570000000000001</v>
      </c>
    </row>
    <row r="257" spans="1:14" ht="33.75" x14ac:dyDescent="0.2">
      <c r="A257" s="202" t="s">
        <v>525</v>
      </c>
      <c r="B257" s="202" t="s">
        <v>3303</v>
      </c>
      <c r="C257" s="354" t="s">
        <v>5590</v>
      </c>
      <c r="D257" s="204">
        <v>1.6970000000000001</v>
      </c>
      <c r="E257" s="204"/>
      <c r="F257" s="205">
        <v>5.0999999999999996</v>
      </c>
      <c r="G257" s="202">
        <v>1</v>
      </c>
      <c r="H257" s="204">
        <v>0.23300000000000001</v>
      </c>
      <c r="I257" s="202">
        <v>9</v>
      </c>
      <c r="J257" s="204">
        <v>6.4000000000000001E-2</v>
      </c>
      <c r="K257" s="204">
        <v>7.6999999999999999E-2</v>
      </c>
      <c r="L257" s="202"/>
      <c r="M257" s="202"/>
      <c r="N257" s="355">
        <v>0.8528</v>
      </c>
    </row>
    <row r="258" spans="1:14" ht="33.75" x14ac:dyDescent="0.2">
      <c r="A258" s="202" t="s">
        <v>526</v>
      </c>
      <c r="B258" s="202" t="s">
        <v>3303</v>
      </c>
      <c r="C258" s="354" t="s">
        <v>5591</v>
      </c>
      <c r="D258" s="204">
        <v>1.073</v>
      </c>
      <c r="E258" s="204"/>
      <c r="F258" s="205">
        <v>3.8</v>
      </c>
      <c r="G258" s="202">
        <v>1</v>
      </c>
      <c r="H258" s="204">
        <v>0.28299999999999997</v>
      </c>
      <c r="I258" s="202">
        <v>7</v>
      </c>
      <c r="J258" s="204">
        <v>0.06</v>
      </c>
      <c r="K258" s="204">
        <v>6.8000000000000005E-2</v>
      </c>
      <c r="L258" s="202"/>
      <c r="M258" s="202"/>
      <c r="N258" s="355">
        <v>0.67930000000000001</v>
      </c>
    </row>
    <row r="259" spans="1:14" ht="22.5" x14ac:dyDescent="0.2">
      <c r="A259" s="202" t="s">
        <v>1334</v>
      </c>
      <c r="B259" s="202" t="s">
        <v>3303</v>
      </c>
      <c r="C259" s="354" t="s">
        <v>7650</v>
      </c>
      <c r="D259" s="204">
        <v>0.69799999999999995</v>
      </c>
      <c r="E259" s="204"/>
      <c r="F259" s="205">
        <v>3.3</v>
      </c>
      <c r="G259" s="202">
        <v>1</v>
      </c>
      <c r="H259" s="204">
        <v>0.253</v>
      </c>
      <c r="I259" s="202">
        <v>6</v>
      </c>
      <c r="J259" s="204">
        <v>5.8999999999999997E-2</v>
      </c>
      <c r="K259" s="204">
        <v>6.5000000000000002E-2</v>
      </c>
      <c r="L259" s="202"/>
      <c r="M259" s="202"/>
      <c r="N259" s="355">
        <v>0.72430000000000005</v>
      </c>
    </row>
    <row r="260" spans="1:14" x14ac:dyDescent="0.2">
      <c r="A260" s="202" t="s">
        <v>1335</v>
      </c>
      <c r="B260" s="202" t="s">
        <v>3303</v>
      </c>
      <c r="C260" s="354" t="s">
        <v>1336</v>
      </c>
      <c r="D260" s="204">
        <v>0.47399999999999998</v>
      </c>
      <c r="E260" s="204"/>
      <c r="F260" s="205">
        <v>2.8</v>
      </c>
      <c r="G260" s="202">
        <v>1</v>
      </c>
      <c r="H260" s="204">
        <v>0.13200000000000001</v>
      </c>
      <c r="I260" s="202">
        <v>6</v>
      </c>
      <c r="J260" s="204">
        <v>6.6000000000000003E-2</v>
      </c>
      <c r="K260" s="204">
        <v>6.9000000000000006E-2</v>
      </c>
      <c r="L260" s="202"/>
      <c r="M260" s="202"/>
      <c r="N260" s="355">
        <v>0.90949999999999998</v>
      </c>
    </row>
    <row r="261" spans="1:14" x14ac:dyDescent="0.2">
      <c r="A261" s="202" t="s">
        <v>3122</v>
      </c>
      <c r="B261" s="202" t="s">
        <v>3304</v>
      </c>
      <c r="C261" s="354" t="s">
        <v>675</v>
      </c>
      <c r="D261" s="204">
        <v>0.57799999999999996</v>
      </c>
      <c r="E261" s="204"/>
      <c r="F261" s="205">
        <v>2.7</v>
      </c>
      <c r="G261" s="202">
        <v>1</v>
      </c>
      <c r="H261" s="204">
        <v>0.114</v>
      </c>
      <c r="I261" s="202">
        <v>5</v>
      </c>
      <c r="J261" s="204">
        <v>6.6000000000000003E-2</v>
      </c>
      <c r="K261" s="204">
        <v>6.9000000000000006E-2</v>
      </c>
      <c r="L261" s="202"/>
      <c r="M261" s="202"/>
      <c r="N261" s="355">
        <v>1.0531999999999999</v>
      </c>
    </row>
    <row r="262" spans="1:14" ht="33.75" x14ac:dyDescent="0.2">
      <c r="A262" s="202" t="s">
        <v>3123</v>
      </c>
      <c r="B262" s="202" t="s">
        <v>3305</v>
      </c>
      <c r="C262" s="354" t="s">
        <v>3416</v>
      </c>
      <c r="D262" s="204">
        <v>1.1910000000000001</v>
      </c>
      <c r="E262" s="204"/>
      <c r="F262" s="205">
        <v>8.1999999999999993</v>
      </c>
      <c r="G262" s="202">
        <v>2</v>
      </c>
      <c r="H262" s="204">
        <v>0.27600000000000002</v>
      </c>
      <c r="I262" s="202">
        <v>19</v>
      </c>
      <c r="J262" s="204">
        <v>0.10100000000000001</v>
      </c>
      <c r="K262" s="204">
        <v>0.09</v>
      </c>
      <c r="L262" s="202"/>
      <c r="M262" s="202" t="s">
        <v>310</v>
      </c>
      <c r="N262" s="355">
        <v>0.87370000000000003</v>
      </c>
    </row>
    <row r="263" spans="1:14" ht="33.75" x14ac:dyDescent="0.2">
      <c r="A263" s="202" t="s">
        <v>3124</v>
      </c>
      <c r="B263" s="202" t="s">
        <v>3305</v>
      </c>
      <c r="C263" s="354" t="s">
        <v>3380</v>
      </c>
      <c r="D263" s="204">
        <v>0.91100000000000003</v>
      </c>
      <c r="E263" s="204"/>
      <c r="F263" s="205">
        <v>9.4</v>
      </c>
      <c r="G263" s="202">
        <v>2</v>
      </c>
      <c r="H263" s="204">
        <v>0.28799999999999998</v>
      </c>
      <c r="I263" s="202">
        <v>21</v>
      </c>
      <c r="J263" s="204">
        <v>6.5000000000000002E-2</v>
      </c>
      <c r="K263" s="204">
        <v>8.3000000000000004E-2</v>
      </c>
      <c r="L263" s="202"/>
      <c r="M263" s="202" t="s">
        <v>310</v>
      </c>
      <c r="N263" s="355">
        <v>1.0631999999999999</v>
      </c>
    </row>
    <row r="264" spans="1:14" ht="33.75" x14ac:dyDescent="0.2">
      <c r="A264" s="202" t="s">
        <v>676</v>
      </c>
      <c r="B264" s="202" t="s">
        <v>3305</v>
      </c>
      <c r="C264" s="354" t="s">
        <v>1337</v>
      </c>
      <c r="D264" s="204">
        <v>0.57699999999999996</v>
      </c>
      <c r="E264" s="204"/>
      <c r="F264" s="205">
        <v>3.5</v>
      </c>
      <c r="G264" s="202">
        <v>1</v>
      </c>
      <c r="H264" s="204">
        <v>0.249</v>
      </c>
      <c r="I264" s="202">
        <v>8</v>
      </c>
      <c r="J264" s="204">
        <v>7.9000000000000001E-2</v>
      </c>
      <c r="K264" s="204">
        <v>8.6999999999999994E-2</v>
      </c>
      <c r="L264" s="202"/>
      <c r="M264" s="202" t="s">
        <v>310</v>
      </c>
      <c r="N264" s="355">
        <v>0.88090000000000002</v>
      </c>
    </row>
    <row r="265" spans="1:14" x14ac:dyDescent="0.2">
      <c r="A265" s="202" t="s">
        <v>6522</v>
      </c>
      <c r="B265" s="202" t="s">
        <v>3305</v>
      </c>
      <c r="C265" s="354" t="s">
        <v>6523</v>
      </c>
      <c r="D265" s="204">
        <v>0.45800000000000002</v>
      </c>
      <c r="E265" s="204"/>
      <c r="F265" s="205">
        <v>3.9</v>
      </c>
      <c r="G265" s="202">
        <v>1</v>
      </c>
      <c r="H265" s="204">
        <v>0.24299999999999999</v>
      </c>
      <c r="I265" s="202">
        <v>9</v>
      </c>
      <c r="J265" s="204">
        <v>0.08</v>
      </c>
      <c r="K265" s="204">
        <v>9.0999999999999998E-2</v>
      </c>
      <c r="L265" s="202"/>
      <c r="M265" s="202"/>
      <c r="N265" s="355">
        <v>0.6946</v>
      </c>
    </row>
    <row r="266" spans="1:14" ht="22.5" x14ac:dyDescent="0.2">
      <c r="A266" s="202" t="s">
        <v>3472</v>
      </c>
      <c r="B266" s="202" t="s">
        <v>3305</v>
      </c>
      <c r="C266" s="354" t="s">
        <v>7651</v>
      </c>
      <c r="D266" s="204">
        <v>0.34599999999999997</v>
      </c>
      <c r="E266" s="204"/>
      <c r="F266" s="205">
        <v>3.5</v>
      </c>
      <c r="G266" s="202">
        <v>1</v>
      </c>
      <c r="H266" s="204">
        <v>0.16500000000000001</v>
      </c>
      <c r="I266" s="202">
        <v>8</v>
      </c>
      <c r="J266" s="204">
        <v>6.6000000000000003E-2</v>
      </c>
      <c r="K266" s="204">
        <v>7.3999999999999996E-2</v>
      </c>
      <c r="L266" s="202"/>
      <c r="M266" s="202"/>
      <c r="N266" s="355">
        <v>0.97140000000000004</v>
      </c>
    </row>
    <row r="267" spans="1:14" x14ac:dyDescent="0.2">
      <c r="A267" s="202" t="s">
        <v>2462</v>
      </c>
      <c r="B267" s="202" t="s">
        <v>3305</v>
      </c>
      <c r="C267" s="354" t="s">
        <v>776</v>
      </c>
      <c r="D267" s="204">
        <v>0.255</v>
      </c>
      <c r="E267" s="204"/>
      <c r="F267" s="205">
        <v>2.2999999999999998</v>
      </c>
      <c r="G267" s="202">
        <v>1</v>
      </c>
      <c r="H267" s="204">
        <v>0.106</v>
      </c>
      <c r="I267" s="202">
        <v>4</v>
      </c>
      <c r="J267" s="204">
        <v>7.5999999999999998E-2</v>
      </c>
      <c r="K267" s="204">
        <v>7.5999999999999998E-2</v>
      </c>
      <c r="L267" s="202"/>
      <c r="M267" s="202"/>
      <c r="N267" s="355">
        <v>1.3991</v>
      </c>
    </row>
    <row r="268" spans="1:14" ht="22.5" x14ac:dyDescent="0.2">
      <c r="A268" s="202" t="s">
        <v>3126</v>
      </c>
      <c r="B268" s="202" t="s">
        <v>3305</v>
      </c>
      <c r="C268" s="354" t="s">
        <v>6525</v>
      </c>
      <c r="D268" s="204">
        <v>0.41399999999999998</v>
      </c>
      <c r="E268" s="204"/>
      <c r="F268" s="205">
        <v>3.4</v>
      </c>
      <c r="G268" s="202">
        <v>1</v>
      </c>
      <c r="H268" s="204">
        <v>0.14499999999999999</v>
      </c>
      <c r="I268" s="202">
        <v>8</v>
      </c>
      <c r="J268" s="204">
        <v>7.0000000000000007E-2</v>
      </c>
      <c r="K268" s="204">
        <v>7.6999999999999999E-2</v>
      </c>
      <c r="L268" s="202"/>
      <c r="M268" s="202"/>
      <c r="N268" s="355">
        <v>0.89859999999999995</v>
      </c>
    </row>
    <row r="269" spans="1:14" x14ac:dyDescent="0.2">
      <c r="A269" s="202" t="s">
        <v>2501</v>
      </c>
      <c r="B269" s="202" t="s">
        <v>3305</v>
      </c>
      <c r="C269" s="354" t="s">
        <v>603</v>
      </c>
      <c r="D269" s="204">
        <v>0.42199999999999999</v>
      </c>
      <c r="E269" s="204"/>
      <c r="F269" s="205">
        <v>3.5</v>
      </c>
      <c r="G269" s="202">
        <v>1</v>
      </c>
      <c r="H269" s="204">
        <v>0.157</v>
      </c>
      <c r="I269" s="202">
        <v>8</v>
      </c>
      <c r="J269" s="204">
        <v>6.8000000000000005E-2</v>
      </c>
      <c r="K269" s="204">
        <v>7.5999999999999998E-2</v>
      </c>
      <c r="L269" s="202"/>
      <c r="M269" s="202"/>
      <c r="N269" s="355">
        <v>0.95330000000000004</v>
      </c>
    </row>
    <row r="270" spans="1:14" x14ac:dyDescent="0.2">
      <c r="A270" s="81" t="s">
        <v>637</v>
      </c>
      <c r="B270" s="82"/>
      <c r="C270" s="83"/>
      <c r="D270" s="84"/>
      <c r="E270" s="84"/>
      <c r="F270" s="85"/>
      <c r="G270" s="82"/>
      <c r="H270" s="84"/>
      <c r="I270" s="82"/>
      <c r="J270" s="84"/>
      <c r="K270" s="84"/>
      <c r="L270" s="82"/>
      <c r="M270" s="82"/>
      <c r="N270" s="356"/>
    </row>
    <row r="271" spans="1:14" ht="45" x14ac:dyDescent="0.2">
      <c r="A271" s="202" t="s">
        <v>2502</v>
      </c>
      <c r="B271" s="202" t="s">
        <v>3303</v>
      </c>
      <c r="C271" s="354" t="s">
        <v>7438</v>
      </c>
      <c r="D271" s="204">
        <v>4.9260000000000002</v>
      </c>
      <c r="E271" s="204"/>
      <c r="F271" s="205">
        <v>23.2</v>
      </c>
      <c r="G271" s="202">
        <v>7</v>
      </c>
      <c r="H271" s="204">
        <v>0.34899999999999998</v>
      </c>
      <c r="I271" s="202">
        <v>41</v>
      </c>
      <c r="J271" s="204">
        <v>8.4000000000000005E-2</v>
      </c>
      <c r="K271" s="204">
        <v>0.115</v>
      </c>
      <c r="L271" s="202"/>
      <c r="M271" s="202"/>
      <c r="N271" s="355">
        <v>1.1182000000000001</v>
      </c>
    </row>
    <row r="272" spans="1:14" ht="56.25" x14ac:dyDescent="0.2">
      <c r="A272" s="202" t="s">
        <v>1572</v>
      </c>
      <c r="B272" s="202" t="s">
        <v>3303</v>
      </c>
      <c r="C272" s="354" t="s">
        <v>7439</v>
      </c>
      <c r="D272" s="204">
        <v>3.5150000000000001</v>
      </c>
      <c r="E272" s="204"/>
      <c r="F272" s="205">
        <v>13.5</v>
      </c>
      <c r="G272" s="202">
        <v>3</v>
      </c>
      <c r="H272" s="204">
        <v>0.43099999999999999</v>
      </c>
      <c r="I272" s="202">
        <v>25</v>
      </c>
      <c r="J272" s="204">
        <v>0.09</v>
      </c>
      <c r="K272" s="204">
        <v>0.11899999999999999</v>
      </c>
      <c r="L272" s="202"/>
      <c r="M272" s="202"/>
      <c r="N272" s="355">
        <v>1.0739000000000001</v>
      </c>
    </row>
    <row r="273" spans="1:14" ht="56.25" x14ac:dyDescent="0.2">
      <c r="A273" s="202" t="s">
        <v>7440</v>
      </c>
      <c r="B273" s="202" t="s">
        <v>3303</v>
      </c>
      <c r="C273" s="354" t="s">
        <v>7441</v>
      </c>
      <c r="D273" s="204">
        <v>2.827</v>
      </c>
      <c r="E273" s="204"/>
      <c r="F273" s="205">
        <v>11.3</v>
      </c>
      <c r="G273" s="202">
        <v>3</v>
      </c>
      <c r="H273" s="204">
        <v>0.32300000000000001</v>
      </c>
      <c r="I273" s="202">
        <v>22</v>
      </c>
      <c r="J273" s="204">
        <v>0.08</v>
      </c>
      <c r="K273" s="204">
        <v>0.105</v>
      </c>
      <c r="L273" s="202"/>
      <c r="M273" s="202"/>
      <c r="N273" s="355">
        <v>0.93069999999999997</v>
      </c>
    </row>
    <row r="274" spans="1:14" ht="33.75" x14ac:dyDescent="0.2">
      <c r="A274" s="202" t="s">
        <v>1573</v>
      </c>
      <c r="B274" s="202" t="s">
        <v>3303</v>
      </c>
      <c r="C274" s="354" t="s">
        <v>6787</v>
      </c>
      <c r="D274" s="204">
        <v>2.2829999999999999</v>
      </c>
      <c r="E274" s="204"/>
      <c r="F274" s="205">
        <v>16</v>
      </c>
      <c r="G274" s="202">
        <v>4</v>
      </c>
      <c r="H274" s="204">
        <v>0.34100000000000003</v>
      </c>
      <c r="I274" s="202">
        <v>32</v>
      </c>
      <c r="J274" s="204">
        <v>7.3999999999999996E-2</v>
      </c>
      <c r="K274" s="204">
        <v>0.1</v>
      </c>
      <c r="L274" s="202"/>
      <c r="M274" s="202"/>
      <c r="N274" s="355">
        <v>1.0308999999999999</v>
      </c>
    </row>
    <row r="275" spans="1:14" ht="56.25" x14ac:dyDescent="0.2">
      <c r="A275" s="202" t="s">
        <v>2039</v>
      </c>
      <c r="B275" s="202" t="s">
        <v>3303</v>
      </c>
      <c r="C275" s="354" t="s">
        <v>6526</v>
      </c>
      <c r="D275" s="204">
        <v>1.554</v>
      </c>
      <c r="E275" s="204"/>
      <c r="F275" s="205">
        <v>11.9</v>
      </c>
      <c r="G275" s="202">
        <v>3</v>
      </c>
      <c r="H275" s="204">
        <v>0.29299999999999998</v>
      </c>
      <c r="I275" s="202">
        <v>25</v>
      </c>
      <c r="J275" s="204">
        <v>6.9000000000000006E-2</v>
      </c>
      <c r="K275" s="204">
        <v>0.09</v>
      </c>
      <c r="L275" s="202"/>
      <c r="M275" s="202"/>
      <c r="N275" s="355">
        <v>0.7913</v>
      </c>
    </row>
    <row r="276" spans="1:14" ht="56.25" x14ac:dyDescent="0.2">
      <c r="A276" s="202" t="s">
        <v>2199</v>
      </c>
      <c r="B276" s="202" t="s">
        <v>3303</v>
      </c>
      <c r="C276" s="354" t="s">
        <v>7652</v>
      </c>
      <c r="D276" s="204">
        <v>1.0369999999999999</v>
      </c>
      <c r="E276" s="204"/>
      <c r="F276" s="205">
        <v>6.1</v>
      </c>
      <c r="G276" s="202">
        <v>1</v>
      </c>
      <c r="H276" s="204">
        <v>0.315</v>
      </c>
      <c r="I276" s="202">
        <v>15</v>
      </c>
      <c r="J276" s="204">
        <v>7.1999999999999995E-2</v>
      </c>
      <c r="K276" s="204">
        <v>8.7999999999999995E-2</v>
      </c>
      <c r="L276" s="202"/>
      <c r="M276" s="202"/>
      <c r="N276" s="355">
        <v>0.74529999999999996</v>
      </c>
    </row>
    <row r="277" spans="1:14" ht="56.25" x14ac:dyDescent="0.2">
      <c r="A277" s="202" t="s">
        <v>1607</v>
      </c>
      <c r="B277" s="202" t="s">
        <v>3303</v>
      </c>
      <c r="C277" s="354" t="s">
        <v>7653</v>
      </c>
      <c r="D277" s="204">
        <v>0.83599999999999997</v>
      </c>
      <c r="E277" s="204"/>
      <c r="F277" s="205">
        <v>5.2</v>
      </c>
      <c r="G277" s="202"/>
      <c r="H277" s="204"/>
      <c r="I277" s="202">
        <v>13</v>
      </c>
      <c r="J277" s="204">
        <v>7.9000000000000001E-2</v>
      </c>
      <c r="K277" s="204">
        <v>9.5000000000000001E-2</v>
      </c>
      <c r="L277" s="202"/>
      <c r="M277" s="202"/>
      <c r="N277" s="355">
        <v>0.65439999999999998</v>
      </c>
    </row>
    <row r="278" spans="1:14" ht="56.25" x14ac:dyDescent="0.2">
      <c r="A278" s="202" t="s">
        <v>7141</v>
      </c>
      <c r="B278" s="202" t="s">
        <v>3303</v>
      </c>
      <c r="C278" s="354" t="s">
        <v>7654</v>
      </c>
      <c r="D278" s="204">
        <v>0.55000000000000004</v>
      </c>
      <c r="E278" s="204"/>
      <c r="F278" s="205">
        <v>1</v>
      </c>
      <c r="G278" s="202"/>
      <c r="H278" s="204"/>
      <c r="I278" s="202"/>
      <c r="J278" s="204"/>
      <c r="K278" s="204"/>
      <c r="L278" s="202"/>
      <c r="M278" s="202"/>
      <c r="N278" s="355">
        <v>1.3371999999999999</v>
      </c>
    </row>
    <row r="279" spans="1:14" ht="33.75" x14ac:dyDescent="0.2">
      <c r="A279" s="202" t="s">
        <v>3693</v>
      </c>
      <c r="B279" s="202" t="s">
        <v>3303</v>
      </c>
      <c r="C279" s="354" t="s">
        <v>3382</v>
      </c>
      <c r="D279" s="204">
        <v>0.73799999999999999</v>
      </c>
      <c r="E279" s="204"/>
      <c r="F279" s="205">
        <v>2.7</v>
      </c>
      <c r="G279" s="202"/>
      <c r="H279" s="204"/>
      <c r="I279" s="202">
        <v>5</v>
      </c>
      <c r="J279" s="204">
        <v>0.184</v>
      </c>
      <c r="K279" s="204">
        <v>0.193</v>
      </c>
      <c r="L279" s="202"/>
      <c r="M279" s="202" t="s">
        <v>310</v>
      </c>
      <c r="N279" s="355">
        <v>1.2622</v>
      </c>
    </row>
    <row r="280" spans="1:14" ht="22.5" x14ac:dyDescent="0.2">
      <c r="A280" s="202" t="s">
        <v>4008</v>
      </c>
      <c r="B280" s="202" t="s">
        <v>3303</v>
      </c>
      <c r="C280" s="354" t="s">
        <v>7655</v>
      </c>
      <c r="D280" s="204">
        <v>4.1159999999999997</v>
      </c>
      <c r="E280" s="204"/>
      <c r="F280" s="205">
        <v>17.3</v>
      </c>
      <c r="G280" s="202">
        <v>5</v>
      </c>
      <c r="H280" s="204">
        <v>0.376</v>
      </c>
      <c r="I280" s="202">
        <v>32</v>
      </c>
      <c r="J280" s="204">
        <v>9.0999999999999998E-2</v>
      </c>
      <c r="K280" s="204">
        <v>0.123</v>
      </c>
      <c r="L280" s="202"/>
      <c r="M280" s="202"/>
      <c r="N280" s="355">
        <v>1.1955</v>
      </c>
    </row>
    <row r="281" spans="1:14" ht="33.75" x14ac:dyDescent="0.2">
      <c r="A281" s="202" t="s">
        <v>3245</v>
      </c>
      <c r="B281" s="202" t="s">
        <v>3303</v>
      </c>
      <c r="C281" s="354" t="s">
        <v>7656</v>
      </c>
      <c r="D281" s="204">
        <v>2.835</v>
      </c>
      <c r="E281" s="204"/>
      <c r="F281" s="205">
        <v>10.3</v>
      </c>
      <c r="G281" s="202">
        <v>2</v>
      </c>
      <c r="H281" s="204">
        <v>0.42299999999999999</v>
      </c>
      <c r="I281" s="202">
        <v>19</v>
      </c>
      <c r="J281" s="204">
        <v>8.6999999999999994E-2</v>
      </c>
      <c r="K281" s="204">
        <v>0.113</v>
      </c>
      <c r="L281" s="202"/>
      <c r="M281" s="202"/>
      <c r="N281" s="355">
        <v>0.9718</v>
      </c>
    </row>
    <row r="282" spans="1:14" ht="33.75" x14ac:dyDescent="0.2">
      <c r="A282" s="202" t="s">
        <v>2200</v>
      </c>
      <c r="B282" s="202" t="s">
        <v>3303</v>
      </c>
      <c r="C282" s="354" t="s">
        <v>7657</v>
      </c>
      <c r="D282" s="204">
        <v>2.3719999999999999</v>
      </c>
      <c r="E282" s="204"/>
      <c r="F282" s="205">
        <v>11.8</v>
      </c>
      <c r="G282" s="202">
        <v>3</v>
      </c>
      <c r="H282" s="204">
        <v>0.30199999999999999</v>
      </c>
      <c r="I282" s="202">
        <v>24</v>
      </c>
      <c r="J282" s="204">
        <v>7.1999999999999995E-2</v>
      </c>
      <c r="K282" s="204">
        <v>9.5000000000000001E-2</v>
      </c>
      <c r="L282" s="202"/>
      <c r="M282" s="202"/>
      <c r="N282" s="355">
        <v>0.93430000000000002</v>
      </c>
    </row>
    <row r="283" spans="1:14" ht="33.75" x14ac:dyDescent="0.2">
      <c r="A283" s="202" t="s">
        <v>2201</v>
      </c>
      <c r="B283" s="202" t="s">
        <v>3303</v>
      </c>
      <c r="C283" s="354" t="s">
        <v>7445</v>
      </c>
      <c r="D283" s="204">
        <v>2.9649999999999999</v>
      </c>
      <c r="E283" s="204"/>
      <c r="F283" s="205">
        <v>16.5</v>
      </c>
      <c r="G283" s="202">
        <v>5</v>
      </c>
      <c r="H283" s="204">
        <v>0.31</v>
      </c>
      <c r="I283" s="202">
        <v>33</v>
      </c>
      <c r="J283" s="204">
        <v>7.9000000000000001E-2</v>
      </c>
      <c r="K283" s="204">
        <v>0.106</v>
      </c>
      <c r="L283" s="202"/>
      <c r="M283" s="202"/>
      <c r="N283" s="355">
        <v>1.0403</v>
      </c>
    </row>
    <row r="284" spans="1:14" ht="56.25" x14ac:dyDescent="0.2">
      <c r="A284" s="202" t="s">
        <v>2202</v>
      </c>
      <c r="B284" s="202" t="s">
        <v>3303</v>
      </c>
      <c r="C284" s="354" t="s">
        <v>6789</v>
      </c>
      <c r="D284" s="204">
        <v>2.3519999999999999</v>
      </c>
      <c r="E284" s="204"/>
      <c r="F284" s="205">
        <v>9</v>
      </c>
      <c r="G284" s="202">
        <v>2</v>
      </c>
      <c r="H284" s="204">
        <v>0.36</v>
      </c>
      <c r="I284" s="202">
        <v>16</v>
      </c>
      <c r="J284" s="204">
        <v>8.4000000000000005E-2</v>
      </c>
      <c r="K284" s="204">
        <v>0.108</v>
      </c>
      <c r="L284" s="202"/>
      <c r="M284" s="202"/>
      <c r="N284" s="355">
        <v>1.0791999999999999</v>
      </c>
    </row>
    <row r="285" spans="1:14" ht="56.25" x14ac:dyDescent="0.2">
      <c r="A285" s="202" t="s">
        <v>2306</v>
      </c>
      <c r="B285" s="202" t="s">
        <v>3303</v>
      </c>
      <c r="C285" s="354" t="s">
        <v>6790</v>
      </c>
      <c r="D285" s="204">
        <v>1.702</v>
      </c>
      <c r="E285" s="204"/>
      <c r="F285" s="205">
        <v>8.6</v>
      </c>
      <c r="G285" s="202">
        <v>2</v>
      </c>
      <c r="H285" s="204">
        <v>0.30199999999999999</v>
      </c>
      <c r="I285" s="202">
        <v>18</v>
      </c>
      <c r="J285" s="204">
        <v>7.3999999999999996E-2</v>
      </c>
      <c r="K285" s="204">
        <v>9.5000000000000001E-2</v>
      </c>
      <c r="L285" s="202"/>
      <c r="M285" s="202"/>
      <c r="N285" s="355">
        <v>0.84289999999999998</v>
      </c>
    </row>
    <row r="286" spans="1:14" x14ac:dyDescent="0.2">
      <c r="A286" s="202" t="s">
        <v>3246</v>
      </c>
      <c r="B286" s="202" t="s">
        <v>3303</v>
      </c>
      <c r="C286" s="354" t="s">
        <v>5594</v>
      </c>
      <c r="D286" s="204">
        <v>0.92300000000000004</v>
      </c>
      <c r="E286" s="204"/>
      <c r="F286" s="205">
        <v>4.8</v>
      </c>
      <c r="G286" s="202">
        <v>1</v>
      </c>
      <c r="H286" s="204">
        <v>0.217</v>
      </c>
      <c r="I286" s="202">
        <v>9</v>
      </c>
      <c r="J286" s="204">
        <v>6.3E-2</v>
      </c>
      <c r="K286" s="204">
        <v>7.3999999999999996E-2</v>
      </c>
      <c r="L286" s="202"/>
      <c r="M286" s="202"/>
      <c r="N286" s="355">
        <v>0.68910000000000005</v>
      </c>
    </row>
    <row r="287" spans="1:14" ht="33.75" x14ac:dyDescent="0.2">
      <c r="A287" s="202" t="s">
        <v>2341</v>
      </c>
      <c r="B287" s="202" t="s">
        <v>3303</v>
      </c>
      <c r="C287" s="354" t="s">
        <v>605</v>
      </c>
      <c r="D287" s="204">
        <v>4.758</v>
      </c>
      <c r="E287" s="204"/>
      <c r="F287" s="205">
        <v>26.9</v>
      </c>
      <c r="G287" s="202">
        <v>8</v>
      </c>
      <c r="H287" s="204">
        <v>0.43099999999999999</v>
      </c>
      <c r="I287" s="202">
        <v>45</v>
      </c>
      <c r="J287" s="204">
        <v>0.14399999999999999</v>
      </c>
      <c r="K287" s="204"/>
      <c r="L287" s="202" t="s">
        <v>310</v>
      </c>
      <c r="M287" s="202" t="s">
        <v>310</v>
      </c>
      <c r="N287" s="355">
        <v>1.1413</v>
      </c>
    </row>
    <row r="288" spans="1:14" ht="45" x14ac:dyDescent="0.2">
      <c r="A288" s="202" t="s">
        <v>2340</v>
      </c>
      <c r="B288" s="202" t="s">
        <v>3303</v>
      </c>
      <c r="C288" s="354" t="s">
        <v>7143</v>
      </c>
      <c r="D288" s="204">
        <v>3.1909999999999998</v>
      </c>
      <c r="E288" s="204"/>
      <c r="F288" s="205">
        <v>23.8</v>
      </c>
      <c r="G288" s="202">
        <v>7</v>
      </c>
      <c r="H288" s="204">
        <v>0.38200000000000001</v>
      </c>
      <c r="I288" s="202">
        <v>42</v>
      </c>
      <c r="J288" s="204">
        <v>0.129</v>
      </c>
      <c r="K288" s="204"/>
      <c r="L288" s="202" t="s">
        <v>310</v>
      </c>
      <c r="M288" s="202" t="s">
        <v>310</v>
      </c>
      <c r="N288" s="355">
        <v>0.72670000000000001</v>
      </c>
    </row>
    <row r="289" spans="1:14" ht="56.25" x14ac:dyDescent="0.2">
      <c r="A289" s="202" t="s">
        <v>1608</v>
      </c>
      <c r="B289" s="202" t="s">
        <v>3303</v>
      </c>
      <c r="C289" s="354" t="s">
        <v>7144</v>
      </c>
      <c r="D289" s="204">
        <v>1.5049999999999999</v>
      </c>
      <c r="E289" s="204"/>
      <c r="F289" s="205">
        <v>10.8</v>
      </c>
      <c r="G289" s="202">
        <v>3</v>
      </c>
      <c r="H289" s="204">
        <v>0.36299999999999999</v>
      </c>
      <c r="I289" s="202">
        <v>24</v>
      </c>
      <c r="J289" s="204">
        <v>0.13400000000000001</v>
      </c>
      <c r="K289" s="204">
        <v>0.123</v>
      </c>
      <c r="L289" s="202"/>
      <c r="M289" s="202" t="s">
        <v>310</v>
      </c>
      <c r="N289" s="355">
        <v>0.76390000000000002</v>
      </c>
    </row>
    <row r="290" spans="1:14" ht="56.25" x14ac:dyDescent="0.2">
      <c r="A290" s="202" t="s">
        <v>5597</v>
      </c>
      <c r="B290" s="202" t="s">
        <v>3303</v>
      </c>
      <c r="C290" s="354" t="s">
        <v>7145</v>
      </c>
      <c r="D290" s="204">
        <v>1.0249999999999999</v>
      </c>
      <c r="E290" s="204"/>
      <c r="F290" s="205">
        <v>7.7</v>
      </c>
      <c r="G290" s="202">
        <v>2</v>
      </c>
      <c r="H290" s="204">
        <v>0.32100000000000001</v>
      </c>
      <c r="I290" s="202">
        <v>18</v>
      </c>
      <c r="J290" s="204">
        <v>0.125</v>
      </c>
      <c r="K290" s="204"/>
      <c r="L290" s="202" t="s">
        <v>310</v>
      </c>
      <c r="M290" s="202" t="s">
        <v>310</v>
      </c>
      <c r="N290" s="355">
        <v>0.7702</v>
      </c>
    </row>
    <row r="291" spans="1:14" ht="33.75" x14ac:dyDescent="0.2">
      <c r="A291" s="202" t="s">
        <v>3356</v>
      </c>
      <c r="B291" s="202" t="s">
        <v>3303</v>
      </c>
      <c r="C291" s="354" t="s">
        <v>606</v>
      </c>
      <c r="D291" s="204">
        <v>5.3490000000000002</v>
      </c>
      <c r="E291" s="204"/>
      <c r="F291" s="205">
        <v>26.4</v>
      </c>
      <c r="G291" s="202">
        <v>8</v>
      </c>
      <c r="H291" s="204">
        <v>0.54200000000000004</v>
      </c>
      <c r="I291" s="202">
        <v>44</v>
      </c>
      <c r="J291" s="204">
        <v>0.185</v>
      </c>
      <c r="K291" s="204">
        <v>0.17799999999999999</v>
      </c>
      <c r="L291" s="202"/>
      <c r="M291" s="202" t="s">
        <v>310</v>
      </c>
      <c r="N291" s="355">
        <v>2.3105000000000002</v>
      </c>
    </row>
    <row r="292" spans="1:14" ht="56.25" x14ac:dyDescent="0.2">
      <c r="A292" s="202" t="s">
        <v>3694</v>
      </c>
      <c r="B292" s="202" t="s">
        <v>3304</v>
      </c>
      <c r="C292" s="354" t="s">
        <v>7446</v>
      </c>
      <c r="D292" s="204">
        <v>3.4060000000000001</v>
      </c>
      <c r="E292" s="204"/>
      <c r="F292" s="205">
        <v>17.100000000000001</v>
      </c>
      <c r="G292" s="202">
        <v>5</v>
      </c>
      <c r="H292" s="204">
        <v>0.53</v>
      </c>
      <c r="I292" s="202">
        <v>33</v>
      </c>
      <c r="J292" s="204">
        <v>0.13</v>
      </c>
      <c r="K292" s="204">
        <v>0.17599999999999999</v>
      </c>
      <c r="L292" s="202"/>
      <c r="M292" s="202" t="s">
        <v>310</v>
      </c>
      <c r="N292" s="355">
        <v>2.5567000000000002</v>
      </c>
    </row>
    <row r="293" spans="1:14" ht="45" x14ac:dyDescent="0.2">
      <c r="A293" s="202" t="s">
        <v>886</v>
      </c>
      <c r="B293" s="202" t="s">
        <v>3304</v>
      </c>
      <c r="C293" s="354" t="s">
        <v>608</v>
      </c>
      <c r="D293" s="204">
        <v>2.1720000000000002</v>
      </c>
      <c r="E293" s="204"/>
      <c r="F293" s="205">
        <v>12.3</v>
      </c>
      <c r="G293" s="202">
        <v>3</v>
      </c>
      <c r="H293" s="204">
        <v>0.503</v>
      </c>
      <c r="I293" s="202">
        <v>27</v>
      </c>
      <c r="J293" s="204">
        <v>0.115</v>
      </c>
      <c r="K293" s="204">
        <v>0.151</v>
      </c>
      <c r="L293" s="202"/>
      <c r="M293" s="202" t="s">
        <v>310</v>
      </c>
      <c r="N293" s="355">
        <v>2.11</v>
      </c>
    </row>
    <row r="294" spans="1:14" ht="45" x14ac:dyDescent="0.2">
      <c r="A294" s="202" t="s">
        <v>463</v>
      </c>
      <c r="B294" s="202" t="s">
        <v>3304</v>
      </c>
      <c r="C294" s="354" t="s">
        <v>3385</v>
      </c>
      <c r="D294" s="204">
        <v>1.5549999999999999</v>
      </c>
      <c r="E294" s="204"/>
      <c r="F294" s="205">
        <v>9.9</v>
      </c>
      <c r="G294" s="202">
        <v>2</v>
      </c>
      <c r="H294" s="204">
        <v>0.5</v>
      </c>
      <c r="I294" s="202">
        <v>22</v>
      </c>
      <c r="J294" s="204">
        <v>0.106</v>
      </c>
      <c r="K294" s="204">
        <v>0.13800000000000001</v>
      </c>
      <c r="L294" s="202"/>
      <c r="M294" s="202" t="s">
        <v>310</v>
      </c>
      <c r="N294" s="355">
        <v>2.1276000000000002</v>
      </c>
    </row>
    <row r="295" spans="1:14" ht="22.5" x14ac:dyDescent="0.2">
      <c r="A295" s="202" t="s">
        <v>4034</v>
      </c>
      <c r="B295" s="202" t="s">
        <v>3304</v>
      </c>
      <c r="C295" s="354" t="s">
        <v>464</v>
      </c>
      <c r="D295" s="204">
        <v>1.4950000000000001</v>
      </c>
      <c r="E295" s="204"/>
      <c r="F295" s="205">
        <v>20.8</v>
      </c>
      <c r="G295" s="202">
        <v>6</v>
      </c>
      <c r="H295" s="204">
        <v>0.20799999999999999</v>
      </c>
      <c r="I295" s="202">
        <v>32</v>
      </c>
      <c r="J295" s="204">
        <v>4.9000000000000002E-2</v>
      </c>
      <c r="K295" s="204">
        <v>6.7000000000000004E-2</v>
      </c>
      <c r="L295" s="202"/>
      <c r="M295" s="202"/>
      <c r="N295" s="355">
        <v>0.77459999999999996</v>
      </c>
    </row>
    <row r="296" spans="1:14" ht="22.5" x14ac:dyDescent="0.2">
      <c r="A296" s="202" t="s">
        <v>1959</v>
      </c>
      <c r="B296" s="202" t="s">
        <v>3305</v>
      </c>
      <c r="C296" s="354" t="s">
        <v>3386</v>
      </c>
      <c r="D296" s="204">
        <v>1.282</v>
      </c>
      <c r="E296" s="204"/>
      <c r="F296" s="205">
        <v>9.3000000000000007</v>
      </c>
      <c r="G296" s="202">
        <v>2</v>
      </c>
      <c r="H296" s="204">
        <v>0.41099999999999998</v>
      </c>
      <c r="I296" s="202">
        <v>20</v>
      </c>
      <c r="J296" s="204">
        <v>0.13200000000000001</v>
      </c>
      <c r="K296" s="204"/>
      <c r="L296" s="202" t="s">
        <v>310</v>
      </c>
      <c r="M296" s="202"/>
      <c r="N296" s="355">
        <v>1.3249</v>
      </c>
    </row>
    <row r="297" spans="1:14" ht="22.5" x14ac:dyDescent="0.2">
      <c r="A297" s="202" t="s">
        <v>1960</v>
      </c>
      <c r="B297" s="202" t="s">
        <v>3305</v>
      </c>
      <c r="C297" s="354" t="s">
        <v>3387</v>
      </c>
      <c r="D297" s="204">
        <v>0.86799999999999999</v>
      </c>
      <c r="E297" s="204"/>
      <c r="F297" s="205">
        <v>7.4</v>
      </c>
      <c r="G297" s="202">
        <v>1</v>
      </c>
      <c r="H297" s="204">
        <v>0.55700000000000005</v>
      </c>
      <c r="I297" s="202">
        <v>17</v>
      </c>
      <c r="J297" s="204">
        <v>0.114</v>
      </c>
      <c r="K297" s="204"/>
      <c r="L297" s="202" t="s">
        <v>310</v>
      </c>
      <c r="M297" s="202"/>
      <c r="N297" s="355">
        <v>1.0269999999999999</v>
      </c>
    </row>
    <row r="298" spans="1:14" ht="45" x14ac:dyDescent="0.2">
      <c r="A298" s="202" t="s">
        <v>609</v>
      </c>
      <c r="B298" s="202" t="s">
        <v>3305</v>
      </c>
      <c r="C298" s="354" t="s">
        <v>7658</v>
      </c>
      <c r="D298" s="204">
        <v>0.376</v>
      </c>
      <c r="E298" s="204"/>
      <c r="F298" s="205">
        <v>2.1</v>
      </c>
      <c r="G298" s="202">
        <v>1</v>
      </c>
      <c r="H298" s="204">
        <v>0.17299999999999999</v>
      </c>
      <c r="I298" s="202">
        <v>4</v>
      </c>
      <c r="J298" s="204">
        <v>0.12</v>
      </c>
      <c r="K298" s="204">
        <v>0.11600000000000001</v>
      </c>
      <c r="L298" s="202"/>
      <c r="M298" s="202"/>
      <c r="N298" s="355">
        <v>1.6109</v>
      </c>
    </row>
    <row r="299" spans="1:14" ht="45" x14ac:dyDescent="0.2">
      <c r="A299" s="202" t="s">
        <v>610</v>
      </c>
      <c r="B299" s="202" t="s">
        <v>3305</v>
      </c>
      <c r="C299" s="354" t="s">
        <v>7659</v>
      </c>
      <c r="D299" s="204">
        <v>0.28100000000000003</v>
      </c>
      <c r="E299" s="204"/>
      <c r="F299" s="205">
        <v>2.2000000000000002</v>
      </c>
      <c r="G299" s="202">
        <v>1</v>
      </c>
      <c r="H299" s="204">
        <v>0.109</v>
      </c>
      <c r="I299" s="202">
        <v>4</v>
      </c>
      <c r="J299" s="204">
        <v>8.7999999999999995E-2</v>
      </c>
      <c r="K299" s="204">
        <v>8.5999999999999993E-2</v>
      </c>
      <c r="L299" s="202"/>
      <c r="M299" s="202"/>
      <c r="N299" s="355">
        <v>0.6593</v>
      </c>
    </row>
    <row r="300" spans="1:14" ht="22.5" x14ac:dyDescent="0.2">
      <c r="A300" s="202" t="s">
        <v>887</v>
      </c>
      <c r="B300" s="202" t="s">
        <v>3305</v>
      </c>
      <c r="C300" s="354" t="s">
        <v>3388</v>
      </c>
      <c r="D300" s="204">
        <v>0.74299999999999999</v>
      </c>
      <c r="E300" s="204"/>
      <c r="F300" s="205">
        <v>7.1</v>
      </c>
      <c r="G300" s="202">
        <v>1</v>
      </c>
      <c r="H300" s="204">
        <v>0.48599999999999999</v>
      </c>
      <c r="I300" s="202">
        <v>15</v>
      </c>
      <c r="J300" s="204">
        <v>7.0000000000000007E-2</v>
      </c>
      <c r="K300" s="204">
        <v>8.6999999999999994E-2</v>
      </c>
      <c r="L300" s="202"/>
      <c r="M300" s="202"/>
      <c r="N300" s="355">
        <v>0.88190000000000002</v>
      </c>
    </row>
    <row r="301" spans="1:14" ht="22.5" x14ac:dyDescent="0.2">
      <c r="A301" s="202" t="s">
        <v>888</v>
      </c>
      <c r="B301" s="202" t="s">
        <v>3305</v>
      </c>
      <c r="C301" s="354" t="s">
        <v>7148</v>
      </c>
      <c r="D301" s="204">
        <v>0.64</v>
      </c>
      <c r="E301" s="204"/>
      <c r="F301" s="205">
        <v>4.4000000000000004</v>
      </c>
      <c r="G301" s="202"/>
      <c r="H301" s="204"/>
      <c r="I301" s="202">
        <v>11</v>
      </c>
      <c r="J301" s="204">
        <v>0.14199999999999999</v>
      </c>
      <c r="K301" s="204">
        <v>0.11600000000000001</v>
      </c>
      <c r="L301" s="202"/>
      <c r="M301" s="202"/>
      <c r="N301" s="355">
        <v>1.9872000000000001</v>
      </c>
    </row>
    <row r="302" spans="1:14" ht="22.5" x14ac:dyDescent="0.2">
      <c r="A302" s="202" t="s">
        <v>889</v>
      </c>
      <c r="B302" s="202" t="s">
        <v>3305</v>
      </c>
      <c r="C302" s="354" t="s">
        <v>7149</v>
      </c>
      <c r="D302" s="204">
        <v>0.56999999999999995</v>
      </c>
      <c r="E302" s="204"/>
      <c r="F302" s="205">
        <v>6.2</v>
      </c>
      <c r="G302" s="202"/>
      <c r="H302" s="204"/>
      <c r="I302" s="202">
        <v>14</v>
      </c>
      <c r="J302" s="204">
        <v>6.3E-2</v>
      </c>
      <c r="K302" s="204">
        <v>7.6999999999999999E-2</v>
      </c>
      <c r="L302" s="202"/>
      <c r="M302" s="202"/>
      <c r="N302" s="355">
        <v>0.96750000000000003</v>
      </c>
    </row>
    <row r="303" spans="1:14" x14ac:dyDescent="0.2">
      <c r="A303" s="202" t="s">
        <v>2343</v>
      </c>
      <c r="B303" s="202" t="s">
        <v>3305</v>
      </c>
      <c r="C303" s="354" t="s">
        <v>3391</v>
      </c>
      <c r="D303" s="204">
        <v>0.185</v>
      </c>
      <c r="E303" s="204"/>
      <c r="F303" s="205">
        <v>1</v>
      </c>
      <c r="G303" s="202"/>
      <c r="H303" s="204"/>
      <c r="I303" s="202"/>
      <c r="J303" s="204"/>
      <c r="K303" s="204"/>
      <c r="L303" s="202"/>
      <c r="M303" s="202"/>
      <c r="N303" s="355">
        <v>1.3015000000000001</v>
      </c>
    </row>
    <row r="304" spans="1:14" ht="56.25" x14ac:dyDescent="0.2">
      <c r="A304" s="202" t="s">
        <v>3719</v>
      </c>
      <c r="B304" s="202" t="s">
        <v>3305</v>
      </c>
      <c r="C304" s="354" t="s">
        <v>5601</v>
      </c>
      <c r="D304" s="204">
        <v>1.2749999999999999</v>
      </c>
      <c r="E304" s="204"/>
      <c r="F304" s="205">
        <v>13.9</v>
      </c>
      <c r="G304" s="202">
        <v>4</v>
      </c>
      <c r="H304" s="204">
        <v>0.24</v>
      </c>
      <c r="I304" s="202">
        <v>28</v>
      </c>
      <c r="J304" s="204">
        <v>0.06</v>
      </c>
      <c r="K304" s="204">
        <v>8.1000000000000003E-2</v>
      </c>
      <c r="L304" s="202"/>
      <c r="M304" s="202"/>
      <c r="N304" s="355">
        <v>0.98399999999999999</v>
      </c>
    </row>
    <row r="305" spans="1:14" ht="56.25" x14ac:dyDescent="0.2">
      <c r="A305" s="202" t="s">
        <v>2471</v>
      </c>
      <c r="B305" s="202" t="s">
        <v>3305</v>
      </c>
      <c r="C305" s="354" t="s">
        <v>7150</v>
      </c>
      <c r="D305" s="204">
        <v>0.71299999999999997</v>
      </c>
      <c r="E305" s="204"/>
      <c r="F305" s="205">
        <v>8.1999999999999993</v>
      </c>
      <c r="G305" s="202">
        <v>2</v>
      </c>
      <c r="H305" s="204">
        <v>0.22600000000000001</v>
      </c>
      <c r="I305" s="202">
        <v>17</v>
      </c>
      <c r="J305" s="204">
        <v>5.8000000000000003E-2</v>
      </c>
      <c r="K305" s="204">
        <v>7.2999999999999995E-2</v>
      </c>
      <c r="L305" s="202"/>
      <c r="M305" s="202"/>
      <c r="N305" s="355">
        <v>0.76559999999999995</v>
      </c>
    </row>
    <row r="306" spans="1:14" ht="45" x14ac:dyDescent="0.2">
      <c r="A306" s="202" t="s">
        <v>1961</v>
      </c>
      <c r="B306" s="202" t="s">
        <v>3305</v>
      </c>
      <c r="C306" s="354" t="s">
        <v>7151</v>
      </c>
      <c r="D306" s="204">
        <v>0.56399999999999995</v>
      </c>
      <c r="E306" s="204"/>
      <c r="F306" s="205">
        <v>6.4</v>
      </c>
      <c r="G306" s="202">
        <v>1</v>
      </c>
      <c r="H306" s="204">
        <v>0.36599999999999999</v>
      </c>
      <c r="I306" s="202">
        <v>14</v>
      </c>
      <c r="J306" s="204">
        <v>5.8999999999999997E-2</v>
      </c>
      <c r="K306" s="204">
        <v>7.2999999999999995E-2</v>
      </c>
      <c r="L306" s="202"/>
      <c r="M306" s="202"/>
      <c r="N306" s="355">
        <v>0.72070000000000001</v>
      </c>
    </row>
    <row r="307" spans="1:14" x14ac:dyDescent="0.2">
      <c r="A307" s="202" t="s">
        <v>3725</v>
      </c>
      <c r="B307" s="202" t="s">
        <v>3305</v>
      </c>
      <c r="C307" s="354" t="s">
        <v>2888</v>
      </c>
      <c r="D307" s="204">
        <v>0.58199999999999996</v>
      </c>
      <c r="E307" s="204"/>
      <c r="F307" s="205">
        <v>5.5</v>
      </c>
      <c r="G307" s="202">
        <v>1</v>
      </c>
      <c r="H307" s="204">
        <v>0.29499999999999998</v>
      </c>
      <c r="I307" s="202">
        <v>12</v>
      </c>
      <c r="J307" s="204">
        <v>7.1999999999999995E-2</v>
      </c>
      <c r="K307" s="204">
        <v>8.6999999999999994E-2</v>
      </c>
      <c r="L307" s="202"/>
      <c r="M307" s="202"/>
      <c r="N307" s="355">
        <v>0.86060000000000003</v>
      </c>
    </row>
    <row r="308" spans="1:14" x14ac:dyDescent="0.2">
      <c r="A308" s="202" t="s">
        <v>3726</v>
      </c>
      <c r="B308" s="202" t="s">
        <v>3305</v>
      </c>
      <c r="C308" s="354" t="s">
        <v>1811</v>
      </c>
      <c r="D308" s="204">
        <v>0.41299999999999998</v>
      </c>
      <c r="E308" s="204"/>
      <c r="F308" s="205">
        <v>4.0999999999999996</v>
      </c>
      <c r="G308" s="202">
        <v>1</v>
      </c>
      <c r="H308" s="204">
        <v>0.191</v>
      </c>
      <c r="I308" s="202">
        <v>9</v>
      </c>
      <c r="J308" s="204">
        <v>6.9000000000000006E-2</v>
      </c>
      <c r="K308" s="204">
        <v>7.9000000000000001E-2</v>
      </c>
      <c r="L308" s="202"/>
      <c r="M308" s="202"/>
      <c r="N308" s="355">
        <v>0.78569999999999995</v>
      </c>
    </row>
    <row r="309" spans="1:14" ht="56.25" x14ac:dyDescent="0.2">
      <c r="A309" s="202" t="s">
        <v>3727</v>
      </c>
      <c r="B309" s="202" t="s">
        <v>3305</v>
      </c>
      <c r="C309" s="354" t="s">
        <v>5604</v>
      </c>
      <c r="D309" s="204">
        <v>0.81399999999999995</v>
      </c>
      <c r="E309" s="204"/>
      <c r="F309" s="205">
        <v>9.6</v>
      </c>
      <c r="G309" s="202">
        <v>2</v>
      </c>
      <c r="H309" s="204">
        <v>0.26200000000000001</v>
      </c>
      <c r="I309" s="202">
        <v>22</v>
      </c>
      <c r="J309" s="204">
        <v>5.7000000000000002E-2</v>
      </c>
      <c r="K309" s="204">
        <v>7.3999999999999996E-2</v>
      </c>
      <c r="L309" s="202"/>
      <c r="M309" s="202"/>
      <c r="N309" s="355">
        <v>1.3900999999999999</v>
      </c>
    </row>
    <row r="310" spans="1:14" ht="56.25" x14ac:dyDescent="0.2">
      <c r="A310" s="202" t="s">
        <v>3728</v>
      </c>
      <c r="B310" s="202" t="s">
        <v>3305</v>
      </c>
      <c r="C310" s="354" t="s">
        <v>6529</v>
      </c>
      <c r="D310" s="204">
        <v>0.49399999999999999</v>
      </c>
      <c r="E310" s="204"/>
      <c r="F310" s="205">
        <v>5.8</v>
      </c>
      <c r="G310" s="202">
        <v>1</v>
      </c>
      <c r="H310" s="204">
        <v>0.317</v>
      </c>
      <c r="I310" s="202">
        <v>12</v>
      </c>
      <c r="J310" s="204">
        <v>5.7000000000000002E-2</v>
      </c>
      <c r="K310" s="204">
        <v>7.0000000000000007E-2</v>
      </c>
      <c r="L310" s="202"/>
      <c r="M310" s="202"/>
      <c r="N310" s="355">
        <v>0.79720000000000002</v>
      </c>
    </row>
    <row r="311" spans="1:14" ht="56.25" x14ac:dyDescent="0.2">
      <c r="A311" s="202" t="s">
        <v>3729</v>
      </c>
      <c r="B311" s="202" t="s">
        <v>3305</v>
      </c>
      <c r="C311" s="354" t="s">
        <v>7660</v>
      </c>
      <c r="D311" s="204">
        <v>0.35399999999999998</v>
      </c>
      <c r="E311" s="204"/>
      <c r="F311" s="205">
        <v>3.3</v>
      </c>
      <c r="G311" s="202">
        <v>1</v>
      </c>
      <c r="H311" s="204">
        <v>0.17299999999999999</v>
      </c>
      <c r="I311" s="202">
        <v>7</v>
      </c>
      <c r="J311" s="204">
        <v>7.1999999999999995E-2</v>
      </c>
      <c r="K311" s="204">
        <v>7.9000000000000001E-2</v>
      </c>
      <c r="L311" s="202"/>
      <c r="M311" s="202"/>
      <c r="N311" s="355">
        <v>1.0381</v>
      </c>
    </row>
    <row r="312" spans="1:14" x14ac:dyDescent="0.2">
      <c r="A312" s="202" t="s">
        <v>7661</v>
      </c>
      <c r="B312" s="202" t="s">
        <v>3305</v>
      </c>
      <c r="C312" s="354" t="s">
        <v>7662</v>
      </c>
      <c r="D312" s="204">
        <v>0.40500000000000003</v>
      </c>
      <c r="E312" s="204"/>
      <c r="F312" s="205">
        <v>4.2</v>
      </c>
      <c r="G312" s="202">
        <v>1</v>
      </c>
      <c r="H312" s="204">
        <v>0.224</v>
      </c>
      <c r="I312" s="202">
        <v>9</v>
      </c>
      <c r="J312" s="204">
        <v>6.7000000000000004E-2</v>
      </c>
      <c r="K312" s="204">
        <v>7.6999999999999999E-2</v>
      </c>
      <c r="L312" s="202"/>
      <c r="M312" s="202"/>
      <c r="N312" s="355">
        <v>1.4863</v>
      </c>
    </row>
    <row r="313" spans="1:14" ht="22.5" x14ac:dyDescent="0.2">
      <c r="A313" s="202" t="s">
        <v>3730</v>
      </c>
      <c r="B313" s="202" t="s">
        <v>3305</v>
      </c>
      <c r="C313" s="354" t="s">
        <v>5606</v>
      </c>
      <c r="D313" s="204">
        <v>1.3620000000000001</v>
      </c>
      <c r="E313" s="204"/>
      <c r="F313" s="205">
        <v>13.9</v>
      </c>
      <c r="G313" s="202">
        <v>4</v>
      </c>
      <c r="H313" s="204">
        <v>0.255</v>
      </c>
      <c r="I313" s="202">
        <v>28</v>
      </c>
      <c r="J313" s="204">
        <v>6.4000000000000001E-2</v>
      </c>
      <c r="K313" s="204">
        <v>8.5000000000000006E-2</v>
      </c>
      <c r="L313" s="202"/>
      <c r="M313" s="202" t="s">
        <v>310</v>
      </c>
      <c r="N313" s="355">
        <v>0.90510000000000002</v>
      </c>
    </row>
    <row r="314" spans="1:14" ht="45" x14ac:dyDescent="0.2">
      <c r="A314" s="202" t="s">
        <v>3731</v>
      </c>
      <c r="B314" s="202" t="s">
        <v>3305</v>
      </c>
      <c r="C314" s="354" t="s">
        <v>5607</v>
      </c>
      <c r="D314" s="204">
        <v>0.85199999999999998</v>
      </c>
      <c r="E314" s="204"/>
      <c r="F314" s="205">
        <v>6.5</v>
      </c>
      <c r="G314" s="202">
        <v>1</v>
      </c>
      <c r="H314" s="204">
        <v>0.498</v>
      </c>
      <c r="I314" s="202">
        <v>16</v>
      </c>
      <c r="J314" s="204">
        <v>7.9000000000000001E-2</v>
      </c>
      <c r="K314" s="204">
        <v>9.8000000000000004E-2</v>
      </c>
      <c r="L314" s="202"/>
      <c r="M314" s="202" t="s">
        <v>310</v>
      </c>
      <c r="N314" s="355">
        <v>0.63680000000000003</v>
      </c>
    </row>
    <row r="315" spans="1:14" ht="45" x14ac:dyDescent="0.2">
      <c r="A315" s="202" t="s">
        <v>3427</v>
      </c>
      <c r="B315" s="202" t="s">
        <v>3305</v>
      </c>
      <c r="C315" s="354" t="s">
        <v>5608</v>
      </c>
      <c r="D315" s="204">
        <v>0.68400000000000005</v>
      </c>
      <c r="E315" s="204"/>
      <c r="F315" s="205">
        <v>5</v>
      </c>
      <c r="G315" s="202">
        <v>1</v>
      </c>
      <c r="H315" s="204">
        <v>0.308</v>
      </c>
      <c r="I315" s="202">
        <v>13</v>
      </c>
      <c r="J315" s="204">
        <v>7.9000000000000001E-2</v>
      </c>
      <c r="K315" s="204">
        <v>9.4E-2</v>
      </c>
      <c r="L315" s="202"/>
      <c r="M315" s="202" t="s">
        <v>310</v>
      </c>
      <c r="N315" s="355">
        <v>0.62760000000000005</v>
      </c>
    </row>
    <row r="316" spans="1:14" ht="45" x14ac:dyDescent="0.2">
      <c r="A316" s="202" t="s">
        <v>5609</v>
      </c>
      <c r="B316" s="202" t="s">
        <v>3305</v>
      </c>
      <c r="C316" s="354" t="s">
        <v>5610</v>
      </c>
      <c r="D316" s="204">
        <v>0.49</v>
      </c>
      <c r="E316" s="204"/>
      <c r="F316" s="205">
        <v>4.5</v>
      </c>
      <c r="G316" s="202">
        <v>1</v>
      </c>
      <c r="H316" s="204">
        <v>0.26</v>
      </c>
      <c r="I316" s="202">
        <v>11</v>
      </c>
      <c r="J316" s="204">
        <v>7.0999999999999994E-2</v>
      </c>
      <c r="K316" s="204">
        <v>8.3000000000000004E-2</v>
      </c>
      <c r="L316" s="202"/>
      <c r="M316" s="202" t="s">
        <v>310</v>
      </c>
      <c r="N316" s="355">
        <v>0.85589999999999999</v>
      </c>
    </row>
    <row r="317" spans="1:14" x14ac:dyDescent="0.2">
      <c r="A317" s="202" t="s">
        <v>3732</v>
      </c>
      <c r="B317" s="202" t="s">
        <v>3305</v>
      </c>
      <c r="C317" s="354" t="s">
        <v>2078</v>
      </c>
      <c r="D317" s="204">
        <v>1.373</v>
      </c>
      <c r="E317" s="204"/>
      <c r="F317" s="205">
        <v>13.3</v>
      </c>
      <c r="G317" s="202">
        <v>3</v>
      </c>
      <c r="H317" s="204">
        <v>0.31900000000000001</v>
      </c>
      <c r="I317" s="202">
        <v>26</v>
      </c>
      <c r="J317" s="204">
        <v>6.7000000000000004E-2</v>
      </c>
      <c r="K317" s="204">
        <v>8.8999999999999996E-2</v>
      </c>
      <c r="L317" s="202"/>
      <c r="M317" s="202"/>
      <c r="N317" s="355">
        <v>0.95630000000000004</v>
      </c>
    </row>
    <row r="318" spans="1:14" x14ac:dyDescent="0.2">
      <c r="A318" s="202" t="s">
        <v>3733</v>
      </c>
      <c r="B318" s="202" t="s">
        <v>3305</v>
      </c>
      <c r="C318" s="354" t="s">
        <v>1886</v>
      </c>
      <c r="D318" s="204">
        <v>0.57499999999999996</v>
      </c>
      <c r="E318" s="204"/>
      <c r="F318" s="205">
        <v>5.7</v>
      </c>
      <c r="G318" s="202">
        <v>1</v>
      </c>
      <c r="H318" s="204">
        <v>0.35299999999999998</v>
      </c>
      <c r="I318" s="202">
        <v>13</v>
      </c>
      <c r="J318" s="204">
        <v>6.5000000000000002E-2</v>
      </c>
      <c r="K318" s="204">
        <v>7.8E-2</v>
      </c>
      <c r="L318" s="202"/>
      <c r="M318" s="202"/>
      <c r="N318" s="355">
        <v>0.74809999999999999</v>
      </c>
    </row>
    <row r="319" spans="1:14" x14ac:dyDescent="0.2">
      <c r="A319" s="202" t="s">
        <v>454</v>
      </c>
      <c r="B319" s="202" t="s">
        <v>3305</v>
      </c>
      <c r="C319" s="354" t="s">
        <v>455</v>
      </c>
      <c r="D319" s="204">
        <v>0.64800000000000002</v>
      </c>
      <c r="E319" s="204"/>
      <c r="F319" s="205">
        <v>6.2</v>
      </c>
      <c r="G319" s="202">
        <v>1</v>
      </c>
      <c r="H319" s="204">
        <v>0.38800000000000001</v>
      </c>
      <c r="I319" s="202">
        <v>15</v>
      </c>
      <c r="J319" s="204">
        <v>6.6000000000000003E-2</v>
      </c>
      <c r="K319" s="204">
        <v>8.1000000000000003E-2</v>
      </c>
      <c r="L319" s="202"/>
      <c r="M319" s="202"/>
      <c r="N319" s="355">
        <v>0.71289999999999998</v>
      </c>
    </row>
    <row r="320" spans="1:14" ht="22.5" x14ac:dyDescent="0.2">
      <c r="A320" s="202" t="s">
        <v>2879</v>
      </c>
      <c r="B320" s="202" t="s">
        <v>3305</v>
      </c>
      <c r="C320" s="354" t="s">
        <v>6791</v>
      </c>
      <c r="D320" s="204">
        <v>1.2130000000000001</v>
      </c>
      <c r="E320" s="204"/>
      <c r="F320" s="205">
        <v>8.8000000000000007</v>
      </c>
      <c r="G320" s="202">
        <v>2</v>
      </c>
      <c r="H320" s="204">
        <v>0.35799999999999998</v>
      </c>
      <c r="I320" s="202">
        <v>22</v>
      </c>
      <c r="J320" s="204">
        <v>0.20699999999999999</v>
      </c>
      <c r="K320" s="204">
        <v>0.11</v>
      </c>
      <c r="L320" s="202"/>
      <c r="M320" s="202"/>
      <c r="N320" s="355">
        <v>2.1962999999999999</v>
      </c>
    </row>
    <row r="321" spans="1:14" ht="22.5" x14ac:dyDescent="0.2">
      <c r="A321" s="202" t="s">
        <v>2880</v>
      </c>
      <c r="B321" s="202" t="s">
        <v>3305</v>
      </c>
      <c r="C321" s="354" t="s">
        <v>6530</v>
      </c>
      <c r="D321" s="204">
        <v>0.95699999999999996</v>
      </c>
      <c r="E321" s="204"/>
      <c r="F321" s="205">
        <v>10</v>
      </c>
      <c r="G321" s="202">
        <v>2</v>
      </c>
      <c r="H321" s="204">
        <v>0.30299999999999999</v>
      </c>
      <c r="I321" s="202">
        <v>21</v>
      </c>
      <c r="J321" s="204">
        <v>6.4000000000000001E-2</v>
      </c>
      <c r="K321" s="204">
        <v>8.3000000000000004E-2</v>
      </c>
      <c r="L321" s="202"/>
      <c r="M321" s="202"/>
      <c r="N321" s="355">
        <v>1.0938000000000001</v>
      </c>
    </row>
    <row r="322" spans="1:14" ht="33.75" x14ac:dyDescent="0.2">
      <c r="A322" s="202" t="s">
        <v>2436</v>
      </c>
      <c r="B322" s="202" t="s">
        <v>3305</v>
      </c>
      <c r="C322" s="354" t="s">
        <v>2359</v>
      </c>
      <c r="D322" s="204">
        <v>0.48699999999999999</v>
      </c>
      <c r="E322" s="204"/>
      <c r="F322" s="205">
        <v>4.8</v>
      </c>
      <c r="G322" s="202">
        <v>1</v>
      </c>
      <c r="H322" s="204">
        <v>0.25700000000000001</v>
      </c>
      <c r="I322" s="202">
        <v>11</v>
      </c>
      <c r="J322" s="204">
        <v>6.4000000000000001E-2</v>
      </c>
      <c r="K322" s="204">
        <v>7.5999999999999998E-2</v>
      </c>
      <c r="L322" s="202"/>
      <c r="M322" s="202"/>
      <c r="N322" s="355">
        <v>0.85140000000000005</v>
      </c>
    </row>
    <row r="323" spans="1:14" ht="22.5" x14ac:dyDescent="0.2">
      <c r="A323" s="202" t="s">
        <v>1499</v>
      </c>
      <c r="B323" s="202" t="s">
        <v>3305</v>
      </c>
      <c r="C323" s="354" t="s">
        <v>7449</v>
      </c>
      <c r="D323" s="204">
        <v>0.86599999999999999</v>
      </c>
      <c r="E323" s="204"/>
      <c r="F323" s="205">
        <v>7.5</v>
      </c>
      <c r="G323" s="202">
        <v>1</v>
      </c>
      <c r="H323" s="204">
        <v>0.40699999999999997</v>
      </c>
      <c r="I323" s="202">
        <v>16</v>
      </c>
      <c r="J323" s="204">
        <v>7.5999999999999998E-2</v>
      </c>
      <c r="K323" s="204">
        <v>9.6000000000000002E-2</v>
      </c>
      <c r="L323" s="202"/>
      <c r="M323" s="202"/>
      <c r="N323" s="355">
        <v>0.95420000000000005</v>
      </c>
    </row>
    <row r="324" spans="1:14" ht="33.75" x14ac:dyDescent="0.2">
      <c r="A324" s="202" t="s">
        <v>1500</v>
      </c>
      <c r="B324" s="202" t="s">
        <v>3305</v>
      </c>
      <c r="C324" s="354" t="s">
        <v>7154</v>
      </c>
      <c r="D324" s="204">
        <v>0.69399999999999995</v>
      </c>
      <c r="E324" s="204"/>
      <c r="F324" s="205">
        <v>6.4</v>
      </c>
      <c r="G324" s="202">
        <v>1</v>
      </c>
      <c r="H324" s="204">
        <v>0.45</v>
      </c>
      <c r="I324" s="202">
        <v>14</v>
      </c>
      <c r="J324" s="204">
        <v>7.1999999999999995E-2</v>
      </c>
      <c r="K324" s="204">
        <v>8.8999999999999996E-2</v>
      </c>
      <c r="L324" s="202"/>
      <c r="M324" s="202"/>
      <c r="N324" s="355">
        <v>0.9425</v>
      </c>
    </row>
    <row r="325" spans="1:14" ht="33.75" x14ac:dyDescent="0.2">
      <c r="A325" s="202" t="s">
        <v>3983</v>
      </c>
      <c r="B325" s="202" t="s">
        <v>3305</v>
      </c>
      <c r="C325" s="354" t="s">
        <v>5611</v>
      </c>
      <c r="D325" s="204">
        <v>3.673</v>
      </c>
      <c r="E325" s="204"/>
      <c r="F325" s="205">
        <v>19.7</v>
      </c>
      <c r="G325" s="202">
        <v>6</v>
      </c>
      <c r="H325" s="204">
        <v>0.51100000000000001</v>
      </c>
      <c r="I325" s="202">
        <v>36</v>
      </c>
      <c r="J325" s="204">
        <v>0.127</v>
      </c>
      <c r="K325" s="204">
        <v>0.17299999999999999</v>
      </c>
      <c r="L325" s="202"/>
      <c r="M325" s="202"/>
      <c r="N325" s="355">
        <v>2.1046999999999998</v>
      </c>
    </row>
    <row r="326" spans="1:14" ht="56.25" x14ac:dyDescent="0.2">
      <c r="A326" s="202" t="s">
        <v>1221</v>
      </c>
      <c r="B326" s="202" t="s">
        <v>3305</v>
      </c>
      <c r="C326" s="354" t="s">
        <v>7663</v>
      </c>
      <c r="D326" s="204">
        <v>2.09</v>
      </c>
      <c r="E326" s="204"/>
      <c r="F326" s="205">
        <v>15.1</v>
      </c>
      <c r="G326" s="202">
        <v>4</v>
      </c>
      <c r="H326" s="204">
        <v>0.4</v>
      </c>
      <c r="I326" s="202">
        <v>30</v>
      </c>
      <c r="J326" s="204">
        <v>9.1999999999999998E-2</v>
      </c>
      <c r="K326" s="204">
        <v>0.124</v>
      </c>
      <c r="L326" s="202"/>
      <c r="M326" s="202"/>
      <c r="N326" s="355">
        <v>1.2652000000000001</v>
      </c>
    </row>
    <row r="327" spans="1:14" ht="56.25" x14ac:dyDescent="0.2">
      <c r="A327" s="202" t="s">
        <v>1222</v>
      </c>
      <c r="B327" s="202" t="s">
        <v>3305</v>
      </c>
      <c r="C327" s="354" t="s">
        <v>7664</v>
      </c>
      <c r="D327" s="204">
        <v>1.7150000000000001</v>
      </c>
      <c r="E327" s="204"/>
      <c r="F327" s="205">
        <v>18.2</v>
      </c>
      <c r="G327" s="202">
        <v>5</v>
      </c>
      <c r="H327" s="204">
        <v>0.27400000000000002</v>
      </c>
      <c r="I327" s="202">
        <v>35</v>
      </c>
      <c r="J327" s="204">
        <v>6.3E-2</v>
      </c>
      <c r="K327" s="204">
        <v>8.5999999999999993E-2</v>
      </c>
      <c r="L327" s="202"/>
      <c r="M327" s="202"/>
      <c r="N327" s="355">
        <v>1.2602</v>
      </c>
    </row>
    <row r="328" spans="1:14" ht="22.5" x14ac:dyDescent="0.2">
      <c r="A328" s="202" t="s">
        <v>1966</v>
      </c>
      <c r="B328" s="202" t="s">
        <v>3305</v>
      </c>
      <c r="C328" s="354" t="s">
        <v>6531</v>
      </c>
      <c r="D328" s="204">
        <v>1.319</v>
      </c>
      <c r="E328" s="204"/>
      <c r="F328" s="205">
        <v>13.3</v>
      </c>
      <c r="G328" s="202">
        <v>3</v>
      </c>
      <c r="H328" s="204">
        <v>0.316</v>
      </c>
      <c r="I328" s="202">
        <v>26</v>
      </c>
      <c r="J328" s="204">
        <v>6.7000000000000004E-2</v>
      </c>
      <c r="K328" s="204">
        <v>8.8999999999999996E-2</v>
      </c>
      <c r="L328" s="202"/>
      <c r="M328" s="202"/>
      <c r="N328" s="355">
        <v>1.22</v>
      </c>
    </row>
    <row r="329" spans="1:14" ht="22.5" x14ac:dyDescent="0.2">
      <c r="A329" s="202" t="s">
        <v>1546</v>
      </c>
      <c r="B329" s="202" t="s">
        <v>3305</v>
      </c>
      <c r="C329" s="354" t="s">
        <v>2800</v>
      </c>
      <c r="D329" s="204">
        <v>0.252</v>
      </c>
      <c r="E329" s="204"/>
      <c r="F329" s="205">
        <v>2</v>
      </c>
      <c r="G329" s="202">
        <v>1</v>
      </c>
      <c r="H329" s="204">
        <v>8.2000000000000003E-2</v>
      </c>
      <c r="I329" s="202">
        <v>3</v>
      </c>
      <c r="J329" s="204">
        <v>8.5000000000000006E-2</v>
      </c>
      <c r="K329" s="204">
        <v>8.1000000000000003E-2</v>
      </c>
      <c r="L329" s="202"/>
      <c r="M329" s="202"/>
      <c r="N329" s="355">
        <v>0.95479999999999998</v>
      </c>
    </row>
    <row r="330" spans="1:14" ht="45" x14ac:dyDescent="0.2">
      <c r="A330" s="202" t="s">
        <v>5614</v>
      </c>
      <c r="B330" s="202" t="s">
        <v>3305</v>
      </c>
      <c r="C330" s="354" t="s">
        <v>6532</v>
      </c>
      <c r="D330" s="204">
        <v>0.98899999999999999</v>
      </c>
      <c r="E330" s="204"/>
      <c r="F330" s="205">
        <v>10.9</v>
      </c>
      <c r="G330" s="202">
        <v>3</v>
      </c>
      <c r="H330" s="204">
        <v>0.23499999999999999</v>
      </c>
      <c r="I330" s="202">
        <v>22</v>
      </c>
      <c r="J330" s="204">
        <v>0.06</v>
      </c>
      <c r="K330" s="204">
        <v>7.9000000000000001E-2</v>
      </c>
      <c r="L330" s="202"/>
      <c r="M330" s="202"/>
      <c r="N330" s="355">
        <v>0.97619999999999996</v>
      </c>
    </row>
    <row r="331" spans="1:14" ht="56.25" x14ac:dyDescent="0.2">
      <c r="A331" s="202" t="s">
        <v>5615</v>
      </c>
      <c r="B331" s="202" t="s">
        <v>3305</v>
      </c>
      <c r="C331" s="354" t="s">
        <v>7155</v>
      </c>
      <c r="D331" s="204">
        <v>0.74199999999999999</v>
      </c>
      <c r="E331" s="204"/>
      <c r="F331" s="205">
        <v>9</v>
      </c>
      <c r="G331" s="202">
        <v>2</v>
      </c>
      <c r="H331" s="204">
        <v>0.24</v>
      </c>
      <c r="I331" s="202">
        <v>18</v>
      </c>
      <c r="J331" s="204">
        <v>5.6000000000000001E-2</v>
      </c>
      <c r="K331" s="204">
        <v>7.1999999999999995E-2</v>
      </c>
      <c r="L331" s="202"/>
      <c r="M331" s="202"/>
      <c r="N331" s="355">
        <v>1.2119</v>
      </c>
    </row>
    <row r="332" spans="1:14" ht="45" x14ac:dyDescent="0.2">
      <c r="A332" s="202" t="s">
        <v>5616</v>
      </c>
      <c r="B332" s="202" t="s">
        <v>3305</v>
      </c>
      <c r="C332" s="354" t="s">
        <v>7665</v>
      </c>
      <c r="D332" s="204">
        <v>0.57099999999999995</v>
      </c>
      <c r="E332" s="204"/>
      <c r="F332" s="205">
        <v>6.7</v>
      </c>
      <c r="G332" s="202">
        <v>1</v>
      </c>
      <c r="H332" s="204">
        <v>0.38100000000000001</v>
      </c>
      <c r="I332" s="202">
        <v>14</v>
      </c>
      <c r="J332" s="204">
        <v>5.8000000000000003E-2</v>
      </c>
      <c r="K332" s="204">
        <v>7.1999999999999995E-2</v>
      </c>
      <c r="L332" s="202"/>
      <c r="M332" s="202"/>
      <c r="N332" s="355">
        <v>0.88519999999999999</v>
      </c>
    </row>
    <row r="333" spans="1:14" x14ac:dyDescent="0.2">
      <c r="A333" s="81" t="s">
        <v>1812</v>
      </c>
      <c r="B333" s="82"/>
      <c r="C333" s="83"/>
      <c r="D333" s="84"/>
      <c r="E333" s="84"/>
      <c r="F333" s="85"/>
      <c r="G333" s="82"/>
      <c r="H333" s="84"/>
      <c r="I333" s="82"/>
      <c r="J333" s="84"/>
      <c r="K333" s="84"/>
      <c r="L333" s="82"/>
      <c r="M333" s="82"/>
      <c r="N333" s="356"/>
    </row>
    <row r="334" spans="1:14" ht="56.25" x14ac:dyDescent="0.2">
      <c r="A334" s="202" t="s">
        <v>1223</v>
      </c>
      <c r="B334" s="202" t="s">
        <v>3303</v>
      </c>
      <c r="C334" s="354" t="s">
        <v>7666</v>
      </c>
      <c r="D334" s="204">
        <v>5.2969999999999997</v>
      </c>
      <c r="E334" s="204"/>
      <c r="F334" s="205">
        <v>13.3</v>
      </c>
      <c r="G334" s="202">
        <v>3</v>
      </c>
      <c r="H334" s="204">
        <v>0.35499999999999998</v>
      </c>
      <c r="I334" s="202">
        <v>28</v>
      </c>
      <c r="J334" s="204">
        <v>7.4999999999999997E-2</v>
      </c>
      <c r="K334" s="204">
        <v>0.1</v>
      </c>
      <c r="L334" s="202"/>
      <c r="M334" s="202"/>
      <c r="N334" s="355">
        <v>1.1929000000000001</v>
      </c>
    </row>
    <row r="335" spans="1:14" ht="45" x14ac:dyDescent="0.2">
      <c r="A335" s="202" t="s">
        <v>1584</v>
      </c>
      <c r="B335" s="202" t="s">
        <v>3303</v>
      </c>
      <c r="C335" s="354" t="s">
        <v>7667</v>
      </c>
      <c r="D335" s="204">
        <v>4.2990000000000004</v>
      </c>
      <c r="E335" s="204"/>
      <c r="F335" s="205">
        <v>12.3</v>
      </c>
      <c r="G335" s="202">
        <v>3</v>
      </c>
      <c r="H335" s="204">
        <v>0.33900000000000002</v>
      </c>
      <c r="I335" s="202">
        <v>25</v>
      </c>
      <c r="J335" s="204">
        <v>7.6999999999999999E-2</v>
      </c>
      <c r="K335" s="204">
        <v>0.10199999999999999</v>
      </c>
      <c r="L335" s="202"/>
      <c r="M335" s="202"/>
      <c r="N335" s="355">
        <v>1.2708999999999999</v>
      </c>
    </row>
    <row r="336" spans="1:14" ht="56.25" x14ac:dyDescent="0.2">
      <c r="A336" s="202" t="s">
        <v>3682</v>
      </c>
      <c r="B336" s="202" t="s">
        <v>3303</v>
      </c>
      <c r="C336" s="354" t="s">
        <v>7668</v>
      </c>
      <c r="D336" s="204">
        <v>3.5779999999999998</v>
      </c>
      <c r="E336" s="204"/>
      <c r="F336" s="205">
        <v>6.5</v>
      </c>
      <c r="G336" s="202">
        <v>1</v>
      </c>
      <c r="H336" s="204">
        <v>0.84399999999999997</v>
      </c>
      <c r="I336" s="202">
        <v>17</v>
      </c>
      <c r="J336" s="204">
        <v>6.0999999999999999E-2</v>
      </c>
      <c r="K336" s="204">
        <v>7.5999999999999998E-2</v>
      </c>
      <c r="L336" s="202"/>
      <c r="M336" s="202"/>
      <c r="N336" s="355">
        <v>0.8639</v>
      </c>
    </row>
    <row r="337" spans="1:14" ht="56.25" x14ac:dyDescent="0.2">
      <c r="A337" s="202" t="s">
        <v>3661</v>
      </c>
      <c r="B337" s="202" t="s">
        <v>3303</v>
      </c>
      <c r="C337" s="354" t="s">
        <v>7669</v>
      </c>
      <c r="D337" s="204">
        <v>3.831</v>
      </c>
      <c r="E337" s="204"/>
      <c r="F337" s="205">
        <v>14.2</v>
      </c>
      <c r="G337" s="202">
        <v>4</v>
      </c>
      <c r="H337" s="204">
        <v>0.29599999999999999</v>
      </c>
      <c r="I337" s="202">
        <v>28</v>
      </c>
      <c r="J337" s="204">
        <v>7.2999999999999995E-2</v>
      </c>
      <c r="K337" s="204">
        <v>9.7000000000000003E-2</v>
      </c>
      <c r="L337" s="202"/>
      <c r="M337" s="202"/>
      <c r="N337" s="355">
        <v>1.1037999999999999</v>
      </c>
    </row>
    <row r="338" spans="1:14" ht="56.25" x14ac:dyDescent="0.2">
      <c r="A338" s="202" t="s">
        <v>880</v>
      </c>
      <c r="B338" s="202" t="s">
        <v>3303</v>
      </c>
      <c r="C338" s="354" t="s">
        <v>7670</v>
      </c>
      <c r="D338" s="204">
        <v>2.7989999999999999</v>
      </c>
      <c r="E338" s="204"/>
      <c r="F338" s="205">
        <v>6.1</v>
      </c>
      <c r="G338" s="202">
        <v>1</v>
      </c>
      <c r="H338" s="204">
        <v>0.67</v>
      </c>
      <c r="I338" s="202">
        <v>15</v>
      </c>
      <c r="J338" s="204">
        <v>6.8000000000000005E-2</v>
      </c>
      <c r="K338" s="204">
        <v>8.3000000000000004E-2</v>
      </c>
      <c r="L338" s="202"/>
      <c r="M338" s="202"/>
      <c r="N338" s="355">
        <v>0.91890000000000005</v>
      </c>
    </row>
    <row r="339" spans="1:14" ht="56.25" x14ac:dyDescent="0.2">
      <c r="A339" s="202" t="s">
        <v>881</v>
      </c>
      <c r="B339" s="202" t="s">
        <v>3303</v>
      </c>
      <c r="C339" s="354" t="s">
        <v>7671</v>
      </c>
      <c r="D339" s="204">
        <v>2.286</v>
      </c>
      <c r="E339" s="204"/>
      <c r="F339" s="205">
        <v>5.0999999999999996</v>
      </c>
      <c r="G339" s="202">
        <v>1</v>
      </c>
      <c r="H339" s="204">
        <v>0.55200000000000005</v>
      </c>
      <c r="I339" s="202">
        <v>13</v>
      </c>
      <c r="J339" s="204">
        <v>6.6000000000000003E-2</v>
      </c>
      <c r="K339" s="204">
        <v>7.8E-2</v>
      </c>
      <c r="L339" s="202"/>
      <c r="M339" s="202"/>
      <c r="N339" s="355">
        <v>0.87709999999999999</v>
      </c>
    </row>
    <row r="340" spans="1:14" ht="22.5" x14ac:dyDescent="0.2">
      <c r="A340" s="202" t="s">
        <v>2917</v>
      </c>
      <c r="B340" s="202" t="s">
        <v>3303</v>
      </c>
      <c r="C340" s="354" t="s">
        <v>7672</v>
      </c>
      <c r="D340" s="204">
        <v>2.1459999999999999</v>
      </c>
      <c r="E340" s="204"/>
      <c r="F340" s="205">
        <v>3</v>
      </c>
      <c r="G340" s="202">
        <v>1</v>
      </c>
      <c r="H340" s="204">
        <v>0.28899999999999998</v>
      </c>
      <c r="I340" s="202">
        <v>7</v>
      </c>
      <c r="J340" s="204">
        <v>6.5000000000000002E-2</v>
      </c>
      <c r="K340" s="204">
        <v>7.0000000000000007E-2</v>
      </c>
      <c r="L340" s="202"/>
      <c r="M340" s="202"/>
      <c r="N340" s="355">
        <v>0.91320000000000001</v>
      </c>
    </row>
    <row r="341" spans="1:14" ht="22.5" x14ac:dyDescent="0.2">
      <c r="A341" s="202" t="s">
        <v>1155</v>
      </c>
      <c r="B341" s="202" t="s">
        <v>3303</v>
      </c>
      <c r="C341" s="354" t="s">
        <v>7673</v>
      </c>
      <c r="D341" s="204">
        <v>1.752</v>
      </c>
      <c r="E341" s="204"/>
      <c r="F341" s="205">
        <v>2.7</v>
      </c>
      <c r="G341" s="202">
        <v>1</v>
      </c>
      <c r="H341" s="204">
        <v>0.27300000000000002</v>
      </c>
      <c r="I341" s="202">
        <v>6</v>
      </c>
      <c r="J341" s="204">
        <v>6.9000000000000006E-2</v>
      </c>
      <c r="K341" s="204">
        <v>7.1999999999999995E-2</v>
      </c>
      <c r="L341" s="202"/>
      <c r="M341" s="202"/>
      <c r="N341" s="355">
        <v>0.95030000000000003</v>
      </c>
    </row>
    <row r="342" spans="1:14" ht="33.75" x14ac:dyDescent="0.2">
      <c r="A342" s="202" t="s">
        <v>3268</v>
      </c>
      <c r="B342" s="202" t="s">
        <v>3303</v>
      </c>
      <c r="C342" s="354" t="s">
        <v>7450</v>
      </c>
      <c r="D342" s="204">
        <v>7.5339999999999998</v>
      </c>
      <c r="E342" s="204"/>
      <c r="F342" s="205">
        <v>16</v>
      </c>
      <c r="G342" s="202">
        <v>4</v>
      </c>
      <c r="H342" s="204">
        <v>0.63800000000000001</v>
      </c>
      <c r="I342" s="202">
        <v>30</v>
      </c>
      <c r="J342" s="204">
        <v>0.28399999999999997</v>
      </c>
      <c r="K342" s="204">
        <v>0.187</v>
      </c>
      <c r="L342" s="202"/>
      <c r="M342" s="202"/>
      <c r="N342" s="355">
        <v>2.0305</v>
      </c>
    </row>
    <row r="343" spans="1:14" ht="56.25" x14ac:dyDescent="0.2">
      <c r="A343" s="202" t="s">
        <v>2553</v>
      </c>
      <c r="B343" s="202" t="s">
        <v>3303</v>
      </c>
      <c r="C343" s="354" t="s">
        <v>7451</v>
      </c>
      <c r="D343" s="204">
        <v>6.7759999999999998</v>
      </c>
      <c r="E343" s="204"/>
      <c r="F343" s="205">
        <v>15.9</v>
      </c>
      <c r="G343" s="202">
        <v>4</v>
      </c>
      <c r="H343" s="204">
        <v>0.61899999999999999</v>
      </c>
      <c r="I343" s="202">
        <v>30</v>
      </c>
      <c r="J343" s="204">
        <v>0.246</v>
      </c>
      <c r="K343" s="204">
        <v>0.183</v>
      </c>
      <c r="L343" s="202"/>
      <c r="M343" s="202"/>
      <c r="N343" s="355">
        <v>2.0499000000000001</v>
      </c>
    </row>
    <row r="344" spans="1:14" ht="56.25" x14ac:dyDescent="0.2">
      <c r="A344" s="202" t="s">
        <v>1156</v>
      </c>
      <c r="B344" s="202" t="s">
        <v>3303</v>
      </c>
      <c r="C344" s="354" t="s">
        <v>7674</v>
      </c>
      <c r="D344" s="204">
        <v>5.7670000000000003</v>
      </c>
      <c r="E344" s="204"/>
      <c r="F344" s="205">
        <v>15.7</v>
      </c>
      <c r="G344" s="202">
        <v>4</v>
      </c>
      <c r="H344" s="204">
        <v>0.51300000000000001</v>
      </c>
      <c r="I344" s="202">
        <v>28</v>
      </c>
      <c r="J344" s="204">
        <v>0.223</v>
      </c>
      <c r="K344" s="204">
        <v>0.153</v>
      </c>
      <c r="L344" s="202"/>
      <c r="M344" s="202"/>
      <c r="N344" s="355">
        <v>1.7717000000000001</v>
      </c>
    </row>
    <row r="345" spans="1:14" ht="56.25" x14ac:dyDescent="0.2">
      <c r="A345" s="202" t="s">
        <v>1157</v>
      </c>
      <c r="B345" s="202" t="s">
        <v>3303</v>
      </c>
      <c r="C345" s="354" t="s">
        <v>7453</v>
      </c>
      <c r="D345" s="204">
        <v>4.7569999999999997</v>
      </c>
      <c r="E345" s="204"/>
      <c r="F345" s="205">
        <v>8.4</v>
      </c>
      <c r="G345" s="202">
        <v>2</v>
      </c>
      <c r="H345" s="204">
        <v>0.57699999999999996</v>
      </c>
      <c r="I345" s="202">
        <v>15</v>
      </c>
      <c r="J345" s="204">
        <v>0.29799999999999999</v>
      </c>
      <c r="K345" s="204">
        <v>0.184</v>
      </c>
      <c r="L345" s="202"/>
      <c r="M345" s="202"/>
      <c r="N345" s="355">
        <v>2.3128000000000002</v>
      </c>
    </row>
    <row r="346" spans="1:14" ht="56.25" x14ac:dyDescent="0.2">
      <c r="A346" s="202" t="s">
        <v>1158</v>
      </c>
      <c r="B346" s="202" t="s">
        <v>3303</v>
      </c>
      <c r="C346" s="354" t="s">
        <v>7675</v>
      </c>
      <c r="D346" s="204">
        <v>4.6429999999999998</v>
      </c>
      <c r="E346" s="204"/>
      <c r="F346" s="205">
        <v>13.4</v>
      </c>
      <c r="G346" s="202">
        <v>3</v>
      </c>
      <c r="H346" s="204">
        <v>0.45500000000000002</v>
      </c>
      <c r="I346" s="202">
        <v>24</v>
      </c>
      <c r="J346" s="204">
        <v>0.21299999999999999</v>
      </c>
      <c r="K346" s="204">
        <v>0.126</v>
      </c>
      <c r="L346" s="202"/>
      <c r="M346" s="202"/>
      <c r="N346" s="355">
        <v>1.4782999999999999</v>
      </c>
    </row>
    <row r="347" spans="1:14" ht="56.25" x14ac:dyDescent="0.2">
      <c r="A347" s="202" t="s">
        <v>1159</v>
      </c>
      <c r="B347" s="202" t="s">
        <v>3303</v>
      </c>
      <c r="C347" s="354" t="s">
        <v>7676</v>
      </c>
      <c r="D347" s="204">
        <v>3.8239999999999998</v>
      </c>
      <c r="E347" s="204"/>
      <c r="F347" s="205">
        <v>11.3</v>
      </c>
      <c r="G347" s="202">
        <v>3</v>
      </c>
      <c r="H347" s="204">
        <v>0.376</v>
      </c>
      <c r="I347" s="202">
        <v>19</v>
      </c>
      <c r="J347" s="204">
        <v>0.22500000000000001</v>
      </c>
      <c r="K347" s="204">
        <v>0.122</v>
      </c>
      <c r="L347" s="202"/>
      <c r="M347" s="202"/>
      <c r="N347" s="355">
        <v>1.4649000000000001</v>
      </c>
    </row>
    <row r="348" spans="1:14" ht="45" x14ac:dyDescent="0.2">
      <c r="A348" s="202" t="s">
        <v>3238</v>
      </c>
      <c r="B348" s="202" t="s">
        <v>3303</v>
      </c>
      <c r="C348" s="354" t="s">
        <v>2688</v>
      </c>
      <c r="D348" s="204">
        <v>5.4960000000000004</v>
      </c>
      <c r="E348" s="204"/>
      <c r="F348" s="205">
        <v>13.6</v>
      </c>
      <c r="G348" s="202">
        <v>4</v>
      </c>
      <c r="H348" s="204">
        <v>0.47499999999999998</v>
      </c>
      <c r="I348" s="202">
        <v>23</v>
      </c>
      <c r="J348" s="204">
        <v>0.245</v>
      </c>
      <c r="K348" s="204"/>
      <c r="L348" s="202" t="s">
        <v>310</v>
      </c>
      <c r="M348" s="202"/>
      <c r="N348" s="355">
        <v>1.8334999999999999</v>
      </c>
    </row>
    <row r="349" spans="1:14" ht="45" x14ac:dyDescent="0.2">
      <c r="A349" s="202" t="s">
        <v>2881</v>
      </c>
      <c r="B349" s="202" t="s">
        <v>3303</v>
      </c>
      <c r="C349" s="354" t="s">
        <v>7456</v>
      </c>
      <c r="D349" s="204">
        <v>11.557</v>
      </c>
      <c r="E349" s="204"/>
      <c r="F349" s="205">
        <v>26.8</v>
      </c>
      <c r="G349" s="202">
        <v>8</v>
      </c>
      <c r="H349" s="204">
        <v>0.71599999999999997</v>
      </c>
      <c r="I349" s="202">
        <v>45</v>
      </c>
      <c r="J349" s="204">
        <v>0.25900000000000001</v>
      </c>
      <c r="K349" s="204">
        <v>0.23200000000000001</v>
      </c>
      <c r="L349" s="202"/>
      <c r="M349" s="202"/>
      <c r="N349" s="355">
        <v>2.3102999999999998</v>
      </c>
    </row>
    <row r="350" spans="1:14" ht="56.25" x14ac:dyDescent="0.2">
      <c r="A350" s="202" t="s">
        <v>3114</v>
      </c>
      <c r="B350" s="202" t="s">
        <v>3303</v>
      </c>
      <c r="C350" s="354" t="s">
        <v>7457</v>
      </c>
      <c r="D350" s="204">
        <v>7.125</v>
      </c>
      <c r="E350" s="204"/>
      <c r="F350" s="205">
        <v>25.7</v>
      </c>
      <c r="G350" s="202">
        <v>8</v>
      </c>
      <c r="H350" s="204">
        <v>0.35699999999999998</v>
      </c>
      <c r="I350" s="202">
        <v>44</v>
      </c>
      <c r="J350" s="204">
        <v>0.191</v>
      </c>
      <c r="K350" s="204">
        <v>0.12</v>
      </c>
      <c r="L350" s="202"/>
      <c r="M350" s="202"/>
      <c r="N350" s="355">
        <v>1.3467</v>
      </c>
    </row>
    <row r="351" spans="1:14" ht="33.75" x14ac:dyDescent="0.2">
      <c r="A351" s="202" t="s">
        <v>2689</v>
      </c>
      <c r="B351" s="202" t="s">
        <v>3303</v>
      </c>
      <c r="C351" s="354" t="s">
        <v>7458</v>
      </c>
      <c r="D351" s="204">
        <v>5.7789999999999999</v>
      </c>
      <c r="E351" s="204"/>
      <c r="F351" s="205">
        <v>15.5</v>
      </c>
      <c r="G351" s="202">
        <v>4</v>
      </c>
      <c r="H351" s="204">
        <v>0.628</v>
      </c>
      <c r="I351" s="202">
        <v>29</v>
      </c>
      <c r="J351" s="204">
        <v>0.21</v>
      </c>
      <c r="K351" s="204"/>
      <c r="L351" s="202" t="s">
        <v>310</v>
      </c>
      <c r="M351" s="202"/>
      <c r="N351" s="355">
        <v>2.0026999999999999</v>
      </c>
    </row>
    <row r="352" spans="1:14" ht="56.25" x14ac:dyDescent="0.2">
      <c r="A352" s="202" t="s">
        <v>2690</v>
      </c>
      <c r="B352" s="202" t="s">
        <v>3303</v>
      </c>
      <c r="C352" s="354" t="s">
        <v>7677</v>
      </c>
      <c r="D352" s="204">
        <v>4.3070000000000004</v>
      </c>
      <c r="E352" s="204"/>
      <c r="F352" s="205">
        <v>13.5</v>
      </c>
      <c r="G352" s="202">
        <v>4</v>
      </c>
      <c r="H352" s="204">
        <v>0.38300000000000001</v>
      </c>
      <c r="I352" s="202">
        <v>24</v>
      </c>
      <c r="J352" s="204">
        <v>0.20799999999999999</v>
      </c>
      <c r="K352" s="204"/>
      <c r="L352" s="202" t="s">
        <v>310</v>
      </c>
      <c r="M352" s="202"/>
      <c r="N352" s="355">
        <v>1.5677000000000001</v>
      </c>
    </row>
    <row r="353" spans="1:14" ht="56.25" x14ac:dyDescent="0.2">
      <c r="A353" s="202" t="s">
        <v>2691</v>
      </c>
      <c r="B353" s="202" t="s">
        <v>3303</v>
      </c>
      <c r="C353" s="354" t="s">
        <v>7678</v>
      </c>
      <c r="D353" s="204">
        <v>3.5430000000000001</v>
      </c>
      <c r="E353" s="204"/>
      <c r="F353" s="205">
        <v>10.8</v>
      </c>
      <c r="G353" s="202">
        <v>3</v>
      </c>
      <c r="H353" s="204">
        <v>0.36899999999999999</v>
      </c>
      <c r="I353" s="202">
        <v>18</v>
      </c>
      <c r="J353" s="204">
        <v>0.214</v>
      </c>
      <c r="K353" s="204"/>
      <c r="L353" s="202" t="s">
        <v>310</v>
      </c>
      <c r="M353" s="202"/>
      <c r="N353" s="355">
        <v>1.4733000000000001</v>
      </c>
    </row>
    <row r="354" spans="1:14" ht="56.25" x14ac:dyDescent="0.2">
      <c r="A354" s="202" t="s">
        <v>3269</v>
      </c>
      <c r="B354" s="202" t="s">
        <v>3303</v>
      </c>
      <c r="C354" s="354" t="s">
        <v>7461</v>
      </c>
      <c r="D354" s="204">
        <v>6.2770000000000001</v>
      </c>
      <c r="E354" s="204"/>
      <c r="F354" s="205">
        <v>13.3</v>
      </c>
      <c r="G354" s="202">
        <v>3</v>
      </c>
      <c r="H354" s="204">
        <v>0.71699999999999997</v>
      </c>
      <c r="I354" s="202">
        <v>27</v>
      </c>
      <c r="J354" s="204">
        <v>0.27600000000000002</v>
      </c>
      <c r="K354" s="204">
        <v>0.2</v>
      </c>
      <c r="L354" s="202"/>
      <c r="M354" s="202"/>
      <c r="N354" s="355">
        <v>2.3395000000000001</v>
      </c>
    </row>
    <row r="355" spans="1:14" ht="56.25" x14ac:dyDescent="0.2">
      <c r="A355" s="202" t="s">
        <v>1887</v>
      </c>
      <c r="B355" s="202" t="s">
        <v>3303</v>
      </c>
      <c r="C355" s="354" t="s">
        <v>7679</v>
      </c>
      <c r="D355" s="204">
        <v>6.181</v>
      </c>
      <c r="E355" s="204"/>
      <c r="F355" s="205">
        <v>16.8</v>
      </c>
      <c r="G355" s="202">
        <v>5</v>
      </c>
      <c r="H355" s="204">
        <v>0.45200000000000001</v>
      </c>
      <c r="I355" s="202">
        <v>31</v>
      </c>
      <c r="J355" s="204">
        <v>0.23899999999999999</v>
      </c>
      <c r="K355" s="204">
        <v>0.153</v>
      </c>
      <c r="L355" s="202"/>
      <c r="M355" s="202"/>
      <c r="N355" s="355">
        <v>1.6961999999999999</v>
      </c>
    </row>
    <row r="356" spans="1:14" ht="56.25" x14ac:dyDescent="0.2">
      <c r="A356" s="202" t="s">
        <v>5622</v>
      </c>
      <c r="B356" s="202" t="s">
        <v>3303</v>
      </c>
      <c r="C356" s="354" t="s">
        <v>7680</v>
      </c>
      <c r="D356" s="204">
        <v>4.0609999999999999</v>
      </c>
      <c r="E356" s="204"/>
      <c r="F356" s="205">
        <v>11.3</v>
      </c>
      <c r="G356" s="202">
        <v>3</v>
      </c>
      <c r="H356" s="204">
        <v>0.41299999999999998</v>
      </c>
      <c r="I356" s="202">
        <v>20</v>
      </c>
      <c r="J356" s="204">
        <v>0.22800000000000001</v>
      </c>
      <c r="K356" s="204">
        <v>0.13400000000000001</v>
      </c>
      <c r="L356" s="202"/>
      <c r="M356" s="202"/>
      <c r="N356" s="355">
        <v>1.5696000000000001</v>
      </c>
    </row>
    <row r="357" spans="1:14" ht="33.75" x14ac:dyDescent="0.2">
      <c r="A357" s="202" t="s">
        <v>3115</v>
      </c>
      <c r="B357" s="202" t="s">
        <v>3303</v>
      </c>
      <c r="C357" s="354" t="s">
        <v>7681</v>
      </c>
      <c r="D357" s="204">
        <v>8.7810000000000006</v>
      </c>
      <c r="E357" s="204"/>
      <c r="F357" s="205">
        <v>34.1</v>
      </c>
      <c r="G357" s="202">
        <v>10</v>
      </c>
      <c r="H357" s="204">
        <v>0.41199999999999998</v>
      </c>
      <c r="I357" s="202">
        <v>52</v>
      </c>
      <c r="J357" s="204">
        <v>9.2999999999999999E-2</v>
      </c>
      <c r="K357" s="204">
        <v>0.129</v>
      </c>
      <c r="L357" s="202"/>
      <c r="M357" s="202"/>
      <c r="N357" s="355">
        <v>1.2355</v>
      </c>
    </row>
    <row r="358" spans="1:14" ht="56.25" x14ac:dyDescent="0.2">
      <c r="A358" s="202" t="s">
        <v>3116</v>
      </c>
      <c r="B358" s="202" t="s">
        <v>3303</v>
      </c>
      <c r="C358" s="354" t="s">
        <v>7682</v>
      </c>
      <c r="D358" s="204">
        <v>4.6390000000000002</v>
      </c>
      <c r="E358" s="204"/>
      <c r="F358" s="205">
        <v>21.2</v>
      </c>
      <c r="G358" s="202">
        <v>6</v>
      </c>
      <c r="H358" s="204">
        <v>0.33</v>
      </c>
      <c r="I358" s="202">
        <v>39</v>
      </c>
      <c r="J358" s="204">
        <v>7.5999999999999998E-2</v>
      </c>
      <c r="K358" s="204">
        <v>0.104</v>
      </c>
      <c r="L358" s="202"/>
      <c r="M358" s="202"/>
      <c r="N358" s="355">
        <v>1.0435000000000001</v>
      </c>
    </row>
    <row r="359" spans="1:14" ht="56.25" x14ac:dyDescent="0.2">
      <c r="A359" s="202" t="s">
        <v>2246</v>
      </c>
      <c r="B359" s="202" t="s">
        <v>3303</v>
      </c>
      <c r="C359" s="354" t="s">
        <v>7683</v>
      </c>
      <c r="D359" s="204">
        <v>3.532</v>
      </c>
      <c r="E359" s="204"/>
      <c r="F359" s="205">
        <v>18.2</v>
      </c>
      <c r="G359" s="202">
        <v>5</v>
      </c>
      <c r="H359" s="204">
        <v>0.29499999999999998</v>
      </c>
      <c r="I359" s="202">
        <v>35</v>
      </c>
      <c r="J359" s="204">
        <v>6.8000000000000005E-2</v>
      </c>
      <c r="K359" s="204">
        <v>9.1999999999999998E-2</v>
      </c>
      <c r="L359" s="202"/>
      <c r="M359" s="202"/>
      <c r="N359" s="355">
        <v>0.96579999999999999</v>
      </c>
    </row>
    <row r="360" spans="1:14" ht="56.25" x14ac:dyDescent="0.2">
      <c r="A360" s="202" t="s">
        <v>2247</v>
      </c>
      <c r="B360" s="202" t="s">
        <v>3303</v>
      </c>
      <c r="C360" s="354" t="s">
        <v>7684</v>
      </c>
      <c r="D360" s="204">
        <v>2.927</v>
      </c>
      <c r="E360" s="204"/>
      <c r="F360" s="205">
        <v>13.8</v>
      </c>
      <c r="G360" s="202">
        <v>4</v>
      </c>
      <c r="H360" s="204">
        <v>0.251</v>
      </c>
      <c r="I360" s="202">
        <v>26</v>
      </c>
      <c r="J360" s="204">
        <v>6.4000000000000001E-2</v>
      </c>
      <c r="K360" s="204">
        <v>8.5000000000000006E-2</v>
      </c>
      <c r="L360" s="202"/>
      <c r="M360" s="202"/>
      <c r="N360" s="355">
        <v>0.84060000000000001</v>
      </c>
    </row>
    <row r="361" spans="1:14" ht="56.25" x14ac:dyDescent="0.2">
      <c r="A361" s="202" t="s">
        <v>2248</v>
      </c>
      <c r="B361" s="202" t="s">
        <v>3303</v>
      </c>
      <c r="C361" s="354" t="s">
        <v>7685</v>
      </c>
      <c r="D361" s="204">
        <v>2.3250000000000002</v>
      </c>
      <c r="E361" s="204"/>
      <c r="F361" s="205">
        <v>10.9</v>
      </c>
      <c r="G361" s="202">
        <v>3</v>
      </c>
      <c r="H361" s="204">
        <v>0.23100000000000001</v>
      </c>
      <c r="I361" s="202">
        <v>22</v>
      </c>
      <c r="J361" s="204">
        <v>0.06</v>
      </c>
      <c r="K361" s="204">
        <v>7.8E-2</v>
      </c>
      <c r="L361" s="202"/>
      <c r="M361" s="202"/>
      <c r="N361" s="355">
        <v>0.75760000000000005</v>
      </c>
    </row>
    <row r="362" spans="1:14" ht="45" x14ac:dyDescent="0.2">
      <c r="A362" s="202" t="s">
        <v>2249</v>
      </c>
      <c r="B362" s="202" t="s">
        <v>3303</v>
      </c>
      <c r="C362" s="354" t="s">
        <v>7686</v>
      </c>
      <c r="D362" s="204">
        <v>1.9570000000000001</v>
      </c>
      <c r="E362" s="204"/>
      <c r="F362" s="205">
        <v>10</v>
      </c>
      <c r="G362" s="202">
        <v>2</v>
      </c>
      <c r="H362" s="204">
        <v>0.26</v>
      </c>
      <c r="I362" s="202">
        <v>20</v>
      </c>
      <c r="J362" s="204">
        <v>5.5E-2</v>
      </c>
      <c r="K362" s="204">
        <v>7.0999999999999994E-2</v>
      </c>
      <c r="L362" s="202"/>
      <c r="M362" s="202"/>
      <c r="N362" s="355">
        <v>0.68779999999999997</v>
      </c>
    </row>
    <row r="363" spans="1:14" ht="45" x14ac:dyDescent="0.2">
      <c r="A363" s="202" t="s">
        <v>7166</v>
      </c>
      <c r="B363" s="202" t="s">
        <v>3303</v>
      </c>
      <c r="C363" s="354" t="s">
        <v>7687</v>
      </c>
      <c r="D363" s="204">
        <v>1.746</v>
      </c>
      <c r="E363" s="204"/>
      <c r="F363" s="205">
        <v>8</v>
      </c>
      <c r="G363" s="202">
        <v>2</v>
      </c>
      <c r="H363" s="204">
        <v>0.22</v>
      </c>
      <c r="I363" s="202">
        <v>15</v>
      </c>
      <c r="J363" s="204">
        <v>5.8000000000000003E-2</v>
      </c>
      <c r="K363" s="204">
        <v>7.2999999999999995E-2</v>
      </c>
      <c r="L363" s="202"/>
      <c r="M363" s="202"/>
      <c r="N363" s="355">
        <v>0.71909999999999996</v>
      </c>
    </row>
    <row r="364" spans="1:14" ht="33.75" x14ac:dyDescent="0.2">
      <c r="A364" s="202" t="s">
        <v>1888</v>
      </c>
      <c r="B364" s="202" t="s">
        <v>3303</v>
      </c>
      <c r="C364" s="354" t="s">
        <v>6802</v>
      </c>
      <c r="D364" s="204">
        <v>3.3479999999999999</v>
      </c>
      <c r="E364" s="204"/>
      <c r="F364" s="205">
        <v>9.5</v>
      </c>
      <c r="G364" s="202">
        <v>2</v>
      </c>
      <c r="H364" s="204">
        <v>0.54600000000000004</v>
      </c>
      <c r="I364" s="202">
        <v>20</v>
      </c>
      <c r="J364" s="204">
        <v>0.17199999999999999</v>
      </c>
      <c r="K364" s="204">
        <v>0.156</v>
      </c>
      <c r="L364" s="202"/>
      <c r="M364" s="202"/>
      <c r="N364" s="355">
        <v>1.8843000000000001</v>
      </c>
    </row>
    <row r="365" spans="1:14" ht="56.25" x14ac:dyDescent="0.2">
      <c r="A365" s="202" t="s">
        <v>1889</v>
      </c>
      <c r="B365" s="202" t="s">
        <v>3303</v>
      </c>
      <c r="C365" s="354" t="s">
        <v>7688</v>
      </c>
      <c r="D365" s="204">
        <v>3.47</v>
      </c>
      <c r="E365" s="204"/>
      <c r="F365" s="205">
        <v>12.3</v>
      </c>
      <c r="G365" s="202">
        <v>3</v>
      </c>
      <c r="H365" s="204">
        <v>0.47399999999999998</v>
      </c>
      <c r="I365" s="202">
        <v>26</v>
      </c>
      <c r="J365" s="204">
        <v>0.108</v>
      </c>
      <c r="K365" s="204">
        <v>0.14199999999999999</v>
      </c>
      <c r="L365" s="202"/>
      <c r="M365" s="202"/>
      <c r="N365" s="355">
        <v>1.5132000000000001</v>
      </c>
    </row>
    <row r="366" spans="1:14" ht="56.25" x14ac:dyDescent="0.2">
      <c r="A366" s="202" t="s">
        <v>1580</v>
      </c>
      <c r="B366" s="202" t="s">
        <v>3303</v>
      </c>
      <c r="C366" s="354" t="s">
        <v>7465</v>
      </c>
      <c r="D366" s="204">
        <v>2.198</v>
      </c>
      <c r="E366" s="204"/>
      <c r="F366" s="205">
        <v>9.4</v>
      </c>
      <c r="G366" s="202">
        <v>2</v>
      </c>
      <c r="H366" s="204">
        <v>0.36899999999999999</v>
      </c>
      <c r="I366" s="202">
        <v>19</v>
      </c>
      <c r="J366" s="204">
        <v>8.3000000000000004E-2</v>
      </c>
      <c r="K366" s="204">
        <v>0.107</v>
      </c>
      <c r="L366" s="202"/>
      <c r="M366" s="202"/>
      <c r="N366" s="355">
        <v>1.2326999999999999</v>
      </c>
    </row>
    <row r="367" spans="1:14" ht="56.25" x14ac:dyDescent="0.2">
      <c r="A367" s="202" t="s">
        <v>2243</v>
      </c>
      <c r="B367" s="202" t="s">
        <v>3303</v>
      </c>
      <c r="C367" s="354" t="s">
        <v>7689</v>
      </c>
      <c r="D367" s="204">
        <v>3.762</v>
      </c>
      <c r="E367" s="204"/>
      <c r="F367" s="205">
        <v>14.5</v>
      </c>
      <c r="G367" s="202">
        <v>4</v>
      </c>
      <c r="H367" s="204">
        <v>0.28199999999999997</v>
      </c>
      <c r="I367" s="202">
        <v>30</v>
      </c>
      <c r="J367" s="204">
        <v>6.8000000000000005E-2</v>
      </c>
      <c r="K367" s="204">
        <v>9.0999999999999998E-2</v>
      </c>
      <c r="L367" s="202"/>
      <c r="M367" s="202"/>
      <c r="N367" s="355">
        <v>1.1105</v>
      </c>
    </row>
    <row r="368" spans="1:14" ht="56.25" x14ac:dyDescent="0.2">
      <c r="A368" s="202" t="s">
        <v>3232</v>
      </c>
      <c r="B368" s="202" t="s">
        <v>3303</v>
      </c>
      <c r="C368" s="354" t="s">
        <v>7690</v>
      </c>
      <c r="D368" s="204">
        <v>2.4209999999999998</v>
      </c>
      <c r="E368" s="204"/>
      <c r="F368" s="205">
        <v>5.6</v>
      </c>
      <c r="G368" s="202">
        <v>1</v>
      </c>
      <c r="H368" s="204">
        <v>0.81299999999999994</v>
      </c>
      <c r="I368" s="202">
        <v>14</v>
      </c>
      <c r="J368" s="204">
        <v>6.4000000000000001E-2</v>
      </c>
      <c r="K368" s="204">
        <v>7.6999999999999999E-2</v>
      </c>
      <c r="L368" s="202"/>
      <c r="M368" s="202"/>
      <c r="N368" s="355">
        <v>0.81869999999999998</v>
      </c>
    </row>
    <row r="369" spans="1:14" ht="33.75" x14ac:dyDescent="0.2">
      <c r="A369" s="202" t="s">
        <v>2393</v>
      </c>
      <c r="B369" s="202" t="s">
        <v>3303</v>
      </c>
      <c r="C369" s="354" t="s">
        <v>7691</v>
      </c>
      <c r="D369" s="204">
        <v>2.63</v>
      </c>
      <c r="E369" s="204"/>
      <c r="F369" s="205">
        <v>9.6</v>
      </c>
      <c r="G369" s="202">
        <v>2</v>
      </c>
      <c r="H369" s="204">
        <v>0.33900000000000002</v>
      </c>
      <c r="I369" s="202">
        <v>20</v>
      </c>
      <c r="J369" s="204">
        <v>7.3999999999999996E-2</v>
      </c>
      <c r="K369" s="204">
        <v>9.6000000000000002E-2</v>
      </c>
      <c r="L369" s="202"/>
      <c r="M369" s="202"/>
      <c r="N369" s="355">
        <v>1.1511</v>
      </c>
    </row>
    <row r="370" spans="1:14" ht="56.25" x14ac:dyDescent="0.2">
      <c r="A370" s="202" t="s">
        <v>2394</v>
      </c>
      <c r="B370" s="202" t="s">
        <v>3303</v>
      </c>
      <c r="C370" s="354" t="s">
        <v>7692</v>
      </c>
      <c r="D370" s="204">
        <v>2.077</v>
      </c>
      <c r="E370" s="204"/>
      <c r="F370" s="205">
        <v>12.1</v>
      </c>
      <c r="G370" s="202">
        <v>3</v>
      </c>
      <c r="H370" s="204">
        <v>0.29699999999999999</v>
      </c>
      <c r="I370" s="202">
        <v>25</v>
      </c>
      <c r="J370" s="204">
        <v>6.9000000000000006E-2</v>
      </c>
      <c r="K370" s="204">
        <v>9.0999999999999998E-2</v>
      </c>
      <c r="L370" s="202"/>
      <c r="M370" s="202"/>
      <c r="N370" s="355">
        <v>1.117</v>
      </c>
    </row>
    <row r="371" spans="1:14" ht="33.75" x14ac:dyDescent="0.2">
      <c r="A371" s="202" t="s">
        <v>2810</v>
      </c>
      <c r="B371" s="202" t="s">
        <v>3303</v>
      </c>
      <c r="C371" s="354" t="s">
        <v>7693</v>
      </c>
      <c r="D371" s="204">
        <v>1.6919999999999999</v>
      </c>
      <c r="E371" s="204"/>
      <c r="F371" s="205">
        <v>6.9</v>
      </c>
      <c r="G371" s="202">
        <v>1</v>
      </c>
      <c r="H371" s="204">
        <v>0.38300000000000001</v>
      </c>
      <c r="I371" s="202">
        <v>15</v>
      </c>
      <c r="J371" s="204">
        <v>6.3E-2</v>
      </c>
      <c r="K371" s="204">
        <v>7.9000000000000001E-2</v>
      </c>
      <c r="L371" s="202"/>
      <c r="M371" s="202"/>
      <c r="N371" s="355">
        <v>0.81359999999999999</v>
      </c>
    </row>
    <row r="372" spans="1:14" ht="56.25" x14ac:dyDescent="0.2">
      <c r="A372" s="202" t="s">
        <v>1751</v>
      </c>
      <c r="B372" s="202" t="s">
        <v>3303</v>
      </c>
      <c r="C372" s="354" t="s">
        <v>7694</v>
      </c>
      <c r="D372" s="204">
        <v>1.25</v>
      </c>
      <c r="E372" s="204"/>
      <c r="F372" s="205">
        <v>5.4</v>
      </c>
      <c r="G372" s="202">
        <v>1</v>
      </c>
      <c r="H372" s="204">
        <v>0.35699999999999998</v>
      </c>
      <c r="I372" s="202">
        <v>13</v>
      </c>
      <c r="J372" s="204">
        <v>6.7000000000000004E-2</v>
      </c>
      <c r="K372" s="204">
        <v>8.1000000000000003E-2</v>
      </c>
      <c r="L372" s="202"/>
      <c r="M372" s="202"/>
      <c r="N372" s="355">
        <v>0.87270000000000003</v>
      </c>
    </row>
    <row r="373" spans="1:14" ht="45" x14ac:dyDescent="0.2">
      <c r="A373" s="202" t="s">
        <v>870</v>
      </c>
      <c r="B373" s="202" t="s">
        <v>3303</v>
      </c>
      <c r="C373" s="354" t="s">
        <v>7695</v>
      </c>
      <c r="D373" s="204">
        <v>1.153</v>
      </c>
      <c r="E373" s="204"/>
      <c r="F373" s="205">
        <v>6.9</v>
      </c>
      <c r="G373" s="202">
        <v>1</v>
      </c>
      <c r="H373" s="204">
        <v>0.46500000000000002</v>
      </c>
      <c r="I373" s="202">
        <v>17</v>
      </c>
      <c r="J373" s="204">
        <v>6.2E-2</v>
      </c>
      <c r="K373" s="204">
        <v>7.8E-2</v>
      </c>
      <c r="L373" s="202"/>
      <c r="M373" s="202"/>
      <c r="N373" s="355">
        <v>0.93100000000000005</v>
      </c>
    </row>
    <row r="374" spans="1:14" ht="33.75" x14ac:dyDescent="0.2">
      <c r="A374" s="202" t="s">
        <v>3267</v>
      </c>
      <c r="B374" s="202" t="s">
        <v>3303</v>
      </c>
      <c r="C374" s="354" t="s">
        <v>1280</v>
      </c>
      <c r="D374" s="204">
        <v>4.1020000000000003</v>
      </c>
      <c r="E374" s="204"/>
      <c r="F374" s="205">
        <v>36.299999999999997</v>
      </c>
      <c r="G374" s="202">
        <v>11</v>
      </c>
      <c r="H374" s="204">
        <v>0.22800000000000001</v>
      </c>
      <c r="I374" s="202">
        <v>54</v>
      </c>
      <c r="J374" s="204">
        <v>5.2999999999999999E-2</v>
      </c>
      <c r="K374" s="204">
        <v>7.2999999999999995E-2</v>
      </c>
      <c r="L374" s="202"/>
      <c r="M374" s="202"/>
      <c r="N374" s="355">
        <v>0.88670000000000004</v>
      </c>
    </row>
    <row r="375" spans="1:14" ht="33.75" x14ac:dyDescent="0.2">
      <c r="A375" s="202" t="s">
        <v>2437</v>
      </c>
      <c r="B375" s="202" t="s">
        <v>3303</v>
      </c>
      <c r="C375" s="354" t="s">
        <v>1591</v>
      </c>
      <c r="D375" s="204">
        <v>1.599</v>
      </c>
      <c r="E375" s="204"/>
      <c r="F375" s="205">
        <v>16.2</v>
      </c>
      <c r="G375" s="202">
        <v>4</v>
      </c>
      <c r="H375" s="204">
        <v>0.248</v>
      </c>
      <c r="I375" s="202">
        <v>31</v>
      </c>
      <c r="J375" s="204">
        <v>5.3999999999999999E-2</v>
      </c>
      <c r="K375" s="204">
        <v>7.1999999999999995E-2</v>
      </c>
      <c r="L375" s="202"/>
      <c r="M375" s="202"/>
      <c r="N375" s="355">
        <v>0.82399999999999995</v>
      </c>
    </row>
    <row r="376" spans="1:14" ht="22.5" x14ac:dyDescent="0.2">
      <c r="A376" s="202" t="s">
        <v>1592</v>
      </c>
      <c r="B376" s="202" t="s">
        <v>3303</v>
      </c>
      <c r="C376" s="354" t="s">
        <v>4009</v>
      </c>
      <c r="D376" s="204">
        <v>1.278</v>
      </c>
      <c r="E376" s="204"/>
      <c r="F376" s="205">
        <v>11.9</v>
      </c>
      <c r="G376" s="202">
        <v>3</v>
      </c>
      <c r="H376" s="204">
        <v>0.23499999999999999</v>
      </c>
      <c r="I376" s="202">
        <v>24</v>
      </c>
      <c r="J376" s="204">
        <v>5.5E-2</v>
      </c>
      <c r="K376" s="204">
        <v>7.2999999999999995E-2</v>
      </c>
      <c r="L376" s="202"/>
      <c r="M376" s="202"/>
      <c r="N376" s="355">
        <v>0.71960000000000002</v>
      </c>
    </row>
    <row r="377" spans="1:14" ht="22.5" x14ac:dyDescent="0.2">
      <c r="A377" s="202" t="s">
        <v>3117</v>
      </c>
      <c r="B377" s="202" t="s">
        <v>3303</v>
      </c>
      <c r="C377" s="354" t="s">
        <v>305</v>
      </c>
      <c r="D377" s="204">
        <v>3.3050000000000002</v>
      </c>
      <c r="E377" s="204"/>
      <c r="F377" s="205">
        <v>19.2</v>
      </c>
      <c r="G377" s="202">
        <v>5</v>
      </c>
      <c r="H377" s="204">
        <v>0.316</v>
      </c>
      <c r="I377" s="202">
        <v>37</v>
      </c>
      <c r="J377" s="204">
        <v>6.9000000000000006E-2</v>
      </c>
      <c r="K377" s="204">
        <v>9.4E-2</v>
      </c>
      <c r="L377" s="202"/>
      <c r="M377" s="202"/>
      <c r="N377" s="355">
        <v>0.9355</v>
      </c>
    </row>
    <row r="378" spans="1:14" ht="22.5" x14ac:dyDescent="0.2">
      <c r="A378" s="202" t="s">
        <v>3118</v>
      </c>
      <c r="B378" s="202" t="s">
        <v>3303</v>
      </c>
      <c r="C378" s="354" t="s">
        <v>306</v>
      </c>
      <c r="D378" s="204">
        <v>2.1589999999999998</v>
      </c>
      <c r="E378" s="204"/>
      <c r="F378" s="205">
        <v>10.9</v>
      </c>
      <c r="G378" s="202">
        <v>3</v>
      </c>
      <c r="H378" s="204">
        <v>0.254</v>
      </c>
      <c r="I378" s="202">
        <v>22</v>
      </c>
      <c r="J378" s="204">
        <v>6.5000000000000002E-2</v>
      </c>
      <c r="K378" s="204">
        <v>8.5000000000000006E-2</v>
      </c>
      <c r="L378" s="202"/>
      <c r="M378" s="202"/>
      <c r="N378" s="355">
        <v>0.77</v>
      </c>
    </row>
    <row r="379" spans="1:14" ht="56.25" x14ac:dyDescent="0.2">
      <c r="A379" s="202" t="s">
        <v>1914</v>
      </c>
      <c r="B379" s="202" t="s">
        <v>3303</v>
      </c>
      <c r="C379" s="354" t="s">
        <v>7696</v>
      </c>
      <c r="D379" s="204">
        <v>2.839</v>
      </c>
      <c r="E379" s="204"/>
      <c r="F379" s="205">
        <v>16.399999999999999</v>
      </c>
      <c r="G379" s="202">
        <v>4</v>
      </c>
      <c r="H379" s="204">
        <v>0.40899999999999997</v>
      </c>
      <c r="I379" s="202">
        <v>34</v>
      </c>
      <c r="J379" s="204">
        <v>8.7999999999999995E-2</v>
      </c>
      <c r="K379" s="204">
        <v>0.11799999999999999</v>
      </c>
      <c r="L379" s="202"/>
      <c r="M379" s="202"/>
      <c r="N379" s="355">
        <v>1.3680000000000001</v>
      </c>
    </row>
    <row r="380" spans="1:14" ht="22.5" x14ac:dyDescent="0.2">
      <c r="A380" s="202" t="s">
        <v>868</v>
      </c>
      <c r="B380" s="202" t="s">
        <v>3303</v>
      </c>
      <c r="C380" s="354" t="s">
        <v>7697</v>
      </c>
      <c r="D380" s="204">
        <v>1.5</v>
      </c>
      <c r="E380" s="204"/>
      <c r="F380" s="205">
        <v>3.1</v>
      </c>
      <c r="G380" s="202">
        <v>1</v>
      </c>
      <c r="H380" s="204">
        <v>0.29799999999999999</v>
      </c>
      <c r="I380" s="202">
        <v>8</v>
      </c>
      <c r="J380" s="204">
        <v>7.6999999999999999E-2</v>
      </c>
      <c r="K380" s="204">
        <v>8.4000000000000005E-2</v>
      </c>
      <c r="L380" s="202"/>
      <c r="M380" s="202"/>
      <c r="N380" s="355">
        <v>1.0530999999999999</v>
      </c>
    </row>
    <row r="381" spans="1:14" ht="22.5" x14ac:dyDescent="0.2">
      <c r="A381" s="202" t="s">
        <v>869</v>
      </c>
      <c r="B381" s="202" t="s">
        <v>3303</v>
      </c>
      <c r="C381" s="354" t="s">
        <v>7698</v>
      </c>
      <c r="D381" s="204">
        <v>0.70899999999999996</v>
      </c>
      <c r="E381" s="204"/>
      <c r="F381" s="205">
        <v>2.7</v>
      </c>
      <c r="G381" s="202">
        <v>1</v>
      </c>
      <c r="H381" s="204">
        <v>9.2999999999999999E-2</v>
      </c>
      <c r="I381" s="202">
        <v>6</v>
      </c>
      <c r="J381" s="204">
        <v>6.5000000000000002E-2</v>
      </c>
      <c r="K381" s="204">
        <v>6.8000000000000005E-2</v>
      </c>
      <c r="L381" s="202"/>
      <c r="M381" s="202"/>
      <c r="N381" s="355">
        <v>0.88890000000000002</v>
      </c>
    </row>
    <row r="382" spans="1:14" ht="45" x14ac:dyDescent="0.2">
      <c r="A382" s="202" t="s">
        <v>397</v>
      </c>
      <c r="B382" s="202" t="s">
        <v>3303</v>
      </c>
      <c r="C382" s="354" t="s">
        <v>5629</v>
      </c>
      <c r="D382" s="204">
        <v>2.9620000000000002</v>
      </c>
      <c r="E382" s="204"/>
      <c r="F382" s="205">
        <v>11.6</v>
      </c>
      <c r="G382" s="202">
        <v>3</v>
      </c>
      <c r="H382" s="204">
        <v>0.29299999999999998</v>
      </c>
      <c r="I382" s="202">
        <v>26</v>
      </c>
      <c r="J382" s="204">
        <v>0.10100000000000001</v>
      </c>
      <c r="K382" s="204">
        <v>9.2999999999999999E-2</v>
      </c>
      <c r="L382" s="202"/>
      <c r="M382" s="202"/>
      <c r="N382" s="355">
        <v>1.1358999999999999</v>
      </c>
    </row>
    <row r="383" spans="1:14" ht="56.25" x14ac:dyDescent="0.2">
      <c r="A383" s="202" t="s">
        <v>398</v>
      </c>
      <c r="B383" s="202" t="s">
        <v>3303</v>
      </c>
      <c r="C383" s="354" t="s">
        <v>5630</v>
      </c>
      <c r="D383" s="204">
        <v>2.0430000000000001</v>
      </c>
      <c r="E383" s="204"/>
      <c r="F383" s="205">
        <v>10.6</v>
      </c>
      <c r="G383" s="202">
        <v>3</v>
      </c>
      <c r="H383" s="204">
        <v>0.28100000000000003</v>
      </c>
      <c r="I383" s="202">
        <v>24</v>
      </c>
      <c r="J383" s="204">
        <v>7.3999999999999996E-2</v>
      </c>
      <c r="K383" s="204">
        <v>9.7000000000000003E-2</v>
      </c>
      <c r="L383" s="202"/>
      <c r="M383" s="202"/>
      <c r="N383" s="355">
        <v>1.0202</v>
      </c>
    </row>
    <row r="384" spans="1:14" ht="56.25" x14ac:dyDescent="0.2">
      <c r="A384" s="202" t="s">
        <v>2741</v>
      </c>
      <c r="B384" s="202" t="s">
        <v>3303</v>
      </c>
      <c r="C384" s="354" t="s">
        <v>5631</v>
      </c>
      <c r="D384" s="204">
        <v>1.2130000000000001</v>
      </c>
      <c r="E384" s="204"/>
      <c r="F384" s="205">
        <v>4.5999999999999996</v>
      </c>
      <c r="G384" s="202">
        <v>1</v>
      </c>
      <c r="H384" s="204">
        <v>0.437</v>
      </c>
      <c r="I384" s="202">
        <v>11</v>
      </c>
      <c r="J384" s="204">
        <v>6.7000000000000004E-2</v>
      </c>
      <c r="K384" s="204">
        <v>7.9000000000000001E-2</v>
      </c>
      <c r="L384" s="202"/>
      <c r="M384" s="202"/>
      <c r="N384" s="355">
        <v>0.92190000000000005</v>
      </c>
    </row>
    <row r="385" spans="1:14" ht="45" x14ac:dyDescent="0.2">
      <c r="A385" s="202" t="s">
        <v>2742</v>
      </c>
      <c r="B385" s="202" t="s">
        <v>3303</v>
      </c>
      <c r="C385" s="354" t="s">
        <v>5632</v>
      </c>
      <c r="D385" s="204">
        <v>0.61799999999999999</v>
      </c>
      <c r="E385" s="204"/>
      <c r="F385" s="205">
        <v>3.3</v>
      </c>
      <c r="G385" s="202">
        <v>1</v>
      </c>
      <c r="H385" s="204">
        <v>0.312</v>
      </c>
      <c r="I385" s="202">
        <v>8</v>
      </c>
      <c r="J385" s="204">
        <v>6.8000000000000005E-2</v>
      </c>
      <c r="K385" s="204">
        <v>7.3999999999999996E-2</v>
      </c>
      <c r="L385" s="202"/>
      <c r="M385" s="202"/>
      <c r="N385" s="355">
        <v>0.86480000000000001</v>
      </c>
    </row>
    <row r="386" spans="1:14" ht="22.5" x14ac:dyDescent="0.2">
      <c r="A386" s="202" t="s">
        <v>783</v>
      </c>
      <c r="B386" s="202" t="s">
        <v>3303</v>
      </c>
      <c r="C386" s="354" t="s">
        <v>5633</v>
      </c>
      <c r="D386" s="204">
        <v>3.1890000000000001</v>
      </c>
      <c r="E386" s="204"/>
      <c r="F386" s="205">
        <v>13</v>
      </c>
      <c r="G386" s="202">
        <v>3</v>
      </c>
      <c r="H386" s="204">
        <v>0.39100000000000001</v>
      </c>
      <c r="I386" s="202">
        <v>27</v>
      </c>
      <c r="J386" s="204">
        <v>8.4000000000000005E-2</v>
      </c>
      <c r="K386" s="204">
        <v>0.112</v>
      </c>
      <c r="L386" s="202"/>
      <c r="M386" s="202"/>
      <c r="N386" s="355">
        <v>1.363</v>
      </c>
    </row>
    <row r="387" spans="1:14" ht="22.5" x14ac:dyDescent="0.2">
      <c r="A387" s="202" t="s">
        <v>439</v>
      </c>
      <c r="B387" s="202" t="s">
        <v>3303</v>
      </c>
      <c r="C387" s="354" t="s">
        <v>7699</v>
      </c>
      <c r="D387" s="204">
        <v>1.6220000000000001</v>
      </c>
      <c r="E387" s="204"/>
      <c r="F387" s="205">
        <v>4.0999999999999996</v>
      </c>
      <c r="G387" s="202">
        <v>1</v>
      </c>
      <c r="H387" s="204">
        <v>0.313</v>
      </c>
      <c r="I387" s="202">
        <v>10</v>
      </c>
      <c r="J387" s="204">
        <v>8.3000000000000004E-2</v>
      </c>
      <c r="K387" s="204">
        <v>9.5000000000000001E-2</v>
      </c>
      <c r="L387" s="202"/>
      <c r="M387" s="202"/>
      <c r="N387" s="355">
        <v>1.1173999999999999</v>
      </c>
    </row>
    <row r="388" spans="1:14" ht="33.75" x14ac:dyDescent="0.2">
      <c r="A388" s="202" t="s">
        <v>1915</v>
      </c>
      <c r="B388" s="202" t="s">
        <v>3303</v>
      </c>
      <c r="C388" s="354" t="s">
        <v>30</v>
      </c>
      <c r="D388" s="204">
        <v>1.069</v>
      </c>
      <c r="E388" s="204"/>
      <c r="F388" s="205">
        <v>6.5</v>
      </c>
      <c r="G388" s="202">
        <v>1</v>
      </c>
      <c r="H388" s="204">
        <v>0.23799999999999999</v>
      </c>
      <c r="I388" s="202">
        <v>19</v>
      </c>
      <c r="J388" s="204">
        <v>5.0999999999999997E-2</v>
      </c>
      <c r="K388" s="204">
        <v>6.4000000000000001E-2</v>
      </c>
      <c r="L388" s="202"/>
      <c r="M388" s="202"/>
      <c r="N388" s="355">
        <v>0.69550000000000001</v>
      </c>
    </row>
    <row r="389" spans="1:14" ht="22.5" x14ac:dyDescent="0.2">
      <c r="A389" s="202" t="s">
        <v>2495</v>
      </c>
      <c r="B389" s="202" t="s">
        <v>3303</v>
      </c>
      <c r="C389" s="354" t="s">
        <v>6546</v>
      </c>
      <c r="D389" s="204">
        <v>4.577</v>
      </c>
      <c r="E389" s="204"/>
      <c r="F389" s="205">
        <v>30.7</v>
      </c>
      <c r="G389" s="202">
        <v>9</v>
      </c>
      <c r="H389" s="204">
        <v>0.252</v>
      </c>
      <c r="I389" s="202">
        <v>49</v>
      </c>
      <c r="J389" s="204">
        <v>5.7000000000000002E-2</v>
      </c>
      <c r="K389" s="204">
        <v>7.9000000000000001E-2</v>
      </c>
      <c r="L389" s="202"/>
      <c r="M389" s="202"/>
      <c r="N389" s="355">
        <v>0.92549999999999999</v>
      </c>
    </row>
    <row r="390" spans="1:14" ht="33.75" x14ac:dyDescent="0.2">
      <c r="A390" s="202" t="s">
        <v>2496</v>
      </c>
      <c r="B390" s="202" t="s">
        <v>3303</v>
      </c>
      <c r="C390" s="354" t="s">
        <v>6547</v>
      </c>
      <c r="D390" s="204">
        <v>2.94</v>
      </c>
      <c r="E390" s="204"/>
      <c r="F390" s="205">
        <v>20.7</v>
      </c>
      <c r="G390" s="202">
        <v>6</v>
      </c>
      <c r="H390" s="204">
        <v>0.27100000000000002</v>
      </c>
      <c r="I390" s="202">
        <v>39</v>
      </c>
      <c r="J390" s="204">
        <v>6.4000000000000001E-2</v>
      </c>
      <c r="K390" s="204">
        <v>8.7999999999999995E-2</v>
      </c>
      <c r="L390" s="202"/>
      <c r="M390" s="202"/>
      <c r="N390" s="355">
        <v>0.90949999999999998</v>
      </c>
    </row>
    <row r="391" spans="1:14" ht="45" x14ac:dyDescent="0.2">
      <c r="A391" s="202" t="s">
        <v>2468</v>
      </c>
      <c r="B391" s="202" t="s">
        <v>3303</v>
      </c>
      <c r="C391" s="354" t="s">
        <v>6548</v>
      </c>
      <c r="D391" s="204">
        <v>1.7669999999999999</v>
      </c>
      <c r="E391" s="204"/>
      <c r="F391" s="205">
        <v>17.100000000000001</v>
      </c>
      <c r="G391" s="202">
        <v>5</v>
      </c>
      <c r="H391" s="204">
        <v>0.20599999999999999</v>
      </c>
      <c r="I391" s="202">
        <v>34</v>
      </c>
      <c r="J391" s="204">
        <v>5.0999999999999997E-2</v>
      </c>
      <c r="K391" s="204">
        <v>6.8000000000000005E-2</v>
      </c>
      <c r="L391" s="202"/>
      <c r="M391" s="202"/>
      <c r="N391" s="355">
        <v>0.75619999999999998</v>
      </c>
    </row>
    <row r="392" spans="1:14" ht="45" x14ac:dyDescent="0.2">
      <c r="A392" s="202" t="s">
        <v>85</v>
      </c>
      <c r="B392" s="202" t="s">
        <v>3303</v>
      </c>
      <c r="C392" s="354" t="s">
        <v>6549</v>
      </c>
      <c r="D392" s="204">
        <v>1.222</v>
      </c>
      <c r="E392" s="204"/>
      <c r="F392" s="205">
        <v>12.2</v>
      </c>
      <c r="G392" s="202">
        <v>3</v>
      </c>
      <c r="H392" s="204">
        <v>0.23300000000000001</v>
      </c>
      <c r="I392" s="202">
        <v>26</v>
      </c>
      <c r="J392" s="204">
        <v>5.2999999999999999E-2</v>
      </c>
      <c r="K392" s="204">
        <v>7.0999999999999994E-2</v>
      </c>
      <c r="L392" s="202"/>
      <c r="M392" s="202"/>
      <c r="N392" s="355">
        <v>0.75570000000000004</v>
      </c>
    </row>
    <row r="393" spans="1:14" ht="45" x14ac:dyDescent="0.2">
      <c r="A393" s="202" t="s">
        <v>5637</v>
      </c>
      <c r="B393" s="202" t="s">
        <v>3303</v>
      </c>
      <c r="C393" s="354" t="s">
        <v>6550</v>
      </c>
      <c r="D393" s="204">
        <v>0.85199999999999998</v>
      </c>
      <c r="E393" s="204"/>
      <c r="F393" s="205">
        <v>9.4</v>
      </c>
      <c r="G393" s="202">
        <v>2</v>
      </c>
      <c r="H393" s="204">
        <v>0.24099999999999999</v>
      </c>
      <c r="I393" s="202">
        <v>19</v>
      </c>
      <c r="J393" s="204">
        <v>5.3999999999999999E-2</v>
      </c>
      <c r="K393" s="204">
        <v>6.9000000000000006E-2</v>
      </c>
      <c r="L393" s="202"/>
      <c r="M393" s="202"/>
      <c r="N393" s="355">
        <v>0.69</v>
      </c>
    </row>
    <row r="394" spans="1:14" ht="45" x14ac:dyDescent="0.2">
      <c r="A394" s="202" t="s">
        <v>562</v>
      </c>
      <c r="B394" s="202" t="s">
        <v>3303</v>
      </c>
      <c r="C394" s="354" t="s">
        <v>7175</v>
      </c>
      <c r="D394" s="204">
        <v>2.4350000000000001</v>
      </c>
      <c r="E394" s="204"/>
      <c r="F394" s="205">
        <v>13.4</v>
      </c>
      <c r="G394" s="202">
        <v>3</v>
      </c>
      <c r="H394" s="204">
        <v>0.375</v>
      </c>
      <c r="I394" s="202">
        <v>27</v>
      </c>
      <c r="J394" s="204">
        <v>7.9000000000000001E-2</v>
      </c>
      <c r="K394" s="204">
        <v>0.104</v>
      </c>
      <c r="L394" s="202"/>
      <c r="M394" s="202"/>
      <c r="N394" s="355">
        <v>1.3053999999999999</v>
      </c>
    </row>
    <row r="395" spans="1:14" ht="45" x14ac:dyDescent="0.2">
      <c r="A395" s="202" t="s">
        <v>563</v>
      </c>
      <c r="B395" s="202" t="s">
        <v>3303</v>
      </c>
      <c r="C395" s="354" t="s">
        <v>7176</v>
      </c>
      <c r="D395" s="204">
        <v>1.4379999999999999</v>
      </c>
      <c r="E395" s="204"/>
      <c r="F395" s="205">
        <v>5.9</v>
      </c>
      <c r="G395" s="202">
        <v>1</v>
      </c>
      <c r="H395" s="204">
        <v>0.48599999999999999</v>
      </c>
      <c r="I395" s="202">
        <v>12</v>
      </c>
      <c r="J395" s="204">
        <v>7.5999999999999998E-2</v>
      </c>
      <c r="K395" s="204">
        <v>9.2999999999999999E-2</v>
      </c>
      <c r="L395" s="202"/>
      <c r="M395" s="202"/>
      <c r="N395" s="355">
        <v>1.0688</v>
      </c>
    </row>
    <row r="396" spans="1:14" ht="33.75" x14ac:dyDescent="0.2">
      <c r="A396" s="202" t="s">
        <v>1466</v>
      </c>
      <c r="B396" s="202" t="s">
        <v>3303</v>
      </c>
      <c r="C396" s="354" t="s">
        <v>7177</v>
      </c>
      <c r="D396" s="204">
        <v>2.2770000000000001</v>
      </c>
      <c r="E396" s="204"/>
      <c r="F396" s="205">
        <v>19.8</v>
      </c>
      <c r="G396" s="202">
        <v>6</v>
      </c>
      <c r="H396" s="204">
        <v>0.21299999999999999</v>
      </c>
      <c r="I396" s="202">
        <v>38</v>
      </c>
      <c r="J396" s="204">
        <v>5.2999999999999999E-2</v>
      </c>
      <c r="K396" s="204">
        <v>7.1999999999999995E-2</v>
      </c>
      <c r="L396" s="202"/>
      <c r="M396" s="202"/>
      <c r="N396" s="355">
        <v>0.8548</v>
      </c>
    </row>
    <row r="397" spans="1:14" ht="56.25" x14ac:dyDescent="0.2">
      <c r="A397" s="202" t="s">
        <v>828</v>
      </c>
      <c r="B397" s="202" t="s">
        <v>3303</v>
      </c>
      <c r="C397" s="354" t="s">
        <v>7178</v>
      </c>
      <c r="D397" s="204">
        <v>2.0150000000000001</v>
      </c>
      <c r="E397" s="204"/>
      <c r="F397" s="205">
        <v>20.6</v>
      </c>
      <c r="G397" s="202">
        <v>6</v>
      </c>
      <c r="H397" s="204">
        <v>0.21199999999999999</v>
      </c>
      <c r="I397" s="202">
        <v>39</v>
      </c>
      <c r="J397" s="204">
        <v>0.05</v>
      </c>
      <c r="K397" s="204">
        <v>6.9000000000000006E-2</v>
      </c>
      <c r="L397" s="202"/>
      <c r="M397" s="202"/>
      <c r="N397" s="355">
        <v>0.74419999999999997</v>
      </c>
    </row>
    <row r="398" spans="1:14" ht="56.25" x14ac:dyDescent="0.2">
      <c r="A398" s="202" t="s">
        <v>1477</v>
      </c>
      <c r="B398" s="202" t="s">
        <v>3303</v>
      </c>
      <c r="C398" s="354" t="s">
        <v>7179</v>
      </c>
      <c r="D398" s="204">
        <v>1.3220000000000001</v>
      </c>
      <c r="E398" s="204"/>
      <c r="F398" s="205">
        <v>13.6</v>
      </c>
      <c r="G398" s="202">
        <v>4</v>
      </c>
      <c r="H398" s="204">
        <v>0.19900000000000001</v>
      </c>
      <c r="I398" s="202">
        <v>27</v>
      </c>
      <c r="J398" s="204">
        <v>5.0999999999999997E-2</v>
      </c>
      <c r="K398" s="204">
        <v>6.8000000000000005E-2</v>
      </c>
      <c r="L398" s="202"/>
      <c r="M398" s="202"/>
      <c r="N398" s="355">
        <v>0.66039999999999999</v>
      </c>
    </row>
    <row r="399" spans="1:14" ht="56.25" x14ac:dyDescent="0.2">
      <c r="A399" s="202" t="s">
        <v>5640</v>
      </c>
      <c r="B399" s="202" t="s">
        <v>3303</v>
      </c>
      <c r="C399" s="354" t="s">
        <v>7180</v>
      </c>
      <c r="D399" s="204">
        <v>1.121</v>
      </c>
      <c r="E399" s="204"/>
      <c r="F399" s="205">
        <v>11.6</v>
      </c>
      <c r="G399" s="202">
        <v>3</v>
      </c>
      <c r="H399" s="204">
        <v>0.23699999999999999</v>
      </c>
      <c r="I399" s="202">
        <v>24</v>
      </c>
      <c r="J399" s="204">
        <v>5.7000000000000002E-2</v>
      </c>
      <c r="K399" s="204">
        <v>7.4999999999999997E-2</v>
      </c>
      <c r="L399" s="202"/>
      <c r="M399" s="202"/>
      <c r="N399" s="355">
        <v>0.73319999999999996</v>
      </c>
    </row>
    <row r="400" spans="1:14" ht="33.75" x14ac:dyDescent="0.2">
      <c r="A400" s="202" t="s">
        <v>3324</v>
      </c>
      <c r="B400" s="202" t="s">
        <v>3303</v>
      </c>
      <c r="C400" s="354" t="s">
        <v>2711</v>
      </c>
      <c r="D400" s="204">
        <v>3.7330000000000001</v>
      </c>
      <c r="E400" s="204"/>
      <c r="F400" s="205">
        <v>26.3</v>
      </c>
      <c r="G400" s="202">
        <v>8</v>
      </c>
      <c r="H400" s="204">
        <v>0.249</v>
      </c>
      <c r="I400" s="202">
        <v>44</v>
      </c>
      <c r="J400" s="204">
        <v>0.06</v>
      </c>
      <c r="K400" s="204">
        <v>8.2000000000000003E-2</v>
      </c>
      <c r="L400" s="202"/>
      <c r="M400" s="202"/>
      <c r="N400" s="355">
        <v>0.90969999999999995</v>
      </c>
    </row>
    <row r="401" spans="1:14" ht="45" x14ac:dyDescent="0.2">
      <c r="A401" s="202" t="s">
        <v>2554</v>
      </c>
      <c r="B401" s="202" t="s">
        <v>3303</v>
      </c>
      <c r="C401" s="354" t="s">
        <v>2712</v>
      </c>
      <c r="D401" s="204">
        <v>2.0539999999999998</v>
      </c>
      <c r="E401" s="204"/>
      <c r="F401" s="205">
        <v>19.600000000000001</v>
      </c>
      <c r="G401" s="202">
        <v>6</v>
      </c>
      <c r="H401" s="204">
        <v>0.215</v>
      </c>
      <c r="I401" s="202">
        <v>38</v>
      </c>
      <c r="J401" s="204">
        <v>5.3999999999999999E-2</v>
      </c>
      <c r="K401" s="204">
        <v>7.2999999999999995E-2</v>
      </c>
      <c r="L401" s="202"/>
      <c r="M401" s="202"/>
      <c r="N401" s="355">
        <v>0.84730000000000005</v>
      </c>
    </row>
    <row r="402" spans="1:14" ht="33.75" x14ac:dyDescent="0.2">
      <c r="A402" s="202" t="s">
        <v>543</v>
      </c>
      <c r="B402" s="202" t="s">
        <v>3303</v>
      </c>
      <c r="C402" s="354" t="s">
        <v>661</v>
      </c>
      <c r="D402" s="204">
        <v>1.5609999999999999</v>
      </c>
      <c r="E402" s="204"/>
      <c r="F402" s="205">
        <v>15.4</v>
      </c>
      <c r="G402" s="202">
        <v>4</v>
      </c>
      <c r="H402" s="204">
        <v>0.218</v>
      </c>
      <c r="I402" s="202">
        <v>30</v>
      </c>
      <c r="J402" s="204">
        <v>0.05</v>
      </c>
      <c r="K402" s="204">
        <v>6.6000000000000003E-2</v>
      </c>
      <c r="L402" s="202"/>
      <c r="M402" s="202"/>
      <c r="N402" s="355">
        <v>0.81499999999999995</v>
      </c>
    </row>
    <row r="403" spans="1:14" ht="22.5" x14ac:dyDescent="0.2">
      <c r="A403" s="202" t="s">
        <v>894</v>
      </c>
      <c r="B403" s="202" t="s">
        <v>3303</v>
      </c>
      <c r="C403" s="354" t="s">
        <v>2713</v>
      </c>
      <c r="D403" s="204">
        <v>6.06</v>
      </c>
      <c r="E403" s="204"/>
      <c r="F403" s="205">
        <v>13.8</v>
      </c>
      <c r="G403" s="202">
        <v>4</v>
      </c>
      <c r="H403" s="204">
        <v>0.57499999999999996</v>
      </c>
      <c r="I403" s="202">
        <v>28</v>
      </c>
      <c r="J403" s="204">
        <v>0.29199999999999998</v>
      </c>
      <c r="K403" s="204">
        <v>0.19500000000000001</v>
      </c>
      <c r="L403" s="202"/>
      <c r="M403" s="202"/>
      <c r="N403" s="355">
        <v>2.6015999999999999</v>
      </c>
    </row>
    <row r="404" spans="1:14" ht="45" x14ac:dyDescent="0.2">
      <c r="A404" s="202" t="s">
        <v>630</v>
      </c>
      <c r="B404" s="202" t="s">
        <v>3303</v>
      </c>
      <c r="C404" s="354" t="s">
        <v>7700</v>
      </c>
      <c r="D404" s="204">
        <v>13.680999999999999</v>
      </c>
      <c r="E404" s="204"/>
      <c r="F404" s="205">
        <v>34.700000000000003</v>
      </c>
      <c r="G404" s="202">
        <v>11</v>
      </c>
      <c r="H404" s="204">
        <v>0.81599999999999995</v>
      </c>
      <c r="I404" s="202">
        <v>53</v>
      </c>
      <c r="J404" s="204">
        <v>0.28199999999999997</v>
      </c>
      <c r="K404" s="204"/>
      <c r="L404" s="202" t="s">
        <v>310</v>
      </c>
      <c r="M404" s="202" t="s">
        <v>310</v>
      </c>
      <c r="N404" s="355">
        <v>3.2056</v>
      </c>
    </row>
    <row r="405" spans="1:14" ht="56.25" x14ac:dyDescent="0.2">
      <c r="A405" s="202" t="s">
        <v>1422</v>
      </c>
      <c r="B405" s="202" t="s">
        <v>3303</v>
      </c>
      <c r="C405" s="354" t="s">
        <v>7701</v>
      </c>
      <c r="D405" s="204">
        <v>10.638999999999999</v>
      </c>
      <c r="E405" s="204"/>
      <c r="F405" s="205">
        <v>25.8</v>
      </c>
      <c r="G405" s="202">
        <v>8</v>
      </c>
      <c r="H405" s="204">
        <v>0.76900000000000002</v>
      </c>
      <c r="I405" s="202">
        <v>44</v>
      </c>
      <c r="J405" s="204">
        <v>0.26900000000000002</v>
      </c>
      <c r="K405" s="204"/>
      <c r="L405" s="202" t="s">
        <v>310</v>
      </c>
      <c r="M405" s="202" t="s">
        <v>310</v>
      </c>
      <c r="N405" s="355">
        <v>3.0653000000000001</v>
      </c>
    </row>
    <row r="406" spans="1:14" ht="56.25" x14ac:dyDescent="0.2">
      <c r="A406" s="202" t="s">
        <v>5312</v>
      </c>
      <c r="B406" s="202" t="s">
        <v>3303</v>
      </c>
      <c r="C406" s="354" t="s">
        <v>7702</v>
      </c>
      <c r="D406" s="204">
        <v>8.3699999999999992</v>
      </c>
      <c r="E406" s="204"/>
      <c r="F406" s="205">
        <v>23.9</v>
      </c>
      <c r="G406" s="202">
        <v>7</v>
      </c>
      <c r="H406" s="204">
        <v>0.68</v>
      </c>
      <c r="I406" s="202">
        <v>42</v>
      </c>
      <c r="J406" s="204">
        <v>0.22800000000000001</v>
      </c>
      <c r="K406" s="204"/>
      <c r="L406" s="202" t="s">
        <v>310</v>
      </c>
      <c r="M406" s="202" t="s">
        <v>310</v>
      </c>
      <c r="N406" s="355">
        <v>2.6168999999999998</v>
      </c>
    </row>
    <row r="407" spans="1:14" ht="33.75" x14ac:dyDescent="0.2">
      <c r="A407" s="202" t="s">
        <v>895</v>
      </c>
      <c r="B407" s="202" t="s">
        <v>3303</v>
      </c>
      <c r="C407" s="354" t="s">
        <v>376</v>
      </c>
      <c r="D407" s="204">
        <v>0.63200000000000001</v>
      </c>
      <c r="E407" s="204"/>
      <c r="F407" s="205">
        <v>3</v>
      </c>
      <c r="G407" s="202">
        <v>1</v>
      </c>
      <c r="H407" s="204">
        <v>4.3999999999999997E-2</v>
      </c>
      <c r="I407" s="202">
        <v>9</v>
      </c>
      <c r="J407" s="204">
        <v>6.8000000000000005E-2</v>
      </c>
      <c r="K407" s="204">
        <v>7.2999999999999995E-2</v>
      </c>
      <c r="L407" s="202"/>
      <c r="M407" s="202"/>
      <c r="N407" s="355">
        <v>0.76559999999999995</v>
      </c>
    </row>
    <row r="408" spans="1:14" ht="33.75" x14ac:dyDescent="0.2">
      <c r="A408" s="202" t="s">
        <v>896</v>
      </c>
      <c r="B408" s="202" t="s">
        <v>3303</v>
      </c>
      <c r="C408" s="354" t="s">
        <v>377</v>
      </c>
      <c r="D408" s="204">
        <v>0.55400000000000005</v>
      </c>
      <c r="E408" s="204"/>
      <c r="F408" s="205">
        <v>2.2999999999999998</v>
      </c>
      <c r="G408" s="202">
        <v>1</v>
      </c>
      <c r="H408" s="204">
        <v>2.7E-2</v>
      </c>
      <c r="I408" s="202">
        <v>4</v>
      </c>
      <c r="J408" s="204">
        <v>7.4999999999999997E-2</v>
      </c>
      <c r="K408" s="204">
        <v>7.4999999999999997E-2</v>
      </c>
      <c r="L408" s="202"/>
      <c r="M408" s="202"/>
      <c r="N408" s="355">
        <v>1.0057</v>
      </c>
    </row>
    <row r="409" spans="1:14" ht="22.5" x14ac:dyDescent="0.2">
      <c r="A409" s="202" t="s">
        <v>2497</v>
      </c>
      <c r="B409" s="202" t="s">
        <v>3304</v>
      </c>
      <c r="C409" s="354" t="s">
        <v>3676</v>
      </c>
      <c r="D409" s="204">
        <v>1.964</v>
      </c>
      <c r="E409" s="204"/>
      <c r="F409" s="205">
        <v>15.4</v>
      </c>
      <c r="G409" s="202">
        <v>4</v>
      </c>
      <c r="H409" s="204">
        <v>0.33300000000000002</v>
      </c>
      <c r="I409" s="202">
        <v>29</v>
      </c>
      <c r="J409" s="204">
        <v>7.4999999999999997E-2</v>
      </c>
      <c r="K409" s="204">
        <v>0.10100000000000001</v>
      </c>
      <c r="L409" s="202"/>
      <c r="M409" s="202"/>
      <c r="N409" s="355">
        <v>1.1976</v>
      </c>
    </row>
    <row r="410" spans="1:14" ht="22.5" x14ac:dyDescent="0.2">
      <c r="A410" s="202" t="s">
        <v>2498</v>
      </c>
      <c r="B410" s="202" t="s">
        <v>3304</v>
      </c>
      <c r="C410" s="354" t="s">
        <v>3677</v>
      </c>
      <c r="D410" s="204">
        <v>0.77700000000000002</v>
      </c>
      <c r="E410" s="204"/>
      <c r="F410" s="205">
        <v>5.4</v>
      </c>
      <c r="G410" s="202">
        <v>1</v>
      </c>
      <c r="H410" s="204">
        <v>0.28599999999999998</v>
      </c>
      <c r="I410" s="202">
        <v>12</v>
      </c>
      <c r="J410" s="204">
        <v>7.1999999999999995E-2</v>
      </c>
      <c r="K410" s="204">
        <v>8.6999999999999994E-2</v>
      </c>
      <c r="L410" s="202"/>
      <c r="M410" s="202"/>
      <c r="N410" s="355">
        <v>0.96060000000000001</v>
      </c>
    </row>
    <row r="411" spans="1:14" ht="56.25" x14ac:dyDescent="0.2">
      <c r="A411" s="202" t="s">
        <v>2163</v>
      </c>
      <c r="B411" s="202" t="s">
        <v>3303</v>
      </c>
      <c r="C411" s="354" t="s">
        <v>788</v>
      </c>
      <c r="D411" s="204">
        <v>6.5439999999999996</v>
      </c>
      <c r="E411" s="204"/>
      <c r="F411" s="205">
        <v>12.4</v>
      </c>
      <c r="G411" s="202">
        <v>3</v>
      </c>
      <c r="H411" s="204">
        <v>0.52500000000000002</v>
      </c>
      <c r="I411" s="202">
        <v>26</v>
      </c>
      <c r="J411" s="204">
        <v>0.29299999999999998</v>
      </c>
      <c r="K411" s="204">
        <v>0.157</v>
      </c>
      <c r="L411" s="202"/>
      <c r="M411" s="202"/>
      <c r="N411" s="355">
        <v>1.8513999999999999</v>
      </c>
    </row>
    <row r="412" spans="1:14" ht="33.75" x14ac:dyDescent="0.2">
      <c r="A412" s="202" t="s">
        <v>1575</v>
      </c>
      <c r="B412" s="202" t="s">
        <v>3304</v>
      </c>
      <c r="C412" s="354" t="s">
        <v>3433</v>
      </c>
      <c r="D412" s="204">
        <v>5.0629999999999997</v>
      </c>
      <c r="E412" s="204"/>
      <c r="F412" s="205">
        <v>24.8</v>
      </c>
      <c r="G412" s="202">
        <v>7</v>
      </c>
      <c r="H412" s="204">
        <v>0.56299999999999994</v>
      </c>
      <c r="I412" s="202">
        <v>43</v>
      </c>
      <c r="J412" s="204">
        <v>0.182</v>
      </c>
      <c r="K412" s="204">
        <v>0.17499999999999999</v>
      </c>
      <c r="L412" s="202"/>
      <c r="M412" s="202" t="s">
        <v>310</v>
      </c>
      <c r="N412" s="355">
        <v>2.3144999999999998</v>
      </c>
    </row>
    <row r="413" spans="1:14" ht="56.25" x14ac:dyDescent="0.2">
      <c r="A413" s="202" t="s">
        <v>1576</v>
      </c>
      <c r="B413" s="202" t="s">
        <v>3304</v>
      </c>
      <c r="C413" s="354" t="s">
        <v>5641</v>
      </c>
      <c r="D413" s="204">
        <v>4.4080000000000004</v>
      </c>
      <c r="E413" s="204"/>
      <c r="F413" s="205">
        <v>15.7</v>
      </c>
      <c r="G413" s="202">
        <v>4</v>
      </c>
      <c r="H413" s="204">
        <v>0.53100000000000003</v>
      </c>
      <c r="I413" s="202">
        <v>30</v>
      </c>
      <c r="J413" s="204">
        <v>0.11799999999999999</v>
      </c>
      <c r="K413" s="204">
        <v>0.159</v>
      </c>
      <c r="L413" s="202"/>
      <c r="M413" s="202" t="s">
        <v>310</v>
      </c>
      <c r="N413" s="355">
        <v>1.9109</v>
      </c>
    </row>
    <row r="414" spans="1:14" ht="56.25" x14ac:dyDescent="0.2">
      <c r="A414" s="202" t="s">
        <v>1577</v>
      </c>
      <c r="B414" s="202" t="s">
        <v>3304</v>
      </c>
      <c r="C414" s="354" t="s">
        <v>5642</v>
      </c>
      <c r="D414" s="204">
        <v>1.907</v>
      </c>
      <c r="E414" s="204"/>
      <c r="F414" s="205">
        <v>11.1</v>
      </c>
      <c r="G414" s="202">
        <v>3</v>
      </c>
      <c r="H414" s="204">
        <v>0.44500000000000001</v>
      </c>
      <c r="I414" s="202">
        <v>24</v>
      </c>
      <c r="J414" s="204">
        <v>0.113</v>
      </c>
      <c r="K414" s="204">
        <v>0.14799999999999999</v>
      </c>
      <c r="L414" s="202"/>
      <c r="M414" s="202" t="s">
        <v>310</v>
      </c>
      <c r="N414" s="355">
        <v>2.0758000000000001</v>
      </c>
    </row>
    <row r="415" spans="1:14" ht="22.5" x14ac:dyDescent="0.2">
      <c r="A415" s="202" t="s">
        <v>2164</v>
      </c>
      <c r="B415" s="202" t="s">
        <v>3304</v>
      </c>
      <c r="C415" s="354" t="s">
        <v>3678</v>
      </c>
      <c r="D415" s="204">
        <v>1.4450000000000001</v>
      </c>
      <c r="E415" s="204"/>
      <c r="F415" s="205">
        <v>20.3</v>
      </c>
      <c r="G415" s="202"/>
      <c r="H415" s="204"/>
      <c r="I415" s="202">
        <v>30</v>
      </c>
      <c r="J415" s="204">
        <v>4.9000000000000002E-2</v>
      </c>
      <c r="K415" s="204">
        <v>6.6000000000000003E-2</v>
      </c>
      <c r="L415" s="202"/>
      <c r="M415" s="202"/>
      <c r="N415" s="355">
        <v>0.73229999999999995</v>
      </c>
    </row>
    <row r="416" spans="1:14" ht="45" x14ac:dyDescent="0.2">
      <c r="A416" s="202" t="s">
        <v>2165</v>
      </c>
      <c r="B416" s="202" t="s">
        <v>3304</v>
      </c>
      <c r="C416" s="354" t="s">
        <v>5643</v>
      </c>
      <c r="D416" s="204">
        <v>2.8039999999999998</v>
      </c>
      <c r="E416" s="204"/>
      <c r="F416" s="205">
        <v>16.899999999999999</v>
      </c>
      <c r="G416" s="202">
        <v>5</v>
      </c>
      <c r="H416" s="204">
        <v>0.39700000000000002</v>
      </c>
      <c r="I416" s="202">
        <v>32</v>
      </c>
      <c r="J416" s="204">
        <v>9.9000000000000005E-2</v>
      </c>
      <c r="K416" s="204">
        <v>0.13300000000000001</v>
      </c>
      <c r="L416" s="202"/>
      <c r="M416" s="202"/>
      <c r="N416" s="355">
        <v>1.3855999999999999</v>
      </c>
    </row>
    <row r="417" spans="1:14" ht="45" x14ac:dyDescent="0.2">
      <c r="A417" s="202" t="s">
        <v>309</v>
      </c>
      <c r="B417" s="202" t="s">
        <v>3304</v>
      </c>
      <c r="C417" s="354" t="s">
        <v>5644</v>
      </c>
      <c r="D417" s="204">
        <v>2.3210000000000002</v>
      </c>
      <c r="E417" s="204"/>
      <c r="F417" s="205">
        <v>17.3</v>
      </c>
      <c r="G417" s="202">
        <v>5</v>
      </c>
      <c r="H417" s="204">
        <v>0.33500000000000002</v>
      </c>
      <c r="I417" s="202">
        <v>32</v>
      </c>
      <c r="J417" s="204">
        <v>8.1000000000000003E-2</v>
      </c>
      <c r="K417" s="204">
        <v>0.11</v>
      </c>
      <c r="L417" s="202"/>
      <c r="M417" s="202"/>
      <c r="N417" s="355">
        <v>1.2998000000000001</v>
      </c>
    </row>
    <row r="418" spans="1:14" ht="33.75" x14ac:dyDescent="0.2">
      <c r="A418" s="202" t="s">
        <v>1579</v>
      </c>
      <c r="B418" s="202" t="s">
        <v>3304</v>
      </c>
      <c r="C418" s="354" t="s">
        <v>7184</v>
      </c>
      <c r="D418" s="204">
        <v>1.0900000000000001</v>
      </c>
      <c r="E418" s="204"/>
      <c r="F418" s="205">
        <v>2.6</v>
      </c>
      <c r="G418" s="202">
        <v>1</v>
      </c>
      <c r="H418" s="204">
        <v>0.161</v>
      </c>
      <c r="I418" s="202">
        <v>7</v>
      </c>
      <c r="J418" s="204">
        <v>0.13800000000000001</v>
      </c>
      <c r="K418" s="204">
        <v>0.1</v>
      </c>
      <c r="L418" s="202"/>
      <c r="M418" s="202"/>
      <c r="N418" s="355">
        <v>1.7934000000000001</v>
      </c>
    </row>
    <row r="419" spans="1:14" ht="45" x14ac:dyDescent="0.2">
      <c r="A419" s="202" t="s">
        <v>3679</v>
      </c>
      <c r="B419" s="202" t="s">
        <v>3304</v>
      </c>
      <c r="C419" s="354" t="s">
        <v>7185</v>
      </c>
      <c r="D419" s="204">
        <v>1.389</v>
      </c>
      <c r="E419" s="204"/>
      <c r="F419" s="205">
        <v>12.4</v>
      </c>
      <c r="G419" s="202">
        <v>3</v>
      </c>
      <c r="H419" s="204">
        <v>0.27200000000000002</v>
      </c>
      <c r="I419" s="202">
        <v>25</v>
      </c>
      <c r="J419" s="204">
        <v>6.2E-2</v>
      </c>
      <c r="K419" s="204">
        <v>8.1000000000000003E-2</v>
      </c>
      <c r="L419" s="202"/>
      <c r="M419" s="202"/>
      <c r="N419" s="355">
        <v>0.85540000000000005</v>
      </c>
    </row>
    <row r="420" spans="1:14" ht="56.25" x14ac:dyDescent="0.2">
      <c r="A420" s="202" t="s">
        <v>3680</v>
      </c>
      <c r="B420" s="202" t="s">
        <v>3304</v>
      </c>
      <c r="C420" s="354" t="s">
        <v>7186</v>
      </c>
      <c r="D420" s="204">
        <v>1.0209999999999999</v>
      </c>
      <c r="E420" s="204"/>
      <c r="F420" s="205">
        <v>4.5999999999999996</v>
      </c>
      <c r="G420" s="202">
        <v>1</v>
      </c>
      <c r="H420" s="204">
        <v>0.36499999999999999</v>
      </c>
      <c r="I420" s="202">
        <v>11</v>
      </c>
      <c r="J420" s="204">
        <v>8.3000000000000004E-2</v>
      </c>
      <c r="K420" s="204">
        <v>9.7000000000000003E-2</v>
      </c>
      <c r="L420" s="202"/>
      <c r="M420" s="202"/>
      <c r="N420" s="355">
        <v>0.90969999999999995</v>
      </c>
    </row>
    <row r="421" spans="1:14" ht="56.25" x14ac:dyDescent="0.2">
      <c r="A421" s="202" t="s">
        <v>391</v>
      </c>
      <c r="B421" s="202" t="s">
        <v>3304</v>
      </c>
      <c r="C421" s="354" t="s">
        <v>7187</v>
      </c>
      <c r="D421" s="204">
        <v>0.83799999999999997</v>
      </c>
      <c r="E421" s="204"/>
      <c r="F421" s="205">
        <v>5.9</v>
      </c>
      <c r="G421" s="202">
        <v>1</v>
      </c>
      <c r="H421" s="204">
        <v>0.28899999999999998</v>
      </c>
      <c r="I421" s="202">
        <v>14</v>
      </c>
      <c r="J421" s="204">
        <v>6.2E-2</v>
      </c>
      <c r="K421" s="204">
        <v>7.4999999999999997E-2</v>
      </c>
      <c r="L421" s="202"/>
      <c r="M421" s="202"/>
      <c r="N421" s="355">
        <v>0.7359</v>
      </c>
    </row>
    <row r="422" spans="1:14" ht="56.25" x14ac:dyDescent="0.2">
      <c r="A422" s="202" t="s">
        <v>789</v>
      </c>
      <c r="B422" s="202" t="s">
        <v>3304</v>
      </c>
      <c r="C422" s="354" t="s">
        <v>7188</v>
      </c>
      <c r="D422" s="204">
        <v>0.56799999999999995</v>
      </c>
      <c r="E422" s="204"/>
      <c r="F422" s="205">
        <v>3.7</v>
      </c>
      <c r="G422" s="202">
        <v>1</v>
      </c>
      <c r="H422" s="204">
        <v>0.20699999999999999</v>
      </c>
      <c r="I422" s="202">
        <v>9</v>
      </c>
      <c r="J422" s="204">
        <v>6.6000000000000003E-2</v>
      </c>
      <c r="K422" s="204">
        <v>7.4999999999999997E-2</v>
      </c>
      <c r="L422" s="202"/>
      <c r="M422" s="202"/>
      <c r="N422" s="355">
        <v>0.74880000000000002</v>
      </c>
    </row>
    <row r="423" spans="1:14" ht="45" x14ac:dyDescent="0.2">
      <c r="A423" s="202" t="s">
        <v>589</v>
      </c>
      <c r="B423" s="202" t="s">
        <v>3303</v>
      </c>
      <c r="C423" s="354" t="s">
        <v>7703</v>
      </c>
      <c r="D423" s="204">
        <v>2.262</v>
      </c>
      <c r="E423" s="204"/>
      <c r="F423" s="205">
        <v>3.6</v>
      </c>
      <c r="G423" s="202">
        <v>1</v>
      </c>
      <c r="H423" s="204">
        <v>0.33800000000000002</v>
      </c>
      <c r="I423" s="202">
        <v>8</v>
      </c>
      <c r="J423" s="204">
        <v>7.1999999999999995E-2</v>
      </c>
      <c r="K423" s="204">
        <v>8.1000000000000003E-2</v>
      </c>
      <c r="L423" s="202"/>
      <c r="M423" s="202"/>
      <c r="N423" s="355">
        <v>0.91269999999999996</v>
      </c>
    </row>
    <row r="424" spans="1:14" ht="45" x14ac:dyDescent="0.2">
      <c r="A424" s="202" t="s">
        <v>590</v>
      </c>
      <c r="B424" s="202" t="s">
        <v>3303</v>
      </c>
      <c r="C424" s="354" t="s">
        <v>7704</v>
      </c>
      <c r="D424" s="204">
        <v>1.6339999999999999</v>
      </c>
      <c r="E424" s="204"/>
      <c r="F424" s="205">
        <v>3.5</v>
      </c>
      <c r="G424" s="202">
        <v>1</v>
      </c>
      <c r="H424" s="204">
        <v>0.21199999999999999</v>
      </c>
      <c r="I424" s="202">
        <v>8</v>
      </c>
      <c r="J424" s="204">
        <v>6.7000000000000004E-2</v>
      </c>
      <c r="K424" s="204">
        <v>7.3999999999999996E-2</v>
      </c>
      <c r="L424" s="202"/>
      <c r="M424" s="202"/>
      <c r="N424" s="355">
        <v>0.8871</v>
      </c>
    </row>
    <row r="425" spans="1:14" ht="45" x14ac:dyDescent="0.2">
      <c r="A425" s="202" t="s">
        <v>2714</v>
      </c>
      <c r="B425" s="202" t="s">
        <v>3303</v>
      </c>
      <c r="C425" s="354" t="s">
        <v>7705</v>
      </c>
      <c r="D425" s="204">
        <v>1.1539999999999999</v>
      </c>
      <c r="E425" s="204"/>
      <c r="F425" s="205">
        <v>3.2</v>
      </c>
      <c r="G425" s="202">
        <v>1</v>
      </c>
      <c r="H425" s="204">
        <v>0.217</v>
      </c>
      <c r="I425" s="202">
        <v>8</v>
      </c>
      <c r="J425" s="204">
        <v>6.7000000000000004E-2</v>
      </c>
      <c r="K425" s="204">
        <v>7.2999999999999995E-2</v>
      </c>
      <c r="L425" s="202"/>
      <c r="M425" s="202"/>
      <c r="N425" s="355">
        <v>0.92779999999999996</v>
      </c>
    </row>
    <row r="426" spans="1:14" ht="33.75" x14ac:dyDescent="0.2">
      <c r="A426" s="202" t="s">
        <v>591</v>
      </c>
      <c r="B426" s="202" t="s">
        <v>3303</v>
      </c>
      <c r="C426" s="354" t="s">
        <v>3421</v>
      </c>
      <c r="D426" s="204">
        <v>5.6740000000000004</v>
      </c>
      <c r="E426" s="204"/>
      <c r="F426" s="205">
        <v>9.4</v>
      </c>
      <c r="G426" s="202">
        <v>2</v>
      </c>
      <c r="H426" s="204">
        <v>0.44900000000000001</v>
      </c>
      <c r="I426" s="202">
        <v>20</v>
      </c>
      <c r="J426" s="204">
        <v>0.14399999999999999</v>
      </c>
      <c r="K426" s="204">
        <v>0.13</v>
      </c>
      <c r="L426" s="202"/>
      <c r="M426" s="202"/>
      <c r="N426" s="355">
        <v>1.2673000000000001</v>
      </c>
    </row>
    <row r="427" spans="1:14" ht="33.75" x14ac:dyDescent="0.2">
      <c r="A427" s="202" t="s">
        <v>592</v>
      </c>
      <c r="B427" s="202" t="s">
        <v>3303</v>
      </c>
      <c r="C427" s="354" t="s">
        <v>3422</v>
      </c>
      <c r="D427" s="204">
        <v>3.8860000000000001</v>
      </c>
      <c r="E427" s="204"/>
      <c r="F427" s="205">
        <v>7.4</v>
      </c>
      <c r="G427" s="202">
        <v>1</v>
      </c>
      <c r="H427" s="204">
        <v>0.435</v>
      </c>
      <c r="I427" s="202">
        <v>14</v>
      </c>
      <c r="J427" s="204">
        <v>8.2000000000000003E-2</v>
      </c>
      <c r="K427" s="204">
        <v>0.10299999999999999</v>
      </c>
      <c r="L427" s="202"/>
      <c r="M427" s="202"/>
      <c r="N427" s="355">
        <v>0.93259999999999998</v>
      </c>
    </row>
    <row r="428" spans="1:14" ht="22.5" x14ac:dyDescent="0.2">
      <c r="A428" s="202" t="s">
        <v>392</v>
      </c>
      <c r="B428" s="202" t="s">
        <v>3303</v>
      </c>
      <c r="C428" s="354" t="s">
        <v>393</v>
      </c>
      <c r="D428" s="204">
        <v>2.08</v>
      </c>
      <c r="E428" s="204"/>
      <c r="F428" s="205">
        <v>13</v>
      </c>
      <c r="G428" s="202">
        <v>3</v>
      </c>
      <c r="H428" s="204">
        <v>0.36799999999999999</v>
      </c>
      <c r="I428" s="202">
        <v>26</v>
      </c>
      <c r="J428" s="204">
        <v>7.9000000000000001E-2</v>
      </c>
      <c r="K428" s="204">
        <v>0.105</v>
      </c>
      <c r="L428" s="202"/>
      <c r="M428" s="202"/>
      <c r="N428" s="355">
        <v>1.3222</v>
      </c>
    </row>
    <row r="429" spans="1:14" ht="33.75" x14ac:dyDescent="0.2">
      <c r="A429" s="202" t="s">
        <v>394</v>
      </c>
      <c r="B429" s="202" t="s">
        <v>3303</v>
      </c>
      <c r="C429" s="354" t="s">
        <v>335</v>
      </c>
      <c r="D429" s="204">
        <v>1.0940000000000001</v>
      </c>
      <c r="E429" s="204"/>
      <c r="F429" s="205">
        <v>5.3</v>
      </c>
      <c r="G429" s="202">
        <v>1</v>
      </c>
      <c r="H429" s="204">
        <v>0.313</v>
      </c>
      <c r="I429" s="202">
        <v>11</v>
      </c>
      <c r="J429" s="204">
        <v>7.5999999999999998E-2</v>
      </c>
      <c r="K429" s="204">
        <v>9.1999999999999998E-2</v>
      </c>
      <c r="L429" s="202"/>
      <c r="M429" s="202"/>
      <c r="N429" s="355">
        <v>1.0415000000000001</v>
      </c>
    </row>
    <row r="430" spans="1:14" ht="22.5" x14ac:dyDescent="0.2">
      <c r="A430" s="202" t="s">
        <v>2796</v>
      </c>
      <c r="B430" s="202" t="s">
        <v>3303</v>
      </c>
      <c r="C430" s="354" t="s">
        <v>3552</v>
      </c>
      <c r="D430" s="204">
        <v>1.976</v>
      </c>
      <c r="E430" s="204"/>
      <c r="F430" s="205">
        <v>10.199999999999999</v>
      </c>
      <c r="G430" s="202">
        <v>2</v>
      </c>
      <c r="H430" s="204">
        <v>0.35699999999999998</v>
      </c>
      <c r="I430" s="202">
        <v>22</v>
      </c>
      <c r="J430" s="204">
        <v>7.3999999999999996E-2</v>
      </c>
      <c r="K430" s="204">
        <v>9.6000000000000002E-2</v>
      </c>
      <c r="L430" s="202"/>
      <c r="M430" s="202"/>
      <c r="N430" s="355">
        <v>1.1315</v>
      </c>
    </row>
    <row r="431" spans="1:14" ht="33.75" x14ac:dyDescent="0.2">
      <c r="A431" s="202" t="s">
        <v>2797</v>
      </c>
      <c r="B431" s="202" t="s">
        <v>3303</v>
      </c>
      <c r="C431" s="354" t="s">
        <v>6556</v>
      </c>
      <c r="D431" s="204">
        <v>1.0529999999999999</v>
      </c>
      <c r="E431" s="204"/>
      <c r="F431" s="205">
        <v>3.7</v>
      </c>
      <c r="G431" s="202">
        <v>1</v>
      </c>
      <c r="H431" s="204">
        <v>0.30599999999999999</v>
      </c>
      <c r="I431" s="202">
        <v>9</v>
      </c>
      <c r="J431" s="204">
        <v>6.6000000000000003E-2</v>
      </c>
      <c r="K431" s="204">
        <v>7.3999999999999996E-2</v>
      </c>
      <c r="L431" s="202"/>
      <c r="M431" s="202"/>
      <c r="N431" s="355">
        <v>0.8679</v>
      </c>
    </row>
    <row r="432" spans="1:14" x14ac:dyDescent="0.2">
      <c r="A432" s="202" t="s">
        <v>585</v>
      </c>
      <c r="B432" s="202" t="s">
        <v>3303</v>
      </c>
      <c r="C432" s="354" t="s">
        <v>2798</v>
      </c>
      <c r="D432" s="204">
        <v>1.57</v>
      </c>
      <c r="E432" s="204"/>
      <c r="F432" s="205">
        <v>9.6999999999999993</v>
      </c>
      <c r="G432" s="202">
        <v>2</v>
      </c>
      <c r="H432" s="204">
        <v>0.32100000000000001</v>
      </c>
      <c r="I432" s="202">
        <v>20</v>
      </c>
      <c r="J432" s="204">
        <v>7.0000000000000007E-2</v>
      </c>
      <c r="K432" s="204">
        <v>0.09</v>
      </c>
      <c r="L432" s="202"/>
      <c r="M432" s="202"/>
      <c r="N432" s="355">
        <v>1.0506</v>
      </c>
    </row>
    <row r="433" spans="1:14" x14ac:dyDescent="0.2">
      <c r="A433" s="202" t="s">
        <v>586</v>
      </c>
      <c r="B433" s="202" t="s">
        <v>3303</v>
      </c>
      <c r="C433" s="354" t="s">
        <v>2315</v>
      </c>
      <c r="D433" s="204">
        <v>0.79800000000000004</v>
      </c>
      <c r="E433" s="204"/>
      <c r="F433" s="205">
        <v>3.4</v>
      </c>
      <c r="G433" s="202">
        <v>1</v>
      </c>
      <c r="H433" s="204">
        <v>0.22600000000000001</v>
      </c>
      <c r="I433" s="202">
        <v>8</v>
      </c>
      <c r="J433" s="204">
        <v>6.6000000000000003E-2</v>
      </c>
      <c r="K433" s="204">
        <v>7.2999999999999995E-2</v>
      </c>
      <c r="L433" s="202"/>
      <c r="M433" s="202"/>
      <c r="N433" s="355">
        <v>0.85880000000000001</v>
      </c>
    </row>
    <row r="434" spans="1:14" x14ac:dyDescent="0.2">
      <c r="A434" s="202" t="s">
        <v>442</v>
      </c>
      <c r="B434" s="202" t="s">
        <v>3303</v>
      </c>
      <c r="C434" s="354" t="s">
        <v>7706</v>
      </c>
      <c r="D434" s="204">
        <v>2.6970000000000001</v>
      </c>
      <c r="E434" s="204"/>
      <c r="F434" s="205">
        <v>17.399999999999999</v>
      </c>
      <c r="G434" s="202">
        <v>5</v>
      </c>
      <c r="H434" s="204">
        <v>0.316</v>
      </c>
      <c r="I434" s="202">
        <v>34</v>
      </c>
      <c r="J434" s="204">
        <v>7.5999999999999998E-2</v>
      </c>
      <c r="K434" s="204">
        <v>0.10299999999999999</v>
      </c>
      <c r="L434" s="202"/>
      <c r="M434" s="202"/>
      <c r="N434" s="355">
        <v>0.97650000000000003</v>
      </c>
    </row>
    <row r="435" spans="1:14" ht="22.5" x14ac:dyDescent="0.2">
      <c r="A435" s="202" t="s">
        <v>443</v>
      </c>
      <c r="B435" s="202" t="s">
        <v>3303</v>
      </c>
      <c r="C435" s="354" t="s">
        <v>7707</v>
      </c>
      <c r="D435" s="204">
        <v>1.8420000000000001</v>
      </c>
      <c r="E435" s="204"/>
      <c r="F435" s="205">
        <v>4.9000000000000004</v>
      </c>
      <c r="G435" s="202">
        <v>1</v>
      </c>
      <c r="H435" s="204">
        <v>0.60099999999999998</v>
      </c>
      <c r="I435" s="202">
        <v>11</v>
      </c>
      <c r="J435" s="204">
        <v>0.18099999999999999</v>
      </c>
      <c r="K435" s="204">
        <v>0.215</v>
      </c>
      <c r="L435" s="202"/>
      <c r="M435" s="202"/>
      <c r="N435" s="355">
        <v>0.90880000000000005</v>
      </c>
    </row>
    <row r="436" spans="1:14" ht="45" x14ac:dyDescent="0.2">
      <c r="A436" s="202" t="s">
        <v>378</v>
      </c>
      <c r="B436" s="202" t="s">
        <v>3303</v>
      </c>
      <c r="C436" s="354" t="s">
        <v>7708</v>
      </c>
      <c r="D436" s="204">
        <v>1.6930000000000001</v>
      </c>
      <c r="E436" s="204"/>
      <c r="F436" s="205">
        <v>7.6</v>
      </c>
      <c r="G436" s="202">
        <v>2</v>
      </c>
      <c r="H436" s="204">
        <v>0.28799999999999998</v>
      </c>
      <c r="I436" s="202">
        <v>16</v>
      </c>
      <c r="J436" s="204">
        <v>0.08</v>
      </c>
      <c r="K436" s="204">
        <v>0.10100000000000001</v>
      </c>
      <c r="L436" s="202"/>
      <c r="M436" s="202"/>
      <c r="N436" s="355">
        <v>0.81830000000000003</v>
      </c>
    </row>
    <row r="437" spans="1:14" ht="56.25" x14ac:dyDescent="0.2">
      <c r="A437" s="202" t="s">
        <v>2372</v>
      </c>
      <c r="B437" s="202" t="s">
        <v>3303</v>
      </c>
      <c r="C437" s="354" t="s">
        <v>7709</v>
      </c>
      <c r="D437" s="204">
        <v>1.1379999999999999</v>
      </c>
      <c r="E437" s="204"/>
      <c r="F437" s="205">
        <v>4.7</v>
      </c>
      <c r="G437" s="202">
        <v>1</v>
      </c>
      <c r="H437" s="204">
        <v>0.27100000000000002</v>
      </c>
      <c r="I437" s="202">
        <v>12</v>
      </c>
      <c r="J437" s="204">
        <v>9.7000000000000003E-2</v>
      </c>
      <c r="K437" s="204">
        <v>0.114</v>
      </c>
      <c r="L437" s="202"/>
      <c r="M437" s="202"/>
      <c r="N437" s="355">
        <v>0.79549999999999998</v>
      </c>
    </row>
    <row r="438" spans="1:14" ht="56.25" x14ac:dyDescent="0.2">
      <c r="A438" s="202" t="s">
        <v>7195</v>
      </c>
      <c r="B438" s="202" t="s">
        <v>3303</v>
      </c>
      <c r="C438" s="354" t="s">
        <v>7710</v>
      </c>
      <c r="D438" s="204">
        <v>0.93600000000000005</v>
      </c>
      <c r="E438" s="204"/>
      <c r="F438" s="205">
        <v>4.2</v>
      </c>
      <c r="G438" s="202">
        <v>1</v>
      </c>
      <c r="H438" s="204">
        <v>0.25700000000000001</v>
      </c>
      <c r="I438" s="202">
        <v>11</v>
      </c>
      <c r="J438" s="204">
        <v>0.10199999999999999</v>
      </c>
      <c r="K438" s="204">
        <v>0.11799999999999999</v>
      </c>
      <c r="L438" s="202"/>
      <c r="M438" s="202"/>
      <c r="N438" s="355">
        <v>0.80210000000000004</v>
      </c>
    </row>
    <row r="439" spans="1:14" ht="45" x14ac:dyDescent="0.2">
      <c r="A439" s="202" t="s">
        <v>7711</v>
      </c>
      <c r="B439" s="202" t="s">
        <v>3303</v>
      </c>
      <c r="C439" s="354" t="s">
        <v>7712</v>
      </c>
      <c r="D439" s="204">
        <v>0.73399999999999999</v>
      </c>
      <c r="E439" s="204"/>
      <c r="F439" s="205">
        <v>2.9</v>
      </c>
      <c r="G439" s="202">
        <v>1</v>
      </c>
      <c r="H439" s="204">
        <v>0.17</v>
      </c>
      <c r="I439" s="202">
        <v>7</v>
      </c>
      <c r="J439" s="204">
        <v>0.124</v>
      </c>
      <c r="K439" s="204">
        <v>0.13200000000000001</v>
      </c>
      <c r="L439" s="202"/>
      <c r="M439" s="202"/>
      <c r="N439" s="355">
        <v>0.84389999999999998</v>
      </c>
    </row>
    <row r="440" spans="1:14" ht="22.5" x14ac:dyDescent="0.2">
      <c r="A440" s="202" t="s">
        <v>2499</v>
      </c>
      <c r="B440" s="202" t="s">
        <v>3305</v>
      </c>
      <c r="C440" s="354" t="s">
        <v>444</v>
      </c>
      <c r="D440" s="204">
        <v>1.157</v>
      </c>
      <c r="E440" s="204"/>
      <c r="F440" s="205">
        <v>12.1</v>
      </c>
      <c r="G440" s="202">
        <v>3</v>
      </c>
      <c r="H440" s="204">
        <v>0.27700000000000002</v>
      </c>
      <c r="I440" s="202">
        <v>24</v>
      </c>
      <c r="J440" s="204">
        <v>6.4000000000000001E-2</v>
      </c>
      <c r="K440" s="204">
        <v>8.4000000000000005E-2</v>
      </c>
      <c r="L440" s="202"/>
      <c r="M440" s="202"/>
      <c r="N440" s="355">
        <v>1.1503000000000001</v>
      </c>
    </row>
    <row r="441" spans="1:14" ht="22.5" x14ac:dyDescent="0.2">
      <c r="A441" s="202" t="s">
        <v>849</v>
      </c>
      <c r="B441" s="202" t="s">
        <v>3305</v>
      </c>
      <c r="C441" s="354" t="s">
        <v>445</v>
      </c>
      <c r="D441" s="204">
        <v>0.55300000000000005</v>
      </c>
      <c r="E441" s="204"/>
      <c r="F441" s="205">
        <v>5.9</v>
      </c>
      <c r="G441" s="202">
        <v>1</v>
      </c>
      <c r="H441" s="204">
        <v>0.374</v>
      </c>
      <c r="I441" s="202">
        <v>13</v>
      </c>
      <c r="J441" s="204">
        <v>6.4000000000000001E-2</v>
      </c>
      <c r="K441" s="204">
        <v>7.8E-2</v>
      </c>
      <c r="L441" s="202"/>
      <c r="M441" s="202"/>
      <c r="N441" s="355">
        <v>0.9506</v>
      </c>
    </row>
    <row r="442" spans="1:14" ht="22.5" x14ac:dyDescent="0.2">
      <c r="A442" s="202" t="s">
        <v>446</v>
      </c>
      <c r="B442" s="202" t="s">
        <v>3305</v>
      </c>
      <c r="C442" s="354" t="s">
        <v>2799</v>
      </c>
      <c r="D442" s="204">
        <v>3.0470000000000002</v>
      </c>
      <c r="E442" s="204"/>
      <c r="F442" s="205">
        <v>32</v>
      </c>
      <c r="G442" s="202">
        <v>10</v>
      </c>
      <c r="H442" s="204">
        <v>0.255</v>
      </c>
      <c r="I442" s="202">
        <v>50</v>
      </c>
      <c r="J442" s="204">
        <v>6.0999999999999999E-2</v>
      </c>
      <c r="K442" s="204">
        <v>8.5000000000000006E-2</v>
      </c>
      <c r="L442" s="202"/>
      <c r="M442" s="202"/>
      <c r="N442" s="355">
        <v>1.0112000000000001</v>
      </c>
    </row>
    <row r="443" spans="1:14" ht="22.5" x14ac:dyDescent="0.2">
      <c r="A443" s="202" t="s">
        <v>447</v>
      </c>
      <c r="B443" s="202" t="s">
        <v>3305</v>
      </c>
      <c r="C443" s="354" t="s">
        <v>2300</v>
      </c>
      <c r="D443" s="204">
        <v>2.125</v>
      </c>
      <c r="E443" s="204"/>
      <c r="F443" s="205">
        <v>25.5</v>
      </c>
      <c r="G443" s="202">
        <v>8</v>
      </c>
      <c r="H443" s="204">
        <v>0.223</v>
      </c>
      <c r="I443" s="202">
        <v>44</v>
      </c>
      <c r="J443" s="204">
        <v>5.5E-2</v>
      </c>
      <c r="K443" s="204">
        <v>7.4999999999999997E-2</v>
      </c>
      <c r="L443" s="202"/>
      <c r="M443" s="202"/>
      <c r="N443" s="355">
        <v>0.78190000000000004</v>
      </c>
    </row>
    <row r="444" spans="1:14" ht="56.25" x14ac:dyDescent="0.2">
      <c r="A444" s="202" t="s">
        <v>836</v>
      </c>
      <c r="B444" s="202" t="s">
        <v>3305</v>
      </c>
      <c r="C444" s="354" t="s">
        <v>5651</v>
      </c>
      <c r="D444" s="204">
        <v>2.0049999999999999</v>
      </c>
      <c r="E444" s="204"/>
      <c r="F444" s="205">
        <v>18.8</v>
      </c>
      <c r="G444" s="202">
        <v>5</v>
      </c>
      <c r="H444" s="204">
        <v>0.307</v>
      </c>
      <c r="I444" s="202">
        <v>35</v>
      </c>
      <c r="J444" s="204">
        <v>6.9000000000000006E-2</v>
      </c>
      <c r="K444" s="204">
        <v>9.2999999999999999E-2</v>
      </c>
      <c r="L444" s="202"/>
      <c r="M444" s="202"/>
      <c r="N444" s="355">
        <v>1.1047</v>
      </c>
    </row>
    <row r="445" spans="1:14" ht="56.25" x14ac:dyDescent="0.2">
      <c r="A445" s="202" t="s">
        <v>3349</v>
      </c>
      <c r="B445" s="202" t="s">
        <v>3305</v>
      </c>
      <c r="C445" s="354" t="s">
        <v>7713</v>
      </c>
      <c r="D445" s="204">
        <v>1.621</v>
      </c>
      <c r="E445" s="204"/>
      <c r="F445" s="205">
        <v>18.2</v>
      </c>
      <c r="G445" s="202">
        <v>5</v>
      </c>
      <c r="H445" s="204">
        <v>0.25800000000000001</v>
      </c>
      <c r="I445" s="202">
        <v>34</v>
      </c>
      <c r="J445" s="204">
        <v>0.06</v>
      </c>
      <c r="K445" s="204">
        <v>8.1000000000000003E-2</v>
      </c>
      <c r="L445" s="202"/>
      <c r="M445" s="202"/>
      <c r="N445" s="355">
        <v>1.0631999999999999</v>
      </c>
    </row>
    <row r="446" spans="1:14" ht="56.25" x14ac:dyDescent="0.2">
      <c r="A446" s="202" t="s">
        <v>337</v>
      </c>
      <c r="B446" s="202" t="s">
        <v>3305</v>
      </c>
      <c r="C446" s="354" t="s">
        <v>7714</v>
      </c>
      <c r="D446" s="204">
        <v>0.64100000000000001</v>
      </c>
      <c r="E446" s="204"/>
      <c r="F446" s="205">
        <v>8</v>
      </c>
      <c r="G446" s="202">
        <v>2</v>
      </c>
      <c r="H446" s="204">
        <v>0.20599999999999999</v>
      </c>
      <c r="I446" s="202">
        <v>17</v>
      </c>
      <c r="J446" s="204">
        <v>5.3999999999999999E-2</v>
      </c>
      <c r="K446" s="204">
        <v>6.8000000000000005E-2</v>
      </c>
      <c r="L446" s="202"/>
      <c r="M446" s="202"/>
      <c r="N446" s="355">
        <v>0.77900000000000003</v>
      </c>
    </row>
    <row r="447" spans="1:14" ht="45" x14ac:dyDescent="0.2">
      <c r="A447" s="202" t="s">
        <v>5652</v>
      </c>
      <c r="B447" s="202" t="s">
        <v>3305</v>
      </c>
      <c r="C447" s="354" t="s">
        <v>5654</v>
      </c>
      <c r="D447" s="204">
        <v>0.18099999999999999</v>
      </c>
      <c r="E447" s="204"/>
      <c r="F447" s="205">
        <v>1</v>
      </c>
      <c r="G447" s="202"/>
      <c r="H447" s="204"/>
      <c r="I447" s="202"/>
      <c r="J447" s="204"/>
      <c r="K447" s="204"/>
      <c r="L447" s="202"/>
      <c r="M447" s="202"/>
      <c r="N447" s="355">
        <v>1.1552</v>
      </c>
    </row>
    <row r="448" spans="1:14" x14ac:dyDescent="0.2">
      <c r="A448" s="202" t="s">
        <v>3350</v>
      </c>
      <c r="B448" s="202" t="s">
        <v>3305</v>
      </c>
      <c r="C448" s="354" t="s">
        <v>379</v>
      </c>
      <c r="D448" s="204">
        <v>1.0049999999999999</v>
      </c>
      <c r="E448" s="204"/>
      <c r="F448" s="205">
        <v>11</v>
      </c>
      <c r="G448" s="202">
        <v>3</v>
      </c>
      <c r="H448" s="204">
        <v>0.23699999999999999</v>
      </c>
      <c r="I448" s="202">
        <v>22</v>
      </c>
      <c r="J448" s="204">
        <v>0.06</v>
      </c>
      <c r="K448" s="204">
        <v>7.9000000000000001E-2</v>
      </c>
      <c r="L448" s="202"/>
      <c r="M448" s="202"/>
      <c r="N448" s="355">
        <v>0.90190000000000003</v>
      </c>
    </row>
    <row r="449" spans="1:14" x14ac:dyDescent="0.2">
      <c r="A449" s="202" t="s">
        <v>3282</v>
      </c>
      <c r="B449" s="202" t="s">
        <v>3305</v>
      </c>
      <c r="C449" s="354" t="s">
        <v>380</v>
      </c>
      <c r="D449" s="204">
        <v>0.439</v>
      </c>
      <c r="E449" s="204"/>
      <c r="F449" s="205">
        <v>4.7</v>
      </c>
      <c r="G449" s="202">
        <v>1</v>
      </c>
      <c r="H449" s="204">
        <v>0.245</v>
      </c>
      <c r="I449" s="202">
        <v>10</v>
      </c>
      <c r="J449" s="204">
        <v>6.0999999999999999E-2</v>
      </c>
      <c r="K449" s="204">
        <v>7.1999999999999995E-2</v>
      </c>
      <c r="L449" s="202"/>
      <c r="M449" s="202"/>
      <c r="N449" s="355">
        <v>0.70709999999999995</v>
      </c>
    </row>
    <row r="450" spans="1:14" x14ac:dyDescent="0.2">
      <c r="A450" s="202" t="s">
        <v>3283</v>
      </c>
      <c r="B450" s="202" t="s">
        <v>3305</v>
      </c>
      <c r="C450" s="354" t="s">
        <v>1574</v>
      </c>
      <c r="D450" s="204">
        <v>0.64800000000000002</v>
      </c>
      <c r="E450" s="204"/>
      <c r="F450" s="205">
        <v>8.3000000000000007</v>
      </c>
      <c r="G450" s="202">
        <v>2</v>
      </c>
      <c r="H450" s="204">
        <v>0.21</v>
      </c>
      <c r="I450" s="202">
        <v>16</v>
      </c>
      <c r="J450" s="204">
        <v>5.2999999999999999E-2</v>
      </c>
      <c r="K450" s="204">
        <v>6.8000000000000005E-2</v>
      </c>
      <c r="L450" s="202"/>
      <c r="M450" s="202"/>
      <c r="N450" s="355">
        <v>0.72460000000000002</v>
      </c>
    </row>
    <row r="451" spans="1:14" ht="33.75" x14ac:dyDescent="0.2">
      <c r="A451" s="202" t="s">
        <v>3284</v>
      </c>
      <c r="B451" s="202" t="s">
        <v>3305</v>
      </c>
      <c r="C451" s="354" t="s">
        <v>338</v>
      </c>
      <c r="D451" s="204">
        <v>1.367</v>
      </c>
      <c r="E451" s="204"/>
      <c r="F451" s="205">
        <v>14.2</v>
      </c>
      <c r="G451" s="202">
        <v>4</v>
      </c>
      <c r="H451" s="204">
        <v>0.26100000000000001</v>
      </c>
      <c r="I451" s="202">
        <v>27</v>
      </c>
      <c r="J451" s="204">
        <v>6.4000000000000001E-2</v>
      </c>
      <c r="K451" s="204">
        <v>8.5999999999999993E-2</v>
      </c>
      <c r="L451" s="202"/>
      <c r="M451" s="202"/>
      <c r="N451" s="355">
        <v>1.0157</v>
      </c>
    </row>
    <row r="452" spans="1:14" ht="33.75" x14ac:dyDescent="0.2">
      <c r="A452" s="202" t="s">
        <v>3285</v>
      </c>
      <c r="B452" s="202" t="s">
        <v>3305</v>
      </c>
      <c r="C452" s="354" t="s">
        <v>339</v>
      </c>
      <c r="D452" s="204">
        <v>0.52</v>
      </c>
      <c r="E452" s="204"/>
      <c r="F452" s="205">
        <v>5.7</v>
      </c>
      <c r="G452" s="202">
        <v>1</v>
      </c>
      <c r="H452" s="204">
        <v>0.26200000000000001</v>
      </c>
      <c r="I452" s="202">
        <v>13</v>
      </c>
      <c r="J452" s="204">
        <v>6.0999999999999999E-2</v>
      </c>
      <c r="K452" s="204">
        <v>7.3999999999999996E-2</v>
      </c>
      <c r="L452" s="202"/>
      <c r="M452" s="202"/>
      <c r="N452" s="355">
        <v>0.7641</v>
      </c>
    </row>
    <row r="453" spans="1:14" x14ac:dyDescent="0.2">
      <c r="A453" s="202" t="s">
        <v>3286</v>
      </c>
      <c r="B453" s="202" t="s">
        <v>3305</v>
      </c>
      <c r="C453" s="354" t="s">
        <v>3492</v>
      </c>
      <c r="D453" s="204">
        <v>1.2130000000000001</v>
      </c>
      <c r="E453" s="204"/>
      <c r="F453" s="205">
        <v>13.7</v>
      </c>
      <c r="G453" s="202">
        <v>4</v>
      </c>
      <c r="H453" s="204">
        <v>0.23400000000000001</v>
      </c>
      <c r="I453" s="202">
        <v>25</v>
      </c>
      <c r="J453" s="204">
        <v>0.06</v>
      </c>
      <c r="K453" s="204">
        <v>0.08</v>
      </c>
      <c r="L453" s="202"/>
      <c r="M453" s="202"/>
      <c r="N453" s="355">
        <v>0.88729999999999998</v>
      </c>
    </row>
    <row r="454" spans="1:14" x14ac:dyDescent="0.2">
      <c r="A454" s="202" t="s">
        <v>3287</v>
      </c>
      <c r="B454" s="202" t="s">
        <v>3305</v>
      </c>
      <c r="C454" s="354" t="s">
        <v>1472</v>
      </c>
      <c r="D454" s="204">
        <v>0.41099999999999998</v>
      </c>
      <c r="E454" s="204"/>
      <c r="F454" s="205">
        <v>4.4000000000000004</v>
      </c>
      <c r="G454" s="202">
        <v>1</v>
      </c>
      <c r="H454" s="204">
        <v>0.22900000000000001</v>
      </c>
      <c r="I454" s="202">
        <v>11</v>
      </c>
      <c r="J454" s="204">
        <v>6.3E-2</v>
      </c>
      <c r="K454" s="204">
        <v>7.2999999999999995E-2</v>
      </c>
      <c r="L454" s="202"/>
      <c r="M454" s="202"/>
      <c r="N454" s="355">
        <v>0.73040000000000005</v>
      </c>
    </row>
    <row r="455" spans="1:14" ht="22.5" x14ac:dyDescent="0.2">
      <c r="A455" s="202" t="s">
        <v>3288</v>
      </c>
      <c r="B455" s="202" t="s">
        <v>3305</v>
      </c>
      <c r="C455" s="354" t="s">
        <v>5655</v>
      </c>
      <c r="D455" s="204">
        <v>1.4019999999999999</v>
      </c>
      <c r="E455" s="204"/>
      <c r="F455" s="205">
        <v>14.6</v>
      </c>
      <c r="G455" s="202">
        <v>4</v>
      </c>
      <c r="H455" s="204">
        <v>0.27100000000000002</v>
      </c>
      <c r="I455" s="202">
        <v>29</v>
      </c>
      <c r="J455" s="204">
        <v>6.5000000000000002E-2</v>
      </c>
      <c r="K455" s="204">
        <v>8.6999999999999994E-2</v>
      </c>
      <c r="L455" s="202"/>
      <c r="M455" s="202"/>
      <c r="N455" s="355">
        <v>1.1375</v>
      </c>
    </row>
    <row r="456" spans="1:14" ht="33.75" x14ac:dyDescent="0.2">
      <c r="A456" s="202" t="s">
        <v>3289</v>
      </c>
      <c r="B456" s="202" t="s">
        <v>3305</v>
      </c>
      <c r="C456" s="354" t="s">
        <v>5656</v>
      </c>
      <c r="D456" s="204">
        <v>0.71199999999999997</v>
      </c>
      <c r="E456" s="204"/>
      <c r="F456" s="205">
        <v>7.9</v>
      </c>
      <c r="G456" s="202">
        <v>2</v>
      </c>
      <c r="H456" s="204">
        <v>0.22800000000000001</v>
      </c>
      <c r="I456" s="202">
        <v>17</v>
      </c>
      <c r="J456" s="204">
        <v>6.0999999999999999E-2</v>
      </c>
      <c r="K456" s="204">
        <v>7.6999999999999999E-2</v>
      </c>
      <c r="L456" s="202"/>
      <c r="M456" s="202"/>
      <c r="N456" s="355">
        <v>0.79830000000000001</v>
      </c>
    </row>
    <row r="457" spans="1:14" ht="33.75" x14ac:dyDescent="0.2">
      <c r="A457" s="202" t="s">
        <v>1473</v>
      </c>
      <c r="B457" s="202" t="s">
        <v>3305</v>
      </c>
      <c r="C457" s="354" t="s">
        <v>5657</v>
      </c>
      <c r="D457" s="204">
        <v>0.4</v>
      </c>
      <c r="E457" s="204"/>
      <c r="F457" s="205">
        <v>3.4</v>
      </c>
      <c r="G457" s="202">
        <v>1</v>
      </c>
      <c r="H457" s="204">
        <v>0.189</v>
      </c>
      <c r="I457" s="202">
        <v>8</v>
      </c>
      <c r="J457" s="204">
        <v>8.1000000000000003E-2</v>
      </c>
      <c r="K457" s="204">
        <v>8.8999999999999996E-2</v>
      </c>
      <c r="L457" s="202"/>
      <c r="M457" s="202"/>
      <c r="N457" s="355">
        <v>1.0548999999999999</v>
      </c>
    </row>
    <row r="458" spans="1:14" ht="33.75" x14ac:dyDescent="0.2">
      <c r="A458" s="202" t="s">
        <v>587</v>
      </c>
      <c r="B458" s="202" t="s">
        <v>3305</v>
      </c>
      <c r="C458" s="354" t="s">
        <v>5658</v>
      </c>
      <c r="D458" s="204">
        <v>0.38100000000000001</v>
      </c>
      <c r="E458" s="204"/>
      <c r="F458" s="205">
        <v>4</v>
      </c>
      <c r="G458" s="202">
        <v>1</v>
      </c>
      <c r="H458" s="204">
        <v>0.219</v>
      </c>
      <c r="I458" s="202">
        <v>9</v>
      </c>
      <c r="J458" s="204">
        <v>6.5000000000000002E-2</v>
      </c>
      <c r="K458" s="204">
        <v>7.3999999999999996E-2</v>
      </c>
      <c r="L458" s="202"/>
      <c r="M458" s="202"/>
      <c r="N458" s="355">
        <v>0.63170000000000004</v>
      </c>
    </row>
    <row r="459" spans="1:14" ht="45" x14ac:dyDescent="0.2">
      <c r="A459" s="202" t="s">
        <v>1918</v>
      </c>
      <c r="B459" s="202" t="s">
        <v>3305</v>
      </c>
      <c r="C459" s="354" t="s">
        <v>7715</v>
      </c>
      <c r="D459" s="204">
        <v>0.66</v>
      </c>
      <c r="E459" s="204"/>
      <c r="F459" s="205">
        <v>5.2</v>
      </c>
      <c r="G459" s="202">
        <v>1</v>
      </c>
      <c r="H459" s="204">
        <v>0.38200000000000001</v>
      </c>
      <c r="I459" s="202">
        <v>13</v>
      </c>
      <c r="J459" s="204">
        <v>0.123</v>
      </c>
      <c r="K459" s="204">
        <v>0.10299999999999999</v>
      </c>
      <c r="L459" s="202"/>
      <c r="M459" s="202"/>
      <c r="N459" s="355">
        <v>1.8986000000000001</v>
      </c>
    </row>
    <row r="460" spans="1:14" ht="45" x14ac:dyDescent="0.2">
      <c r="A460" s="202" t="s">
        <v>1919</v>
      </c>
      <c r="B460" s="202" t="s">
        <v>3305</v>
      </c>
      <c r="C460" s="354" t="s">
        <v>7716</v>
      </c>
      <c r="D460" s="204">
        <v>0.441</v>
      </c>
      <c r="E460" s="204"/>
      <c r="F460" s="205">
        <v>3.6</v>
      </c>
      <c r="G460" s="202">
        <v>1</v>
      </c>
      <c r="H460" s="204">
        <v>0.215</v>
      </c>
      <c r="I460" s="202">
        <v>9</v>
      </c>
      <c r="J460" s="204">
        <v>7.9000000000000001E-2</v>
      </c>
      <c r="K460" s="204">
        <v>8.7999999999999995E-2</v>
      </c>
      <c r="L460" s="202"/>
      <c r="M460" s="202"/>
      <c r="N460" s="355">
        <v>0.90549999999999997</v>
      </c>
    </row>
    <row r="461" spans="1:14" ht="22.5" x14ac:dyDescent="0.2">
      <c r="A461" s="202" t="s">
        <v>3290</v>
      </c>
      <c r="B461" s="202" t="s">
        <v>3305</v>
      </c>
      <c r="C461" s="354" t="s">
        <v>1583</v>
      </c>
      <c r="D461" s="204">
        <v>1.0620000000000001</v>
      </c>
      <c r="E461" s="204"/>
      <c r="F461" s="205">
        <v>12</v>
      </c>
      <c r="G461" s="202">
        <v>3</v>
      </c>
      <c r="H461" s="204">
        <v>0.245</v>
      </c>
      <c r="I461" s="202">
        <v>24</v>
      </c>
      <c r="J461" s="204">
        <v>5.7000000000000002E-2</v>
      </c>
      <c r="K461" s="204">
        <v>7.5999999999999998E-2</v>
      </c>
      <c r="L461" s="202"/>
      <c r="M461" s="202"/>
      <c r="N461" s="355">
        <v>0.80469999999999997</v>
      </c>
    </row>
    <row r="462" spans="1:14" ht="22.5" x14ac:dyDescent="0.2">
      <c r="A462" s="202" t="s">
        <v>3291</v>
      </c>
      <c r="B462" s="202" t="s">
        <v>3305</v>
      </c>
      <c r="C462" s="354" t="s">
        <v>1266</v>
      </c>
      <c r="D462" s="204">
        <v>0.45200000000000001</v>
      </c>
      <c r="E462" s="204"/>
      <c r="F462" s="205">
        <v>4.8</v>
      </c>
      <c r="G462" s="202">
        <v>1</v>
      </c>
      <c r="H462" s="204">
        <v>0.253</v>
      </c>
      <c r="I462" s="202">
        <v>11</v>
      </c>
      <c r="J462" s="204">
        <v>6.3E-2</v>
      </c>
      <c r="K462" s="204">
        <v>7.4999999999999997E-2</v>
      </c>
      <c r="L462" s="202"/>
      <c r="M462" s="202"/>
      <c r="N462" s="355">
        <v>0.74119999999999997</v>
      </c>
    </row>
    <row r="463" spans="1:14" ht="22.5" x14ac:dyDescent="0.2">
      <c r="A463" s="202" t="s">
        <v>3292</v>
      </c>
      <c r="B463" s="202" t="s">
        <v>3305</v>
      </c>
      <c r="C463" s="354" t="s">
        <v>2101</v>
      </c>
      <c r="D463" s="204">
        <v>1.3380000000000001</v>
      </c>
      <c r="E463" s="204"/>
      <c r="F463" s="205">
        <v>11</v>
      </c>
      <c r="G463" s="202">
        <v>3</v>
      </c>
      <c r="H463" s="204">
        <v>0.317</v>
      </c>
      <c r="I463" s="202">
        <v>23</v>
      </c>
      <c r="J463" s="204">
        <v>8.1000000000000003E-2</v>
      </c>
      <c r="K463" s="204">
        <v>0.106</v>
      </c>
      <c r="L463" s="202"/>
      <c r="M463" s="202"/>
      <c r="N463" s="355">
        <v>1.3534999999999999</v>
      </c>
    </row>
    <row r="464" spans="1:14" ht="22.5" x14ac:dyDescent="0.2">
      <c r="A464" s="202" t="s">
        <v>3293</v>
      </c>
      <c r="B464" s="202" t="s">
        <v>3305</v>
      </c>
      <c r="C464" s="354" t="s">
        <v>2102</v>
      </c>
      <c r="D464" s="204">
        <v>0.51500000000000001</v>
      </c>
      <c r="E464" s="204"/>
      <c r="F464" s="205">
        <v>5</v>
      </c>
      <c r="G464" s="202">
        <v>1</v>
      </c>
      <c r="H464" s="204">
        <v>0.34799999999999998</v>
      </c>
      <c r="I464" s="202">
        <v>11</v>
      </c>
      <c r="J464" s="204">
        <v>7.0000000000000007E-2</v>
      </c>
      <c r="K464" s="204">
        <v>8.3000000000000004E-2</v>
      </c>
      <c r="L464" s="202"/>
      <c r="M464" s="202"/>
      <c r="N464" s="355">
        <v>0.96630000000000005</v>
      </c>
    </row>
    <row r="465" spans="1:14" ht="56.25" x14ac:dyDescent="0.2">
      <c r="A465" s="202" t="s">
        <v>3294</v>
      </c>
      <c r="B465" s="202" t="s">
        <v>3305</v>
      </c>
      <c r="C465" s="354" t="s">
        <v>5661</v>
      </c>
      <c r="D465" s="204">
        <v>1.117</v>
      </c>
      <c r="E465" s="204"/>
      <c r="F465" s="205">
        <v>12.2</v>
      </c>
      <c r="G465" s="202">
        <v>3</v>
      </c>
      <c r="H465" s="204">
        <v>0.26600000000000001</v>
      </c>
      <c r="I465" s="202">
        <v>24</v>
      </c>
      <c r="J465" s="204">
        <v>6.0999999999999999E-2</v>
      </c>
      <c r="K465" s="204">
        <v>8.1000000000000003E-2</v>
      </c>
      <c r="L465" s="202"/>
      <c r="M465" s="202"/>
      <c r="N465" s="355">
        <v>1.0032000000000001</v>
      </c>
    </row>
    <row r="466" spans="1:14" ht="56.25" x14ac:dyDescent="0.2">
      <c r="A466" s="202" t="s">
        <v>3295</v>
      </c>
      <c r="B466" s="202" t="s">
        <v>3305</v>
      </c>
      <c r="C466" s="354" t="s">
        <v>5662</v>
      </c>
      <c r="D466" s="204">
        <v>0.36699999999999999</v>
      </c>
      <c r="E466" s="204"/>
      <c r="F466" s="205">
        <v>3.7</v>
      </c>
      <c r="G466" s="202">
        <v>1</v>
      </c>
      <c r="H466" s="204">
        <v>0.19700000000000001</v>
      </c>
      <c r="I466" s="202">
        <v>8</v>
      </c>
      <c r="J466" s="204">
        <v>6.5000000000000002E-2</v>
      </c>
      <c r="K466" s="204">
        <v>7.3999999999999996E-2</v>
      </c>
      <c r="L466" s="202"/>
      <c r="M466" s="202"/>
      <c r="N466" s="355">
        <v>0.75970000000000004</v>
      </c>
    </row>
    <row r="467" spans="1:14" x14ac:dyDescent="0.2">
      <c r="A467" s="202" t="s">
        <v>3296</v>
      </c>
      <c r="B467" s="202" t="s">
        <v>3305</v>
      </c>
      <c r="C467" s="354" t="s">
        <v>4585</v>
      </c>
      <c r="D467" s="204">
        <v>0.85399999999999998</v>
      </c>
      <c r="E467" s="204"/>
      <c r="F467" s="205">
        <v>8.4</v>
      </c>
      <c r="G467" s="202">
        <v>2</v>
      </c>
      <c r="H467" s="204">
        <v>0.249</v>
      </c>
      <c r="I467" s="202">
        <v>17</v>
      </c>
      <c r="J467" s="204">
        <v>6.2E-2</v>
      </c>
      <c r="K467" s="204">
        <v>0.08</v>
      </c>
      <c r="L467" s="202"/>
      <c r="M467" s="202"/>
      <c r="N467" s="355">
        <v>0.84570000000000001</v>
      </c>
    </row>
    <row r="468" spans="1:14" x14ac:dyDescent="0.2">
      <c r="A468" s="202" t="s">
        <v>3502</v>
      </c>
      <c r="B468" s="202" t="s">
        <v>3305</v>
      </c>
      <c r="C468" s="354" t="s">
        <v>4586</v>
      </c>
      <c r="D468" s="204">
        <v>0.37</v>
      </c>
      <c r="E468" s="204"/>
      <c r="F468" s="205">
        <v>3.6</v>
      </c>
      <c r="G468" s="202">
        <v>1</v>
      </c>
      <c r="H468" s="204">
        <v>0.20300000000000001</v>
      </c>
      <c r="I468" s="202">
        <v>8</v>
      </c>
      <c r="J468" s="204">
        <v>6.9000000000000006E-2</v>
      </c>
      <c r="K468" s="204">
        <v>7.8E-2</v>
      </c>
      <c r="L468" s="202"/>
      <c r="M468" s="202"/>
      <c r="N468" s="355">
        <v>0.68989999999999996</v>
      </c>
    </row>
    <row r="469" spans="1:14" x14ac:dyDescent="0.2">
      <c r="A469" s="202" t="s">
        <v>5663</v>
      </c>
      <c r="B469" s="202" t="s">
        <v>3305</v>
      </c>
      <c r="C469" s="354" t="s">
        <v>5664</v>
      </c>
      <c r="D469" s="204">
        <v>0.20100000000000001</v>
      </c>
      <c r="E469" s="204"/>
      <c r="F469" s="205">
        <v>1</v>
      </c>
      <c r="G469" s="202"/>
      <c r="H469" s="204"/>
      <c r="I469" s="202"/>
      <c r="J469" s="204"/>
      <c r="K469" s="204"/>
      <c r="L469" s="202"/>
      <c r="M469" s="202"/>
      <c r="N469" s="355">
        <v>1.4593</v>
      </c>
    </row>
    <row r="470" spans="1:14" ht="22.5" x14ac:dyDescent="0.2">
      <c r="A470" s="202" t="s">
        <v>5665</v>
      </c>
      <c r="B470" s="202" t="s">
        <v>3305</v>
      </c>
      <c r="C470" s="354" t="s">
        <v>5666</v>
      </c>
      <c r="D470" s="204">
        <v>0.42099999999999999</v>
      </c>
      <c r="E470" s="204"/>
      <c r="F470" s="205">
        <v>4</v>
      </c>
      <c r="G470" s="202">
        <v>1</v>
      </c>
      <c r="H470" s="204">
        <v>0.248</v>
      </c>
      <c r="I470" s="202">
        <v>9</v>
      </c>
      <c r="J470" s="204">
        <v>7.1999999999999995E-2</v>
      </c>
      <c r="K470" s="204">
        <v>8.3000000000000004E-2</v>
      </c>
      <c r="L470" s="202"/>
      <c r="M470" s="202"/>
      <c r="N470" s="355">
        <v>0.73480000000000001</v>
      </c>
    </row>
    <row r="471" spans="1:14" ht="22.5" x14ac:dyDescent="0.2">
      <c r="A471" s="202" t="s">
        <v>1516</v>
      </c>
      <c r="B471" s="202" t="s">
        <v>3305</v>
      </c>
      <c r="C471" s="354" t="s">
        <v>4587</v>
      </c>
      <c r="D471" s="204">
        <v>0.32800000000000001</v>
      </c>
      <c r="E471" s="204"/>
      <c r="F471" s="205">
        <v>2.8</v>
      </c>
      <c r="G471" s="202">
        <v>1</v>
      </c>
      <c r="H471" s="204">
        <v>0.16500000000000001</v>
      </c>
      <c r="I471" s="202">
        <v>6</v>
      </c>
      <c r="J471" s="204">
        <v>7.8E-2</v>
      </c>
      <c r="K471" s="204">
        <v>8.3000000000000004E-2</v>
      </c>
      <c r="L471" s="202"/>
      <c r="M471" s="202"/>
      <c r="N471" s="355">
        <v>0.70520000000000005</v>
      </c>
    </row>
    <row r="472" spans="1:14" ht="22.5" x14ac:dyDescent="0.2">
      <c r="A472" s="202" t="s">
        <v>2040</v>
      </c>
      <c r="B472" s="202" t="s">
        <v>3305</v>
      </c>
      <c r="C472" s="354" t="s">
        <v>6558</v>
      </c>
      <c r="D472" s="204">
        <v>1.5409999999999999</v>
      </c>
      <c r="E472" s="204"/>
      <c r="F472" s="205">
        <v>13.8</v>
      </c>
      <c r="G472" s="202">
        <v>4</v>
      </c>
      <c r="H472" s="204">
        <v>0.27700000000000002</v>
      </c>
      <c r="I472" s="202">
        <v>28</v>
      </c>
      <c r="J472" s="204">
        <v>7.0000000000000007E-2</v>
      </c>
      <c r="K472" s="204">
        <v>9.4E-2</v>
      </c>
      <c r="L472" s="202"/>
      <c r="M472" s="202"/>
      <c r="N472" s="355">
        <v>1.0369999999999999</v>
      </c>
    </row>
    <row r="473" spans="1:14" ht="33.75" x14ac:dyDescent="0.2">
      <c r="A473" s="202" t="s">
        <v>5314</v>
      </c>
      <c r="B473" s="202" t="s">
        <v>3305</v>
      </c>
      <c r="C473" s="354" t="s">
        <v>7717</v>
      </c>
      <c r="D473" s="204">
        <v>0.88700000000000001</v>
      </c>
      <c r="E473" s="204"/>
      <c r="F473" s="205">
        <v>6.1</v>
      </c>
      <c r="G473" s="202">
        <v>1</v>
      </c>
      <c r="H473" s="204">
        <v>0.621</v>
      </c>
      <c r="I473" s="202">
        <v>16</v>
      </c>
      <c r="J473" s="204">
        <v>0.128</v>
      </c>
      <c r="K473" s="204">
        <v>0.11</v>
      </c>
      <c r="L473" s="202"/>
      <c r="M473" s="202"/>
      <c r="N473" s="355">
        <v>1.7244999999999999</v>
      </c>
    </row>
    <row r="474" spans="1:14" ht="33.75" x14ac:dyDescent="0.2">
      <c r="A474" s="202" t="s">
        <v>2082</v>
      </c>
      <c r="B474" s="202" t="s">
        <v>3305</v>
      </c>
      <c r="C474" s="354" t="s">
        <v>7718</v>
      </c>
      <c r="D474" s="204">
        <v>0.626</v>
      </c>
      <c r="E474" s="204"/>
      <c r="F474" s="205">
        <v>5.0999999999999996</v>
      </c>
      <c r="G474" s="202">
        <v>1</v>
      </c>
      <c r="H474" s="204">
        <v>0.36899999999999999</v>
      </c>
      <c r="I474" s="202">
        <v>12</v>
      </c>
      <c r="J474" s="204">
        <v>7.0999999999999994E-2</v>
      </c>
      <c r="K474" s="204">
        <v>8.4000000000000005E-2</v>
      </c>
      <c r="L474" s="202"/>
      <c r="M474" s="202"/>
      <c r="N474" s="355">
        <v>0.80279999999999996</v>
      </c>
    </row>
    <row r="475" spans="1:14" ht="22.5" x14ac:dyDescent="0.2">
      <c r="A475" s="202" t="s">
        <v>2360</v>
      </c>
      <c r="B475" s="202" t="s">
        <v>3305</v>
      </c>
      <c r="C475" s="354" t="s">
        <v>2361</v>
      </c>
      <c r="D475" s="204">
        <v>1.8939999999999999</v>
      </c>
      <c r="E475" s="204"/>
      <c r="F475" s="205">
        <v>22</v>
      </c>
      <c r="G475" s="202"/>
      <c r="H475" s="204"/>
      <c r="I475" s="202">
        <v>37</v>
      </c>
      <c r="J475" s="204">
        <v>5.5E-2</v>
      </c>
      <c r="K475" s="204">
        <v>7.4999999999999997E-2</v>
      </c>
      <c r="L475" s="202"/>
      <c r="M475" s="202"/>
      <c r="N475" s="355">
        <v>1.0024999999999999</v>
      </c>
    </row>
    <row r="476" spans="1:14" ht="22.5" x14ac:dyDescent="0.2">
      <c r="A476" s="202" t="s">
        <v>2362</v>
      </c>
      <c r="B476" s="202" t="s">
        <v>3303</v>
      </c>
      <c r="C476" s="354" t="s">
        <v>7198</v>
      </c>
      <c r="D476" s="204">
        <v>2.2789999999999999</v>
      </c>
      <c r="E476" s="204"/>
      <c r="F476" s="205">
        <v>4.5</v>
      </c>
      <c r="G476" s="202">
        <v>1</v>
      </c>
      <c r="H476" s="204">
        <v>0.43</v>
      </c>
      <c r="I476" s="202">
        <v>12</v>
      </c>
      <c r="J476" s="204">
        <v>6.7000000000000004E-2</v>
      </c>
      <c r="K476" s="204">
        <v>7.8E-2</v>
      </c>
      <c r="L476" s="202"/>
      <c r="M476" s="202"/>
      <c r="N476" s="355">
        <v>0.95040000000000002</v>
      </c>
    </row>
    <row r="477" spans="1:14" ht="22.5" x14ac:dyDescent="0.2">
      <c r="A477" s="202" t="s">
        <v>2363</v>
      </c>
      <c r="B477" s="202" t="s">
        <v>3303</v>
      </c>
      <c r="C477" s="354" t="s">
        <v>7719</v>
      </c>
      <c r="D477" s="204">
        <v>1.837</v>
      </c>
      <c r="E477" s="204"/>
      <c r="F477" s="205">
        <v>2.5</v>
      </c>
      <c r="G477" s="202">
        <v>1</v>
      </c>
      <c r="H477" s="204">
        <v>0.27600000000000002</v>
      </c>
      <c r="I477" s="202">
        <v>5</v>
      </c>
      <c r="J477" s="204">
        <v>7.5999999999999998E-2</v>
      </c>
      <c r="K477" s="204">
        <v>7.8E-2</v>
      </c>
      <c r="L477" s="202"/>
      <c r="M477" s="202"/>
      <c r="N477" s="355">
        <v>0.97870000000000001</v>
      </c>
    </row>
    <row r="478" spans="1:14" ht="45" x14ac:dyDescent="0.2">
      <c r="A478" s="202" t="s">
        <v>2373</v>
      </c>
      <c r="B478" s="202" t="s">
        <v>3303</v>
      </c>
      <c r="C478" s="354" t="s">
        <v>7720</v>
      </c>
      <c r="D478" s="204">
        <v>7.7290000000000001</v>
      </c>
      <c r="E478" s="204"/>
      <c r="F478" s="205">
        <v>14.1</v>
      </c>
      <c r="G478" s="202">
        <v>4</v>
      </c>
      <c r="H478" s="204">
        <v>0.374</v>
      </c>
      <c r="I478" s="202">
        <v>27</v>
      </c>
      <c r="J478" s="204">
        <v>9.2999999999999999E-2</v>
      </c>
      <c r="K478" s="204">
        <v>0.124</v>
      </c>
      <c r="L478" s="202"/>
      <c r="M478" s="202"/>
      <c r="N478" s="355">
        <v>1.5421</v>
      </c>
    </row>
    <row r="479" spans="1:14" ht="56.25" x14ac:dyDescent="0.2">
      <c r="A479" s="202" t="s">
        <v>2374</v>
      </c>
      <c r="B479" s="202" t="s">
        <v>3303</v>
      </c>
      <c r="C479" s="354" t="s">
        <v>7721</v>
      </c>
      <c r="D479" s="204">
        <v>6.694</v>
      </c>
      <c r="E479" s="204"/>
      <c r="F479" s="205">
        <v>11.5</v>
      </c>
      <c r="G479" s="202">
        <v>3</v>
      </c>
      <c r="H479" s="204">
        <v>0.33400000000000002</v>
      </c>
      <c r="I479" s="202">
        <v>22</v>
      </c>
      <c r="J479" s="204">
        <v>8.1000000000000003E-2</v>
      </c>
      <c r="K479" s="204">
        <v>0.107</v>
      </c>
      <c r="L479" s="202"/>
      <c r="M479" s="202"/>
      <c r="N479" s="355">
        <v>1.228</v>
      </c>
    </row>
    <row r="480" spans="1:14" ht="56.25" x14ac:dyDescent="0.2">
      <c r="A480" s="202" t="s">
        <v>1782</v>
      </c>
      <c r="B480" s="202" t="s">
        <v>3303</v>
      </c>
      <c r="C480" s="354" t="s">
        <v>7722</v>
      </c>
      <c r="D480" s="204">
        <v>8.6069999999999993</v>
      </c>
      <c r="E480" s="204"/>
      <c r="F480" s="205">
        <v>10.8</v>
      </c>
      <c r="G480" s="202">
        <v>3</v>
      </c>
      <c r="H480" s="204">
        <v>0.27300000000000002</v>
      </c>
      <c r="I480" s="202">
        <v>24</v>
      </c>
      <c r="J480" s="204">
        <v>7.0000000000000007E-2</v>
      </c>
      <c r="K480" s="204">
        <v>9.1999999999999998E-2</v>
      </c>
      <c r="L480" s="202"/>
      <c r="M480" s="202"/>
      <c r="N480" s="355">
        <v>1.0414000000000001</v>
      </c>
    </row>
    <row r="481" spans="1:14" x14ac:dyDescent="0.2">
      <c r="A481" s="81" t="s">
        <v>2284</v>
      </c>
      <c r="B481" s="82"/>
      <c r="C481" s="83"/>
      <c r="D481" s="84"/>
      <c r="E481" s="84"/>
      <c r="F481" s="85"/>
      <c r="G481" s="82"/>
      <c r="H481" s="84"/>
      <c r="I481" s="82"/>
      <c r="J481" s="84"/>
      <c r="K481" s="84"/>
      <c r="L481" s="82"/>
      <c r="M481" s="82"/>
      <c r="N481" s="356"/>
    </row>
    <row r="482" spans="1:14" x14ac:dyDescent="0.2">
      <c r="A482" s="202" t="s">
        <v>3979</v>
      </c>
      <c r="B482" s="202" t="s">
        <v>3303</v>
      </c>
      <c r="C482" s="354" t="s">
        <v>340</v>
      </c>
      <c r="D482" s="204">
        <v>5.8</v>
      </c>
      <c r="E482" s="204"/>
      <c r="F482" s="205">
        <v>22.3</v>
      </c>
      <c r="G482" s="202">
        <v>6</v>
      </c>
      <c r="H482" s="204">
        <v>0.4</v>
      </c>
      <c r="I482" s="202">
        <v>40</v>
      </c>
      <c r="J482" s="204">
        <v>0.126</v>
      </c>
      <c r="K482" s="204">
        <v>0.12</v>
      </c>
      <c r="L482" s="202"/>
      <c r="M482" s="202"/>
      <c r="N482" s="355">
        <v>1.0591999999999999</v>
      </c>
    </row>
    <row r="483" spans="1:14" ht="56.25" x14ac:dyDescent="0.2">
      <c r="A483" s="202" t="s">
        <v>3423</v>
      </c>
      <c r="B483" s="202" t="s">
        <v>3303</v>
      </c>
      <c r="C483" s="354" t="s">
        <v>7200</v>
      </c>
      <c r="D483" s="204">
        <v>3.5840000000000001</v>
      </c>
      <c r="E483" s="204"/>
      <c r="F483" s="205">
        <v>17.5</v>
      </c>
      <c r="G483" s="202">
        <v>5</v>
      </c>
      <c r="H483" s="204">
        <v>0.33600000000000002</v>
      </c>
      <c r="I483" s="202">
        <v>34</v>
      </c>
      <c r="J483" s="204">
        <v>0.08</v>
      </c>
      <c r="K483" s="204">
        <v>0.109</v>
      </c>
      <c r="L483" s="202"/>
      <c r="M483" s="202"/>
      <c r="N483" s="355">
        <v>1.2327999999999999</v>
      </c>
    </row>
    <row r="484" spans="1:14" ht="56.25" x14ac:dyDescent="0.2">
      <c r="A484" s="202" t="s">
        <v>3497</v>
      </c>
      <c r="B484" s="202" t="s">
        <v>3303</v>
      </c>
      <c r="C484" s="354" t="s">
        <v>7201</v>
      </c>
      <c r="D484" s="204">
        <v>2.831</v>
      </c>
      <c r="E484" s="204"/>
      <c r="F484" s="205">
        <v>14.5</v>
      </c>
      <c r="G484" s="202">
        <v>4</v>
      </c>
      <c r="H484" s="204">
        <v>0.29399999999999998</v>
      </c>
      <c r="I484" s="202">
        <v>28</v>
      </c>
      <c r="J484" s="204">
        <v>7.0999999999999994E-2</v>
      </c>
      <c r="K484" s="204">
        <v>9.5000000000000001E-2</v>
      </c>
      <c r="L484" s="202"/>
      <c r="M484" s="202"/>
      <c r="N484" s="355">
        <v>0.94469999999999998</v>
      </c>
    </row>
    <row r="485" spans="1:14" ht="45" x14ac:dyDescent="0.2">
      <c r="A485" s="202" t="s">
        <v>7202</v>
      </c>
      <c r="B485" s="202" t="s">
        <v>3303</v>
      </c>
      <c r="C485" s="354" t="s">
        <v>7203</v>
      </c>
      <c r="D485" s="204">
        <v>2.2389999999999999</v>
      </c>
      <c r="E485" s="204"/>
      <c r="F485" s="205">
        <v>11.7</v>
      </c>
      <c r="G485" s="202">
        <v>3</v>
      </c>
      <c r="H485" s="204">
        <v>0.27600000000000002</v>
      </c>
      <c r="I485" s="202">
        <v>22</v>
      </c>
      <c r="J485" s="204">
        <v>6.6000000000000003E-2</v>
      </c>
      <c r="K485" s="204">
        <v>8.6999999999999994E-2</v>
      </c>
      <c r="L485" s="202"/>
      <c r="M485" s="202"/>
      <c r="N485" s="355">
        <v>0.8831</v>
      </c>
    </row>
    <row r="486" spans="1:14" ht="56.25" x14ac:dyDescent="0.2">
      <c r="A486" s="202" t="s">
        <v>5315</v>
      </c>
      <c r="B486" s="202" t="s">
        <v>3303</v>
      </c>
      <c r="C486" s="354" t="s">
        <v>7723</v>
      </c>
      <c r="D486" s="204">
        <v>5.5709999999999997</v>
      </c>
      <c r="E486" s="204"/>
      <c r="F486" s="205">
        <v>19.899999999999999</v>
      </c>
      <c r="G486" s="202">
        <v>6</v>
      </c>
      <c r="H486" s="204">
        <v>0.41399999999999998</v>
      </c>
      <c r="I486" s="202">
        <v>36</v>
      </c>
      <c r="J486" s="204">
        <v>0.14599999999999999</v>
      </c>
      <c r="K486" s="204">
        <v>0.13900000000000001</v>
      </c>
      <c r="L486" s="202"/>
      <c r="M486" s="202"/>
      <c r="N486" s="355">
        <v>1.5164</v>
      </c>
    </row>
    <row r="487" spans="1:14" ht="56.25" x14ac:dyDescent="0.2">
      <c r="A487" s="202" t="s">
        <v>5316</v>
      </c>
      <c r="B487" s="202" t="s">
        <v>3303</v>
      </c>
      <c r="C487" s="354" t="s">
        <v>7724</v>
      </c>
      <c r="D487" s="204">
        <v>4.7869999999999999</v>
      </c>
      <c r="E487" s="204"/>
      <c r="F487" s="205">
        <v>18.899999999999999</v>
      </c>
      <c r="G487" s="202">
        <v>5</v>
      </c>
      <c r="H487" s="204">
        <v>0.40300000000000002</v>
      </c>
      <c r="I487" s="202">
        <v>35</v>
      </c>
      <c r="J487" s="204">
        <v>0.09</v>
      </c>
      <c r="K487" s="204">
        <v>0.122</v>
      </c>
      <c r="L487" s="202"/>
      <c r="M487" s="202"/>
      <c r="N487" s="355">
        <v>1.2114</v>
      </c>
    </row>
    <row r="488" spans="1:14" ht="56.25" x14ac:dyDescent="0.2">
      <c r="A488" s="202" t="s">
        <v>5317</v>
      </c>
      <c r="B488" s="202" t="s">
        <v>3303</v>
      </c>
      <c r="C488" s="354" t="s">
        <v>7725</v>
      </c>
      <c r="D488" s="204">
        <v>3.8809999999999998</v>
      </c>
      <c r="E488" s="204"/>
      <c r="F488" s="205">
        <v>17.100000000000001</v>
      </c>
      <c r="G488" s="202">
        <v>5</v>
      </c>
      <c r="H488" s="204">
        <v>0.33</v>
      </c>
      <c r="I488" s="202">
        <v>31</v>
      </c>
      <c r="J488" s="204">
        <v>8.1000000000000003E-2</v>
      </c>
      <c r="K488" s="204">
        <v>0.11</v>
      </c>
      <c r="L488" s="202"/>
      <c r="M488" s="202"/>
      <c r="N488" s="355">
        <v>1.1587000000000001</v>
      </c>
    </row>
    <row r="489" spans="1:14" ht="56.25" x14ac:dyDescent="0.2">
      <c r="A489" s="202" t="s">
        <v>5669</v>
      </c>
      <c r="B489" s="202" t="s">
        <v>3303</v>
      </c>
      <c r="C489" s="354" t="s">
        <v>6563</v>
      </c>
      <c r="D489" s="204">
        <v>3.0339999999999998</v>
      </c>
      <c r="E489" s="204"/>
      <c r="F489" s="205">
        <v>16.8</v>
      </c>
      <c r="G489" s="202">
        <v>5</v>
      </c>
      <c r="H489" s="204">
        <v>0.29199999999999998</v>
      </c>
      <c r="I489" s="202">
        <v>32</v>
      </c>
      <c r="J489" s="204">
        <v>7.2999999999999995E-2</v>
      </c>
      <c r="K489" s="204">
        <v>9.9000000000000005E-2</v>
      </c>
      <c r="L489" s="202"/>
      <c r="M489" s="202"/>
      <c r="N489" s="355">
        <v>1.1240000000000001</v>
      </c>
    </row>
    <row r="490" spans="1:14" ht="56.25" x14ac:dyDescent="0.2">
      <c r="A490" s="202" t="s">
        <v>3142</v>
      </c>
      <c r="B490" s="202" t="s">
        <v>3303</v>
      </c>
      <c r="C490" s="354" t="s">
        <v>6812</v>
      </c>
      <c r="D490" s="204">
        <v>1.8140000000000001</v>
      </c>
      <c r="E490" s="204"/>
      <c r="F490" s="205">
        <v>8.1999999999999993</v>
      </c>
      <c r="G490" s="202">
        <v>2</v>
      </c>
      <c r="H490" s="204">
        <v>0.36399999999999999</v>
      </c>
      <c r="I490" s="202">
        <v>16</v>
      </c>
      <c r="J490" s="204">
        <v>9.2999999999999999E-2</v>
      </c>
      <c r="K490" s="204">
        <v>0.11899999999999999</v>
      </c>
      <c r="L490" s="202"/>
      <c r="M490" s="202"/>
      <c r="N490" s="355">
        <v>1.3816999999999999</v>
      </c>
    </row>
    <row r="491" spans="1:14" ht="56.25" x14ac:dyDescent="0.2">
      <c r="A491" s="202" t="s">
        <v>3143</v>
      </c>
      <c r="B491" s="202" t="s">
        <v>3303</v>
      </c>
      <c r="C491" s="354" t="s">
        <v>7204</v>
      </c>
      <c r="D491" s="204">
        <v>1.6659999999999999</v>
      </c>
      <c r="E491" s="204"/>
      <c r="F491" s="205">
        <v>8.6</v>
      </c>
      <c r="G491" s="202">
        <v>2</v>
      </c>
      <c r="H491" s="204">
        <v>0.26300000000000001</v>
      </c>
      <c r="I491" s="202">
        <v>17</v>
      </c>
      <c r="J491" s="204">
        <v>6.5000000000000002E-2</v>
      </c>
      <c r="K491" s="204">
        <v>8.3000000000000004E-2</v>
      </c>
      <c r="L491" s="202"/>
      <c r="M491" s="202"/>
      <c r="N491" s="355">
        <v>1.0141</v>
      </c>
    </row>
    <row r="492" spans="1:14" ht="56.25" x14ac:dyDescent="0.2">
      <c r="A492" s="202" t="s">
        <v>3154</v>
      </c>
      <c r="B492" s="202" t="s">
        <v>3303</v>
      </c>
      <c r="C492" s="354" t="s">
        <v>7205</v>
      </c>
      <c r="D492" s="204">
        <v>1.2529999999999999</v>
      </c>
      <c r="E492" s="204"/>
      <c r="F492" s="205">
        <v>7.8</v>
      </c>
      <c r="G492" s="202">
        <v>2</v>
      </c>
      <c r="H492" s="204">
        <v>0.214</v>
      </c>
      <c r="I492" s="202">
        <v>15</v>
      </c>
      <c r="J492" s="204">
        <v>5.7000000000000002E-2</v>
      </c>
      <c r="K492" s="204">
        <v>7.2999999999999995E-2</v>
      </c>
      <c r="L492" s="202"/>
      <c r="M492" s="202"/>
      <c r="N492" s="355">
        <v>0.72009999999999996</v>
      </c>
    </row>
    <row r="493" spans="1:14" ht="22.5" x14ac:dyDescent="0.2">
      <c r="A493" s="202" t="s">
        <v>3155</v>
      </c>
      <c r="B493" s="202" t="s">
        <v>3303</v>
      </c>
      <c r="C493" s="354" t="s">
        <v>4045</v>
      </c>
      <c r="D493" s="204">
        <v>2.605</v>
      </c>
      <c r="E493" s="204"/>
      <c r="F493" s="205">
        <v>15</v>
      </c>
      <c r="G493" s="202">
        <v>4</v>
      </c>
      <c r="H493" s="204">
        <v>0.28799999999999998</v>
      </c>
      <c r="I493" s="202">
        <v>30</v>
      </c>
      <c r="J493" s="204">
        <v>6.7000000000000004E-2</v>
      </c>
      <c r="K493" s="204">
        <v>0.09</v>
      </c>
      <c r="L493" s="202"/>
      <c r="M493" s="202"/>
      <c r="N493" s="355">
        <v>1.0024</v>
      </c>
    </row>
    <row r="494" spans="1:14" ht="22.5" x14ac:dyDescent="0.2">
      <c r="A494" s="202" t="s">
        <v>3156</v>
      </c>
      <c r="B494" s="202" t="s">
        <v>3303</v>
      </c>
      <c r="C494" s="354" t="s">
        <v>4046</v>
      </c>
      <c r="D494" s="204">
        <v>1.105</v>
      </c>
      <c r="E494" s="204"/>
      <c r="F494" s="205">
        <v>4.8</v>
      </c>
      <c r="G494" s="202">
        <v>1</v>
      </c>
      <c r="H494" s="204">
        <v>0.5</v>
      </c>
      <c r="I494" s="202">
        <v>10</v>
      </c>
      <c r="J494" s="204">
        <v>5.3999999999999999E-2</v>
      </c>
      <c r="K494" s="204">
        <v>6.4000000000000001E-2</v>
      </c>
      <c r="L494" s="202"/>
      <c r="M494" s="202"/>
      <c r="N494" s="355">
        <v>0.71489999999999998</v>
      </c>
    </row>
    <row r="495" spans="1:14" ht="45" x14ac:dyDescent="0.2">
      <c r="A495" s="202" t="s">
        <v>2083</v>
      </c>
      <c r="B495" s="202" t="s">
        <v>3303</v>
      </c>
      <c r="C495" s="354" t="s">
        <v>7726</v>
      </c>
      <c r="D495" s="204">
        <v>0.88400000000000001</v>
      </c>
      <c r="E495" s="204"/>
      <c r="F495" s="205">
        <v>2.6</v>
      </c>
      <c r="G495" s="202">
        <v>1</v>
      </c>
      <c r="H495" s="204">
        <v>0.16200000000000001</v>
      </c>
      <c r="I495" s="202">
        <v>6</v>
      </c>
      <c r="J495" s="204">
        <v>6.8000000000000005E-2</v>
      </c>
      <c r="K495" s="204">
        <v>7.0000000000000007E-2</v>
      </c>
      <c r="L495" s="202"/>
      <c r="M495" s="202"/>
      <c r="N495" s="355">
        <v>0.93469999999999998</v>
      </c>
    </row>
    <row r="496" spans="1:14" ht="22.5" x14ac:dyDescent="0.2">
      <c r="A496" s="202" t="s">
        <v>3144</v>
      </c>
      <c r="B496" s="202" t="s">
        <v>3303</v>
      </c>
      <c r="C496" s="354" t="s">
        <v>742</v>
      </c>
      <c r="D496" s="204">
        <v>2.806</v>
      </c>
      <c r="E496" s="204"/>
      <c r="F496" s="205">
        <v>13.2</v>
      </c>
      <c r="G496" s="202">
        <v>3</v>
      </c>
      <c r="H496" s="204">
        <v>0.33800000000000002</v>
      </c>
      <c r="I496" s="202">
        <v>26</v>
      </c>
      <c r="J496" s="204">
        <v>7.1999999999999995E-2</v>
      </c>
      <c r="K496" s="204">
        <v>9.5000000000000001E-2</v>
      </c>
      <c r="L496" s="202"/>
      <c r="M496" s="202"/>
      <c r="N496" s="355">
        <v>0.98650000000000004</v>
      </c>
    </row>
    <row r="497" spans="1:14" ht="33.75" x14ac:dyDescent="0.2">
      <c r="A497" s="202" t="s">
        <v>2129</v>
      </c>
      <c r="B497" s="202" t="s">
        <v>3303</v>
      </c>
      <c r="C497" s="354" t="s">
        <v>7727</v>
      </c>
      <c r="D497" s="204">
        <v>1.085</v>
      </c>
      <c r="E497" s="204"/>
      <c r="F497" s="205">
        <v>5.6</v>
      </c>
      <c r="G497" s="202">
        <v>1</v>
      </c>
      <c r="H497" s="204">
        <v>0.29599999999999999</v>
      </c>
      <c r="I497" s="202">
        <v>11</v>
      </c>
      <c r="J497" s="204">
        <v>7.3999999999999996E-2</v>
      </c>
      <c r="K497" s="204">
        <v>0.09</v>
      </c>
      <c r="L497" s="202"/>
      <c r="M497" s="202"/>
      <c r="N497" s="355">
        <v>1.6483000000000001</v>
      </c>
    </row>
    <row r="498" spans="1:14" ht="33.75" x14ac:dyDescent="0.2">
      <c r="A498" s="202" t="s">
        <v>2130</v>
      </c>
      <c r="B498" s="202" t="s">
        <v>3303</v>
      </c>
      <c r="C498" s="354" t="s">
        <v>7728</v>
      </c>
      <c r="D498" s="204">
        <v>0.64800000000000002</v>
      </c>
      <c r="E498" s="204"/>
      <c r="F498" s="205">
        <v>4</v>
      </c>
      <c r="G498" s="202">
        <v>1</v>
      </c>
      <c r="H498" s="204">
        <v>0.25</v>
      </c>
      <c r="I498" s="202">
        <v>10</v>
      </c>
      <c r="J498" s="204">
        <v>5.5E-2</v>
      </c>
      <c r="K498" s="204">
        <v>6.3E-2</v>
      </c>
      <c r="L498" s="202"/>
      <c r="M498" s="202"/>
      <c r="N498" s="355">
        <v>0.72119999999999995</v>
      </c>
    </row>
    <row r="499" spans="1:14" ht="22.5" x14ac:dyDescent="0.2">
      <c r="A499" s="202" t="s">
        <v>2131</v>
      </c>
      <c r="B499" s="202" t="s">
        <v>3303</v>
      </c>
      <c r="C499" s="354" t="s">
        <v>3681</v>
      </c>
      <c r="D499" s="204">
        <v>2.5129999999999999</v>
      </c>
      <c r="E499" s="204"/>
      <c r="F499" s="205">
        <v>11.6</v>
      </c>
      <c r="G499" s="202">
        <v>3</v>
      </c>
      <c r="H499" s="204">
        <v>0.33300000000000002</v>
      </c>
      <c r="I499" s="202">
        <v>25</v>
      </c>
      <c r="J499" s="204">
        <v>0.08</v>
      </c>
      <c r="K499" s="204">
        <v>0.105</v>
      </c>
      <c r="L499" s="202"/>
      <c r="M499" s="202"/>
      <c r="N499" s="355">
        <v>1.0862000000000001</v>
      </c>
    </row>
    <row r="500" spans="1:14" ht="22.5" x14ac:dyDescent="0.2">
      <c r="A500" s="202" t="s">
        <v>2041</v>
      </c>
      <c r="B500" s="202" t="s">
        <v>3303</v>
      </c>
      <c r="C500" s="354" t="s">
        <v>341</v>
      </c>
      <c r="D500" s="204">
        <v>1.6379999999999999</v>
      </c>
      <c r="E500" s="204"/>
      <c r="F500" s="205">
        <v>12</v>
      </c>
      <c r="G500" s="202">
        <v>3</v>
      </c>
      <c r="H500" s="204">
        <v>0.27100000000000002</v>
      </c>
      <c r="I500" s="202">
        <v>26</v>
      </c>
      <c r="J500" s="204">
        <v>6.3E-2</v>
      </c>
      <c r="K500" s="204">
        <v>8.4000000000000005E-2</v>
      </c>
      <c r="L500" s="202"/>
      <c r="M500" s="202"/>
      <c r="N500" s="355">
        <v>0.86639999999999995</v>
      </c>
    </row>
    <row r="501" spans="1:14" ht="22.5" x14ac:dyDescent="0.2">
      <c r="A501" s="202" t="s">
        <v>3132</v>
      </c>
      <c r="B501" s="202" t="s">
        <v>3303</v>
      </c>
      <c r="C501" s="354" t="s">
        <v>6567</v>
      </c>
      <c r="D501" s="204">
        <v>1.3280000000000001</v>
      </c>
      <c r="E501" s="204"/>
      <c r="F501" s="205">
        <v>5.8</v>
      </c>
      <c r="G501" s="202"/>
      <c r="H501" s="204"/>
      <c r="I501" s="202">
        <v>15</v>
      </c>
      <c r="J501" s="204">
        <v>6.6000000000000003E-2</v>
      </c>
      <c r="K501" s="204">
        <v>0.08</v>
      </c>
      <c r="L501" s="202"/>
      <c r="M501" s="202"/>
      <c r="N501" s="355">
        <v>0.73950000000000005</v>
      </c>
    </row>
    <row r="502" spans="1:14" ht="56.25" x14ac:dyDescent="0.2">
      <c r="A502" s="202" t="s">
        <v>6568</v>
      </c>
      <c r="B502" s="202" t="s">
        <v>3303</v>
      </c>
      <c r="C502" s="354" t="s">
        <v>7729</v>
      </c>
      <c r="D502" s="204">
        <v>1.141</v>
      </c>
      <c r="E502" s="204"/>
      <c r="F502" s="205">
        <v>8.6</v>
      </c>
      <c r="G502" s="202">
        <v>2</v>
      </c>
      <c r="H502" s="204">
        <v>0.26200000000000001</v>
      </c>
      <c r="I502" s="202">
        <v>20</v>
      </c>
      <c r="J502" s="204">
        <v>6.4000000000000001E-2</v>
      </c>
      <c r="K502" s="204">
        <v>8.2000000000000003E-2</v>
      </c>
      <c r="L502" s="202"/>
      <c r="M502" s="202"/>
      <c r="N502" s="355">
        <v>0.78310000000000002</v>
      </c>
    </row>
    <row r="503" spans="1:14" ht="56.25" x14ac:dyDescent="0.2">
      <c r="A503" s="202" t="s">
        <v>7208</v>
      </c>
      <c r="B503" s="202" t="s">
        <v>3303</v>
      </c>
      <c r="C503" s="354" t="s">
        <v>7730</v>
      </c>
      <c r="D503" s="204">
        <v>0.82299999999999995</v>
      </c>
      <c r="E503" s="204"/>
      <c r="F503" s="205">
        <v>4.5999999999999996</v>
      </c>
      <c r="G503" s="202">
        <v>1</v>
      </c>
      <c r="H503" s="204">
        <v>0.29599999999999999</v>
      </c>
      <c r="I503" s="202">
        <v>11</v>
      </c>
      <c r="J503" s="204">
        <v>6.2E-2</v>
      </c>
      <c r="K503" s="204">
        <v>7.2999999999999995E-2</v>
      </c>
      <c r="L503" s="202"/>
      <c r="M503" s="202"/>
      <c r="N503" s="355">
        <v>0.86439999999999995</v>
      </c>
    </row>
    <row r="504" spans="1:14" ht="45" x14ac:dyDescent="0.2">
      <c r="A504" s="202" t="s">
        <v>6569</v>
      </c>
      <c r="B504" s="202" t="s">
        <v>3303</v>
      </c>
      <c r="C504" s="354" t="s">
        <v>6570</v>
      </c>
      <c r="D504" s="204">
        <v>0.99399999999999999</v>
      </c>
      <c r="E504" s="204"/>
      <c r="F504" s="205">
        <v>2.7</v>
      </c>
      <c r="G504" s="202">
        <v>1</v>
      </c>
      <c r="H504" s="204">
        <v>0.115</v>
      </c>
      <c r="I504" s="202">
        <v>5</v>
      </c>
      <c r="J504" s="204">
        <v>6.0999999999999999E-2</v>
      </c>
      <c r="K504" s="204">
        <v>6.3E-2</v>
      </c>
      <c r="L504" s="202"/>
      <c r="M504" s="202"/>
      <c r="N504" s="355">
        <v>0.79990000000000006</v>
      </c>
    </row>
    <row r="505" spans="1:14" ht="45" x14ac:dyDescent="0.2">
      <c r="A505" s="202" t="s">
        <v>6571</v>
      </c>
      <c r="B505" s="202" t="s">
        <v>3303</v>
      </c>
      <c r="C505" s="354" t="s">
        <v>6572</v>
      </c>
      <c r="D505" s="204">
        <v>1.329</v>
      </c>
      <c r="E505" s="204"/>
      <c r="F505" s="205">
        <v>2.8</v>
      </c>
      <c r="G505" s="202">
        <v>1</v>
      </c>
      <c r="H505" s="204">
        <v>0.129</v>
      </c>
      <c r="I505" s="202">
        <v>6</v>
      </c>
      <c r="J505" s="204">
        <v>6.4000000000000001E-2</v>
      </c>
      <c r="K505" s="204">
        <v>6.8000000000000005E-2</v>
      </c>
      <c r="L505" s="202"/>
      <c r="M505" s="202"/>
      <c r="N505" s="355">
        <v>0.76090000000000002</v>
      </c>
    </row>
    <row r="506" spans="1:14" ht="33.75" x14ac:dyDescent="0.2">
      <c r="A506" s="202" t="s">
        <v>1267</v>
      </c>
      <c r="B506" s="202" t="s">
        <v>3303</v>
      </c>
      <c r="C506" s="354" t="s">
        <v>685</v>
      </c>
      <c r="D506" s="204">
        <v>3.7789999999999999</v>
      </c>
      <c r="E506" s="204"/>
      <c r="F506" s="205">
        <v>30.4</v>
      </c>
      <c r="G506" s="202"/>
      <c r="H506" s="204"/>
      <c r="I506" s="202">
        <v>48</v>
      </c>
      <c r="J506" s="204">
        <v>0.06</v>
      </c>
      <c r="K506" s="204">
        <v>8.4000000000000005E-2</v>
      </c>
      <c r="L506" s="202"/>
      <c r="M506" s="202"/>
      <c r="N506" s="355">
        <v>0.95199999999999996</v>
      </c>
    </row>
    <row r="507" spans="1:14" x14ac:dyDescent="0.2">
      <c r="A507" s="202" t="s">
        <v>540</v>
      </c>
      <c r="B507" s="202" t="s">
        <v>3303</v>
      </c>
      <c r="C507" s="354" t="s">
        <v>686</v>
      </c>
      <c r="D507" s="204">
        <v>4.452</v>
      </c>
      <c r="E507" s="204"/>
      <c r="F507" s="205">
        <v>26.8</v>
      </c>
      <c r="G507" s="202">
        <v>8</v>
      </c>
      <c r="H507" s="204">
        <v>0.35499999999999998</v>
      </c>
      <c r="I507" s="202">
        <v>45</v>
      </c>
      <c r="J507" s="204">
        <v>0.121</v>
      </c>
      <c r="K507" s="204">
        <v>0.115</v>
      </c>
      <c r="L507" s="202"/>
      <c r="M507" s="202"/>
      <c r="N507" s="355">
        <v>0.87519999999999998</v>
      </c>
    </row>
    <row r="508" spans="1:14" ht="56.25" x14ac:dyDescent="0.2">
      <c r="A508" s="202" t="s">
        <v>2023</v>
      </c>
      <c r="B508" s="202" t="s">
        <v>3303</v>
      </c>
      <c r="C508" s="354" t="s">
        <v>6814</v>
      </c>
      <c r="D508" s="204">
        <v>6.673</v>
      </c>
      <c r="E508" s="204"/>
      <c r="F508" s="205">
        <v>24.1</v>
      </c>
      <c r="G508" s="202">
        <v>7</v>
      </c>
      <c r="H508" s="204">
        <v>0.432</v>
      </c>
      <c r="I508" s="202">
        <v>42</v>
      </c>
      <c r="J508" s="204">
        <v>0.10100000000000001</v>
      </c>
      <c r="K508" s="204">
        <v>0.13800000000000001</v>
      </c>
      <c r="L508" s="202"/>
      <c r="M508" s="202"/>
      <c r="N508" s="355">
        <v>1.3424</v>
      </c>
    </row>
    <row r="509" spans="1:14" ht="56.25" x14ac:dyDescent="0.2">
      <c r="A509" s="202" t="s">
        <v>2024</v>
      </c>
      <c r="B509" s="202" t="s">
        <v>3303</v>
      </c>
      <c r="C509" s="354" t="s">
        <v>6573</v>
      </c>
      <c r="D509" s="204">
        <v>3.819</v>
      </c>
      <c r="E509" s="204"/>
      <c r="F509" s="205">
        <v>17.399999999999999</v>
      </c>
      <c r="G509" s="202">
        <v>5</v>
      </c>
      <c r="H509" s="204">
        <v>0.29299999999999998</v>
      </c>
      <c r="I509" s="202">
        <v>33</v>
      </c>
      <c r="J509" s="204">
        <v>7.0999999999999994E-2</v>
      </c>
      <c r="K509" s="204">
        <v>9.6000000000000002E-2</v>
      </c>
      <c r="L509" s="202"/>
      <c r="M509" s="202"/>
      <c r="N509" s="355">
        <v>1.0268999999999999</v>
      </c>
    </row>
    <row r="510" spans="1:14" ht="33.75" x14ac:dyDescent="0.2">
      <c r="A510" s="202" t="s">
        <v>740</v>
      </c>
      <c r="B510" s="202" t="s">
        <v>3303</v>
      </c>
      <c r="C510" s="354" t="s">
        <v>4047</v>
      </c>
      <c r="D510" s="204">
        <v>3.137</v>
      </c>
      <c r="E510" s="204"/>
      <c r="F510" s="205">
        <v>13.7</v>
      </c>
      <c r="G510" s="202">
        <v>4</v>
      </c>
      <c r="H510" s="204">
        <v>0.26800000000000002</v>
      </c>
      <c r="I510" s="202">
        <v>26</v>
      </c>
      <c r="J510" s="204">
        <v>6.8000000000000005E-2</v>
      </c>
      <c r="K510" s="204">
        <v>9.0999999999999998E-2</v>
      </c>
      <c r="L510" s="202"/>
      <c r="M510" s="202"/>
      <c r="N510" s="355">
        <v>0.92330000000000001</v>
      </c>
    </row>
    <row r="511" spans="1:14" ht="33.75" x14ac:dyDescent="0.2">
      <c r="A511" s="202" t="s">
        <v>741</v>
      </c>
      <c r="B511" s="202" t="s">
        <v>3303</v>
      </c>
      <c r="C511" s="354" t="s">
        <v>4048</v>
      </c>
      <c r="D511" s="204">
        <v>2.548</v>
      </c>
      <c r="E511" s="204"/>
      <c r="F511" s="205">
        <v>11.9</v>
      </c>
      <c r="G511" s="202">
        <v>3</v>
      </c>
      <c r="H511" s="204">
        <v>0.26600000000000001</v>
      </c>
      <c r="I511" s="202">
        <v>23</v>
      </c>
      <c r="J511" s="204">
        <v>6.3E-2</v>
      </c>
      <c r="K511" s="204">
        <v>8.3000000000000004E-2</v>
      </c>
      <c r="L511" s="202"/>
      <c r="M511" s="202"/>
      <c r="N511" s="355">
        <v>0.9143</v>
      </c>
    </row>
    <row r="512" spans="1:14" ht="56.25" x14ac:dyDescent="0.2">
      <c r="A512" s="202" t="s">
        <v>4006</v>
      </c>
      <c r="B512" s="202" t="s">
        <v>3303</v>
      </c>
      <c r="C512" s="354" t="s">
        <v>7731</v>
      </c>
      <c r="D512" s="204">
        <v>3.4569999999999999</v>
      </c>
      <c r="E512" s="204"/>
      <c r="F512" s="205">
        <v>15.5</v>
      </c>
      <c r="G512" s="202">
        <v>4</v>
      </c>
      <c r="H512" s="204">
        <v>0.33900000000000002</v>
      </c>
      <c r="I512" s="202">
        <v>30</v>
      </c>
      <c r="J512" s="204">
        <v>7.6999999999999999E-2</v>
      </c>
      <c r="K512" s="204">
        <v>0.10299999999999999</v>
      </c>
      <c r="L512" s="202"/>
      <c r="M512" s="202"/>
      <c r="N512" s="355">
        <v>1.1125</v>
      </c>
    </row>
    <row r="513" spans="1:14" ht="56.25" x14ac:dyDescent="0.2">
      <c r="A513" s="202" t="s">
        <v>1737</v>
      </c>
      <c r="B513" s="202" t="s">
        <v>3303</v>
      </c>
      <c r="C513" s="354" t="s">
        <v>7732</v>
      </c>
      <c r="D513" s="204">
        <v>2.363</v>
      </c>
      <c r="E513" s="204"/>
      <c r="F513" s="205">
        <v>12</v>
      </c>
      <c r="G513" s="202">
        <v>3</v>
      </c>
      <c r="H513" s="204">
        <v>0.27800000000000002</v>
      </c>
      <c r="I513" s="202">
        <v>23</v>
      </c>
      <c r="J513" s="204">
        <v>6.5000000000000002E-2</v>
      </c>
      <c r="K513" s="204">
        <v>8.5999999999999993E-2</v>
      </c>
      <c r="L513" s="202"/>
      <c r="M513" s="202"/>
      <c r="N513" s="355">
        <v>0.88970000000000005</v>
      </c>
    </row>
    <row r="514" spans="1:14" ht="45" x14ac:dyDescent="0.2">
      <c r="A514" s="202" t="s">
        <v>572</v>
      </c>
      <c r="B514" s="202" t="s">
        <v>3303</v>
      </c>
      <c r="C514" s="354" t="s">
        <v>7733</v>
      </c>
      <c r="D514" s="204">
        <v>1.913</v>
      </c>
      <c r="E514" s="204"/>
      <c r="F514" s="205">
        <v>10.7</v>
      </c>
      <c r="G514" s="202">
        <v>3</v>
      </c>
      <c r="H514" s="204">
        <v>0.23400000000000001</v>
      </c>
      <c r="I514" s="202">
        <v>22</v>
      </c>
      <c r="J514" s="204">
        <v>6.0999999999999999E-2</v>
      </c>
      <c r="K514" s="204">
        <v>0.08</v>
      </c>
      <c r="L514" s="202"/>
      <c r="M514" s="202"/>
      <c r="N514" s="355">
        <v>0.84619999999999995</v>
      </c>
    </row>
    <row r="515" spans="1:14" ht="22.5" x14ac:dyDescent="0.2">
      <c r="A515" s="202" t="s">
        <v>3365</v>
      </c>
      <c r="B515" s="202" t="s">
        <v>3303</v>
      </c>
      <c r="C515" s="354" t="s">
        <v>7734</v>
      </c>
      <c r="D515" s="204">
        <v>1.085</v>
      </c>
      <c r="E515" s="204"/>
      <c r="F515" s="205">
        <v>5.5</v>
      </c>
      <c r="G515" s="202">
        <v>1</v>
      </c>
      <c r="H515" s="204">
        <v>0.23499999999999999</v>
      </c>
      <c r="I515" s="202">
        <v>12</v>
      </c>
      <c r="J515" s="204">
        <v>0.06</v>
      </c>
      <c r="K515" s="204">
        <v>7.2999999999999995E-2</v>
      </c>
      <c r="L515" s="202"/>
      <c r="M515" s="202"/>
      <c r="N515" s="355">
        <v>0.80979999999999996</v>
      </c>
    </row>
    <row r="516" spans="1:14" ht="45" x14ac:dyDescent="0.2">
      <c r="A516" s="202" t="s">
        <v>687</v>
      </c>
      <c r="B516" s="202" t="s">
        <v>3303</v>
      </c>
      <c r="C516" s="354" t="s">
        <v>7735</v>
      </c>
      <c r="D516" s="204">
        <v>2.4260000000000002</v>
      </c>
      <c r="E516" s="204"/>
      <c r="F516" s="205">
        <v>12.8</v>
      </c>
      <c r="G516" s="202">
        <v>3</v>
      </c>
      <c r="H516" s="204">
        <v>0.308</v>
      </c>
      <c r="I516" s="202">
        <v>27</v>
      </c>
      <c r="J516" s="204">
        <v>6.8000000000000005E-2</v>
      </c>
      <c r="K516" s="204">
        <v>8.8999999999999996E-2</v>
      </c>
      <c r="L516" s="202"/>
      <c r="M516" s="202"/>
      <c r="N516" s="355">
        <v>0.9546</v>
      </c>
    </row>
    <row r="517" spans="1:14" ht="45" x14ac:dyDescent="0.2">
      <c r="A517" s="202" t="s">
        <v>688</v>
      </c>
      <c r="B517" s="202" t="s">
        <v>3303</v>
      </c>
      <c r="C517" s="354" t="s">
        <v>7736</v>
      </c>
      <c r="D517" s="204">
        <v>1.9139999999999999</v>
      </c>
      <c r="E517" s="204"/>
      <c r="F517" s="205">
        <v>9.4</v>
      </c>
      <c r="G517" s="202">
        <v>2</v>
      </c>
      <c r="H517" s="204">
        <v>0.28999999999999998</v>
      </c>
      <c r="I517" s="202">
        <v>20</v>
      </c>
      <c r="J517" s="204">
        <v>6.5000000000000002E-2</v>
      </c>
      <c r="K517" s="204">
        <v>8.4000000000000005E-2</v>
      </c>
      <c r="L517" s="202"/>
      <c r="M517" s="202"/>
      <c r="N517" s="355">
        <v>0.97389999999999999</v>
      </c>
    </row>
    <row r="518" spans="1:14" ht="45" x14ac:dyDescent="0.2">
      <c r="A518" s="202" t="s">
        <v>2297</v>
      </c>
      <c r="B518" s="202" t="s">
        <v>3303</v>
      </c>
      <c r="C518" s="354" t="s">
        <v>7737</v>
      </c>
      <c r="D518" s="204">
        <v>1.3959999999999999</v>
      </c>
      <c r="E518" s="204"/>
      <c r="F518" s="205">
        <v>6</v>
      </c>
      <c r="G518" s="202">
        <v>1</v>
      </c>
      <c r="H518" s="204">
        <v>0.24</v>
      </c>
      <c r="I518" s="202">
        <v>12</v>
      </c>
      <c r="J518" s="204">
        <v>5.6000000000000001E-2</v>
      </c>
      <c r="K518" s="204">
        <v>6.8000000000000005E-2</v>
      </c>
      <c r="L518" s="202"/>
      <c r="M518" s="202"/>
      <c r="N518" s="355">
        <v>0.77259999999999995</v>
      </c>
    </row>
    <row r="519" spans="1:14" ht="45" x14ac:dyDescent="0.2">
      <c r="A519" s="202" t="s">
        <v>2021</v>
      </c>
      <c r="B519" s="202" t="s">
        <v>3303</v>
      </c>
      <c r="C519" s="354" t="s">
        <v>7738</v>
      </c>
      <c r="D519" s="204">
        <v>1.224</v>
      </c>
      <c r="E519" s="204"/>
      <c r="F519" s="205">
        <v>5.9</v>
      </c>
      <c r="G519" s="202">
        <v>1</v>
      </c>
      <c r="H519" s="204">
        <v>0.28899999999999998</v>
      </c>
      <c r="I519" s="202">
        <v>13</v>
      </c>
      <c r="J519" s="204">
        <v>9.7000000000000003E-2</v>
      </c>
      <c r="K519" s="204">
        <v>8.3000000000000004E-2</v>
      </c>
      <c r="L519" s="202"/>
      <c r="M519" s="202"/>
      <c r="N519" s="355">
        <v>1.4060999999999999</v>
      </c>
    </row>
    <row r="520" spans="1:14" ht="56.25" x14ac:dyDescent="0.2">
      <c r="A520" s="202" t="s">
        <v>2022</v>
      </c>
      <c r="B520" s="202" t="s">
        <v>3303</v>
      </c>
      <c r="C520" s="354" t="s">
        <v>7739</v>
      </c>
      <c r="D520" s="204">
        <v>1.49</v>
      </c>
      <c r="E520" s="204"/>
      <c r="F520" s="205">
        <v>8.3000000000000007</v>
      </c>
      <c r="G520" s="202">
        <v>2</v>
      </c>
      <c r="H520" s="204">
        <v>0.23599999999999999</v>
      </c>
      <c r="I520" s="202">
        <v>17</v>
      </c>
      <c r="J520" s="204">
        <v>0.06</v>
      </c>
      <c r="K520" s="204">
        <v>7.5999999999999998E-2</v>
      </c>
      <c r="L520" s="202"/>
      <c r="M520" s="202"/>
      <c r="N520" s="355">
        <v>0.79779999999999995</v>
      </c>
    </row>
    <row r="521" spans="1:14" ht="33.75" x14ac:dyDescent="0.2">
      <c r="A521" s="202" t="s">
        <v>2743</v>
      </c>
      <c r="B521" s="202" t="s">
        <v>3303</v>
      </c>
      <c r="C521" s="354" t="s">
        <v>7740</v>
      </c>
      <c r="D521" s="204">
        <v>0.82299999999999995</v>
      </c>
      <c r="E521" s="204"/>
      <c r="F521" s="205">
        <v>5</v>
      </c>
      <c r="G521" s="202">
        <v>1</v>
      </c>
      <c r="H521" s="204">
        <v>0.44900000000000001</v>
      </c>
      <c r="I521" s="202">
        <v>11</v>
      </c>
      <c r="J521" s="204">
        <v>5.6000000000000001E-2</v>
      </c>
      <c r="K521" s="204">
        <v>6.7000000000000004E-2</v>
      </c>
      <c r="L521" s="202"/>
      <c r="M521" s="202"/>
      <c r="N521" s="355">
        <v>0.70089999999999997</v>
      </c>
    </row>
    <row r="522" spans="1:14" ht="33.75" x14ac:dyDescent="0.2">
      <c r="A522" s="202" t="s">
        <v>689</v>
      </c>
      <c r="B522" s="202" t="s">
        <v>3303</v>
      </c>
      <c r="C522" s="354" t="s">
        <v>4592</v>
      </c>
      <c r="D522" s="204">
        <v>1.29</v>
      </c>
      <c r="E522" s="204"/>
      <c r="F522" s="205">
        <v>6.8</v>
      </c>
      <c r="G522" s="202">
        <v>1</v>
      </c>
      <c r="H522" s="204">
        <v>0.33200000000000002</v>
      </c>
      <c r="I522" s="202">
        <v>14</v>
      </c>
      <c r="J522" s="204">
        <v>6.8000000000000005E-2</v>
      </c>
      <c r="K522" s="204">
        <v>8.5000000000000006E-2</v>
      </c>
      <c r="L522" s="202"/>
      <c r="M522" s="202"/>
      <c r="N522" s="355">
        <v>1.1698</v>
      </c>
    </row>
    <row r="523" spans="1:14" ht="45" x14ac:dyDescent="0.2">
      <c r="A523" s="202" t="s">
        <v>690</v>
      </c>
      <c r="B523" s="202" t="s">
        <v>3303</v>
      </c>
      <c r="C523" s="354" t="s">
        <v>346</v>
      </c>
      <c r="D523" s="204">
        <v>1.2350000000000001</v>
      </c>
      <c r="E523" s="204"/>
      <c r="F523" s="205">
        <v>6.6</v>
      </c>
      <c r="G523" s="202">
        <v>1</v>
      </c>
      <c r="H523" s="204">
        <v>0.29499999999999998</v>
      </c>
      <c r="I523" s="202">
        <v>14</v>
      </c>
      <c r="J523" s="204">
        <v>6.3E-2</v>
      </c>
      <c r="K523" s="204">
        <v>7.8E-2</v>
      </c>
      <c r="L523" s="202"/>
      <c r="M523" s="202"/>
      <c r="N523" s="355">
        <v>0.94979999999999998</v>
      </c>
    </row>
    <row r="524" spans="1:14" ht="33.75" x14ac:dyDescent="0.2">
      <c r="A524" s="202" t="s">
        <v>2503</v>
      </c>
      <c r="B524" s="202" t="s">
        <v>3303</v>
      </c>
      <c r="C524" s="354" t="s">
        <v>4593</v>
      </c>
      <c r="D524" s="204">
        <v>1.016</v>
      </c>
      <c r="E524" s="204"/>
      <c r="F524" s="205">
        <v>5.2</v>
      </c>
      <c r="G524" s="202">
        <v>1</v>
      </c>
      <c r="H524" s="204">
        <v>0.23400000000000001</v>
      </c>
      <c r="I524" s="202">
        <v>10</v>
      </c>
      <c r="J524" s="204">
        <v>6.3E-2</v>
      </c>
      <c r="K524" s="204">
        <v>7.4999999999999997E-2</v>
      </c>
      <c r="L524" s="202"/>
      <c r="M524" s="202"/>
      <c r="N524" s="355">
        <v>0.7097</v>
      </c>
    </row>
    <row r="525" spans="1:14" ht="33.75" x14ac:dyDescent="0.2">
      <c r="A525" s="202" t="s">
        <v>691</v>
      </c>
      <c r="B525" s="202" t="s">
        <v>3303</v>
      </c>
      <c r="C525" s="354" t="s">
        <v>4537</v>
      </c>
      <c r="D525" s="204">
        <v>0.874</v>
      </c>
      <c r="E525" s="204"/>
      <c r="F525" s="205">
        <v>4</v>
      </c>
      <c r="G525" s="202">
        <v>1</v>
      </c>
      <c r="H525" s="204">
        <v>0.193</v>
      </c>
      <c r="I525" s="202">
        <v>8</v>
      </c>
      <c r="J525" s="204">
        <v>6.8000000000000005E-2</v>
      </c>
      <c r="K525" s="204">
        <v>7.6999999999999999E-2</v>
      </c>
      <c r="L525" s="202"/>
      <c r="M525" s="202"/>
      <c r="N525" s="355">
        <v>1.1081000000000001</v>
      </c>
    </row>
    <row r="526" spans="1:14" ht="33.75" x14ac:dyDescent="0.2">
      <c r="A526" s="202" t="s">
        <v>1423</v>
      </c>
      <c r="B526" s="202" t="s">
        <v>3303</v>
      </c>
      <c r="C526" s="354" t="s">
        <v>7212</v>
      </c>
      <c r="D526" s="204">
        <v>0.79600000000000004</v>
      </c>
      <c r="E526" s="204"/>
      <c r="F526" s="205">
        <v>3.4</v>
      </c>
      <c r="G526" s="202">
        <v>1</v>
      </c>
      <c r="H526" s="204">
        <v>0.16200000000000001</v>
      </c>
      <c r="I526" s="202">
        <v>7</v>
      </c>
      <c r="J526" s="204">
        <v>6.8000000000000005E-2</v>
      </c>
      <c r="K526" s="204">
        <v>7.4999999999999997E-2</v>
      </c>
      <c r="L526" s="202"/>
      <c r="M526" s="202"/>
      <c r="N526" s="355">
        <v>0.77749999999999997</v>
      </c>
    </row>
    <row r="527" spans="1:14" ht="22.5" x14ac:dyDescent="0.2">
      <c r="A527" s="202" t="s">
        <v>2052</v>
      </c>
      <c r="B527" s="202" t="s">
        <v>3303</v>
      </c>
      <c r="C527" s="354" t="s">
        <v>6576</v>
      </c>
      <c r="D527" s="204">
        <v>1.1439999999999999</v>
      </c>
      <c r="E527" s="204"/>
      <c r="F527" s="205">
        <v>4.9000000000000004</v>
      </c>
      <c r="G527" s="202">
        <v>1</v>
      </c>
      <c r="H527" s="204">
        <v>0.20100000000000001</v>
      </c>
      <c r="I527" s="202">
        <v>11</v>
      </c>
      <c r="J527" s="204">
        <v>5.8000000000000003E-2</v>
      </c>
      <c r="K527" s="204">
        <v>6.8000000000000005E-2</v>
      </c>
      <c r="L527" s="202"/>
      <c r="M527" s="202"/>
      <c r="N527" s="355">
        <v>0.79010000000000002</v>
      </c>
    </row>
    <row r="528" spans="1:14" ht="33.75" x14ac:dyDescent="0.2">
      <c r="A528" s="202" t="s">
        <v>2053</v>
      </c>
      <c r="B528" s="202" t="s">
        <v>3303</v>
      </c>
      <c r="C528" s="354" t="s">
        <v>7213</v>
      </c>
      <c r="D528" s="204">
        <v>0.82399999999999995</v>
      </c>
      <c r="E528" s="204"/>
      <c r="F528" s="205">
        <v>2.2999999999999998</v>
      </c>
      <c r="G528" s="202">
        <v>1</v>
      </c>
      <c r="H528" s="204">
        <v>0.126</v>
      </c>
      <c r="I528" s="202">
        <v>4</v>
      </c>
      <c r="J528" s="204">
        <v>6.9000000000000006E-2</v>
      </c>
      <c r="K528" s="204">
        <v>6.9000000000000006E-2</v>
      </c>
      <c r="L528" s="202"/>
      <c r="M528" s="202"/>
      <c r="N528" s="355">
        <v>1.0846</v>
      </c>
    </row>
    <row r="529" spans="1:14" ht="45" x14ac:dyDescent="0.2">
      <c r="A529" s="202" t="s">
        <v>6578</v>
      </c>
      <c r="B529" s="202" t="s">
        <v>3303</v>
      </c>
      <c r="C529" s="354" t="s">
        <v>7214</v>
      </c>
      <c r="D529" s="204">
        <v>0.73099999999999998</v>
      </c>
      <c r="E529" s="204"/>
      <c r="F529" s="205">
        <v>2.7</v>
      </c>
      <c r="G529" s="202">
        <v>1</v>
      </c>
      <c r="H529" s="204">
        <v>0.16</v>
      </c>
      <c r="I529" s="202">
        <v>6</v>
      </c>
      <c r="J529" s="204">
        <v>6.3E-2</v>
      </c>
      <c r="K529" s="204">
        <v>6.6000000000000003E-2</v>
      </c>
      <c r="L529" s="202"/>
      <c r="M529" s="202"/>
      <c r="N529" s="355">
        <v>0.90600000000000003</v>
      </c>
    </row>
    <row r="530" spans="1:14" ht="45" x14ac:dyDescent="0.2">
      <c r="A530" s="202" t="s">
        <v>348</v>
      </c>
      <c r="B530" s="202" t="s">
        <v>3303</v>
      </c>
      <c r="C530" s="354" t="s">
        <v>7741</v>
      </c>
      <c r="D530" s="204">
        <v>0.65400000000000003</v>
      </c>
      <c r="E530" s="204"/>
      <c r="F530" s="205">
        <v>3.6</v>
      </c>
      <c r="G530" s="202">
        <v>1</v>
      </c>
      <c r="H530" s="204">
        <v>0.252</v>
      </c>
      <c r="I530" s="202">
        <v>8</v>
      </c>
      <c r="J530" s="204">
        <v>6.6000000000000003E-2</v>
      </c>
      <c r="K530" s="204">
        <v>7.2999999999999995E-2</v>
      </c>
      <c r="L530" s="202"/>
      <c r="M530" s="202"/>
      <c r="N530" s="355">
        <v>0.9869</v>
      </c>
    </row>
    <row r="531" spans="1:14" ht="45" x14ac:dyDescent="0.2">
      <c r="A531" s="202" t="s">
        <v>349</v>
      </c>
      <c r="B531" s="202" t="s">
        <v>3303</v>
      </c>
      <c r="C531" s="354" t="s">
        <v>7742</v>
      </c>
      <c r="D531" s="204">
        <v>0.50900000000000001</v>
      </c>
      <c r="E531" s="204"/>
      <c r="F531" s="205">
        <v>2.8</v>
      </c>
      <c r="G531" s="202">
        <v>1</v>
      </c>
      <c r="H531" s="204">
        <v>0.151</v>
      </c>
      <c r="I531" s="202">
        <v>6</v>
      </c>
      <c r="J531" s="204">
        <v>6.4000000000000001E-2</v>
      </c>
      <c r="K531" s="204">
        <v>6.7000000000000004E-2</v>
      </c>
      <c r="L531" s="202"/>
      <c r="M531" s="202"/>
      <c r="N531" s="355">
        <v>0.80640000000000001</v>
      </c>
    </row>
    <row r="532" spans="1:14" ht="33.75" x14ac:dyDescent="0.2">
      <c r="A532" s="202" t="s">
        <v>1424</v>
      </c>
      <c r="B532" s="202" t="s">
        <v>3303</v>
      </c>
      <c r="C532" s="354" t="s">
        <v>5673</v>
      </c>
      <c r="D532" s="204">
        <v>4.798</v>
      </c>
      <c r="E532" s="204"/>
      <c r="F532" s="205">
        <v>34.1</v>
      </c>
      <c r="G532" s="202">
        <v>10</v>
      </c>
      <c r="H532" s="204">
        <v>0.40899999999999997</v>
      </c>
      <c r="I532" s="202">
        <v>52</v>
      </c>
      <c r="J532" s="204">
        <v>0.13200000000000001</v>
      </c>
      <c r="K532" s="204">
        <v>0.128</v>
      </c>
      <c r="L532" s="202"/>
      <c r="M532" s="202" t="s">
        <v>310</v>
      </c>
      <c r="N532" s="355">
        <v>0.86629999999999996</v>
      </c>
    </row>
    <row r="533" spans="1:14" ht="33.75" x14ac:dyDescent="0.2">
      <c r="A533" s="202" t="s">
        <v>2020</v>
      </c>
      <c r="B533" s="202" t="s">
        <v>3303</v>
      </c>
      <c r="C533" s="354" t="s">
        <v>6582</v>
      </c>
      <c r="D533" s="204">
        <v>2.35</v>
      </c>
      <c r="E533" s="204"/>
      <c r="F533" s="205">
        <v>17.600000000000001</v>
      </c>
      <c r="G533" s="202">
        <v>5</v>
      </c>
      <c r="H533" s="204">
        <v>0.378</v>
      </c>
      <c r="I533" s="202">
        <v>34</v>
      </c>
      <c r="J533" s="204">
        <v>0.129</v>
      </c>
      <c r="K533" s="204">
        <v>0.122</v>
      </c>
      <c r="L533" s="202"/>
      <c r="M533" s="202" t="s">
        <v>310</v>
      </c>
      <c r="N533" s="355">
        <v>0.75580000000000003</v>
      </c>
    </row>
    <row r="534" spans="1:14" ht="33.75" x14ac:dyDescent="0.2">
      <c r="A534" s="202" t="s">
        <v>5674</v>
      </c>
      <c r="B534" s="202" t="s">
        <v>3303</v>
      </c>
      <c r="C534" s="354" t="s">
        <v>7215</v>
      </c>
      <c r="D534" s="204">
        <v>1.0009999999999999</v>
      </c>
      <c r="E534" s="204"/>
      <c r="F534" s="205">
        <v>6.5</v>
      </c>
      <c r="G534" s="202"/>
      <c r="H534" s="204"/>
      <c r="I534" s="202">
        <v>13</v>
      </c>
      <c r="J534" s="204">
        <v>0.15</v>
      </c>
      <c r="K534" s="204">
        <v>0.13</v>
      </c>
      <c r="L534" s="202"/>
      <c r="M534" s="202" t="s">
        <v>310</v>
      </c>
      <c r="N534" s="355">
        <v>0.75449999999999995</v>
      </c>
    </row>
    <row r="535" spans="1:14" ht="33.75" x14ac:dyDescent="0.2">
      <c r="A535" s="202" t="s">
        <v>5676</v>
      </c>
      <c r="B535" s="202" t="s">
        <v>3303</v>
      </c>
      <c r="C535" s="354" t="s">
        <v>7216</v>
      </c>
      <c r="D535" s="204">
        <v>0.747</v>
      </c>
      <c r="E535" s="204"/>
      <c r="F535" s="205">
        <v>4.5</v>
      </c>
      <c r="G535" s="202"/>
      <c r="H535" s="204"/>
      <c r="I535" s="202">
        <v>12</v>
      </c>
      <c r="J535" s="204">
        <v>0.158</v>
      </c>
      <c r="K535" s="204">
        <v>0.129</v>
      </c>
      <c r="L535" s="202"/>
      <c r="M535" s="202" t="s">
        <v>310</v>
      </c>
      <c r="N535" s="355">
        <v>0.87739999999999996</v>
      </c>
    </row>
    <row r="536" spans="1:14" ht="33.75" x14ac:dyDescent="0.2">
      <c r="A536" s="202" t="s">
        <v>1268</v>
      </c>
      <c r="B536" s="202" t="s">
        <v>3303</v>
      </c>
      <c r="C536" s="354" t="s">
        <v>350</v>
      </c>
      <c r="D536" s="204">
        <v>7.2060000000000004</v>
      </c>
      <c r="E536" s="204"/>
      <c r="F536" s="205">
        <v>30.4</v>
      </c>
      <c r="G536" s="202">
        <v>9</v>
      </c>
      <c r="H536" s="204">
        <v>0.378</v>
      </c>
      <c r="I536" s="202">
        <v>48</v>
      </c>
      <c r="J536" s="204">
        <v>0.17100000000000001</v>
      </c>
      <c r="K536" s="204">
        <v>0.121</v>
      </c>
      <c r="L536" s="202"/>
      <c r="M536" s="202"/>
      <c r="N536" s="355">
        <v>1.3427</v>
      </c>
    </row>
    <row r="537" spans="1:14" ht="22.5" x14ac:dyDescent="0.2">
      <c r="A537" s="202" t="s">
        <v>2505</v>
      </c>
      <c r="B537" s="202" t="s">
        <v>3303</v>
      </c>
      <c r="C537" s="354" t="s">
        <v>2506</v>
      </c>
      <c r="D537" s="204">
        <v>8.4359999999999999</v>
      </c>
      <c r="E537" s="204"/>
      <c r="F537" s="205">
        <v>39.200000000000003</v>
      </c>
      <c r="G537" s="202">
        <v>12</v>
      </c>
      <c r="H537" s="204">
        <v>0.35899999999999999</v>
      </c>
      <c r="I537" s="202">
        <v>57</v>
      </c>
      <c r="J537" s="204">
        <v>0.11899999999999999</v>
      </c>
      <c r="K537" s="204">
        <v>0.11600000000000001</v>
      </c>
      <c r="L537" s="202"/>
      <c r="M537" s="202"/>
      <c r="N537" s="355">
        <v>1.3666</v>
      </c>
    </row>
    <row r="538" spans="1:14" ht="33.75" x14ac:dyDescent="0.2">
      <c r="A538" s="202" t="s">
        <v>4335</v>
      </c>
      <c r="B538" s="202" t="s">
        <v>3303</v>
      </c>
      <c r="C538" s="354" t="s">
        <v>351</v>
      </c>
      <c r="D538" s="204">
        <v>12.864000000000001</v>
      </c>
      <c r="E538" s="204"/>
      <c r="F538" s="205">
        <v>42</v>
      </c>
      <c r="G538" s="202">
        <v>13</v>
      </c>
      <c r="H538" s="204">
        <v>0.75600000000000001</v>
      </c>
      <c r="I538" s="202">
        <v>60</v>
      </c>
      <c r="J538" s="204">
        <v>0.252</v>
      </c>
      <c r="K538" s="204"/>
      <c r="L538" s="202" t="s">
        <v>310</v>
      </c>
      <c r="M538" s="202" t="s">
        <v>310</v>
      </c>
      <c r="N538" s="355">
        <v>2.9940000000000002</v>
      </c>
    </row>
    <row r="539" spans="1:14" ht="45" x14ac:dyDescent="0.2">
      <c r="A539" s="202" t="s">
        <v>4336</v>
      </c>
      <c r="B539" s="202" t="s">
        <v>3303</v>
      </c>
      <c r="C539" s="354" t="s">
        <v>352</v>
      </c>
      <c r="D539" s="204">
        <v>10.097</v>
      </c>
      <c r="E539" s="204"/>
      <c r="F539" s="205">
        <v>34.4</v>
      </c>
      <c r="G539" s="202">
        <v>10</v>
      </c>
      <c r="H539" s="204">
        <v>0.746</v>
      </c>
      <c r="I539" s="202">
        <v>52</v>
      </c>
      <c r="J539" s="204">
        <v>0.23899999999999999</v>
      </c>
      <c r="K539" s="204"/>
      <c r="L539" s="202" t="s">
        <v>310</v>
      </c>
      <c r="M539" s="202" t="s">
        <v>310</v>
      </c>
      <c r="N539" s="355">
        <v>2.9559000000000002</v>
      </c>
    </row>
    <row r="540" spans="1:14" ht="33.75" x14ac:dyDescent="0.2">
      <c r="A540" s="202" t="s">
        <v>353</v>
      </c>
      <c r="B540" s="202" t="s">
        <v>3303</v>
      </c>
      <c r="C540" s="354" t="s">
        <v>354</v>
      </c>
      <c r="D540" s="204">
        <v>7.4589999999999996</v>
      </c>
      <c r="E540" s="204"/>
      <c r="F540" s="205">
        <v>27.5</v>
      </c>
      <c r="G540" s="202">
        <v>8</v>
      </c>
      <c r="H540" s="204">
        <v>0.64600000000000002</v>
      </c>
      <c r="I540" s="202">
        <v>45</v>
      </c>
      <c r="J540" s="204">
        <v>0.21199999999999999</v>
      </c>
      <c r="K540" s="204"/>
      <c r="L540" s="202" t="s">
        <v>310</v>
      </c>
      <c r="M540" s="202" t="s">
        <v>310</v>
      </c>
      <c r="N540" s="355">
        <v>2.5047999999999999</v>
      </c>
    </row>
    <row r="541" spans="1:14" ht="22.5" x14ac:dyDescent="0.2">
      <c r="A541" s="202" t="s">
        <v>2457</v>
      </c>
      <c r="B541" s="202" t="s">
        <v>3303</v>
      </c>
      <c r="C541" s="354" t="s">
        <v>2458</v>
      </c>
      <c r="D541" s="204">
        <v>4.6139999999999999</v>
      </c>
      <c r="E541" s="204"/>
      <c r="F541" s="205">
        <v>17.8</v>
      </c>
      <c r="G541" s="202">
        <v>5</v>
      </c>
      <c r="H541" s="204">
        <v>0.36299999999999999</v>
      </c>
      <c r="I541" s="202">
        <v>33</v>
      </c>
      <c r="J541" s="204">
        <v>8.5000000000000006E-2</v>
      </c>
      <c r="K541" s="204">
        <v>0.115</v>
      </c>
      <c r="L541" s="202"/>
      <c r="M541" s="202"/>
      <c r="N541" s="355">
        <v>1.0995999999999999</v>
      </c>
    </row>
    <row r="542" spans="1:14" ht="45" x14ac:dyDescent="0.2">
      <c r="A542" s="202" t="s">
        <v>2459</v>
      </c>
      <c r="B542" s="202" t="s">
        <v>3303</v>
      </c>
      <c r="C542" s="354" t="s">
        <v>4337</v>
      </c>
      <c r="D542" s="204">
        <v>5.5839999999999996</v>
      </c>
      <c r="E542" s="204"/>
      <c r="F542" s="205">
        <v>22.1</v>
      </c>
      <c r="G542" s="202">
        <v>6</v>
      </c>
      <c r="H542" s="204">
        <v>0.48799999999999999</v>
      </c>
      <c r="I542" s="202">
        <v>40</v>
      </c>
      <c r="J542" s="204">
        <v>0.155</v>
      </c>
      <c r="K542" s="204">
        <v>0.14799999999999999</v>
      </c>
      <c r="L542" s="202"/>
      <c r="M542" s="202"/>
      <c r="N542" s="355">
        <v>1.4182999999999999</v>
      </c>
    </row>
    <row r="543" spans="1:14" ht="33.75" x14ac:dyDescent="0.2">
      <c r="A543" s="202" t="s">
        <v>7474</v>
      </c>
      <c r="B543" s="202" t="s">
        <v>3304</v>
      </c>
      <c r="C543" s="354" t="s">
        <v>7475</v>
      </c>
      <c r="D543" s="204">
        <v>3.3279999999999998</v>
      </c>
      <c r="E543" s="204"/>
      <c r="F543" s="205">
        <v>21.3</v>
      </c>
      <c r="G543" s="202">
        <v>6</v>
      </c>
      <c r="H543" s="204">
        <v>0.39</v>
      </c>
      <c r="I543" s="202">
        <v>39</v>
      </c>
      <c r="J543" s="204">
        <v>0.09</v>
      </c>
      <c r="K543" s="204">
        <v>0.122</v>
      </c>
      <c r="L543" s="202"/>
      <c r="M543" s="202"/>
      <c r="N543" s="355">
        <v>1.1095999999999999</v>
      </c>
    </row>
    <row r="544" spans="1:14" ht="33.75" x14ac:dyDescent="0.2">
      <c r="A544" s="202" t="s">
        <v>7476</v>
      </c>
      <c r="B544" s="202" t="s">
        <v>3304</v>
      </c>
      <c r="C544" s="354" t="s">
        <v>7477</v>
      </c>
      <c r="D544" s="204">
        <v>2.6320000000000001</v>
      </c>
      <c r="E544" s="204"/>
      <c r="F544" s="205">
        <v>16.7</v>
      </c>
      <c r="G544" s="202">
        <v>5</v>
      </c>
      <c r="H544" s="204">
        <v>0.36899999999999999</v>
      </c>
      <c r="I544" s="202">
        <v>33</v>
      </c>
      <c r="J544" s="204">
        <v>9.2999999999999999E-2</v>
      </c>
      <c r="K544" s="204">
        <v>0.125</v>
      </c>
      <c r="L544" s="202"/>
      <c r="M544" s="202"/>
      <c r="N544" s="355">
        <v>1.1859999999999999</v>
      </c>
    </row>
    <row r="545" spans="1:14" ht="56.25" x14ac:dyDescent="0.2">
      <c r="A545" s="202" t="s">
        <v>1741</v>
      </c>
      <c r="B545" s="202" t="s">
        <v>3304</v>
      </c>
      <c r="C545" s="354" t="s">
        <v>6583</v>
      </c>
      <c r="D545" s="204">
        <v>2.04</v>
      </c>
      <c r="E545" s="204"/>
      <c r="F545" s="205">
        <v>15.8</v>
      </c>
      <c r="G545" s="202">
        <v>4</v>
      </c>
      <c r="H545" s="204">
        <v>0.33100000000000002</v>
      </c>
      <c r="I545" s="202">
        <v>31</v>
      </c>
      <c r="J545" s="204">
        <v>7.2999999999999995E-2</v>
      </c>
      <c r="K545" s="204">
        <v>9.9000000000000005E-2</v>
      </c>
      <c r="L545" s="202"/>
      <c r="M545" s="202"/>
      <c r="N545" s="355">
        <v>1.131</v>
      </c>
    </row>
    <row r="546" spans="1:14" ht="56.25" x14ac:dyDescent="0.2">
      <c r="A546" s="202" t="s">
        <v>1742</v>
      </c>
      <c r="B546" s="202" t="s">
        <v>3304</v>
      </c>
      <c r="C546" s="354" t="s">
        <v>6584</v>
      </c>
      <c r="D546" s="204">
        <v>1.4690000000000001</v>
      </c>
      <c r="E546" s="204"/>
      <c r="F546" s="205">
        <v>12.4</v>
      </c>
      <c r="G546" s="202">
        <v>3</v>
      </c>
      <c r="H546" s="204">
        <v>0.29799999999999999</v>
      </c>
      <c r="I546" s="202">
        <v>26</v>
      </c>
      <c r="J546" s="204">
        <v>6.7000000000000004E-2</v>
      </c>
      <c r="K546" s="204">
        <v>8.8999999999999996E-2</v>
      </c>
      <c r="L546" s="202"/>
      <c r="M546" s="202"/>
      <c r="N546" s="355">
        <v>0.96350000000000002</v>
      </c>
    </row>
    <row r="547" spans="1:14" ht="56.25" x14ac:dyDescent="0.2">
      <c r="A547" s="202" t="s">
        <v>542</v>
      </c>
      <c r="B547" s="202" t="s">
        <v>3304</v>
      </c>
      <c r="C547" s="354" t="s">
        <v>5678</v>
      </c>
      <c r="D547" s="204">
        <v>0.89700000000000002</v>
      </c>
      <c r="E547" s="204"/>
      <c r="F547" s="205">
        <v>6.4</v>
      </c>
      <c r="G547" s="202">
        <v>1</v>
      </c>
      <c r="H547" s="204">
        <v>0.46200000000000002</v>
      </c>
      <c r="I547" s="202">
        <v>15</v>
      </c>
      <c r="J547" s="204">
        <v>6.4000000000000001E-2</v>
      </c>
      <c r="K547" s="204">
        <v>7.9000000000000001E-2</v>
      </c>
      <c r="L547" s="202"/>
      <c r="M547" s="202"/>
      <c r="N547" s="355">
        <v>0.74929999999999997</v>
      </c>
    </row>
    <row r="548" spans="1:14" ht="33.75" x14ac:dyDescent="0.2">
      <c r="A548" s="202" t="s">
        <v>7478</v>
      </c>
      <c r="B548" s="202" t="s">
        <v>3304</v>
      </c>
      <c r="C548" s="354" t="s">
        <v>7743</v>
      </c>
      <c r="D548" s="204">
        <v>0.73299999999999998</v>
      </c>
      <c r="E548" s="204"/>
      <c r="F548" s="205">
        <v>3</v>
      </c>
      <c r="G548" s="202">
        <v>1</v>
      </c>
      <c r="H548" s="204">
        <v>0.28599999999999998</v>
      </c>
      <c r="I548" s="202">
        <v>7</v>
      </c>
      <c r="J548" s="204">
        <v>0.125</v>
      </c>
      <c r="K548" s="204">
        <v>9.4E-2</v>
      </c>
      <c r="L548" s="202"/>
      <c r="M548" s="202"/>
      <c r="N548" s="355">
        <v>1.474</v>
      </c>
    </row>
    <row r="549" spans="1:14" ht="45" x14ac:dyDescent="0.2">
      <c r="A549" s="202" t="s">
        <v>7217</v>
      </c>
      <c r="B549" s="202" t="s">
        <v>3304</v>
      </c>
      <c r="C549" s="354" t="s">
        <v>7744</v>
      </c>
      <c r="D549" s="204">
        <v>0.72</v>
      </c>
      <c r="E549" s="204"/>
      <c r="F549" s="205">
        <v>5.2</v>
      </c>
      <c r="G549" s="202">
        <v>1</v>
      </c>
      <c r="H549" s="204">
        <v>0.38</v>
      </c>
      <c r="I549" s="202">
        <v>13</v>
      </c>
      <c r="J549" s="204">
        <v>6.8000000000000005E-2</v>
      </c>
      <c r="K549" s="204">
        <v>8.2000000000000003E-2</v>
      </c>
      <c r="L549" s="202"/>
      <c r="M549" s="202"/>
      <c r="N549" s="355">
        <v>0.6885</v>
      </c>
    </row>
    <row r="550" spans="1:14" ht="45" x14ac:dyDescent="0.2">
      <c r="A550" s="202" t="s">
        <v>3496</v>
      </c>
      <c r="B550" s="202" t="s">
        <v>3304</v>
      </c>
      <c r="C550" s="354" t="s">
        <v>355</v>
      </c>
      <c r="D550" s="204">
        <v>1.2669999999999999</v>
      </c>
      <c r="E550" s="204"/>
      <c r="F550" s="205">
        <v>12.1</v>
      </c>
      <c r="G550" s="202">
        <v>3</v>
      </c>
      <c r="H550" s="204">
        <v>0.27200000000000002</v>
      </c>
      <c r="I550" s="202">
        <v>25</v>
      </c>
      <c r="J550" s="204">
        <v>6.3E-2</v>
      </c>
      <c r="K550" s="204">
        <v>8.3000000000000004E-2</v>
      </c>
      <c r="L550" s="202"/>
      <c r="M550" s="202"/>
      <c r="N550" s="355">
        <v>0.93920000000000003</v>
      </c>
    </row>
    <row r="551" spans="1:14" ht="56.25" x14ac:dyDescent="0.2">
      <c r="A551" s="202" t="s">
        <v>3119</v>
      </c>
      <c r="B551" s="202" t="s">
        <v>3304</v>
      </c>
      <c r="C551" s="354" t="s">
        <v>356</v>
      </c>
      <c r="D551" s="204">
        <v>1.119</v>
      </c>
      <c r="E551" s="204"/>
      <c r="F551" s="205">
        <v>8.9</v>
      </c>
      <c r="G551" s="202">
        <v>2</v>
      </c>
      <c r="H551" s="204">
        <v>0.27700000000000002</v>
      </c>
      <c r="I551" s="202">
        <v>19</v>
      </c>
      <c r="J551" s="204">
        <v>6.5000000000000002E-2</v>
      </c>
      <c r="K551" s="204">
        <v>8.4000000000000005E-2</v>
      </c>
      <c r="L551" s="202"/>
      <c r="M551" s="202"/>
      <c r="N551" s="355">
        <v>0.84230000000000005</v>
      </c>
    </row>
    <row r="552" spans="1:14" ht="45" x14ac:dyDescent="0.2">
      <c r="A552" s="202" t="s">
        <v>1518</v>
      </c>
      <c r="B552" s="202" t="s">
        <v>3304</v>
      </c>
      <c r="C552" s="354" t="s">
        <v>357</v>
      </c>
      <c r="D552" s="204">
        <v>1.2490000000000001</v>
      </c>
      <c r="E552" s="204"/>
      <c r="F552" s="205">
        <v>11.2</v>
      </c>
      <c r="G552" s="202">
        <v>3</v>
      </c>
      <c r="H552" s="204">
        <v>0.247</v>
      </c>
      <c r="I552" s="202">
        <v>24</v>
      </c>
      <c r="J552" s="204">
        <v>6.2E-2</v>
      </c>
      <c r="K552" s="204">
        <v>8.1000000000000003E-2</v>
      </c>
      <c r="L552" s="202"/>
      <c r="M552" s="202"/>
      <c r="N552" s="355">
        <v>0.98229999999999995</v>
      </c>
    </row>
    <row r="553" spans="1:14" ht="22.5" x14ac:dyDescent="0.2">
      <c r="A553" s="202" t="s">
        <v>1519</v>
      </c>
      <c r="B553" s="202" t="s">
        <v>3304</v>
      </c>
      <c r="C553" s="354" t="s">
        <v>2215</v>
      </c>
      <c r="D553" s="204">
        <v>1.5089999999999999</v>
      </c>
      <c r="E553" s="204"/>
      <c r="F553" s="205">
        <v>21</v>
      </c>
      <c r="G553" s="202"/>
      <c r="H553" s="204"/>
      <c r="I553" s="202">
        <v>32</v>
      </c>
      <c r="J553" s="204">
        <v>4.8000000000000001E-2</v>
      </c>
      <c r="K553" s="204">
        <v>6.5000000000000002E-2</v>
      </c>
      <c r="L553" s="202"/>
      <c r="M553" s="202"/>
      <c r="N553" s="355">
        <v>0.75670000000000004</v>
      </c>
    </row>
    <row r="554" spans="1:14" ht="33.75" x14ac:dyDescent="0.2">
      <c r="A554" s="202" t="s">
        <v>3191</v>
      </c>
      <c r="B554" s="202" t="s">
        <v>3305</v>
      </c>
      <c r="C554" s="354" t="s">
        <v>5680</v>
      </c>
      <c r="D554" s="204">
        <v>1.145</v>
      </c>
      <c r="E554" s="204"/>
      <c r="F554" s="205">
        <v>11.8</v>
      </c>
      <c r="G554" s="202">
        <v>3</v>
      </c>
      <c r="H554" s="204">
        <v>0.26400000000000001</v>
      </c>
      <c r="I554" s="202">
        <v>25</v>
      </c>
      <c r="J554" s="204">
        <v>6.2E-2</v>
      </c>
      <c r="K554" s="204">
        <v>8.2000000000000003E-2</v>
      </c>
      <c r="L554" s="202"/>
      <c r="M554" s="202" t="s">
        <v>310</v>
      </c>
      <c r="N554" s="355">
        <v>1.03</v>
      </c>
    </row>
    <row r="555" spans="1:14" ht="33.75" x14ac:dyDescent="0.2">
      <c r="A555" s="202" t="s">
        <v>3192</v>
      </c>
      <c r="B555" s="202" t="s">
        <v>3305</v>
      </c>
      <c r="C555" s="354" t="s">
        <v>5681</v>
      </c>
      <c r="D555" s="204">
        <v>0.4</v>
      </c>
      <c r="E555" s="204"/>
      <c r="F555" s="205">
        <v>3.6</v>
      </c>
      <c r="G555" s="202">
        <v>1</v>
      </c>
      <c r="H555" s="204">
        <v>0.14699999999999999</v>
      </c>
      <c r="I555" s="202">
        <v>9</v>
      </c>
      <c r="J555" s="204">
        <v>7.0000000000000007E-2</v>
      </c>
      <c r="K555" s="204">
        <v>7.9000000000000001E-2</v>
      </c>
      <c r="L555" s="202"/>
      <c r="M555" s="202" t="s">
        <v>310</v>
      </c>
      <c r="N555" s="355">
        <v>0.90090000000000003</v>
      </c>
    </row>
    <row r="556" spans="1:14" ht="33.75" x14ac:dyDescent="0.2">
      <c r="A556" s="202" t="s">
        <v>3265</v>
      </c>
      <c r="B556" s="202" t="s">
        <v>3305</v>
      </c>
      <c r="C556" s="354" t="s">
        <v>7745</v>
      </c>
      <c r="D556" s="204">
        <v>1.2669999999999999</v>
      </c>
      <c r="E556" s="204"/>
      <c r="F556" s="205">
        <v>12</v>
      </c>
      <c r="G556" s="202">
        <v>3</v>
      </c>
      <c r="H556" s="204">
        <v>0.28999999999999998</v>
      </c>
      <c r="I556" s="202">
        <v>25</v>
      </c>
      <c r="J556" s="204">
        <v>6.8000000000000005E-2</v>
      </c>
      <c r="K556" s="204">
        <v>8.8999999999999996E-2</v>
      </c>
      <c r="L556" s="202"/>
      <c r="M556" s="202"/>
      <c r="N556" s="355">
        <v>0.98680000000000001</v>
      </c>
    </row>
    <row r="557" spans="1:14" ht="33.75" x14ac:dyDescent="0.2">
      <c r="A557" s="202" t="s">
        <v>3266</v>
      </c>
      <c r="B557" s="202" t="s">
        <v>3305</v>
      </c>
      <c r="C557" s="354" t="s">
        <v>7746</v>
      </c>
      <c r="D557" s="204">
        <v>0.53800000000000003</v>
      </c>
      <c r="E557" s="204"/>
      <c r="F557" s="205">
        <v>5.2</v>
      </c>
      <c r="G557" s="202">
        <v>1</v>
      </c>
      <c r="H557" s="204">
        <v>0.33300000000000002</v>
      </c>
      <c r="I557" s="202">
        <v>12</v>
      </c>
      <c r="J557" s="204">
        <v>6.3E-2</v>
      </c>
      <c r="K557" s="204">
        <v>7.5999999999999998E-2</v>
      </c>
      <c r="L557" s="202"/>
      <c r="M557" s="202"/>
      <c r="N557" s="355">
        <v>0.65310000000000001</v>
      </c>
    </row>
    <row r="558" spans="1:14" ht="22.5" x14ac:dyDescent="0.2">
      <c r="A558" s="202" t="s">
        <v>1032</v>
      </c>
      <c r="B558" s="202" t="s">
        <v>3305</v>
      </c>
      <c r="C558" s="354" t="s">
        <v>358</v>
      </c>
      <c r="D558" s="204">
        <v>0.51</v>
      </c>
      <c r="E558" s="204"/>
      <c r="F558" s="205">
        <v>5</v>
      </c>
      <c r="G558" s="202">
        <v>1</v>
      </c>
      <c r="H558" s="204">
        <v>0.313</v>
      </c>
      <c r="I558" s="202">
        <v>12</v>
      </c>
      <c r="J558" s="204">
        <v>6.3E-2</v>
      </c>
      <c r="K558" s="204">
        <v>7.4999999999999997E-2</v>
      </c>
      <c r="L558" s="202"/>
      <c r="M558" s="202"/>
      <c r="N558" s="355">
        <v>0.74439999999999995</v>
      </c>
    </row>
    <row r="559" spans="1:14" ht="56.25" x14ac:dyDescent="0.2">
      <c r="A559" s="202" t="s">
        <v>3329</v>
      </c>
      <c r="B559" s="202" t="s">
        <v>3305</v>
      </c>
      <c r="C559" s="354" t="s">
        <v>7747</v>
      </c>
      <c r="D559" s="204">
        <v>0.58199999999999996</v>
      </c>
      <c r="E559" s="204"/>
      <c r="F559" s="205">
        <v>5.9</v>
      </c>
      <c r="G559" s="202">
        <v>1</v>
      </c>
      <c r="H559" s="204">
        <v>0.318</v>
      </c>
      <c r="I559" s="202">
        <v>13</v>
      </c>
      <c r="J559" s="204">
        <v>0.06</v>
      </c>
      <c r="K559" s="204">
        <v>7.3999999999999996E-2</v>
      </c>
      <c r="L559" s="202"/>
      <c r="M559" s="202"/>
      <c r="N559" s="355">
        <v>0.89629999999999999</v>
      </c>
    </row>
    <row r="560" spans="1:14" ht="56.25" x14ac:dyDescent="0.2">
      <c r="A560" s="202" t="s">
        <v>3330</v>
      </c>
      <c r="B560" s="202" t="s">
        <v>3305</v>
      </c>
      <c r="C560" s="354" t="s">
        <v>7748</v>
      </c>
      <c r="D560" s="204">
        <v>0.442</v>
      </c>
      <c r="E560" s="204"/>
      <c r="F560" s="205">
        <v>4.0999999999999996</v>
      </c>
      <c r="G560" s="202">
        <v>1</v>
      </c>
      <c r="H560" s="204">
        <v>0.23499999999999999</v>
      </c>
      <c r="I560" s="202">
        <v>9</v>
      </c>
      <c r="J560" s="204">
        <v>6.5000000000000002E-2</v>
      </c>
      <c r="K560" s="204">
        <v>7.4999999999999997E-2</v>
      </c>
      <c r="L560" s="202"/>
      <c r="M560" s="202"/>
      <c r="N560" s="355">
        <v>0.81789999999999996</v>
      </c>
    </row>
    <row r="561" spans="1:14" ht="45" x14ac:dyDescent="0.2">
      <c r="A561" s="202" t="s">
        <v>2878</v>
      </c>
      <c r="B561" s="202" t="s">
        <v>3305</v>
      </c>
      <c r="C561" s="354" t="s">
        <v>138</v>
      </c>
      <c r="D561" s="204">
        <v>0.39100000000000001</v>
      </c>
      <c r="E561" s="204"/>
      <c r="F561" s="205">
        <v>3.4</v>
      </c>
      <c r="G561" s="202">
        <v>1</v>
      </c>
      <c r="H561" s="204">
        <v>0.20200000000000001</v>
      </c>
      <c r="I561" s="202">
        <v>8</v>
      </c>
      <c r="J561" s="204">
        <v>6.7000000000000004E-2</v>
      </c>
      <c r="K561" s="204">
        <v>7.3999999999999996E-2</v>
      </c>
      <c r="L561" s="202"/>
      <c r="M561" s="202"/>
      <c r="N561" s="355">
        <v>0.77270000000000005</v>
      </c>
    </row>
    <row r="562" spans="1:14" ht="22.5" x14ac:dyDescent="0.2">
      <c r="A562" s="202" t="s">
        <v>3499</v>
      </c>
      <c r="B562" s="202" t="s">
        <v>3305</v>
      </c>
      <c r="C562" s="354" t="s">
        <v>3102</v>
      </c>
      <c r="D562" s="204">
        <v>0.66400000000000003</v>
      </c>
      <c r="E562" s="204"/>
      <c r="F562" s="205">
        <v>4.4000000000000004</v>
      </c>
      <c r="G562" s="202">
        <v>1</v>
      </c>
      <c r="H562" s="204">
        <v>0.38400000000000001</v>
      </c>
      <c r="I562" s="202">
        <v>11</v>
      </c>
      <c r="J562" s="204">
        <v>0.11600000000000001</v>
      </c>
      <c r="K562" s="204">
        <v>9.4E-2</v>
      </c>
      <c r="L562" s="202"/>
      <c r="M562" s="202"/>
      <c r="N562" s="355">
        <v>1.4434</v>
      </c>
    </row>
    <row r="563" spans="1:14" ht="22.5" x14ac:dyDescent="0.2">
      <c r="A563" s="202" t="s">
        <v>3500</v>
      </c>
      <c r="B563" s="202" t="s">
        <v>3305</v>
      </c>
      <c r="C563" s="354" t="s">
        <v>3103</v>
      </c>
      <c r="D563" s="204">
        <v>0.64500000000000002</v>
      </c>
      <c r="E563" s="204"/>
      <c r="F563" s="205">
        <v>6.1</v>
      </c>
      <c r="G563" s="202">
        <v>1</v>
      </c>
      <c r="H563" s="204">
        <v>0.39</v>
      </c>
      <c r="I563" s="202">
        <v>14</v>
      </c>
      <c r="J563" s="204">
        <v>6.3E-2</v>
      </c>
      <c r="K563" s="204">
        <v>7.6999999999999999E-2</v>
      </c>
      <c r="L563" s="202"/>
      <c r="M563" s="202"/>
      <c r="N563" s="355">
        <v>0.74319999999999997</v>
      </c>
    </row>
    <row r="564" spans="1:14" ht="22.5" x14ac:dyDescent="0.2">
      <c r="A564" s="202" t="s">
        <v>3532</v>
      </c>
      <c r="B564" s="202" t="s">
        <v>3305</v>
      </c>
      <c r="C564" s="354" t="s">
        <v>1481</v>
      </c>
      <c r="D564" s="204">
        <v>0.46</v>
      </c>
      <c r="E564" s="204"/>
      <c r="F564" s="205">
        <v>3.2</v>
      </c>
      <c r="G564" s="202">
        <v>1</v>
      </c>
      <c r="H564" s="204">
        <v>0.157</v>
      </c>
      <c r="I564" s="202">
        <v>8</v>
      </c>
      <c r="J564" s="204">
        <v>6.5000000000000002E-2</v>
      </c>
      <c r="K564" s="204">
        <v>7.0999999999999994E-2</v>
      </c>
      <c r="L564" s="202"/>
      <c r="M564" s="202"/>
      <c r="N564" s="355">
        <v>0.75460000000000005</v>
      </c>
    </row>
    <row r="565" spans="1:14" ht="33.75" x14ac:dyDescent="0.2">
      <c r="A565" s="202" t="s">
        <v>2283</v>
      </c>
      <c r="B565" s="202" t="s">
        <v>3305</v>
      </c>
      <c r="C565" s="354" t="s">
        <v>3104</v>
      </c>
      <c r="D565" s="204">
        <v>0.308</v>
      </c>
      <c r="E565" s="204"/>
      <c r="F565" s="205">
        <v>2.2999999999999998</v>
      </c>
      <c r="G565" s="202">
        <v>1</v>
      </c>
      <c r="H565" s="204">
        <v>0.114</v>
      </c>
      <c r="I565" s="202">
        <v>4</v>
      </c>
      <c r="J565" s="204">
        <v>0.11700000000000001</v>
      </c>
      <c r="K565" s="204">
        <v>8.2000000000000003E-2</v>
      </c>
      <c r="L565" s="202"/>
      <c r="M565" s="202"/>
      <c r="N565" s="355">
        <v>1.4079999999999999</v>
      </c>
    </row>
    <row r="566" spans="1:14" ht="45" x14ac:dyDescent="0.2">
      <c r="A566" s="202" t="s">
        <v>588</v>
      </c>
      <c r="B566" s="202" t="s">
        <v>3305</v>
      </c>
      <c r="C566" s="354" t="s">
        <v>139</v>
      </c>
      <c r="D566" s="204">
        <v>0.314</v>
      </c>
      <c r="E566" s="204"/>
      <c r="F566" s="205">
        <v>2.6</v>
      </c>
      <c r="G566" s="202">
        <v>1</v>
      </c>
      <c r="H566" s="204">
        <v>0.13700000000000001</v>
      </c>
      <c r="I566" s="202">
        <v>5</v>
      </c>
      <c r="J566" s="204">
        <v>7.4999999999999997E-2</v>
      </c>
      <c r="K566" s="204">
        <v>7.6999999999999999E-2</v>
      </c>
      <c r="L566" s="202"/>
      <c r="M566" s="202"/>
      <c r="N566" s="355">
        <v>0.79510000000000003</v>
      </c>
    </row>
    <row r="567" spans="1:14" ht="22.5" x14ac:dyDescent="0.2">
      <c r="A567" s="202" t="s">
        <v>1153</v>
      </c>
      <c r="B567" s="202" t="s">
        <v>3305</v>
      </c>
      <c r="C567" s="354" t="s">
        <v>3105</v>
      </c>
      <c r="D567" s="204">
        <v>0.66500000000000004</v>
      </c>
      <c r="E567" s="204"/>
      <c r="F567" s="205">
        <v>5.9</v>
      </c>
      <c r="G567" s="202"/>
      <c r="H567" s="204"/>
      <c r="I567" s="202">
        <v>13</v>
      </c>
      <c r="J567" s="204">
        <v>6.4000000000000001E-2</v>
      </c>
      <c r="K567" s="204">
        <v>7.8E-2</v>
      </c>
      <c r="L567" s="202"/>
      <c r="M567" s="202"/>
      <c r="N567" s="355">
        <v>0.84099999999999997</v>
      </c>
    </row>
    <row r="568" spans="1:14" ht="22.5" x14ac:dyDescent="0.2">
      <c r="A568" s="202" t="s">
        <v>433</v>
      </c>
      <c r="B568" s="202" t="s">
        <v>3305</v>
      </c>
      <c r="C568" s="354" t="s">
        <v>7749</v>
      </c>
      <c r="D568" s="204">
        <v>0.41399999999999998</v>
      </c>
      <c r="E568" s="204"/>
      <c r="F568" s="205">
        <v>3.4</v>
      </c>
      <c r="G568" s="202">
        <v>1</v>
      </c>
      <c r="H568" s="204">
        <v>0.19700000000000001</v>
      </c>
      <c r="I568" s="202">
        <v>8</v>
      </c>
      <c r="J568" s="204">
        <v>6.6000000000000003E-2</v>
      </c>
      <c r="K568" s="204">
        <v>7.1999999999999995E-2</v>
      </c>
      <c r="L568" s="202"/>
      <c r="M568" s="202"/>
      <c r="N568" s="355">
        <v>0.75649999999999995</v>
      </c>
    </row>
    <row r="569" spans="1:14" ht="33.75" x14ac:dyDescent="0.2">
      <c r="A569" s="202" t="s">
        <v>6816</v>
      </c>
      <c r="B569" s="202" t="s">
        <v>3305</v>
      </c>
      <c r="C569" s="354" t="s">
        <v>6817</v>
      </c>
      <c r="D569" s="204">
        <v>1.6379999999999999</v>
      </c>
      <c r="E569" s="204"/>
      <c r="F569" s="205">
        <v>19.2</v>
      </c>
      <c r="G569" s="202">
        <v>5</v>
      </c>
      <c r="H569" s="204">
        <v>0.25600000000000001</v>
      </c>
      <c r="I569" s="202">
        <v>33</v>
      </c>
      <c r="J569" s="204">
        <v>5.6000000000000001E-2</v>
      </c>
      <c r="K569" s="204">
        <v>7.5999999999999998E-2</v>
      </c>
      <c r="L569" s="202"/>
      <c r="M569" s="202"/>
      <c r="N569" s="355">
        <v>1.127</v>
      </c>
    </row>
    <row r="570" spans="1:14" ht="33.75" x14ac:dyDescent="0.2">
      <c r="A570" s="202" t="s">
        <v>6585</v>
      </c>
      <c r="B570" s="202" t="s">
        <v>3305</v>
      </c>
      <c r="C570" s="354" t="s">
        <v>6586</v>
      </c>
      <c r="D570" s="204">
        <v>0.92400000000000004</v>
      </c>
      <c r="E570" s="204"/>
      <c r="F570" s="205">
        <v>11.4</v>
      </c>
      <c r="G570" s="202"/>
      <c r="H570" s="204"/>
      <c r="I570" s="202">
        <v>19</v>
      </c>
      <c r="J570" s="204">
        <v>5.3999999999999999E-2</v>
      </c>
      <c r="K570" s="204">
        <v>7.0999999999999994E-2</v>
      </c>
      <c r="L570" s="202"/>
      <c r="M570" s="202"/>
      <c r="N570" s="355">
        <v>1.0053000000000001</v>
      </c>
    </row>
    <row r="571" spans="1:14" x14ac:dyDescent="0.2">
      <c r="A571" s="81" t="s">
        <v>2802</v>
      </c>
      <c r="B571" s="82"/>
      <c r="C571" s="83"/>
      <c r="D571" s="84"/>
      <c r="E571" s="84"/>
      <c r="F571" s="85"/>
      <c r="G571" s="82"/>
      <c r="H571" s="84"/>
      <c r="I571" s="82"/>
      <c r="J571" s="84"/>
      <c r="K571" s="84"/>
      <c r="L571" s="82"/>
      <c r="M571" s="82"/>
      <c r="N571" s="356"/>
    </row>
    <row r="572" spans="1:14" ht="56.25" x14ac:dyDescent="0.2">
      <c r="A572" s="202" t="s">
        <v>3331</v>
      </c>
      <c r="B572" s="202" t="s">
        <v>3303</v>
      </c>
      <c r="C572" s="354" t="s">
        <v>7480</v>
      </c>
      <c r="D572" s="204">
        <v>5.1239999999999997</v>
      </c>
      <c r="E572" s="204"/>
      <c r="F572" s="205">
        <v>19.2</v>
      </c>
      <c r="G572" s="202">
        <v>5</v>
      </c>
      <c r="H572" s="204">
        <v>0.42</v>
      </c>
      <c r="I572" s="202">
        <v>37</v>
      </c>
      <c r="J572" s="204">
        <v>0.17899999999999999</v>
      </c>
      <c r="K572" s="204">
        <v>0.125</v>
      </c>
      <c r="L572" s="202"/>
      <c r="M572" s="202"/>
      <c r="N572" s="355">
        <v>1.2392000000000001</v>
      </c>
    </row>
    <row r="573" spans="1:14" ht="56.25" x14ac:dyDescent="0.2">
      <c r="A573" s="202" t="s">
        <v>3051</v>
      </c>
      <c r="B573" s="202" t="s">
        <v>3303</v>
      </c>
      <c r="C573" s="354" t="s">
        <v>7481</v>
      </c>
      <c r="D573" s="204">
        <v>4.032</v>
      </c>
      <c r="E573" s="204"/>
      <c r="F573" s="205">
        <v>16.600000000000001</v>
      </c>
      <c r="G573" s="202">
        <v>5</v>
      </c>
      <c r="H573" s="204">
        <v>0.32900000000000001</v>
      </c>
      <c r="I573" s="202">
        <v>32</v>
      </c>
      <c r="J573" s="204">
        <v>0.16600000000000001</v>
      </c>
      <c r="K573" s="204">
        <v>0.112</v>
      </c>
      <c r="L573" s="202"/>
      <c r="M573" s="202"/>
      <c r="N573" s="355">
        <v>1.1244000000000001</v>
      </c>
    </row>
    <row r="574" spans="1:14" ht="33.75" x14ac:dyDescent="0.2">
      <c r="A574" s="202" t="s">
        <v>3052</v>
      </c>
      <c r="B574" s="202" t="s">
        <v>3303</v>
      </c>
      <c r="C574" s="354" t="s">
        <v>7750</v>
      </c>
      <c r="D574" s="204">
        <v>3.68</v>
      </c>
      <c r="E574" s="204"/>
      <c r="F574" s="205">
        <v>19</v>
      </c>
      <c r="G574" s="202">
        <v>5</v>
      </c>
      <c r="H574" s="204">
        <v>0.30499999999999999</v>
      </c>
      <c r="I574" s="202">
        <v>36</v>
      </c>
      <c r="J574" s="204">
        <v>6.8000000000000005E-2</v>
      </c>
      <c r="K574" s="204">
        <v>9.1999999999999998E-2</v>
      </c>
      <c r="L574" s="202"/>
      <c r="M574" s="202"/>
      <c r="N574" s="355">
        <v>0.88739999999999997</v>
      </c>
    </row>
    <row r="575" spans="1:14" ht="33.75" x14ac:dyDescent="0.2">
      <c r="A575" s="202" t="s">
        <v>3053</v>
      </c>
      <c r="B575" s="202" t="s">
        <v>3303</v>
      </c>
      <c r="C575" s="354" t="s">
        <v>7751</v>
      </c>
      <c r="D575" s="204">
        <v>3.4670000000000001</v>
      </c>
      <c r="E575" s="204"/>
      <c r="F575" s="205">
        <v>18.8</v>
      </c>
      <c r="G575" s="202">
        <v>5</v>
      </c>
      <c r="H575" s="204">
        <v>0.29599999999999999</v>
      </c>
      <c r="I575" s="202">
        <v>36</v>
      </c>
      <c r="J575" s="204">
        <v>6.6000000000000003E-2</v>
      </c>
      <c r="K575" s="204">
        <v>0.09</v>
      </c>
      <c r="L575" s="202"/>
      <c r="M575" s="202"/>
      <c r="N575" s="355">
        <v>1.0032000000000001</v>
      </c>
    </row>
    <row r="576" spans="1:14" ht="22.5" x14ac:dyDescent="0.2">
      <c r="A576" s="202" t="s">
        <v>879</v>
      </c>
      <c r="B576" s="202" t="s">
        <v>3303</v>
      </c>
      <c r="C576" s="354" t="s">
        <v>2178</v>
      </c>
      <c r="D576" s="204">
        <v>2.2429999999999999</v>
      </c>
      <c r="E576" s="204"/>
      <c r="F576" s="205">
        <v>12.4</v>
      </c>
      <c r="G576" s="202">
        <v>3</v>
      </c>
      <c r="H576" s="204">
        <v>0.29099999999999998</v>
      </c>
      <c r="I576" s="202">
        <v>26</v>
      </c>
      <c r="J576" s="204">
        <v>6.6000000000000003E-2</v>
      </c>
      <c r="K576" s="204">
        <v>8.6999999999999994E-2</v>
      </c>
      <c r="L576" s="202"/>
      <c r="M576" s="202"/>
      <c r="N576" s="355">
        <v>0.87190000000000001</v>
      </c>
    </row>
    <row r="577" spans="1:14" ht="33.75" x14ac:dyDescent="0.2">
      <c r="A577" s="202" t="s">
        <v>955</v>
      </c>
      <c r="B577" s="202" t="s">
        <v>3303</v>
      </c>
      <c r="C577" s="354" t="s">
        <v>6819</v>
      </c>
      <c r="D577" s="204">
        <v>3.137</v>
      </c>
      <c r="E577" s="204"/>
      <c r="F577" s="205">
        <v>15.6</v>
      </c>
      <c r="G577" s="202">
        <v>4</v>
      </c>
      <c r="H577" s="204">
        <v>0.33300000000000002</v>
      </c>
      <c r="I577" s="202">
        <v>31</v>
      </c>
      <c r="J577" s="204">
        <v>7.4999999999999997E-2</v>
      </c>
      <c r="K577" s="204">
        <v>0.1</v>
      </c>
      <c r="L577" s="202"/>
      <c r="M577" s="202"/>
      <c r="N577" s="355">
        <v>0.98970000000000002</v>
      </c>
    </row>
    <row r="578" spans="1:14" ht="45" x14ac:dyDescent="0.2">
      <c r="A578" s="202" t="s">
        <v>1506</v>
      </c>
      <c r="B578" s="202" t="s">
        <v>3303</v>
      </c>
      <c r="C578" s="354" t="s">
        <v>1505</v>
      </c>
      <c r="D578" s="204">
        <v>1.819</v>
      </c>
      <c r="E578" s="204"/>
      <c r="F578" s="205">
        <v>14.4</v>
      </c>
      <c r="G578" s="202">
        <v>4</v>
      </c>
      <c r="H578" s="204">
        <v>0.32400000000000001</v>
      </c>
      <c r="I578" s="202">
        <v>30</v>
      </c>
      <c r="J578" s="204">
        <v>7.9000000000000001E-2</v>
      </c>
      <c r="K578" s="204">
        <v>0.105</v>
      </c>
      <c r="L578" s="202"/>
      <c r="M578" s="202"/>
      <c r="N578" s="355">
        <v>0.98050000000000004</v>
      </c>
    </row>
    <row r="579" spans="1:14" ht="45" x14ac:dyDescent="0.2">
      <c r="A579" s="202" t="s">
        <v>1507</v>
      </c>
      <c r="B579" s="202" t="s">
        <v>3303</v>
      </c>
      <c r="C579" s="354" t="s">
        <v>6587</v>
      </c>
      <c r="D579" s="204">
        <v>0.97499999999999998</v>
      </c>
      <c r="E579" s="204"/>
      <c r="F579" s="205">
        <v>5.7</v>
      </c>
      <c r="G579" s="202">
        <v>1</v>
      </c>
      <c r="H579" s="204">
        <v>0.39100000000000001</v>
      </c>
      <c r="I579" s="202">
        <v>15</v>
      </c>
      <c r="J579" s="204">
        <v>0.107</v>
      </c>
      <c r="K579" s="204">
        <v>0.13</v>
      </c>
      <c r="L579" s="202"/>
      <c r="M579" s="202"/>
      <c r="N579" s="355">
        <v>0.77439999999999998</v>
      </c>
    </row>
    <row r="580" spans="1:14" ht="33.75" x14ac:dyDescent="0.2">
      <c r="A580" s="202" t="s">
        <v>2336</v>
      </c>
      <c r="B580" s="202" t="s">
        <v>3303</v>
      </c>
      <c r="C580" s="354" t="s">
        <v>7752</v>
      </c>
      <c r="D580" s="204">
        <v>2.4849999999999999</v>
      </c>
      <c r="E580" s="204"/>
      <c r="F580" s="205">
        <v>11.9</v>
      </c>
      <c r="G580" s="202">
        <v>3</v>
      </c>
      <c r="H580" s="204">
        <v>0.29499999999999998</v>
      </c>
      <c r="I580" s="202">
        <v>24</v>
      </c>
      <c r="J580" s="204">
        <v>6.9000000000000006E-2</v>
      </c>
      <c r="K580" s="204">
        <v>9.0999999999999998E-2</v>
      </c>
      <c r="L580" s="202"/>
      <c r="M580" s="202"/>
      <c r="N580" s="355">
        <v>0.90539999999999998</v>
      </c>
    </row>
    <row r="581" spans="1:14" ht="33.75" x14ac:dyDescent="0.2">
      <c r="A581" s="202" t="s">
        <v>2337</v>
      </c>
      <c r="B581" s="202" t="s">
        <v>3303</v>
      </c>
      <c r="C581" s="354" t="s">
        <v>7753</v>
      </c>
      <c r="D581" s="204">
        <v>1.58</v>
      </c>
      <c r="E581" s="204"/>
      <c r="F581" s="205">
        <v>8.9</v>
      </c>
      <c r="G581" s="202">
        <v>2</v>
      </c>
      <c r="H581" s="204">
        <v>0.26200000000000001</v>
      </c>
      <c r="I581" s="202">
        <v>19</v>
      </c>
      <c r="J581" s="204">
        <v>6.2E-2</v>
      </c>
      <c r="K581" s="204">
        <v>7.9000000000000001E-2</v>
      </c>
      <c r="L581" s="202"/>
      <c r="M581" s="202"/>
      <c r="N581" s="355">
        <v>0.86370000000000002</v>
      </c>
    </row>
    <row r="582" spans="1:14" ht="22.5" x14ac:dyDescent="0.2">
      <c r="A582" s="202" t="s">
        <v>2338</v>
      </c>
      <c r="B582" s="202" t="s">
        <v>3303</v>
      </c>
      <c r="C582" s="354" t="s">
        <v>142</v>
      </c>
      <c r="D582" s="204">
        <v>1.581</v>
      </c>
      <c r="E582" s="204"/>
      <c r="F582" s="205">
        <v>9.1999999999999993</v>
      </c>
      <c r="G582" s="202">
        <v>2</v>
      </c>
      <c r="H582" s="204">
        <v>0.26100000000000001</v>
      </c>
      <c r="I582" s="202">
        <v>19</v>
      </c>
      <c r="J582" s="204">
        <v>0.06</v>
      </c>
      <c r="K582" s="204">
        <v>7.6999999999999999E-2</v>
      </c>
      <c r="L582" s="202"/>
      <c r="M582" s="202"/>
      <c r="N582" s="355">
        <v>0.7389</v>
      </c>
    </row>
    <row r="583" spans="1:14" ht="33.75" x14ac:dyDescent="0.2">
      <c r="A583" s="202" t="s">
        <v>3467</v>
      </c>
      <c r="B583" s="202" t="s">
        <v>3303</v>
      </c>
      <c r="C583" s="354" t="s">
        <v>7754</v>
      </c>
      <c r="D583" s="204">
        <v>1.508</v>
      </c>
      <c r="E583" s="204"/>
      <c r="F583" s="205">
        <v>8.1</v>
      </c>
      <c r="G583" s="202">
        <v>2</v>
      </c>
      <c r="H583" s="204">
        <v>0.218</v>
      </c>
      <c r="I583" s="202">
        <v>16</v>
      </c>
      <c r="J583" s="204">
        <v>5.7000000000000002E-2</v>
      </c>
      <c r="K583" s="204">
        <v>7.1999999999999995E-2</v>
      </c>
      <c r="L583" s="202"/>
      <c r="M583" s="202"/>
      <c r="N583" s="355">
        <v>0.67549999999999999</v>
      </c>
    </row>
    <row r="584" spans="1:14" ht="33.75" x14ac:dyDescent="0.2">
      <c r="A584" s="202" t="s">
        <v>7755</v>
      </c>
      <c r="B584" s="202" t="s">
        <v>3303</v>
      </c>
      <c r="C584" s="354" t="s">
        <v>7756</v>
      </c>
      <c r="D584" s="204">
        <v>0.85899999999999999</v>
      </c>
      <c r="E584" s="204"/>
      <c r="F584" s="205">
        <v>3.8</v>
      </c>
      <c r="G584" s="202">
        <v>1</v>
      </c>
      <c r="H584" s="204">
        <v>0.223</v>
      </c>
      <c r="I584" s="202">
        <v>9</v>
      </c>
      <c r="J584" s="204">
        <v>6.2E-2</v>
      </c>
      <c r="K584" s="204">
        <v>7.0999999999999994E-2</v>
      </c>
      <c r="L584" s="202"/>
      <c r="M584" s="202"/>
      <c r="N584" s="355">
        <v>0.72740000000000005</v>
      </c>
    </row>
    <row r="585" spans="1:14" ht="45" x14ac:dyDescent="0.2">
      <c r="A585" s="202" t="s">
        <v>2191</v>
      </c>
      <c r="B585" s="202" t="s">
        <v>3303</v>
      </c>
      <c r="C585" s="354" t="s">
        <v>144</v>
      </c>
      <c r="D585" s="204">
        <v>4.1829999999999998</v>
      </c>
      <c r="E585" s="204"/>
      <c r="F585" s="205">
        <v>20.9</v>
      </c>
      <c r="G585" s="202">
        <v>6</v>
      </c>
      <c r="H585" s="204">
        <v>0.35699999999999998</v>
      </c>
      <c r="I585" s="202">
        <v>39</v>
      </c>
      <c r="J585" s="204">
        <v>8.4000000000000005E-2</v>
      </c>
      <c r="K585" s="204">
        <v>0.114</v>
      </c>
      <c r="L585" s="202"/>
      <c r="M585" s="202"/>
      <c r="N585" s="355">
        <v>1.0396000000000001</v>
      </c>
    </row>
    <row r="586" spans="1:14" ht="56.25" x14ac:dyDescent="0.2">
      <c r="A586" s="202" t="s">
        <v>2192</v>
      </c>
      <c r="B586" s="202" t="s">
        <v>3303</v>
      </c>
      <c r="C586" s="354" t="s">
        <v>145</v>
      </c>
      <c r="D586" s="204">
        <v>2.3969999999999998</v>
      </c>
      <c r="E586" s="204"/>
      <c r="F586" s="205">
        <v>10.199999999999999</v>
      </c>
      <c r="G586" s="202">
        <v>2</v>
      </c>
      <c r="H586" s="204">
        <v>0.38500000000000001</v>
      </c>
      <c r="I586" s="202">
        <v>20</v>
      </c>
      <c r="J586" s="204">
        <v>7.9000000000000001E-2</v>
      </c>
      <c r="K586" s="204">
        <v>0.10299999999999999</v>
      </c>
      <c r="L586" s="202"/>
      <c r="M586" s="202"/>
      <c r="N586" s="355">
        <v>0.96970000000000001</v>
      </c>
    </row>
    <row r="587" spans="1:14" ht="56.25" x14ac:dyDescent="0.2">
      <c r="A587" s="202" t="s">
        <v>2193</v>
      </c>
      <c r="B587" s="202" t="s">
        <v>3303</v>
      </c>
      <c r="C587" s="354" t="s">
        <v>146</v>
      </c>
      <c r="D587" s="204">
        <v>2.0409999999999999</v>
      </c>
      <c r="E587" s="204"/>
      <c r="F587" s="205">
        <v>9.3000000000000007</v>
      </c>
      <c r="G587" s="202">
        <v>2</v>
      </c>
      <c r="H587" s="204">
        <v>0.34200000000000003</v>
      </c>
      <c r="I587" s="202">
        <v>19</v>
      </c>
      <c r="J587" s="204">
        <v>7.6999999999999999E-2</v>
      </c>
      <c r="K587" s="204">
        <v>0.1</v>
      </c>
      <c r="L587" s="202"/>
      <c r="M587" s="202"/>
      <c r="N587" s="355">
        <v>0.81540000000000001</v>
      </c>
    </row>
    <row r="588" spans="1:14" ht="33.75" x14ac:dyDescent="0.2">
      <c r="A588" s="202" t="s">
        <v>2194</v>
      </c>
      <c r="B588" s="202" t="s">
        <v>3303</v>
      </c>
      <c r="C588" s="354" t="s">
        <v>6820</v>
      </c>
      <c r="D588" s="204">
        <v>3.2469999999999999</v>
      </c>
      <c r="E588" s="204"/>
      <c r="F588" s="205">
        <v>23</v>
      </c>
      <c r="G588" s="202">
        <v>7</v>
      </c>
      <c r="H588" s="204">
        <v>0.29199999999999998</v>
      </c>
      <c r="I588" s="202">
        <v>41</v>
      </c>
      <c r="J588" s="204">
        <v>7.0999999999999994E-2</v>
      </c>
      <c r="K588" s="204">
        <v>9.7000000000000003E-2</v>
      </c>
      <c r="L588" s="202"/>
      <c r="M588" s="202"/>
      <c r="N588" s="355">
        <v>0.97929999999999995</v>
      </c>
    </row>
    <row r="589" spans="1:14" ht="33.75" x14ac:dyDescent="0.2">
      <c r="A589" s="202" t="s">
        <v>2195</v>
      </c>
      <c r="B589" s="202" t="s">
        <v>3303</v>
      </c>
      <c r="C589" s="354" t="s">
        <v>6821</v>
      </c>
      <c r="D589" s="204">
        <v>2.8460000000000001</v>
      </c>
      <c r="E589" s="204"/>
      <c r="F589" s="205">
        <v>17.7</v>
      </c>
      <c r="G589" s="202">
        <v>5</v>
      </c>
      <c r="H589" s="204">
        <v>0.26</v>
      </c>
      <c r="I589" s="202">
        <v>32</v>
      </c>
      <c r="J589" s="204">
        <v>6.0999999999999999E-2</v>
      </c>
      <c r="K589" s="204">
        <v>8.3000000000000004E-2</v>
      </c>
      <c r="L589" s="202"/>
      <c r="M589" s="202"/>
      <c r="N589" s="355">
        <v>0.76919999999999999</v>
      </c>
    </row>
    <row r="590" spans="1:14" ht="33.75" x14ac:dyDescent="0.2">
      <c r="A590" s="202" t="s">
        <v>6822</v>
      </c>
      <c r="B590" s="202" t="s">
        <v>3303</v>
      </c>
      <c r="C590" s="354" t="s">
        <v>6823</v>
      </c>
      <c r="D590" s="204">
        <v>1.407</v>
      </c>
      <c r="E590" s="204"/>
      <c r="F590" s="205">
        <v>9.1</v>
      </c>
      <c r="G590" s="202">
        <v>2</v>
      </c>
      <c r="H590" s="204">
        <v>0.29399999999999998</v>
      </c>
      <c r="I590" s="202">
        <v>21</v>
      </c>
      <c r="J590" s="204">
        <v>6.8000000000000005E-2</v>
      </c>
      <c r="K590" s="204">
        <v>8.6999999999999994E-2</v>
      </c>
      <c r="L590" s="202"/>
      <c r="M590" s="202"/>
      <c r="N590" s="355">
        <v>0.71960000000000002</v>
      </c>
    </row>
    <row r="591" spans="1:14" ht="33.75" x14ac:dyDescent="0.2">
      <c r="A591" s="202" t="s">
        <v>3120</v>
      </c>
      <c r="B591" s="202" t="s">
        <v>3303</v>
      </c>
      <c r="C591" s="354" t="s">
        <v>5683</v>
      </c>
      <c r="D591" s="204">
        <v>2.6619999999999999</v>
      </c>
      <c r="E591" s="204"/>
      <c r="F591" s="205">
        <v>19.399999999999999</v>
      </c>
      <c r="G591" s="202">
        <v>5</v>
      </c>
      <c r="H591" s="204">
        <v>0.42699999999999999</v>
      </c>
      <c r="I591" s="202">
        <v>37</v>
      </c>
      <c r="J591" s="204">
        <v>0.13200000000000001</v>
      </c>
      <c r="K591" s="204">
        <v>0.125</v>
      </c>
      <c r="L591" s="202"/>
      <c r="M591" s="202" t="s">
        <v>310</v>
      </c>
      <c r="N591" s="355">
        <v>0.73370000000000002</v>
      </c>
    </row>
    <row r="592" spans="1:14" ht="33.75" x14ac:dyDescent="0.2">
      <c r="A592" s="202" t="s">
        <v>5684</v>
      </c>
      <c r="B592" s="202" t="s">
        <v>3303</v>
      </c>
      <c r="C592" s="354" t="s">
        <v>6824</v>
      </c>
      <c r="D592" s="204">
        <v>1.41</v>
      </c>
      <c r="E592" s="204"/>
      <c r="F592" s="205">
        <v>9.1999999999999993</v>
      </c>
      <c r="G592" s="202">
        <v>2</v>
      </c>
      <c r="H592" s="204">
        <v>0.45500000000000002</v>
      </c>
      <c r="I592" s="202">
        <v>21</v>
      </c>
      <c r="J592" s="204">
        <v>0.14799999999999999</v>
      </c>
      <c r="K592" s="204">
        <v>0.13300000000000001</v>
      </c>
      <c r="L592" s="202"/>
      <c r="M592" s="202" t="s">
        <v>310</v>
      </c>
      <c r="N592" s="355">
        <v>0.87719999999999998</v>
      </c>
    </row>
    <row r="593" spans="1:14" ht="33.75" x14ac:dyDescent="0.2">
      <c r="A593" s="202" t="s">
        <v>5685</v>
      </c>
      <c r="B593" s="202" t="s">
        <v>3303</v>
      </c>
      <c r="C593" s="354" t="s">
        <v>6825</v>
      </c>
      <c r="D593" s="204">
        <v>0.72399999999999998</v>
      </c>
      <c r="E593" s="204"/>
      <c r="F593" s="205">
        <v>3.4</v>
      </c>
      <c r="G593" s="202">
        <v>1</v>
      </c>
      <c r="H593" s="204">
        <v>0.35599999999999998</v>
      </c>
      <c r="I593" s="202">
        <v>9</v>
      </c>
      <c r="J593" s="204">
        <v>0.21</v>
      </c>
      <c r="K593" s="204">
        <v>0.16200000000000001</v>
      </c>
      <c r="L593" s="202"/>
      <c r="M593" s="202" t="s">
        <v>310</v>
      </c>
      <c r="N593" s="355">
        <v>0.9163</v>
      </c>
    </row>
    <row r="594" spans="1:14" x14ac:dyDescent="0.2">
      <c r="A594" s="202" t="s">
        <v>6826</v>
      </c>
      <c r="B594" s="202" t="s">
        <v>3303</v>
      </c>
      <c r="C594" s="354" t="s">
        <v>6827</v>
      </c>
      <c r="D594" s="204">
        <v>1.1739999999999999</v>
      </c>
      <c r="E594" s="204"/>
      <c r="F594" s="205">
        <v>3.1</v>
      </c>
      <c r="G594" s="202">
        <v>1</v>
      </c>
      <c r="H594" s="204">
        <v>0.29399999999999998</v>
      </c>
      <c r="I594" s="202">
        <v>7</v>
      </c>
      <c r="J594" s="204">
        <v>0.251</v>
      </c>
      <c r="K594" s="204">
        <v>0.27100000000000002</v>
      </c>
      <c r="L594" s="202"/>
      <c r="M594" s="202"/>
      <c r="N594" s="355">
        <v>1.0009999999999999</v>
      </c>
    </row>
    <row r="595" spans="1:14" ht="22.5" x14ac:dyDescent="0.2">
      <c r="A595" s="202" t="s">
        <v>593</v>
      </c>
      <c r="B595" s="202" t="s">
        <v>3303</v>
      </c>
      <c r="C595" s="354" t="s">
        <v>594</v>
      </c>
      <c r="D595" s="204">
        <v>7.2859999999999996</v>
      </c>
      <c r="E595" s="204"/>
      <c r="F595" s="205">
        <v>29.8</v>
      </c>
      <c r="G595" s="202">
        <v>9</v>
      </c>
      <c r="H595" s="204">
        <v>0.38800000000000001</v>
      </c>
      <c r="I595" s="202">
        <v>48</v>
      </c>
      <c r="J595" s="204">
        <v>0.183</v>
      </c>
      <c r="K595" s="204">
        <v>0.126</v>
      </c>
      <c r="L595" s="202"/>
      <c r="M595" s="202"/>
      <c r="N595" s="355">
        <v>1.3198000000000001</v>
      </c>
    </row>
    <row r="596" spans="1:14" ht="33.75" x14ac:dyDescent="0.2">
      <c r="A596" s="202" t="s">
        <v>3106</v>
      </c>
      <c r="B596" s="202" t="s">
        <v>3303</v>
      </c>
      <c r="C596" s="354" t="s">
        <v>6828</v>
      </c>
      <c r="D596" s="204">
        <v>9.8550000000000004</v>
      </c>
      <c r="E596" s="204"/>
      <c r="F596" s="205">
        <v>33.799999999999997</v>
      </c>
      <c r="G596" s="202">
        <v>10</v>
      </c>
      <c r="H596" s="204">
        <v>0.72799999999999998</v>
      </c>
      <c r="I596" s="202">
        <v>52</v>
      </c>
      <c r="J596" s="204">
        <v>0.23699999999999999</v>
      </c>
      <c r="K596" s="204"/>
      <c r="L596" s="202" t="s">
        <v>310</v>
      </c>
      <c r="M596" s="202" t="s">
        <v>310</v>
      </c>
      <c r="N596" s="355">
        <v>2.6164000000000001</v>
      </c>
    </row>
    <row r="597" spans="1:14" ht="33.75" x14ac:dyDescent="0.2">
      <c r="A597" s="202" t="s">
        <v>3107</v>
      </c>
      <c r="B597" s="202" t="s">
        <v>3303</v>
      </c>
      <c r="C597" s="354" t="s">
        <v>6829</v>
      </c>
      <c r="D597" s="204">
        <v>5.9080000000000004</v>
      </c>
      <c r="E597" s="204"/>
      <c r="F597" s="205">
        <v>25</v>
      </c>
      <c r="G597" s="202">
        <v>7</v>
      </c>
      <c r="H597" s="204">
        <v>0.63700000000000001</v>
      </c>
      <c r="I597" s="202">
        <v>43</v>
      </c>
      <c r="J597" s="204">
        <v>0.20399999999999999</v>
      </c>
      <c r="K597" s="204"/>
      <c r="L597" s="202" t="s">
        <v>310</v>
      </c>
      <c r="M597" s="202" t="s">
        <v>310</v>
      </c>
      <c r="N597" s="355">
        <v>2.4447000000000001</v>
      </c>
    </row>
    <row r="598" spans="1:14" ht="33.75" x14ac:dyDescent="0.2">
      <c r="A598" s="202" t="s">
        <v>7485</v>
      </c>
      <c r="B598" s="202" t="s">
        <v>3303</v>
      </c>
      <c r="C598" s="354" t="s">
        <v>7486</v>
      </c>
      <c r="D598" s="204">
        <v>7.9409999999999998</v>
      </c>
      <c r="E598" s="204"/>
      <c r="F598" s="205">
        <v>23</v>
      </c>
      <c r="G598" s="202">
        <v>7</v>
      </c>
      <c r="H598" s="204">
        <v>0.54900000000000004</v>
      </c>
      <c r="I598" s="202">
        <v>41</v>
      </c>
      <c r="J598" s="204">
        <v>0.21299999999999999</v>
      </c>
      <c r="K598" s="204">
        <v>0.183</v>
      </c>
      <c r="L598" s="202"/>
      <c r="M598" s="202"/>
      <c r="N598" s="355">
        <v>1.62</v>
      </c>
    </row>
    <row r="599" spans="1:14" ht="33.75" x14ac:dyDescent="0.2">
      <c r="A599" s="202" t="s">
        <v>7487</v>
      </c>
      <c r="B599" s="202" t="s">
        <v>3303</v>
      </c>
      <c r="C599" s="354" t="s">
        <v>7488</v>
      </c>
      <c r="D599" s="204">
        <v>6.9790000000000001</v>
      </c>
      <c r="E599" s="204"/>
      <c r="F599" s="205">
        <v>26.5</v>
      </c>
      <c r="G599" s="202">
        <v>8</v>
      </c>
      <c r="H599" s="204">
        <v>0.48099999999999998</v>
      </c>
      <c r="I599" s="202">
        <v>45</v>
      </c>
      <c r="J599" s="204">
        <v>0.114</v>
      </c>
      <c r="K599" s="204">
        <v>0.158</v>
      </c>
      <c r="L599" s="202"/>
      <c r="M599" s="202"/>
      <c r="N599" s="355">
        <v>1.4836</v>
      </c>
    </row>
    <row r="600" spans="1:14" ht="22.5" x14ac:dyDescent="0.2">
      <c r="A600" s="202" t="s">
        <v>3108</v>
      </c>
      <c r="B600" s="202" t="s">
        <v>3304</v>
      </c>
      <c r="C600" s="354" t="s">
        <v>3109</v>
      </c>
      <c r="D600" s="204">
        <v>1.9219999999999999</v>
      </c>
      <c r="E600" s="204"/>
      <c r="F600" s="205">
        <v>14.1</v>
      </c>
      <c r="G600" s="202">
        <v>4</v>
      </c>
      <c r="H600" s="204">
        <v>0.32600000000000001</v>
      </c>
      <c r="I600" s="202">
        <v>29</v>
      </c>
      <c r="J600" s="204">
        <v>8.1000000000000003E-2</v>
      </c>
      <c r="K600" s="204">
        <v>0.108</v>
      </c>
      <c r="L600" s="202"/>
      <c r="M600" s="202"/>
      <c r="N600" s="355">
        <v>1.2332000000000001</v>
      </c>
    </row>
    <row r="601" spans="1:14" ht="22.5" x14ac:dyDescent="0.2">
      <c r="A601" s="202" t="s">
        <v>3110</v>
      </c>
      <c r="B601" s="202" t="s">
        <v>3304</v>
      </c>
      <c r="C601" s="354" t="s">
        <v>147</v>
      </c>
      <c r="D601" s="204">
        <v>0.94399999999999995</v>
      </c>
      <c r="E601" s="204"/>
      <c r="F601" s="205">
        <v>6.7</v>
      </c>
      <c r="G601" s="202">
        <v>1</v>
      </c>
      <c r="H601" s="204">
        <v>0.57799999999999996</v>
      </c>
      <c r="I601" s="202">
        <v>15</v>
      </c>
      <c r="J601" s="204">
        <v>7.9000000000000001E-2</v>
      </c>
      <c r="K601" s="204">
        <v>9.8000000000000004E-2</v>
      </c>
      <c r="L601" s="202"/>
      <c r="M601" s="202"/>
      <c r="N601" s="355">
        <v>1.0133000000000001</v>
      </c>
    </row>
    <row r="602" spans="1:14" ht="45" x14ac:dyDescent="0.2">
      <c r="A602" s="202" t="s">
        <v>3768</v>
      </c>
      <c r="B602" s="202" t="s">
        <v>3304</v>
      </c>
      <c r="C602" s="354" t="s">
        <v>5686</v>
      </c>
      <c r="D602" s="204">
        <v>2.92</v>
      </c>
      <c r="E602" s="204"/>
      <c r="F602" s="205">
        <v>20.2</v>
      </c>
      <c r="G602" s="202">
        <v>6</v>
      </c>
      <c r="H602" s="204">
        <v>0.29099999999999998</v>
      </c>
      <c r="I602" s="202">
        <v>38</v>
      </c>
      <c r="J602" s="204">
        <v>7.0999999999999994E-2</v>
      </c>
      <c r="K602" s="204">
        <v>9.6000000000000002E-2</v>
      </c>
      <c r="L602" s="202"/>
      <c r="M602" s="202"/>
      <c r="N602" s="355">
        <v>1.0076000000000001</v>
      </c>
    </row>
    <row r="603" spans="1:14" ht="33.75" x14ac:dyDescent="0.2">
      <c r="A603" s="202" t="s">
        <v>3769</v>
      </c>
      <c r="B603" s="202" t="s">
        <v>3304</v>
      </c>
      <c r="C603" s="354" t="s">
        <v>5687</v>
      </c>
      <c r="D603" s="204">
        <v>2.4350000000000001</v>
      </c>
      <c r="E603" s="204"/>
      <c r="F603" s="205">
        <v>17.399999999999999</v>
      </c>
      <c r="G603" s="202">
        <v>5</v>
      </c>
      <c r="H603" s="204">
        <v>0.27600000000000002</v>
      </c>
      <c r="I603" s="202">
        <v>33</v>
      </c>
      <c r="J603" s="204">
        <v>6.7000000000000004E-2</v>
      </c>
      <c r="K603" s="204">
        <v>0.09</v>
      </c>
      <c r="L603" s="202"/>
      <c r="M603" s="202"/>
      <c r="N603" s="355">
        <v>0.81410000000000005</v>
      </c>
    </row>
    <row r="604" spans="1:14" ht="56.25" x14ac:dyDescent="0.2">
      <c r="A604" s="202" t="s">
        <v>322</v>
      </c>
      <c r="B604" s="202" t="s">
        <v>3304</v>
      </c>
      <c r="C604" s="354" t="s">
        <v>31</v>
      </c>
      <c r="D604" s="204">
        <v>1.41</v>
      </c>
      <c r="E604" s="204"/>
      <c r="F604" s="205">
        <v>10.4</v>
      </c>
      <c r="G604" s="202">
        <v>2</v>
      </c>
      <c r="H604" s="204">
        <v>0.307</v>
      </c>
      <c r="I604" s="202">
        <v>22</v>
      </c>
      <c r="J604" s="204">
        <v>6.2E-2</v>
      </c>
      <c r="K604" s="204">
        <v>8.1000000000000003E-2</v>
      </c>
      <c r="L604" s="202"/>
      <c r="M604" s="202"/>
      <c r="N604" s="355">
        <v>0.7752</v>
      </c>
    </row>
    <row r="605" spans="1:14" ht="56.25" x14ac:dyDescent="0.2">
      <c r="A605" s="202" t="s">
        <v>32</v>
      </c>
      <c r="B605" s="202" t="s">
        <v>3304</v>
      </c>
      <c r="C605" s="354" t="s">
        <v>7222</v>
      </c>
      <c r="D605" s="204">
        <v>0.88</v>
      </c>
      <c r="E605" s="204"/>
      <c r="F605" s="205">
        <v>6</v>
      </c>
      <c r="G605" s="202">
        <v>1</v>
      </c>
      <c r="H605" s="204">
        <v>0.45500000000000002</v>
      </c>
      <c r="I605" s="202">
        <v>14</v>
      </c>
      <c r="J605" s="204">
        <v>0.06</v>
      </c>
      <c r="K605" s="204">
        <v>7.2999999999999995E-2</v>
      </c>
      <c r="L605" s="202"/>
      <c r="M605" s="202"/>
      <c r="N605" s="355">
        <v>0.6643</v>
      </c>
    </row>
    <row r="606" spans="1:14" ht="45" x14ac:dyDescent="0.2">
      <c r="A606" s="202" t="s">
        <v>7223</v>
      </c>
      <c r="B606" s="202" t="s">
        <v>3304</v>
      </c>
      <c r="C606" s="354" t="s">
        <v>33</v>
      </c>
      <c r="D606" s="204">
        <v>0.58699999999999997</v>
      </c>
      <c r="E606" s="204"/>
      <c r="F606" s="205">
        <v>4.4000000000000004</v>
      </c>
      <c r="G606" s="202">
        <v>1</v>
      </c>
      <c r="H606" s="204">
        <v>0.247</v>
      </c>
      <c r="I606" s="202">
        <v>10</v>
      </c>
      <c r="J606" s="204">
        <v>6.3E-2</v>
      </c>
      <c r="K606" s="204">
        <v>7.2999999999999995E-2</v>
      </c>
      <c r="L606" s="202"/>
      <c r="M606" s="202"/>
      <c r="N606" s="355">
        <v>0.65839999999999999</v>
      </c>
    </row>
    <row r="607" spans="1:14" ht="33.75" x14ac:dyDescent="0.2">
      <c r="A607" s="202" t="s">
        <v>2774</v>
      </c>
      <c r="B607" s="202" t="s">
        <v>3304</v>
      </c>
      <c r="C607" s="354" t="s">
        <v>2775</v>
      </c>
      <c r="D607" s="204">
        <v>1.474</v>
      </c>
      <c r="E607" s="204"/>
      <c r="F607" s="205">
        <v>20.8</v>
      </c>
      <c r="G607" s="202">
        <v>6</v>
      </c>
      <c r="H607" s="204">
        <v>0.20100000000000001</v>
      </c>
      <c r="I607" s="202">
        <v>32</v>
      </c>
      <c r="J607" s="204">
        <v>4.7E-2</v>
      </c>
      <c r="K607" s="204">
        <v>6.5000000000000002E-2</v>
      </c>
      <c r="L607" s="202"/>
      <c r="M607" s="202"/>
      <c r="N607" s="355">
        <v>0.73270000000000002</v>
      </c>
    </row>
    <row r="608" spans="1:14" ht="22.5" x14ac:dyDescent="0.2">
      <c r="A608" s="202" t="s">
        <v>1590</v>
      </c>
      <c r="B608" s="202" t="s">
        <v>3305</v>
      </c>
      <c r="C608" s="354" t="s">
        <v>2196</v>
      </c>
      <c r="D608" s="204">
        <v>1.347</v>
      </c>
      <c r="E608" s="204"/>
      <c r="F608" s="205">
        <v>13.3</v>
      </c>
      <c r="G608" s="202">
        <v>3</v>
      </c>
      <c r="H608" s="204">
        <v>0.313</v>
      </c>
      <c r="I608" s="202">
        <v>28</v>
      </c>
      <c r="J608" s="204">
        <v>6.6000000000000003E-2</v>
      </c>
      <c r="K608" s="204">
        <v>8.6999999999999994E-2</v>
      </c>
      <c r="L608" s="202"/>
      <c r="M608" s="202"/>
      <c r="N608" s="355">
        <v>0.98909999999999998</v>
      </c>
    </row>
    <row r="609" spans="1:14" ht="45" x14ac:dyDescent="0.2">
      <c r="A609" s="202" t="s">
        <v>2033</v>
      </c>
      <c r="B609" s="202" t="s">
        <v>3305</v>
      </c>
      <c r="C609" s="354" t="s">
        <v>3111</v>
      </c>
      <c r="D609" s="204">
        <v>0.95499999999999996</v>
      </c>
      <c r="E609" s="204"/>
      <c r="F609" s="205">
        <v>9.6999999999999993</v>
      </c>
      <c r="G609" s="202">
        <v>2</v>
      </c>
      <c r="H609" s="204">
        <v>0.29399999999999998</v>
      </c>
      <c r="I609" s="202">
        <v>22</v>
      </c>
      <c r="J609" s="204">
        <v>6.4000000000000001E-2</v>
      </c>
      <c r="K609" s="204">
        <v>8.2000000000000003E-2</v>
      </c>
      <c r="L609" s="202"/>
      <c r="M609" s="202" t="s">
        <v>310</v>
      </c>
      <c r="N609" s="355">
        <v>0.94489999999999996</v>
      </c>
    </row>
    <row r="610" spans="1:14" ht="45" x14ac:dyDescent="0.2">
      <c r="A610" s="202" t="s">
        <v>2034</v>
      </c>
      <c r="B610" s="202" t="s">
        <v>3305</v>
      </c>
      <c r="C610" s="354" t="s">
        <v>34</v>
      </c>
      <c r="D610" s="204">
        <v>0.58599999999999997</v>
      </c>
      <c r="E610" s="204"/>
      <c r="F610" s="205">
        <v>3.3</v>
      </c>
      <c r="G610" s="202">
        <v>1</v>
      </c>
      <c r="H610" s="204">
        <v>0.27900000000000003</v>
      </c>
      <c r="I610" s="202">
        <v>7</v>
      </c>
      <c r="J610" s="204">
        <v>0.17199999999999999</v>
      </c>
      <c r="K610" s="204">
        <v>0.13100000000000001</v>
      </c>
      <c r="L610" s="202"/>
      <c r="M610" s="202" t="s">
        <v>310</v>
      </c>
      <c r="N610" s="355">
        <v>1.7778</v>
      </c>
    </row>
    <row r="611" spans="1:14" ht="45" x14ac:dyDescent="0.2">
      <c r="A611" s="202" t="s">
        <v>35</v>
      </c>
      <c r="B611" s="202" t="s">
        <v>3305</v>
      </c>
      <c r="C611" s="354" t="s">
        <v>36</v>
      </c>
      <c r="D611" s="204">
        <v>0.48799999999999999</v>
      </c>
      <c r="E611" s="204"/>
      <c r="F611" s="205">
        <v>4.5</v>
      </c>
      <c r="G611" s="202">
        <v>1</v>
      </c>
      <c r="H611" s="204">
        <v>0.249</v>
      </c>
      <c r="I611" s="202">
        <v>11</v>
      </c>
      <c r="J611" s="204">
        <v>7.0000000000000007E-2</v>
      </c>
      <c r="K611" s="204">
        <v>8.2000000000000003E-2</v>
      </c>
      <c r="L611" s="202"/>
      <c r="M611" s="202" t="s">
        <v>310</v>
      </c>
      <c r="N611" s="355">
        <v>0.87309999999999999</v>
      </c>
    </row>
    <row r="612" spans="1:14" ht="33.75" x14ac:dyDescent="0.2">
      <c r="A612" s="202" t="s">
        <v>2035</v>
      </c>
      <c r="B612" s="202" t="s">
        <v>3305</v>
      </c>
      <c r="C612" s="354" t="s">
        <v>37</v>
      </c>
      <c r="D612" s="204">
        <v>0.70099999999999996</v>
      </c>
      <c r="E612" s="204"/>
      <c r="F612" s="205">
        <v>4.7</v>
      </c>
      <c r="G612" s="202">
        <v>1</v>
      </c>
      <c r="H612" s="204">
        <v>0.311</v>
      </c>
      <c r="I612" s="202">
        <v>12</v>
      </c>
      <c r="J612" s="204">
        <v>0.13300000000000001</v>
      </c>
      <c r="K612" s="204">
        <v>0.11</v>
      </c>
      <c r="L612" s="202"/>
      <c r="M612" s="202"/>
      <c r="N612" s="355">
        <v>1.4809000000000001</v>
      </c>
    </row>
    <row r="613" spans="1:14" ht="33.75" x14ac:dyDescent="0.2">
      <c r="A613" s="202" t="s">
        <v>2036</v>
      </c>
      <c r="B613" s="202" t="s">
        <v>3305</v>
      </c>
      <c r="C613" s="354" t="s">
        <v>38</v>
      </c>
      <c r="D613" s="204">
        <v>0.59299999999999997</v>
      </c>
      <c r="E613" s="204"/>
      <c r="F613" s="205">
        <v>6.4</v>
      </c>
      <c r="G613" s="202">
        <v>1</v>
      </c>
      <c r="H613" s="204">
        <v>0.36699999999999999</v>
      </c>
      <c r="I613" s="202">
        <v>14</v>
      </c>
      <c r="J613" s="204">
        <v>5.8999999999999997E-2</v>
      </c>
      <c r="K613" s="204">
        <v>7.2999999999999995E-2</v>
      </c>
      <c r="L613" s="202"/>
      <c r="M613" s="202"/>
      <c r="N613" s="355">
        <v>0.70420000000000005</v>
      </c>
    </row>
    <row r="614" spans="1:14" ht="33.75" x14ac:dyDescent="0.2">
      <c r="A614" s="202" t="s">
        <v>996</v>
      </c>
      <c r="B614" s="202" t="s">
        <v>3305</v>
      </c>
      <c r="C614" s="354" t="s">
        <v>39</v>
      </c>
      <c r="D614" s="204">
        <v>0.47499999999999998</v>
      </c>
      <c r="E614" s="204"/>
      <c r="F614" s="205">
        <v>4.5</v>
      </c>
      <c r="G614" s="202">
        <v>1</v>
      </c>
      <c r="H614" s="204">
        <v>0.25</v>
      </c>
      <c r="I614" s="202">
        <v>11</v>
      </c>
      <c r="J614" s="204">
        <v>6.5000000000000002E-2</v>
      </c>
      <c r="K614" s="204">
        <v>7.5999999999999998E-2</v>
      </c>
      <c r="L614" s="202"/>
      <c r="M614" s="202"/>
      <c r="N614" s="355">
        <v>0.66239999999999999</v>
      </c>
    </row>
    <row r="615" spans="1:14" ht="56.25" x14ac:dyDescent="0.2">
      <c r="A615" s="202" t="s">
        <v>2037</v>
      </c>
      <c r="B615" s="202" t="s">
        <v>3305</v>
      </c>
      <c r="C615" s="354" t="s">
        <v>3112</v>
      </c>
      <c r="D615" s="204">
        <v>1.1639999999999999</v>
      </c>
      <c r="E615" s="204"/>
      <c r="F615" s="205">
        <v>11.1</v>
      </c>
      <c r="G615" s="202">
        <v>3</v>
      </c>
      <c r="H615" s="204">
        <v>0.27100000000000002</v>
      </c>
      <c r="I615" s="202">
        <v>23</v>
      </c>
      <c r="J615" s="204">
        <v>6.9000000000000006E-2</v>
      </c>
      <c r="K615" s="204">
        <v>0.09</v>
      </c>
      <c r="L615" s="202"/>
      <c r="M615" s="202"/>
      <c r="N615" s="355">
        <v>0.98029999999999995</v>
      </c>
    </row>
    <row r="616" spans="1:14" ht="45" x14ac:dyDescent="0.2">
      <c r="A616" s="202" t="s">
        <v>2038</v>
      </c>
      <c r="B616" s="202" t="s">
        <v>3305</v>
      </c>
      <c r="C616" s="354" t="s">
        <v>3113</v>
      </c>
      <c r="D616" s="204">
        <v>0.82</v>
      </c>
      <c r="E616" s="204"/>
      <c r="F616" s="205">
        <v>8</v>
      </c>
      <c r="G616" s="202">
        <v>2</v>
      </c>
      <c r="H616" s="204">
        <v>0.252</v>
      </c>
      <c r="I616" s="202">
        <v>17</v>
      </c>
      <c r="J616" s="204">
        <v>6.6000000000000003E-2</v>
      </c>
      <c r="K616" s="204">
        <v>8.4000000000000005E-2</v>
      </c>
      <c r="L616" s="202"/>
      <c r="M616" s="202"/>
      <c r="N616" s="355">
        <v>0.76980000000000004</v>
      </c>
    </row>
    <row r="617" spans="1:14" ht="45" x14ac:dyDescent="0.2">
      <c r="A617" s="202" t="s">
        <v>1732</v>
      </c>
      <c r="B617" s="202" t="s">
        <v>3305</v>
      </c>
      <c r="C617" s="354" t="s">
        <v>2786</v>
      </c>
      <c r="D617" s="204">
        <v>0.51200000000000001</v>
      </c>
      <c r="E617" s="204"/>
      <c r="F617" s="205">
        <v>4.8</v>
      </c>
      <c r="G617" s="202">
        <v>1</v>
      </c>
      <c r="H617" s="204">
        <v>0.28299999999999997</v>
      </c>
      <c r="I617" s="202">
        <v>11</v>
      </c>
      <c r="J617" s="204">
        <v>6.7000000000000004E-2</v>
      </c>
      <c r="K617" s="204">
        <v>0.08</v>
      </c>
      <c r="L617" s="202"/>
      <c r="M617" s="202"/>
      <c r="N617" s="355">
        <v>0.66259999999999997</v>
      </c>
    </row>
    <row r="618" spans="1:14" x14ac:dyDescent="0.2">
      <c r="A618" s="202" t="s">
        <v>2787</v>
      </c>
      <c r="B618" s="202" t="s">
        <v>3305</v>
      </c>
      <c r="C618" s="354" t="s">
        <v>2788</v>
      </c>
      <c r="D618" s="204">
        <v>0.46300000000000002</v>
      </c>
      <c r="E618" s="204"/>
      <c r="F618" s="205">
        <v>4.8</v>
      </c>
      <c r="G618" s="202">
        <v>1</v>
      </c>
      <c r="H618" s="204">
        <v>0.28199999999999997</v>
      </c>
      <c r="I618" s="202">
        <v>11</v>
      </c>
      <c r="J618" s="204">
        <v>6.3E-2</v>
      </c>
      <c r="K618" s="204">
        <v>7.3999999999999996E-2</v>
      </c>
      <c r="L618" s="202"/>
      <c r="M618" s="202"/>
      <c r="N618" s="355">
        <v>0.73580000000000001</v>
      </c>
    </row>
    <row r="619" spans="1:14" ht="33.75" x14ac:dyDescent="0.2">
      <c r="A619" s="202" t="s">
        <v>40</v>
      </c>
      <c r="B619" s="202" t="s">
        <v>3305</v>
      </c>
      <c r="C619" s="354" t="s">
        <v>41</v>
      </c>
      <c r="D619" s="204">
        <v>1.538</v>
      </c>
      <c r="E619" s="204"/>
      <c r="F619" s="205">
        <v>13.9</v>
      </c>
      <c r="G619" s="202"/>
      <c r="H619" s="204"/>
      <c r="I619" s="202">
        <v>29</v>
      </c>
      <c r="J619" s="204">
        <v>6.5000000000000002E-2</v>
      </c>
      <c r="K619" s="204">
        <v>8.6999999999999994E-2</v>
      </c>
      <c r="L619" s="202"/>
      <c r="M619" s="202"/>
      <c r="N619" s="355">
        <v>1.0468</v>
      </c>
    </row>
    <row r="620" spans="1:14" ht="22.5" x14ac:dyDescent="0.2">
      <c r="A620" s="202" t="s">
        <v>3420</v>
      </c>
      <c r="B620" s="202" t="s">
        <v>3305</v>
      </c>
      <c r="C620" s="354" t="s">
        <v>2773</v>
      </c>
      <c r="D620" s="204">
        <v>3.762</v>
      </c>
      <c r="E620" s="204"/>
      <c r="F620" s="205">
        <v>21.1</v>
      </c>
      <c r="G620" s="202">
        <v>6</v>
      </c>
      <c r="H620" s="204">
        <v>0.46600000000000003</v>
      </c>
      <c r="I620" s="202">
        <v>39</v>
      </c>
      <c r="J620" s="204">
        <v>0.155</v>
      </c>
      <c r="K620" s="204">
        <v>0.14799999999999999</v>
      </c>
      <c r="L620" s="202"/>
      <c r="M620" s="202"/>
      <c r="N620" s="355">
        <v>1.3984000000000001</v>
      </c>
    </row>
    <row r="621" spans="1:14" x14ac:dyDescent="0.2">
      <c r="A621" s="81" t="s">
        <v>2776</v>
      </c>
      <c r="B621" s="82"/>
      <c r="C621" s="83"/>
      <c r="D621" s="84"/>
      <c r="E621" s="84"/>
      <c r="F621" s="85"/>
      <c r="G621" s="82"/>
      <c r="H621" s="84"/>
      <c r="I621" s="82"/>
      <c r="J621" s="84"/>
      <c r="K621" s="84"/>
      <c r="L621" s="82"/>
      <c r="M621" s="82"/>
      <c r="N621" s="356"/>
    </row>
    <row r="622" spans="1:14" ht="22.5" x14ac:dyDescent="0.2">
      <c r="A622" s="202" t="s">
        <v>867</v>
      </c>
      <c r="B622" s="202" t="s">
        <v>3303</v>
      </c>
      <c r="C622" s="354" t="s">
        <v>2789</v>
      </c>
      <c r="D622" s="204">
        <v>4.4909999999999997</v>
      </c>
      <c r="E622" s="204"/>
      <c r="F622" s="205">
        <v>29.1</v>
      </c>
      <c r="G622" s="202">
        <v>9</v>
      </c>
      <c r="H622" s="204">
        <v>0.22800000000000001</v>
      </c>
      <c r="I622" s="202">
        <v>47</v>
      </c>
      <c r="J622" s="204">
        <v>5.5E-2</v>
      </c>
      <c r="K622" s="204">
        <v>7.5999999999999998E-2</v>
      </c>
      <c r="L622" s="202"/>
      <c r="M622" s="202"/>
      <c r="N622" s="355">
        <v>0.80589999999999995</v>
      </c>
    </row>
    <row r="623" spans="1:14" ht="45" x14ac:dyDescent="0.2">
      <c r="A623" s="202" t="s">
        <v>3054</v>
      </c>
      <c r="B623" s="202" t="s">
        <v>3303</v>
      </c>
      <c r="C623" s="354" t="s">
        <v>7489</v>
      </c>
      <c r="D623" s="204">
        <v>9.8209999999999997</v>
      </c>
      <c r="E623" s="204"/>
      <c r="F623" s="205">
        <v>43.3</v>
      </c>
      <c r="G623" s="202">
        <v>13</v>
      </c>
      <c r="H623" s="204">
        <v>0.32100000000000001</v>
      </c>
      <c r="I623" s="202">
        <v>61</v>
      </c>
      <c r="J623" s="204">
        <v>0.153</v>
      </c>
      <c r="K623" s="204">
        <v>0.10100000000000001</v>
      </c>
      <c r="L623" s="202"/>
      <c r="M623" s="202"/>
      <c r="N623" s="355">
        <v>0.97860000000000003</v>
      </c>
    </row>
    <row r="624" spans="1:14" ht="56.25" x14ac:dyDescent="0.2">
      <c r="A624" s="202" t="s">
        <v>3055</v>
      </c>
      <c r="B624" s="202" t="s">
        <v>3303</v>
      </c>
      <c r="C624" s="354" t="s">
        <v>7490</v>
      </c>
      <c r="D624" s="204">
        <v>7.383</v>
      </c>
      <c r="E624" s="204"/>
      <c r="F624" s="205">
        <v>39.5</v>
      </c>
      <c r="G624" s="202">
        <v>12</v>
      </c>
      <c r="H624" s="204">
        <v>0.28199999999999997</v>
      </c>
      <c r="I624" s="202">
        <v>58</v>
      </c>
      <c r="J624" s="204">
        <v>6.5000000000000002E-2</v>
      </c>
      <c r="K624" s="204">
        <v>0.09</v>
      </c>
      <c r="L624" s="202"/>
      <c r="M624" s="202"/>
      <c r="N624" s="355">
        <v>1.0108999999999999</v>
      </c>
    </row>
    <row r="625" spans="1:14" ht="56.25" x14ac:dyDescent="0.2">
      <c r="A625" s="202" t="s">
        <v>1820</v>
      </c>
      <c r="B625" s="202" t="s">
        <v>3303</v>
      </c>
      <c r="C625" s="354" t="s">
        <v>7491</v>
      </c>
      <c r="D625" s="204">
        <v>4.7080000000000002</v>
      </c>
      <c r="E625" s="204"/>
      <c r="F625" s="205">
        <v>31.6</v>
      </c>
      <c r="G625" s="202">
        <v>10</v>
      </c>
      <c r="H625" s="204">
        <v>0.23799999999999999</v>
      </c>
      <c r="I625" s="202">
        <v>50</v>
      </c>
      <c r="J625" s="204">
        <v>5.8000000000000003E-2</v>
      </c>
      <c r="K625" s="204">
        <v>0.08</v>
      </c>
      <c r="L625" s="202"/>
      <c r="M625" s="202"/>
      <c r="N625" s="355">
        <v>0.92149999999999999</v>
      </c>
    </row>
    <row r="626" spans="1:14" ht="33.75" x14ac:dyDescent="0.2">
      <c r="A626" s="202" t="s">
        <v>2438</v>
      </c>
      <c r="B626" s="202" t="s">
        <v>3303</v>
      </c>
      <c r="C626" s="354" t="s">
        <v>7492</v>
      </c>
      <c r="D626" s="204">
        <v>3.7959999999999998</v>
      </c>
      <c r="E626" s="204"/>
      <c r="F626" s="205">
        <v>27.6</v>
      </c>
      <c r="G626" s="202">
        <v>8</v>
      </c>
      <c r="H626" s="204">
        <v>0.26400000000000001</v>
      </c>
      <c r="I626" s="202">
        <v>46</v>
      </c>
      <c r="J626" s="204">
        <v>0.06</v>
      </c>
      <c r="K626" s="204">
        <v>8.3000000000000004E-2</v>
      </c>
      <c r="L626" s="202"/>
      <c r="M626" s="202"/>
      <c r="N626" s="355">
        <v>0.97409999999999997</v>
      </c>
    </row>
    <row r="627" spans="1:14" ht="56.25" x14ac:dyDescent="0.2">
      <c r="A627" s="202" t="s">
        <v>3056</v>
      </c>
      <c r="B627" s="202" t="s">
        <v>3303</v>
      </c>
      <c r="C627" s="354" t="s">
        <v>42</v>
      </c>
      <c r="D627" s="204">
        <v>5.2130000000000001</v>
      </c>
      <c r="E627" s="204"/>
      <c r="F627" s="205">
        <v>32.6</v>
      </c>
      <c r="G627" s="202">
        <v>10</v>
      </c>
      <c r="H627" s="204">
        <v>0.26500000000000001</v>
      </c>
      <c r="I627" s="202">
        <v>51</v>
      </c>
      <c r="J627" s="204">
        <v>6.3E-2</v>
      </c>
      <c r="K627" s="204">
        <v>8.6999999999999994E-2</v>
      </c>
      <c r="L627" s="202"/>
      <c r="M627" s="202"/>
      <c r="N627" s="355">
        <v>1.0551999999999999</v>
      </c>
    </row>
    <row r="628" spans="1:14" ht="56.25" x14ac:dyDescent="0.2">
      <c r="A628" s="202" t="s">
        <v>3057</v>
      </c>
      <c r="B628" s="202" t="s">
        <v>3303</v>
      </c>
      <c r="C628" s="354" t="s">
        <v>43</v>
      </c>
      <c r="D628" s="204">
        <v>2.992</v>
      </c>
      <c r="E628" s="204"/>
      <c r="F628" s="205">
        <v>18.100000000000001</v>
      </c>
      <c r="G628" s="202">
        <v>5</v>
      </c>
      <c r="H628" s="204">
        <v>0.24199999999999999</v>
      </c>
      <c r="I628" s="202">
        <v>34</v>
      </c>
      <c r="J628" s="204">
        <v>5.6000000000000001E-2</v>
      </c>
      <c r="K628" s="204">
        <v>7.5999999999999998E-2</v>
      </c>
      <c r="L628" s="202"/>
      <c r="M628" s="202"/>
      <c r="N628" s="355">
        <v>0.7964</v>
      </c>
    </row>
    <row r="629" spans="1:14" ht="56.25" x14ac:dyDescent="0.2">
      <c r="A629" s="202" t="s">
        <v>3028</v>
      </c>
      <c r="B629" s="202" t="s">
        <v>3303</v>
      </c>
      <c r="C629" s="354" t="s">
        <v>7224</v>
      </c>
      <c r="D629" s="204">
        <v>3.202</v>
      </c>
      <c r="E629" s="204"/>
      <c r="F629" s="205">
        <v>16.7</v>
      </c>
      <c r="G629" s="202">
        <v>5</v>
      </c>
      <c r="H629" s="204">
        <v>0.23499999999999999</v>
      </c>
      <c r="I629" s="202">
        <v>30</v>
      </c>
      <c r="J629" s="204">
        <v>5.8999999999999997E-2</v>
      </c>
      <c r="K629" s="204">
        <v>7.9000000000000001E-2</v>
      </c>
      <c r="L629" s="202"/>
      <c r="M629" s="202"/>
      <c r="N629" s="355">
        <v>0.85089999999999999</v>
      </c>
    </row>
    <row r="630" spans="1:14" ht="33.75" x14ac:dyDescent="0.2">
      <c r="A630" s="202" t="s">
        <v>2452</v>
      </c>
      <c r="B630" s="202" t="s">
        <v>3303</v>
      </c>
      <c r="C630" s="354" t="s">
        <v>2731</v>
      </c>
      <c r="D630" s="204">
        <v>3.129</v>
      </c>
      <c r="E630" s="204"/>
      <c r="F630" s="205">
        <v>21</v>
      </c>
      <c r="G630" s="202">
        <v>6</v>
      </c>
      <c r="H630" s="204">
        <v>0.28699999999999998</v>
      </c>
      <c r="I630" s="202">
        <v>38</v>
      </c>
      <c r="J630" s="204">
        <v>6.7000000000000004E-2</v>
      </c>
      <c r="K630" s="204">
        <v>9.0999999999999998E-2</v>
      </c>
      <c r="L630" s="202"/>
      <c r="M630" s="202"/>
      <c r="N630" s="355">
        <v>1.1791</v>
      </c>
    </row>
    <row r="631" spans="1:14" ht="33.75" x14ac:dyDescent="0.2">
      <c r="A631" s="202" t="s">
        <v>2732</v>
      </c>
      <c r="B631" s="202" t="s">
        <v>3303</v>
      </c>
      <c r="C631" s="354" t="s">
        <v>7757</v>
      </c>
      <c r="D631" s="204">
        <v>2.3460000000000001</v>
      </c>
      <c r="E631" s="204"/>
      <c r="F631" s="205">
        <v>8.9</v>
      </c>
      <c r="G631" s="202">
        <v>2</v>
      </c>
      <c r="H631" s="204">
        <v>0.24099999999999999</v>
      </c>
      <c r="I631" s="202">
        <v>17</v>
      </c>
      <c r="J631" s="204">
        <v>5.7000000000000002E-2</v>
      </c>
      <c r="K631" s="204">
        <v>7.2999999999999995E-2</v>
      </c>
      <c r="L631" s="202"/>
      <c r="M631" s="202"/>
      <c r="N631" s="355">
        <v>0.81259999999999999</v>
      </c>
    </row>
    <row r="632" spans="1:14" ht="33.75" x14ac:dyDescent="0.2">
      <c r="A632" s="202" t="s">
        <v>5690</v>
      </c>
      <c r="B632" s="202" t="s">
        <v>3303</v>
      </c>
      <c r="C632" s="354" t="s">
        <v>7758</v>
      </c>
      <c r="D632" s="204">
        <v>1.988</v>
      </c>
      <c r="E632" s="204"/>
      <c r="F632" s="205">
        <v>7.4</v>
      </c>
      <c r="G632" s="202">
        <v>1</v>
      </c>
      <c r="H632" s="204">
        <v>0.30199999999999999</v>
      </c>
      <c r="I632" s="202">
        <v>14</v>
      </c>
      <c r="J632" s="204">
        <v>5.7000000000000002E-2</v>
      </c>
      <c r="K632" s="204">
        <v>7.1999999999999995E-2</v>
      </c>
      <c r="L632" s="202"/>
      <c r="M632" s="202"/>
      <c r="N632" s="355">
        <v>0.78280000000000005</v>
      </c>
    </row>
    <row r="633" spans="1:14" ht="56.25" x14ac:dyDescent="0.2">
      <c r="A633" s="202" t="s">
        <v>3029</v>
      </c>
      <c r="B633" s="202" t="s">
        <v>3303</v>
      </c>
      <c r="C633" s="354" t="s">
        <v>3022</v>
      </c>
      <c r="D633" s="204">
        <v>7.173</v>
      </c>
      <c r="E633" s="204"/>
      <c r="F633" s="205">
        <v>23.1</v>
      </c>
      <c r="G633" s="202">
        <v>7</v>
      </c>
      <c r="H633" s="204">
        <v>0.32200000000000001</v>
      </c>
      <c r="I633" s="202">
        <v>41</v>
      </c>
      <c r="J633" s="204">
        <v>7.8E-2</v>
      </c>
      <c r="K633" s="204">
        <v>0.107</v>
      </c>
      <c r="L633" s="202"/>
      <c r="M633" s="202"/>
      <c r="N633" s="355">
        <v>1.1698999999999999</v>
      </c>
    </row>
    <row r="634" spans="1:14" ht="56.25" x14ac:dyDescent="0.2">
      <c r="A634" s="202" t="s">
        <v>3030</v>
      </c>
      <c r="B634" s="202" t="s">
        <v>3303</v>
      </c>
      <c r="C634" s="354" t="s">
        <v>7493</v>
      </c>
      <c r="D634" s="204">
        <v>5.0979999999999999</v>
      </c>
      <c r="E634" s="204"/>
      <c r="F634" s="205">
        <v>13.6</v>
      </c>
      <c r="G634" s="202">
        <v>4</v>
      </c>
      <c r="H634" s="204">
        <v>0.307</v>
      </c>
      <c r="I634" s="202">
        <v>27</v>
      </c>
      <c r="J634" s="204">
        <v>0.113</v>
      </c>
      <c r="K634" s="204">
        <v>0.105</v>
      </c>
      <c r="L634" s="202"/>
      <c r="M634" s="202"/>
      <c r="N634" s="355">
        <v>1.1415</v>
      </c>
    </row>
    <row r="635" spans="1:14" ht="45" x14ac:dyDescent="0.2">
      <c r="A635" s="202" t="s">
        <v>3675</v>
      </c>
      <c r="B635" s="202" t="s">
        <v>3303</v>
      </c>
      <c r="C635" s="354" t="s">
        <v>7227</v>
      </c>
      <c r="D635" s="204">
        <v>4.835</v>
      </c>
      <c r="E635" s="204"/>
      <c r="F635" s="205">
        <v>15.5</v>
      </c>
      <c r="G635" s="202">
        <v>4</v>
      </c>
      <c r="H635" s="204">
        <v>0.317</v>
      </c>
      <c r="I635" s="202">
        <v>29</v>
      </c>
      <c r="J635" s="204">
        <v>7.1999999999999995E-2</v>
      </c>
      <c r="K635" s="204">
        <v>9.6000000000000002E-2</v>
      </c>
      <c r="L635" s="202"/>
      <c r="M635" s="202"/>
      <c r="N635" s="355">
        <v>1.0144</v>
      </c>
    </row>
    <row r="636" spans="1:14" ht="22.5" x14ac:dyDescent="0.2">
      <c r="A636" s="202" t="s">
        <v>7494</v>
      </c>
      <c r="B636" s="202" t="s">
        <v>3303</v>
      </c>
      <c r="C636" s="354" t="s">
        <v>598</v>
      </c>
      <c r="D636" s="204">
        <v>2.1579999999999999</v>
      </c>
      <c r="E636" s="204"/>
      <c r="F636" s="205">
        <v>18.100000000000001</v>
      </c>
      <c r="G636" s="202">
        <v>5</v>
      </c>
      <c r="H636" s="204">
        <v>0.23799999999999999</v>
      </c>
      <c r="I636" s="202">
        <v>34</v>
      </c>
      <c r="J636" s="204">
        <v>5.5E-2</v>
      </c>
      <c r="K636" s="204">
        <v>7.4999999999999997E-2</v>
      </c>
      <c r="L636" s="202"/>
      <c r="M636" s="202"/>
      <c r="N636" s="355">
        <v>0.86760000000000004</v>
      </c>
    </row>
    <row r="637" spans="1:14" x14ac:dyDescent="0.2">
      <c r="A637" s="202" t="s">
        <v>7495</v>
      </c>
      <c r="B637" s="202" t="s">
        <v>3303</v>
      </c>
      <c r="C637" s="354" t="s">
        <v>7496</v>
      </c>
      <c r="D637" s="204">
        <v>1.5149999999999999</v>
      </c>
      <c r="E637" s="204"/>
      <c r="F637" s="205">
        <v>14.2</v>
      </c>
      <c r="G637" s="202">
        <v>4</v>
      </c>
      <c r="H637" s="204">
        <v>0.215</v>
      </c>
      <c r="I637" s="202">
        <v>27</v>
      </c>
      <c r="J637" s="204">
        <v>5.2999999999999999E-2</v>
      </c>
      <c r="K637" s="204">
        <v>7.0999999999999994E-2</v>
      </c>
      <c r="L637" s="202"/>
      <c r="M637" s="202"/>
      <c r="N637" s="355">
        <v>0.7016</v>
      </c>
    </row>
    <row r="638" spans="1:14" ht="56.25" x14ac:dyDescent="0.2">
      <c r="A638" s="202" t="s">
        <v>3196</v>
      </c>
      <c r="B638" s="202" t="s">
        <v>3303</v>
      </c>
      <c r="C638" s="354" t="s">
        <v>7759</v>
      </c>
      <c r="D638" s="204">
        <v>4.4039999999999999</v>
      </c>
      <c r="E638" s="204"/>
      <c r="F638" s="205">
        <v>19</v>
      </c>
      <c r="G638" s="202">
        <v>5</v>
      </c>
      <c r="H638" s="204">
        <v>0.39100000000000001</v>
      </c>
      <c r="I638" s="202">
        <v>36</v>
      </c>
      <c r="J638" s="204">
        <v>8.5999999999999993E-2</v>
      </c>
      <c r="K638" s="204">
        <v>0.11700000000000001</v>
      </c>
      <c r="L638" s="202"/>
      <c r="M638" s="202"/>
      <c r="N638" s="355">
        <v>1.4248000000000001</v>
      </c>
    </row>
    <row r="639" spans="1:14" ht="56.25" x14ac:dyDescent="0.2">
      <c r="A639" s="202" t="s">
        <v>3197</v>
      </c>
      <c r="B639" s="202" t="s">
        <v>3303</v>
      </c>
      <c r="C639" s="354" t="s">
        <v>7498</v>
      </c>
      <c r="D639" s="204">
        <v>3.6259999999999999</v>
      </c>
      <c r="E639" s="204"/>
      <c r="F639" s="205">
        <v>20.8</v>
      </c>
      <c r="G639" s="202">
        <v>6</v>
      </c>
      <c r="H639" s="204">
        <v>0.28499999999999998</v>
      </c>
      <c r="I639" s="202">
        <v>39</v>
      </c>
      <c r="J639" s="204">
        <v>6.7000000000000004E-2</v>
      </c>
      <c r="K639" s="204">
        <v>9.0999999999999998E-2</v>
      </c>
      <c r="L639" s="202"/>
      <c r="M639" s="202"/>
      <c r="N639" s="355">
        <v>1.0914999999999999</v>
      </c>
    </row>
    <row r="640" spans="1:14" ht="56.25" x14ac:dyDescent="0.2">
      <c r="A640" s="202" t="s">
        <v>3198</v>
      </c>
      <c r="B640" s="202" t="s">
        <v>3303</v>
      </c>
      <c r="C640" s="354" t="s">
        <v>7760</v>
      </c>
      <c r="D640" s="204">
        <v>3.1030000000000002</v>
      </c>
      <c r="E640" s="204"/>
      <c r="F640" s="205">
        <v>17.8</v>
      </c>
      <c r="G640" s="202">
        <v>5</v>
      </c>
      <c r="H640" s="204">
        <v>0.27300000000000002</v>
      </c>
      <c r="I640" s="202">
        <v>33</v>
      </c>
      <c r="J640" s="204">
        <v>6.4000000000000001E-2</v>
      </c>
      <c r="K640" s="204">
        <v>8.6999999999999994E-2</v>
      </c>
      <c r="L640" s="202"/>
      <c r="M640" s="202"/>
      <c r="N640" s="355">
        <v>1.0432999999999999</v>
      </c>
    </row>
    <row r="641" spans="1:14" ht="56.25" x14ac:dyDescent="0.2">
      <c r="A641" s="202" t="s">
        <v>1832</v>
      </c>
      <c r="B641" s="202" t="s">
        <v>3303</v>
      </c>
      <c r="C641" s="354" t="s">
        <v>7761</v>
      </c>
      <c r="D641" s="204">
        <v>2.3090000000000002</v>
      </c>
      <c r="E641" s="204"/>
      <c r="F641" s="205">
        <v>13.5</v>
      </c>
      <c r="G641" s="202">
        <v>4</v>
      </c>
      <c r="H641" s="204">
        <v>0.24099999999999999</v>
      </c>
      <c r="I641" s="202">
        <v>27</v>
      </c>
      <c r="J641" s="204">
        <v>6.2E-2</v>
      </c>
      <c r="K641" s="204">
        <v>8.3000000000000004E-2</v>
      </c>
      <c r="L641" s="202"/>
      <c r="M641" s="202"/>
      <c r="N641" s="355">
        <v>1.0085</v>
      </c>
    </row>
    <row r="642" spans="1:14" ht="56.25" x14ac:dyDescent="0.2">
      <c r="A642" s="202" t="s">
        <v>2875</v>
      </c>
      <c r="B642" s="202" t="s">
        <v>3303</v>
      </c>
      <c r="C642" s="354" t="s">
        <v>7762</v>
      </c>
      <c r="D642" s="204">
        <v>2.169</v>
      </c>
      <c r="E642" s="204"/>
      <c r="F642" s="205">
        <v>11.9</v>
      </c>
      <c r="G642" s="202">
        <v>3</v>
      </c>
      <c r="H642" s="204">
        <v>0.251</v>
      </c>
      <c r="I642" s="202">
        <v>21</v>
      </c>
      <c r="J642" s="204">
        <v>5.8999999999999997E-2</v>
      </c>
      <c r="K642" s="204">
        <v>7.8E-2</v>
      </c>
      <c r="L642" s="202"/>
      <c r="M642" s="202"/>
      <c r="N642" s="355">
        <v>0.9093</v>
      </c>
    </row>
    <row r="643" spans="1:14" ht="56.25" x14ac:dyDescent="0.2">
      <c r="A643" s="202" t="s">
        <v>2876</v>
      </c>
      <c r="B643" s="202" t="s">
        <v>3303</v>
      </c>
      <c r="C643" s="354" t="s">
        <v>7763</v>
      </c>
      <c r="D643" s="204">
        <v>1.5549999999999999</v>
      </c>
      <c r="E643" s="204"/>
      <c r="F643" s="205">
        <v>9.8000000000000007</v>
      </c>
      <c r="G643" s="202">
        <v>2</v>
      </c>
      <c r="H643" s="204">
        <v>0.27400000000000002</v>
      </c>
      <c r="I643" s="202">
        <v>18</v>
      </c>
      <c r="J643" s="204">
        <v>5.8999999999999997E-2</v>
      </c>
      <c r="K643" s="204">
        <v>7.5999999999999998E-2</v>
      </c>
      <c r="L643" s="202"/>
      <c r="M643" s="202"/>
      <c r="N643" s="355">
        <v>0.89400000000000002</v>
      </c>
    </row>
    <row r="644" spans="1:14" ht="56.25" x14ac:dyDescent="0.2">
      <c r="A644" s="202" t="s">
        <v>3533</v>
      </c>
      <c r="B644" s="202" t="s">
        <v>3303</v>
      </c>
      <c r="C644" s="354" t="s">
        <v>7764</v>
      </c>
      <c r="D644" s="204">
        <v>1.1839999999999999</v>
      </c>
      <c r="E644" s="204"/>
      <c r="F644" s="205">
        <v>5.0999999999999996</v>
      </c>
      <c r="G644" s="202">
        <v>1</v>
      </c>
      <c r="H644" s="204">
        <v>0.217</v>
      </c>
      <c r="I644" s="202">
        <v>12</v>
      </c>
      <c r="J644" s="204">
        <v>5.8999999999999997E-2</v>
      </c>
      <c r="K644" s="204">
        <v>7.0999999999999994E-2</v>
      </c>
      <c r="L644" s="202"/>
      <c r="M644" s="202"/>
      <c r="N644" s="355">
        <v>0.80389999999999995</v>
      </c>
    </row>
    <row r="645" spans="1:14" ht="45" x14ac:dyDescent="0.2">
      <c r="A645" s="202" t="s">
        <v>4084</v>
      </c>
      <c r="B645" s="202" t="s">
        <v>3303</v>
      </c>
      <c r="C645" s="354" t="s">
        <v>7765</v>
      </c>
      <c r="D645" s="204">
        <v>0.93100000000000005</v>
      </c>
      <c r="E645" s="204"/>
      <c r="F645" s="205">
        <v>3.9</v>
      </c>
      <c r="G645" s="202">
        <v>1</v>
      </c>
      <c r="H645" s="204">
        <v>0.215</v>
      </c>
      <c r="I645" s="202">
        <v>9</v>
      </c>
      <c r="J645" s="204">
        <v>6.5000000000000002E-2</v>
      </c>
      <c r="K645" s="204">
        <v>7.3999999999999996E-2</v>
      </c>
      <c r="L645" s="202"/>
      <c r="M645" s="202"/>
      <c r="N645" s="355">
        <v>0.95889999999999997</v>
      </c>
    </row>
    <row r="646" spans="1:14" ht="45" x14ac:dyDescent="0.2">
      <c r="A646" s="202" t="s">
        <v>6597</v>
      </c>
      <c r="B646" s="202" t="s">
        <v>3303</v>
      </c>
      <c r="C646" s="354" t="s">
        <v>7766</v>
      </c>
      <c r="D646" s="204">
        <v>0.73499999999999999</v>
      </c>
      <c r="E646" s="204"/>
      <c r="F646" s="205">
        <v>3.5</v>
      </c>
      <c r="G646" s="202">
        <v>1</v>
      </c>
      <c r="H646" s="204">
        <v>0.215</v>
      </c>
      <c r="I646" s="202">
        <v>8</v>
      </c>
      <c r="J646" s="204">
        <v>6.5000000000000002E-2</v>
      </c>
      <c r="K646" s="204">
        <v>7.1999999999999995E-2</v>
      </c>
      <c r="L646" s="202"/>
      <c r="M646" s="202"/>
      <c r="N646" s="355">
        <v>0.84370000000000001</v>
      </c>
    </row>
    <row r="647" spans="1:14" ht="22.5" x14ac:dyDescent="0.2">
      <c r="A647" s="202" t="s">
        <v>3199</v>
      </c>
      <c r="B647" s="202" t="s">
        <v>3303</v>
      </c>
      <c r="C647" s="354" t="s">
        <v>6831</v>
      </c>
      <c r="D647" s="204">
        <v>5.9610000000000003</v>
      </c>
      <c r="E647" s="204"/>
      <c r="F647" s="205">
        <v>25</v>
      </c>
      <c r="G647" s="202">
        <v>7</v>
      </c>
      <c r="H647" s="204">
        <v>0.35399999999999998</v>
      </c>
      <c r="I647" s="202">
        <v>43</v>
      </c>
      <c r="J647" s="204">
        <v>7.9000000000000001E-2</v>
      </c>
      <c r="K647" s="204">
        <v>0.109</v>
      </c>
      <c r="L647" s="202"/>
      <c r="M647" s="202"/>
      <c r="N647" s="355">
        <v>1.2183999999999999</v>
      </c>
    </row>
    <row r="648" spans="1:14" ht="33.75" x14ac:dyDescent="0.2">
      <c r="A648" s="202" t="s">
        <v>3200</v>
      </c>
      <c r="B648" s="202" t="s">
        <v>3303</v>
      </c>
      <c r="C648" s="354" t="s">
        <v>6599</v>
      </c>
      <c r="D648" s="204">
        <v>5.5650000000000004</v>
      </c>
      <c r="E648" s="204"/>
      <c r="F648" s="205">
        <v>20.5</v>
      </c>
      <c r="G648" s="202">
        <v>6</v>
      </c>
      <c r="H648" s="204">
        <v>0.27400000000000002</v>
      </c>
      <c r="I648" s="202">
        <v>37</v>
      </c>
      <c r="J648" s="204">
        <v>6.5000000000000002E-2</v>
      </c>
      <c r="K648" s="204">
        <v>8.8999999999999996E-2</v>
      </c>
      <c r="L648" s="202"/>
      <c r="M648" s="202"/>
      <c r="N648" s="355">
        <v>0.84750000000000003</v>
      </c>
    </row>
    <row r="649" spans="1:14" ht="33.75" x14ac:dyDescent="0.2">
      <c r="A649" s="202" t="s">
        <v>3036</v>
      </c>
      <c r="B649" s="202" t="s">
        <v>3303</v>
      </c>
      <c r="C649" s="354" t="s">
        <v>6600</v>
      </c>
      <c r="D649" s="204">
        <v>4.7910000000000004</v>
      </c>
      <c r="E649" s="204"/>
      <c r="F649" s="205">
        <v>18.2</v>
      </c>
      <c r="G649" s="202">
        <v>5</v>
      </c>
      <c r="H649" s="204">
        <v>0.28799999999999998</v>
      </c>
      <c r="I649" s="202">
        <v>33</v>
      </c>
      <c r="J649" s="204">
        <v>6.6000000000000003E-2</v>
      </c>
      <c r="K649" s="204">
        <v>0.09</v>
      </c>
      <c r="L649" s="202"/>
      <c r="M649" s="202"/>
      <c r="N649" s="355">
        <v>0.89959999999999996</v>
      </c>
    </row>
    <row r="650" spans="1:14" ht="56.25" x14ac:dyDescent="0.2">
      <c r="A650" s="202" t="s">
        <v>1854</v>
      </c>
      <c r="B650" s="202" t="s">
        <v>3303</v>
      </c>
      <c r="C650" s="354" t="s">
        <v>6601</v>
      </c>
      <c r="D650" s="204">
        <v>4.306</v>
      </c>
      <c r="E650" s="204"/>
      <c r="F650" s="205">
        <v>19.2</v>
      </c>
      <c r="G650" s="202">
        <v>5</v>
      </c>
      <c r="H650" s="204">
        <v>0.33</v>
      </c>
      <c r="I650" s="202">
        <v>36</v>
      </c>
      <c r="J650" s="204">
        <v>7.1999999999999995E-2</v>
      </c>
      <c r="K650" s="204">
        <v>9.8000000000000004E-2</v>
      </c>
      <c r="L650" s="202"/>
      <c r="M650" s="202"/>
      <c r="N650" s="355">
        <v>1.0287999999999999</v>
      </c>
    </row>
    <row r="651" spans="1:14" ht="56.25" x14ac:dyDescent="0.2">
      <c r="A651" s="202" t="s">
        <v>1433</v>
      </c>
      <c r="B651" s="202" t="s">
        <v>3303</v>
      </c>
      <c r="C651" s="354" t="s">
        <v>7235</v>
      </c>
      <c r="D651" s="204">
        <v>3.6139999999999999</v>
      </c>
      <c r="E651" s="204"/>
      <c r="F651" s="205">
        <v>13.7</v>
      </c>
      <c r="G651" s="202">
        <v>4</v>
      </c>
      <c r="H651" s="204">
        <v>0.248</v>
      </c>
      <c r="I651" s="202">
        <v>27</v>
      </c>
      <c r="J651" s="204">
        <v>6.3E-2</v>
      </c>
      <c r="K651" s="204">
        <v>8.4000000000000005E-2</v>
      </c>
      <c r="L651" s="202"/>
      <c r="M651" s="202"/>
      <c r="N651" s="355">
        <v>0.83830000000000005</v>
      </c>
    </row>
    <row r="652" spans="1:14" ht="56.25" x14ac:dyDescent="0.2">
      <c r="A652" s="202" t="s">
        <v>2054</v>
      </c>
      <c r="B652" s="202" t="s">
        <v>3303</v>
      </c>
      <c r="C652" s="354" t="s">
        <v>7767</v>
      </c>
      <c r="D652" s="204">
        <v>2.84</v>
      </c>
      <c r="E652" s="204"/>
      <c r="F652" s="205">
        <v>11.4</v>
      </c>
      <c r="G652" s="202">
        <v>3</v>
      </c>
      <c r="H652" s="204">
        <v>0.23799999999999999</v>
      </c>
      <c r="I652" s="202">
        <v>22</v>
      </c>
      <c r="J652" s="204">
        <v>5.8999999999999997E-2</v>
      </c>
      <c r="K652" s="204">
        <v>7.6999999999999999E-2</v>
      </c>
      <c r="L652" s="202"/>
      <c r="M652" s="202"/>
      <c r="N652" s="355">
        <v>0.76590000000000003</v>
      </c>
    </row>
    <row r="653" spans="1:14" ht="56.25" x14ac:dyDescent="0.2">
      <c r="A653" s="202" t="s">
        <v>6604</v>
      </c>
      <c r="B653" s="202" t="s">
        <v>3303</v>
      </c>
      <c r="C653" s="354" t="s">
        <v>7768</v>
      </c>
      <c r="D653" s="204">
        <v>2.5329999999999999</v>
      </c>
      <c r="E653" s="204"/>
      <c r="F653" s="205">
        <v>8.8000000000000007</v>
      </c>
      <c r="G653" s="202">
        <v>2</v>
      </c>
      <c r="H653" s="204">
        <v>0.246</v>
      </c>
      <c r="I653" s="202">
        <v>17</v>
      </c>
      <c r="J653" s="204">
        <v>5.8999999999999997E-2</v>
      </c>
      <c r="K653" s="204">
        <v>7.4999999999999997E-2</v>
      </c>
      <c r="L653" s="202"/>
      <c r="M653" s="202"/>
      <c r="N653" s="355">
        <v>0.73709999999999998</v>
      </c>
    </row>
    <row r="654" spans="1:14" ht="56.25" x14ac:dyDescent="0.2">
      <c r="A654" s="202" t="s">
        <v>6606</v>
      </c>
      <c r="B654" s="202" t="s">
        <v>3303</v>
      </c>
      <c r="C654" s="354" t="s">
        <v>7769</v>
      </c>
      <c r="D654" s="204">
        <v>1.87</v>
      </c>
      <c r="E654" s="204"/>
      <c r="F654" s="205">
        <v>7.7</v>
      </c>
      <c r="G654" s="202">
        <v>2</v>
      </c>
      <c r="H654" s="204">
        <v>0.22700000000000001</v>
      </c>
      <c r="I654" s="202">
        <v>17</v>
      </c>
      <c r="J654" s="204">
        <v>6.0999999999999999E-2</v>
      </c>
      <c r="K654" s="204">
        <v>7.8E-2</v>
      </c>
      <c r="L654" s="202"/>
      <c r="M654" s="202"/>
      <c r="N654" s="355">
        <v>0.71399999999999997</v>
      </c>
    </row>
    <row r="655" spans="1:14" ht="22.5" x14ac:dyDescent="0.2">
      <c r="A655" s="202" t="s">
        <v>6608</v>
      </c>
      <c r="B655" s="202" t="s">
        <v>3303</v>
      </c>
      <c r="C655" s="354" t="s">
        <v>6609</v>
      </c>
      <c r="D655" s="204">
        <v>1.387</v>
      </c>
      <c r="E655" s="204"/>
      <c r="F655" s="205">
        <v>7.9</v>
      </c>
      <c r="G655" s="202">
        <v>2</v>
      </c>
      <c r="H655" s="204">
        <v>0.221</v>
      </c>
      <c r="I655" s="202">
        <v>17</v>
      </c>
      <c r="J655" s="204">
        <v>5.8000000000000003E-2</v>
      </c>
      <c r="K655" s="204">
        <v>7.3999999999999996E-2</v>
      </c>
      <c r="L655" s="202"/>
      <c r="M655" s="202"/>
      <c r="N655" s="355">
        <v>0.69330000000000003</v>
      </c>
    </row>
    <row r="656" spans="1:14" ht="33.75" x14ac:dyDescent="0.2">
      <c r="A656" s="202" t="s">
        <v>3201</v>
      </c>
      <c r="B656" s="202" t="s">
        <v>3303</v>
      </c>
      <c r="C656" s="354" t="s">
        <v>3555</v>
      </c>
      <c r="D656" s="204">
        <v>3.581</v>
      </c>
      <c r="E656" s="204"/>
      <c r="F656" s="205">
        <v>19.100000000000001</v>
      </c>
      <c r="G656" s="202">
        <v>5</v>
      </c>
      <c r="H656" s="204">
        <v>0.33400000000000002</v>
      </c>
      <c r="I656" s="202">
        <v>37</v>
      </c>
      <c r="J656" s="204">
        <v>7.3999999999999996E-2</v>
      </c>
      <c r="K656" s="204">
        <v>0.1</v>
      </c>
      <c r="L656" s="202"/>
      <c r="M656" s="202"/>
      <c r="N656" s="355">
        <v>1.0319</v>
      </c>
    </row>
    <row r="657" spans="1:14" ht="56.25" x14ac:dyDescent="0.2">
      <c r="A657" s="202" t="s">
        <v>3202</v>
      </c>
      <c r="B657" s="202" t="s">
        <v>3303</v>
      </c>
      <c r="C657" s="354" t="s">
        <v>7770</v>
      </c>
      <c r="D657" s="204">
        <v>1.821</v>
      </c>
      <c r="E657" s="204"/>
      <c r="F657" s="205">
        <v>8</v>
      </c>
      <c r="G657" s="202">
        <v>2</v>
      </c>
      <c r="H657" s="204">
        <v>0.22500000000000001</v>
      </c>
      <c r="I657" s="202">
        <v>18</v>
      </c>
      <c r="J657" s="204">
        <v>5.8999999999999997E-2</v>
      </c>
      <c r="K657" s="204">
        <v>7.4999999999999997E-2</v>
      </c>
      <c r="L657" s="202"/>
      <c r="M657" s="202"/>
      <c r="N657" s="355">
        <v>0.75860000000000005</v>
      </c>
    </row>
    <row r="658" spans="1:14" ht="33.75" x14ac:dyDescent="0.2">
      <c r="A658" s="202" t="s">
        <v>2010</v>
      </c>
      <c r="B658" s="202" t="s">
        <v>3303</v>
      </c>
      <c r="C658" s="354" t="s">
        <v>7771</v>
      </c>
      <c r="D658" s="204">
        <v>1.57</v>
      </c>
      <c r="E658" s="204"/>
      <c r="F658" s="205">
        <v>6.6</v>
      </c>
      <c r="G658" s="202">
        <v>1</v>
      </c>
      <c r="H658" s="204">
        <v>0.247</v>
      </c>
      <c r="I658" s="202">
        <v>13</v>
      </c>
      <c r="J658" s="204">
        <v>5.2999999999999999E-2</v>
      </c>
      <c r="K658" s="204">
        <v>6.5000000000000002E-2</v>
      </c>
      <c r="L658" s="202"/>
      <c r="M658" s="202"/>
      <c r="N658" s="355">
        <v>0.66910000000000003</v>
      </c>
    </row>
    <row r="659" spans="1:14" ht="45" x14ac:dyDescent="0.2">
      <c r="A659" s="202" t="s">
        <v>1563</v>
      </c>
      <c r="B659" s="202" t="s">
        <v>3303</v>
      </c>
      <c r="C659" s="354" t="s">
        <v>7772</v>
      </c>
      <c r="D659" s="204">
        <v>1.198</v>
      </c>
      <c r="E659" s="204"/>
      <c r="F659" s="205">
        <v>5.8</v>
      </c>
      <c r="G659" s="202">
        <v>1</v>
      </c>
      <c r="H659" s="204">
        <v>0.23499999999999999</v>
      </c>
      <c r="I659" s="202">
        <v>12</v>
      </c>
      <c r="J659" s="204">
        <v>5.7000000000000002E-2</v>
      </c>
      <c r="K659" s="204">
        <v>6.9000000000000006E-2</v>
      </c>
      <c r="L659" s="202"/>
      <c r="M659" s="202"/>
      <c r="N659" s="355">
        <v>0.66549999999999998</v>
      </c>
    </row>
    <row r="660" spans="1:14" ht="56.25" x14ac:dyDescent="0.2">
      <c r="A660" s="202" t="s">
        <v>1564</v>
      </c>
      <c r="B660" s="202" t="s">
        <v>3303</v>
      </c>
      <c r="C660" s="354" t="s">
        <v>7773</v>
      </c>
      <c r="D660" s="204">
        <v>0.995</v>
      </c>
      <c r="E660" s="204"/>
      <c r="F660" s="205">
        <v>5.6</v>
      </c>
      <c r="G660" s="202">
        <v>1</v>
      </c>
      <c r="H660" s="204">
        <v>0.46899999999999997</v>
      </c>
      <c r="I660" s="202">
        <v>12</v>
      </c>
      <c r="J660" s="204">
        <v>5.8000000000000003E-2</v>
      </c>
      <c r="K660" s="204">
        <v>7.0000000000000007E-2</v>
      </c>
      <c r="L660" s="202"/>
      <c r="M660" s="202"/>
      <c r="N660" s="355">
        <v>0.65069999999999995</v>
      </c>
    </row>
    <row r="661" spans="1:14" ht="45" x14ac:dyDescent="0.2">
      <c r="A661" s="202" t="s">
        <v>1565</v>
      </c>
      <c r="B661" s="202" t="s">
        <v>3303</v>
      </c>
      <c r="C661" s="354" t="s">
        <v>7774</v>
      </c>
      <c r="D661" s="204">
        <v>0.86299999999999999</v>
      </c>
      <c r="E661" s="204"/>
      <c r="F661" s="205">
        <v>5</v>
      </c>
      <c r="G661" s="202">
        <v>1</v>
      </c>
      <c r="H661" s="204">
        <v>0.41899999999999998</v>
      </c>
      <c r="I661" s="202">
        <v>12</v>
      </c>
      <c r="J661" s="204">
        <v>6.0999999999999999E-2</v>
      </c>
      <c r="K661" s="204">
        <v>7.2999999999999995E-2</v>
      </c>
      <c r="L661" s="202"/>
      <c r="M661" s="202"/>
      <c r="N661" s="355">
        <v>0.6593</v>
      </c>
    </row>
    <row r="662" spans="1:14" ht="45" x14ac:dyDescent="0.2">
      <c r="A662" s="202" t="s">
        <v>2574</v>
      </c>
      <c r="B662" s="202" t="s">
        <v>3303</v>
      </c>
      <c r="C662" s="354" t="s">
        <v>7775</v>
      </c>
      <c r="D662" s="204">
        <v>0.65700000000000003</v>
      </c>
      <c r="E662" s="204"/>
      <c r="F662" s="205">
        <v>2.9</v>
      </c>
      <c r="G662" s="202">
        <v>1</v>
      </c>
      <c r="H662" s="204">
        <v>0.187</v>
      </c>
      <c r="I662" s="202">
        <v>6</v>
      </c>
      <c r="J662" s="204">
        <v>7.6999999999999999E-2</v>
      </c>
      <c r="K662" s="204">
        <v>8.1000000000000003E-2</v>
      </c>
      <c r="L662" s="202"/>
      <c r="M662" s="202"/>
      <c r="N662" s="355">
        <v>0.81459999999999999</v>
      </c>
    </row>
    <row r="663" spans="1:14" ht="33.75" x14ac:dyDescent="0.2">
      <c r="A663" s="202" t="s">
        <v>386</v>
      </c>
      <c r="B663" s="202" t="s">
        <v>3303</v>
      </c>
      <c r="C663" s="354" t="s">
        <v>7245</v>
      </c>
      <c r="D663" s="204">
        <v>0.54200000000000004</v>
      </c>
      <c r="E663" s="204"/>
      <c r="F663" s="205">
        <v>2.9</v>
      </c>
      <c r="G663" s="202">
        <v>1</v>
      </c>
      <c r="H663" s="204">
        <v>0.23200000000000001</v>
      </c>
      <c r="I663" s="202">
        <v>6</v>
      </c>
      <c r="J663" s="204">
        <v>5.8000000000000003E-2</v>
      </c>
      <c r="K663" s="204">
        <v>6.0999999999999999E-2</v>
      </c>
      <c r="L663" s="202"/>
      <c r="M663" s="202"/>
      <c r="N663" s="355">
        <v>0.73380000000000001</v>
      </c>
    </row>
    <row r="664" spans="1:14" x14ac:dyDescent="0.2">
      <c r="A664" s="202" t="s">
        <v>3203</v>
      </c>
      <c r="B664" s="202" t="s">
        <v>3303</v>
      </c>
      <c r="C664" s="354" t="s">
        <v>2132</v>
      </c>
      <c r="D664" s="204">
        <v>2.3239999999999998</v>
      </c>
      <c r="E664" s="204"/>
      <c r="F664" s="205">
        <v>10</v>
      </c>
      <c r="G664" s="202">
        <v>2</v>
      </c>
      <c r="H664" s="204">
        <v>0.252</v>
      </c>
      <c r="I664" s="202">
        <v>19</v>
      </c>
      <c r="J664" s="204">
        <v>5.2999999999999999E-2</v>
      </c>
      <c r="K664" s="204">
        <v>6.9000000000000006E-2</v>
      </c>
      <c r="L664" s="202"/>
      <c r="M664" s="202"/>
      <c r="N664" s="355">
        <v>0.7984</v>
      </c>
    </row>
    <row r="665" spans="1:14" ht="33.75" x14ac:dyDescent="0.2">
      <c r="A665" s="202" t="s">
        <v>2133</v>
      </c>
      <c r="B665" s="202" t="s">
        <v>3303</v>
      </c>
      <c r="C665" s="354" t="s">
        <v>316</v>
      </c>
      <c r="D665" s="204">
        <v>2.9569999999999999</v>
      </c>
      <c r="E665" s="204"/>
      <c r="F665" s="205">
        <v>22</v>
      </c>
      <c r="G665" s="202">
        <v>6</v>
      </c>
      <c r="H665" s="204">
        <v>0.26500000000000001</v>
      </c>
      <c r="I665" s="202">
        <v>40</v>
      </c>
      <c r="J665" s="204">
        <v>5.8999999999999997E-2</v>
      </c>
      <c r="K665" s="204">
        <v>8.1000000000000003E-2</v>
      </c>
      <c r="L665" s="202"/>
      <c r="M665" s="202"/>
      <c r="N665" s="355">
        <v>0.91069999999999995</v>
      </c>
    </row>
    <row r="666" spans="1:14" ht="45" x14ac:dyDescent="0.2">
      <c r="A666" s="202" t="s">
        <v>2134</v>
      </c>
      <c r="B666" s="202" t="s">
        <v>3303</v>
      </c>
      <c r="C666" s="354" t="s">
        <v>3557</v>
      </c>
      <c r="D666" s="204">
        <v>1.9670000000000001</v>
      </c>
      <c r="E666" s="204"/>
      <c r="F666" s="205">
        <v>15.4</v>
      </c>
      <c r="G666" s="202">
        <v>4</v>
      </c>
      <c r="H666" s="204">
        <v>0.23499999999999999</v>
      </c>
      <c r="I666" s="202">
        <v>30</v>
      </c>
      <c r="J666" s="204">
        <v>5.2999999999999999E-2</v>
      </c>
      <c r="K666" s="204">
        <v>7.0999999999999994E-2</v>
      </c>
      <c r="L666" s="202"/>
      <c r="M666" s="202"/>
      <c r="N666" s="355">
        <v>0.74609999999999999</v>
      </c>
    </row>
    <row r="667" spans="1:14" ht="45" x14ac:dyDescent="0.2">
      <c r="A667" s="202" t="s">
        <v>2135</v>
      </c>
      <c r="B667" s="202" t="s">
        <v>3303</v>
      </c>
      <c r="C667" s="354" t="s">
        <v>3558</v>
      </c>
      <c r="D667" s="204">
        <v>1.2969999999999999</v>
      </c>
      <c r="E667" s="204"/>
      <c r="F667" s="205">
        <v>9.6</v>
      </c>
      <c r="G667" s="202">
        <v>2</v>
      </c>
      <c r="H667" s="204">
        <v>0.24</v>
      </c>
      <c r="I667" s="202">
        <v>21</v>
      </c>
      <c r="J667" s="204">
        <v>5.2999999999999999E-2</v>
      </c>
      <c r="K667" s="204">
        <v>6.8000000000000005E-2</v>
      </c>
      <c r="L667" s="202"/>
      <c r="M667" s="202"/>
      <c r="N667" s="355">
        <v>0.67969999999999997</v>
      </c>
    </row>
    <row r="668" spans="1:14" ht="33.75" x14ac:dyDescent="0.2">
      <c r="A668" s="202" t="s">
        <v>2136</v>
      </c>
      <c r="B668" s="202" t="s">
        <v>3303</v>
      </c>
      <c r="C668" s="354" t="s">
        <v>7776</v>
      </c>
      <c r="D668" s="204">
        <v>2.8250000000000002</v>
      </c>
      <c r="E668" s="204"/>
      <c r="F668" s="205">
        <v>16</v>
      </c>
      <c r="G668" s="202">
        <v>4</v>
      </c>
      <c r="H668" s="204">
        <v>0.23899999999999999</v>
      </c>
      <c r="I668" s="202">
        <v>29</v>
      </c>
      <c r="J668" s="204">
        <v>5.1999999999999998E-2</v>
      </c>
      <c r="K668" s="204">
        <v>7.0000000000000007E-2</v>
      </c>
      <c r="L668" s="202"/>
      <c r="M668" s="202"/>
      <c r="N668" s="355">
        <v>0.68799999999999994</v>
      </c>
    </row>
    <row r="669" spans="1:14" ht="56.25" x14ac:dyDescent="0.2">
      <c r="A669" s="202" t="s">
        <v>2137</v>
      </c>
      <c r="B669" s="202" t="s">
        <v>3303</v>
      </c>
      <c r="C669" s="354" t="s">
        <v>7777</v>
      </c>
      <c r="D669" s="204">
        <v>2.46</v>
      </c>
      <c r="E669" s="204"/>
      <c r="F669" s="205">
        <v>11.4</v>
      </c>
      <c r="G669" s="202">
        <v>3</v>
      </c>
      <c r="H669" s="204">
        <v>0.23300000000000001</v>
      </c>
      <c r="I669" s="202">
        <v>22</v>
      </c>
      <c r="J669" s="204">
        <v>5.7000000000000002E-2</v>
      </c>
      <c r="K669" s="204">
        <v>7.4999999999999997E-2</v>
      </c>
      <c r="L669" s="202"/>
      <c r="M669" s="202"/>
      <c r="N669" s="355">
        <v>0.76200000000000001</v>
      </c>
    </row>
    <row r="670" spans="1:14" ht="56.25" x14ac:dyDescent="0.2">
      <c r="A670" s="202" t="s">
        <v>2138</v>
      </c>
      <c r="B670" s="202" t="s">
        <v>3303</v>
      </c>
      <c r="C670" s="354" t="s">
        <v>7778</v>
      </c>
      <c r="D670" s="204">
        <v>1.702</v>
      </c>
      <c r="E670" s="204"/>
      <c r="F670" s="205">
        <v>8.3000000000000007</v>
      </c>
      <c r="G670" s="202">
        <v>2</v>
      </c>
      <c r="H670" s="204">
        <v>0.22</v>
      </c>
      <c r="I670" s="202">
        <v>17</v>
      </c>
      <c r="J670" s="204">
        <v>5.6000000000000001E-2</v>
      </c>
      <c r="K670" s="204">
        <v>7.0999999999999994E-2</v>
      </c>
      <c r="L670" s="202"/>
      <c r="M670" s="202"/>
      <c r="N670" s="355">
        <v>0.74839999999999995</v>
      </c>
    </row>
    <row r="671" spans="1:14" ht="56.25" x14ac:dyDescent="0.2">
      <c r="A671" s="202" t="s">
        <v>648</v>
      </c>
      <c r="B671" s="202" t="s">
        <v>3303</v>
      </c>
      <c r="C671" s="354" t="s">
        <v>7779</v>
      </c>
      <c r="D671" s="204">
        <v>1.3240000000000001</v>
      </c>
      <c r="E671" s="204"/>
      <c r="F671" s="205">
        <v>6.3</v>
      </c>
      <c r="G671" s="202">
        <v>1</v>
      </c>
      <c r="H671" s="204">
        <v>0.55500000000000005</v>
      </c>
      <c r="I671" s="202">
        <v>14</v>
      </c>
      <c r="J671" s="204">
        <v>5.8000000000000003E-2</v>
      </c>
      <c r="K671" s="204">
        <v>7.0999999999999994E-2</v>
      </c>
      <c r="L671" s="202"/>
      <c r="M671" s="202"/>
      <c r="N671" s="355">
        <v>0.75519999999999998</v>
      </c>
    </row>
    <row r="672" spans="1:14" ht="56.25" x14ac:dyDescent="0.2">
      <c r="A672" s="202" t="s">
        <v>3342</v>
      </c>
      <c r="B672" s="202" t="s">
        <v>3303</v>
      </c>
      <c r="C672" s="354" t="s">
        <v>7780</v>
      </c>
      <c r="D672" s="204">
        <v>1.0169999999999999</v>
      </c>
      <c r="E672" s="204"/>
      <c r="F672" s="205">
        <v>5</v>
      </c>
      <c r="G672" s="202">
        <v>1</v>
      </c>
      <c r="H672" s="204">
        <v>0.307</v>
      </c>
      <c r="I672" s="202">
        <v>11</v>
      </c>
      <c r="J672" s="204">
        <v>5.6000000000000001E-2</v>
      </c>
      <c r="K672" s="204">
        <v>6.7000000000000004E-2</v>
      </c>
      <c r="L672" s="202"/>
      <c r="M672" s="202"/>
      <c r="N672" s="355">
        <v>0.71430000000000005</v>
      </c>
    </row>
    <row r="673" spans="1:14" ht="56.25" x14ac:dyDescent="0.2">
      <c r="A673" s="202" t="s">
        <v>1508</v>
      </c>
      <c r="B673" s="202" t="s">
        <v>3303</v>
      </c>
      <c r="C673" s="354" t="s">
        <v>7781</v>
      </c>
      <c r="D673" s="204">
        <v>0.877</v>
      </c>
      <c r="E673" s="204"/>
      <c r="F673" s="205">
        <v>4.2</v>
      </c>
      <c r="G673" s="202">
        <v>1</v>
      </c>
      <c r="H673" s="204">
        <v>0.28499999999999998</v>
      </c>
      <c r="I673" s="202">
        <v>10</v>
      </c>
      <c r="J673" s="204">
        <v>5.8999999999999997E-2</v>
      </c>
      <c r="K673" s="204">
        <v>6.8000000000000005E-2</v>
      </c>
      <c r="L673" s="202"/>
      <c r="M673" s="202"/>
      <c r="N673" s="355">
        <v>0.79620000000000002</v>
      </c>
    </row>
    <row r="674" spans="1:14" x14ac:dyDescent="0.2">
      <c r="A674" s="202" t="s">
        <v>2139</v>
      </c>
      <c r="B674" s="202" t="s">
        <v>3303</v>
      </c>
      <c r="C674" s="354" t="s">
        <v>2140</v>
      </c>
      <c r="D674" s="204">
        <v>1.0609999999999999</v>
      </c>
      <c r="E674" s="204"/>
      <c r="F674" s="205">
        <v>9.3000000000000007</v>
      </c>
      <c r="G674" s="202">
        <v>2</v>
      </c>
      <c r="H674" s="204">
        <v>0.22</v>
      </c>
      <c r="I674" s="202">
        <v>21</v>
      </c>
      <c r="J674" s="204">
        <v>0.05</v>
      </c>
      <c r="K674" s="204">
        <v>6.4000000000000001E-2</v>
      </c>
      <c r="L674" s="202"/>
      <c r="M674" s="202"/>
      <c r="N674" s="355">
        <v>0.74380000000000002</v>
      </c>
    </row>
    <row r="675" spans="1:14" ht="33.75" x14ac:dyDescent="0.2">
      <c r="A675" s="202" t="s">
        <v>1855</v>
      </c>
      <c r="B675" s="202" t="s">
        <v>3303</v>
      </c>
      <c r="C675" s="354" t="s">
        <v>3031</v>
      </c>
      <c r="D675" s="204">
        <v>2.3220000000000001</v>
      </c>
      <c r="E675" s="204"/>
      <c r="F675" s="205">
        <v>6.9</v>
      </c>
      <c r="G675" s="202">
        <v>1</v>
      </c>
      <c r="H675" s="204">
        <v>0.51700000000000002</v>
      </c>
      <c r="I675" s="202">
        <v>14</v>
      </c>
      <c r="J675" s="204">
        <v>0.14899999999999999</v>
      </c>
      <c r="K675" s="204">
        <v>0.13</v>
      </c>
      <c r="L675" s="202"/>
      <c r="M675" s="202"/>
      <c r="N675" s="355">
        <v>1.6035999999999999</v>
      </c>
    </row>
    <row r="676" spans="1:14" ht="33.75" x14ac:dyDescent="0.2">
      <c r="A676" s="202" t="s">
        <v>2399</v>
      </c>
      <c r="B676" s="202" t="s">
        <v>3303</v>
      </c>
      <c r="C676" s="354" t="s">
        <v>3032</v>
      </c>
      <c r="D676" s="204">
        <v>1.466</v>
      </c>
      <c r="E676" s="204"/>
      <c r="F676" s="205">
        <v>6.7</v>
      </c>
      <c r="G676" s="202">
        <v>1</v>
      </c>
      <c r="H676" s="204">
        <v>0.31900000000000001</v>
      </c>
      <c r="I676" s="202">
        <v>15</v>
      </c>
      <c r="J676" s="204">
        <v>6.6000000000000003E-2</v>
      </c>
      <c r="K676" s="204">
        <v>8.2000000000000003E-2</v>
      </c>
      <c r="L676" s="202"/>
      <c r="M676" s="202"/>
      <c r="N676" s="355">
        <v>0.93140000000000001</v>
      </c>
    </row>
    <row r="677" spans="1:14" ht="33.75" x14ac:dyDescent="0.2">
      <c r="A677" s="202" t="s">
        <v>6616</v>
      </c>
      <c r="B677" s="202" t="s">
        <v>3303</v>
      </c>
      <c r="C677" s="354" t="s">
        <v>6617</v>
      </c>
      <c r="D677" s="204">
        <v>0.85499999999999998</v>
      </c>
      <c r="E677" s="204"/>
      <c r="F677" s="205">
        <v>2.7</v>
      </c>
      <c r="G677" s="202">
        <v>1</v>
      </c>
      <c r="H677" s="204">
        <v>0.13</v>
      </c>
      <c r="I677" s="202">
        <v>6</v>
      </c>
      <c r="J677" s="204">
        <v>6.7000000000000004E-2</v>
      </c>
      <c r="K677" s="204">
        <v>7.0000000000000007E-2</v>
      </c>
      <c r="L677" s="202"/>
      <c r="M677" s="202"/>
      <c r="N677" s="355">
        <v>0.79520000000000002</v>
      </c>
    </row>
    <row r="678" spans="1:14" ht="45" x14ac:dyDescent="0.2">
      <c r="A678" s="202" t="s">
        <v>6618</v>
      </c>
      <c r="B678" s="202" t="s">
        <v>3303</v>
      </c>
      <c r="C678" s="354" t="s">
        <v>7782</v>
      </c>
      <c r="D678" s="204">
        <v>0.747</v>
      </c>
      <c r="E678" s="204"/>
      <c r="F678" s="205">
        <v>2.8</v>
      </c>
      <c r="G678" s="202">
        <v>1</v>
      </c>
      <c r="H678" s="204">
        <v>0.156</v>
      </c>
      <c r="I678" s="202">
        <v>6</v>
      </c>
      <c r="J678" s="204">
        <v>6.8000000000000005E-2</v>
      </c>
      <c r="K678" s="204">
        <v>7.1999999999999995E-2</v>
      </c>
      <c r="L678" s="202"/>
      <c r="M678" s="202"/>
      <c r="N678" s="355">
        <v>0.81730000000000003</v>
      </c>
    </row>
    <row r="679" spans="1:14" ht="45" x14ac:dyDescent="0.2">
      <c r="A679" s="202" t="s">
        <v>6620</v>
      </c>
      <c r="B679" s="202" t="s">
        <v>3303</v>
      </c>
      <c r="C679" s="354" t="s">
        <v>7783</v>
      </c>
      <c r="D679" s="204">
        <v>0.64200000000000002</v>
      </c>
      <c r="E679" s="204"/>
      <c r="F679" s="205">
        <v>2.5</v>
      </c>
      <c r="G679" s="202">
        <v>1</v>
      </c>
      <c r="H679" s="204">
        <v>0.11799999999999999</v>
      </c>
      <c r="I679" s="202">
        <v>5</v>
      </c>
      <c r="J679" s="204">
        <v>7.0999999999999994E-2</v>
      </c>
      <c r="K679" s="204">
        <v>7.2999999999999995E-2</v>
      </c>
      <c r="L679" s="202"/>
      <c r="M679" s="202"/>
      <c r="N679" s="355">
        <v>0.86060000000000003</v>
      </c>
    </row>
    <row r="680" spans="1:14" ht="22.5" x14ac:dyDescent="0.2">
      <c r="A680" s="202" t="s">
        <v>6622</v>
      </c>
      <c r="B680" s="202" t="s">
        <v>3303</v>
      </c>
      <c r="C680" s="354" t="s">
        <v>7784</v>
      </c>
      <c r="D680" s="204">
        <v>1.6579999999999999</v>
      </c>
      <c r="E680" s="204"/>
      <c r="F680" s="205">
        <v>6.4</v>
      </c>
      <c r="G680" s="202">
        <v>1</v>
      </c>
      <c r="H680" s="204">
        <v>0.33100000000000002</v>
      </c>
      <c r="I680" s="202">
        <v>14</v>
      </c>
      <c r="J680" s="204">
        <v>7.1999999999999995E-2</v>
      </c>
      <c r="K680" s="204">
        <v>8.8999999999999996E-2</v>
      </c>
      <c r="L680" s="202"/>
      <c r="M680" s="202"/>
      <c r="N680" s="355">
        <v>0.92569999999999997</v>
      </c>
    </row>
    <row r="681" spans="1:14" ht="22.5" x14ac:dyDescent="0.2">
      <c r="A681" s="202" t="s">
        <v>6624</v>
      </c>
      <c r="B681" s="202" t="s">
        <v>3303</v>
      </c>
      <c r="C681" s="354" t="s">
        <v>7785</v>
      </c>
      <c r="D681" s="204">
        <v>0.88700000000000001</v>
      </c>
      <c r="E681" s="204"/>
      <c r="F681" s="205">
        <v>4</v>
      </c>
      <c r="G681" s="202">
        <v>1</v>
      </c>
      <c r="H681" s="204">
        <v>0.189</v>
      </c>
      <c r="I681" s="202">
        <v>8</v>
      </c>
      <c r="J681" s="204">
        <v>6.7000000000000004E-2</v>
      </c>
      <c r="K681" s="204">
        <v>7.5999999999999998E-2</v>
      </c>
      <c r="L681" s="202"/>
      <c r="M681" s="202"/>
      <c r="N681" s="355">
        <v>0.79269999999999996</v>
      </c>
    </row>
    <row r="682" spans="1:14" ht="33.75" x14ac:dyDescent="0.2">
      <c r="A682" s="202" t="s">
        <v>3037</v>
      </c>
      <c r="B682" s="202" t="s">
        <v>3303</v>
      </c>
      <c r="C682" s="354" t="s">
        <v>3033</v>
      </c>
      <c r="D682" s="204">
        <v>0.75900000000000001</v>
      </c>
      <c r="E682" s="204"/>
      <c r="F682" s="205">
        <v>3.4</v>
      </c>
      <c r="G682" s="202">
        <v>1</v>
      </c>
      <c r="H682" s="204">
        <v>0.16500000000000001</v>
      </c>
      <c r="I682" s="202">
        <v>8</v>
      </c>
      <c r="J682" s="204">
        <v>0.06</v>
      </c>
      <c r="K682" s="204">
        <v>6.6000000000000003E-2</v>
      </c>
      <c r="L682" s="202"/>
      <c r="M682" s="202"/>
      <c r="N682" s="355">
        <v>0.83150000000000002</v>
      </c>
    </row>
    <row r="683" spans="1:14" ht="33.75" x14ac:dyDescent="0.2">
      <c r="A683" s="202" t="s">
        <v>3038</v>
      </c>
      <c r="B683" s="202" t="s">
        <v>3303</v>
      </c>
      <c r="C683" s="354" t="s">
        <v>3617</v>
      </c>
      <c r="D683" s="204">
        <v>0.56299999999999994</v>
      </c>
      <c r="E683" s="204"/>
      <c r="F683" s="205">
        <v>2.4</v>
      </c>
      <c r="G683" s="202">
        <v>1</v>
      </c>
      <c r="H683" s="204">
        <v>0.10100000000000001</v>
      </c>
      <c r="I683" s="202">
        <v>5</v>
      </c>
      <c r="J683" s="204">
        <v>7.4999999999999997E-2</v>
      </c>
      <c r="K683" s="204">
        <v>7.5999999999999998E-2</v>
      </c>
      <c r="L683" s="202"/>
      <c r="M683" s="202"/>
      <c r="N683" s="355">
        <v>0.87570000000000003</v>
      </c>
    </row>
    <row r="684" spans="1:14" ht="56.25" x14ac:dyDescent="0.2">
      <c r="A684" s="202" t="s">
        <v>6626</v>
      </c>
      <c r="B684" s="202" t="s">
        <v>3303</v>
      </c>
      <c r="C684" s="354" t="s">
        <v>6627</v>
      </c>
      <c r="D684" s="204">
        <v>1.2949999999999999</v>
      </c>
      <c r="E684" s="204"/>
      <c r="F684" s="205">
        <v>4.5999999999999996</v>
      </c>
      <c r="G684" s="202">
        <v>1</v>
      </c>
      <c r="H684" s="204">
        <v>0.58899999999999997</v>
      </c>
      <c r="I684" s="202">
        <v>11</v>
      </c>
      <c r="J684" s="204">
        <v>5.1999999999999998E-2</v>
      </c>
      <c r="K684" s="204">
        <v>6.0999999999999999E-2</v>
      </c>
      <c r="L684" s="202"/>
      <c r="M684" s="202"/>
      <c r="N684" s="355">
        <v>0.66739999999999999</v>
      </c>
    </row>
    <row r="685" spans="1:14" ht="56.25" x14ac:dyDescent="0.2">
      <c r="A685" s="202" t="s">
        <v>6628</v>
      </c>
      <c r="B685" s="202" t="s">
        <v>3303</v>
      </c>
      <c r="C685" s="354" t="s">
        <v>6629</v>
      </c>
      <c r="D685" s="204">
        <v>1.512</v>
      </c>
      <c r="E685" s="204"/>
      <c r="F685" s="205">
        <v>3.8</v>
      </c>
      <c r="G685" s="202">
        <v>1</v>
      </c>
      <c r="H685" s="204">
        <v>0.14399999999999999</v>
      </c>
      <c r="I685" s="202">
        <v>9</v>
      </c>
      <c r="J685" s="204">
        <v>5.3999999999999999E-2</v>
      </c>
      <c r="K685" s="204">
        <v>6.0999999999999999E-2</v>
      </c>
      <c r="L685" s="202"/>
      <c r="M685" s="202"/>
      <c r="N685" s="355">
        <v>0.72340000000000004</v>
      </c>
    </row>
    <row r="686" spans="1:14" ht="45" x14ac:dyDescent="0.2">
      <c r="A686" s="202" t="s">
        <v>3039</v>
      </c>
      <c r="B686" s="202" t="s">
        <v>3303</v>
      </c>
      <c r="C686" s="354" t="s">
        <v>5697</v>
      </c>
      <c r="D686" s="204">
        <v>2.2650000000000001</v>
      </c>
      <c r="E686" s="204"/>
      <c r="F686" s="205">
        <v>12.7</v>
      </c>
      <c r="G686" s="202">
        <v>3</v>
      </c>
      <c r="H686" s="204">
        <v>0.221</v>
      </c>
      <c r="I686" s="202">
        <v>26</v>
      </c>
      <c r="J686" s="204">
        <v>4.9000000000000002E-2</v>
      </c>
      <c r="K686" s="204">
        <v>6.5000000000000002E-2</v>
      </c>
      <c r="L686" s="202"/>
      <c r="M686" s="202"/>
      <c r="N686" s="355">
        <v>0.71140000000000003</v>
      </c>
    </row>
    <row r="687" spans="1:14" ht="56.25" x14ac:dyDescent="0.2">
      <c r="A687" s="202" t="s">
        <v>3040</v>
      </c>
      <c r="B687" s="202" t="s">
        <v>3303</v>
      </c>
      <c r="C687" s="354" t="s">
        <v>5698</v>
      </c>
      <c r="D687" s="204">
        <v>1.6830000000000001</v>
      </c>
      <c r="E687" s="204"/>
      <c r="F687" s="205">
        <v>8.9</v>
      </c>
      <c r="G687" s="202">
        <v>2</v>
      </c>
      <c r="H687" s="204">
        <v>0.222</v>
      </c>
      <c r="I687" s="202">
        <v>19</v>
      </c>
      <c r="J687" s="204">
        <v>5.2999999999999999E-2</v>
      </c>
      <c r="K687" s="204">
        <v>6.8000000000000005E-2</v>
      </c>
      <c r="L687" s="202"/>
      <c r="M687" s="202"/>
      <c r="N687" s="355">
        <v>0.68010000000000004</v>
      </c>
    </row>
    <row r="688" spans="1:14" ht="33.75" x14ac:dyDescent="0.2">
      <c r="A688" s="202" t="s">
        <v>3041</v>
      </c>
      <c r="B688" s="202" t="s">
        <v>3303</v>
      </c>
      <c r="C688" s="354" t="s">
        <v>5699</v>
      </c>
      <c r="D688" s="204">
        <v>1.121</v>
      </c>
      <c r="E688" s="204"/>
      <c r="F688" s="205">
        <v>6.7</v>
      </c>
      <c r="G688" s="202">
        <v>1</v>
      </c>
      <c r="H688" s="204">
        <v>0.55400000000000005</v>
      </c>
      <c r="I688" s="202">
        <v>16</v>
      </c>
      <c r="J688" s="204">
        <v>0.05</v>
      </c>
      <c r="K688" s="204">
        <v>6.2E-2</v>
      </c>
      <c r="L688" s="202"/>
      <c r="M688" s="202"/>
      <c r="N688" s="355">
        <v>0.69579999999999997</v>
      </c>
    </row>
    <row r="689" spans="1:14" ht="56.25" x14ac:dyDescent="0.2">
      <c r="A689" s="202" t="s">
        <v>3277</v>
      </c>
      <c r="B689" s="202" t="s">
        <v>3303</v>
      </c>
      <c r="C689" s="354" t="s">
        <v>7253</v>
      </c>
      <c r="D689" s="204">
        <v>1.0029999999999999</v>
      </c>
      <c r="E689" s="204"/>
      <c r="F689" s="205">
        <v>3.8</v>
      </c>
      <c r="G689" s="202">
        <v>1</v>
      </c>
      <c r="H689" s="204">
        <v>0.35499999999999998</v>
      </c>
      <c r="I689" s="202">
        <v>8</v>
      </c>
      <c r="J689" s="204">
        <v>5.8000000000000003E-2</v>
      </c>
      <c r="K689" s="204">
        <v>6.5000000000000002E-2</v>
      </c>
      <c r="L689" s="202"/>
      <c r="M689" s="202"/>
      <c r="N689" s="355">
        <v>0.74880000000000002</v>
      </c>
    </row>
    <row r="690" spans="1:14" ht="22.5" x14ac:dyDescent="0.2">
      <c r="A690" s="202" t="s">
        <v>2905</v>
      </c>
      <c r="B690" s="202" t="s">
        <v>3303</v>
      </c>
      <c r="C690" s="354" t="s">
        <v>7786</v>
      </c>
      <c r="D690" s="204">
        <v>0.82</v>
      </c>
      <c r="E690" s="204"/>
      <c r="F690" s="205">
        <v>3.3</v>
      </c>
      <c r="G690" s="202">
        <v>1</v>
      </c>
      <c r="H690" s="204">
        <v>0.24199999999999999</v>
      </c>
      <c r="I690" s="202">
        <v>8</v>
      </c>
      <c r="J690" s="204">
        <v>0.06</v>
      </c>
      <c r="K690" s="204">
        <v>6.6000000000000003E-2</v>
      </c>
      <c r="L690" s="202"/>
      <c r="M690" s="202"/>
      <c r="N690" s="355">
        <v>0.81340000000000001</v>
      </c>
    </row>
    <row r="691" spans="1:14" ht="22.5" x14ac:dyDescent="0.2">
      <c r="A691" s="202" t="s">
        <v>2232</v>
      </c>
      <c r="B691" s="202" t="s">
        <v>3303</v>
      </c>
      <c r="C691" s="354" t="s">
        <v>7787</v>
      </c>
      <c r="D691" s="204">
        <v>0.65400000000000003</v>
      </c>
      <c r="E691" s="204"/>
      <c r="F691" s="205">
        <v>2.9</v>
      </c>
      <c r="G691" s="202">
        <v>1</v>
      </c>
      <c r="H691" s="204">
        <v>0.157</v>
      </c>
      <c r="I691" s="202">
        <v>6</v>
      </c>
      <c r="J691" s="204">
        <v>6.2E-2</v>
      </c>
      <c r="K691" s="204">
        <v>6.6000000000000003E-2</v>
      </c>
      <c r="L691" s="202"/>
      <c r="M691" s="202"/>
      <c r="N691" s="355">
        <v>0.79290000000000005</v>
      </c>
    </row>
    <row r="692" spans="1:14" ht="45" x14ac:dyDescent="0.2">
      <c r="A692" s="202" t="s">
        <v>1255</v>
      </c>
      <c r="B692" s="202" t="s">
        <v>3303</v>
      </c>
      <c r="C692" s="354" t="s">
        <v>4049</v>
      </c>
      <c r="D692" s="204">
        <v>0.84399999999999997</v>
      </c>
      <c r="E692" s="204"/>
      <c r="F692" s="205">
        <v>3.2</v>
      </c>
      <c r="G692" s="202">
        <v>1</v>
      </c>
      <c r="H692" s="204">
        <v>0.182</v>
      </c>
      <c r="I692" s="202">
        <v>7</v>
      </c>
      <c r="J692" s="204">
        <v>6.2E-2</v>
      </c>
      <c r="K692" s="204">
        <v>6.8000000000000005E-2</v>
      </c>
      <c r="L692" s="202"/>
      <c r="M692" s="202"/>
      <c r="N692" s="355">
        <v>0.8075</v>
      </c>
    </row>
    <row r="693" spans="1:14" ht="56.25" x14ac:dyDescent="0.2">
      <c r="A693" s="202" t="s">
        <v>1236</v>
      </c>
      <c r="B693" s="202" t="s">
        <v>3303</v>
      </c>
      <c r="C693" s="354" t="s">
        <v>4050</v>
      </c>
      <c r="D693" s="204">
        <v>3.794</v>
      </c>
      <c r="E693" s="204"/>
      <c r="F693" s="205">
        <v>22.6</v>
      </c>
      <c r="G693" s="202">
        <v>7</v>
      </c>
      <c r="H693" s="204">
        <v>0.216</v>
      </c>
      <c r="I693" s="202">
        <v>41</v>
      </c>
      <c r="J693" s="204">
        <v>5.3999999999999999E-2</v>
      </c>
      <c r="K693" s="204">
        <v>7.2999999999999995E-2</v>
      </c>
      <c r="L693" s="202"/>
      <c r="M693" s="202"/>
      <c r="N693" s="355">
        <v>0.72189999999999999</v>
      </c>
    </row>
    <row r="694" spans="1:14" ht="56.25" x14ac:dyDescent="0.2">
      <c r="A694" s="202" t="s">
        <v>1595</v>
      </c>
      <c r="B694" s="202" t="s">
        <v>3303</v>
      </c>
      <c r="C694" s="354" t="s">
        <v>4051</v>
      </c>
      <c r="D694" s="204">
        <v>2.6779999999999999</v>
      </c>
      <c r="E694" s="204"/>
      <c r="F694" s="205">
        <v>20.7</v>
      </c>
      <c r="G694" s="202">
        <v>6</v>
      </c>
      <c r="H694" s="204">
        <v>0.219</v>
      </c>
      <c r="I694" s="202">
        <v>38</v>
      </c>
      <c r="J694" s="204">
        <v>5.1999999999999998E-2</v>
      </c>
      <c r="K694" s="204">
        <v>7.0999999999999994E-2</v>
      </c>
      <c r="L694" s="202"/>
      <c r="M694" s="202"/>
      <c r="N694" s="355">
        <v>0.751</v>
      </c>
    </row>
    <row r="695" spans="1:14" ht="45" x14ac:dyDescent="0.2">
      <c r="A695" s="202" t="s">
        <v>1596</v>
      </c>
      <c r="B695" s="202" t="s">
        <v>3303</v>
      </c>
      <c r="C695" s="354" t="s">
        <v>7257</v>
      </c>
      <c r="D695" s="204">
        <v>0.90800000000000003</v>
      </c>
      <c r="E695" s="204"/>
      <c r="F695" s="205">
        <v>4</v>
      </c>
      <c r="G695" s="202">
        <v>1</v>
      </c>
      <c r="H695" s="204">
        <v>0.313</v>
      </c>
      <c r="I695" s="202">
        <v>10</v>
      </c>
      <c r="J695" s="204">
        <v>6.4000000000000001E-2</v>
      </c>
      <c r="K695" s="204">
        <v>7.2999999999999995E-2</v>
      </c>
      <c r="L695" s="202"/>
      <c r="M695" s="202"/>
      <c r="N695" s="355">
        <v>0.89090000000000003</v>
      </c>
    </row>
    <row r="696" spans="1:14" ht="56.25" x14ac:dyDescent="0.2">
      <c r="A696" s="202" t="s">
        <v>1597</v>
      </c>
      <c r="B696" s="202" t="s">
        <v>3303</v>
      </c>
      <c r="C696" s="354" t="s">
        <v>7788</v>
      </c>
      <c r="D696" s="204">
        <v>0.70599999999999996</v>
      </c>
      <c r="E696" s="204"/>
      <c r="F696" s="205">
        <v>2.7</v>
      </c>
      <c r="G696" s="202">
        <v>1</v>
      </c>
      <c r="H696" s="204">
        <v>0.17699999999999999</v>
      </c>
      <c r="I696" s="202">
        <v>6</v>
      </c>
      <c r="J696" s="204">
        <v>6.5000000000000002E-2</v>
      </c>
      <c r="K696" s="204">
        <v>6.7000000000000004E-2</v>
      </c>
      <c r="L696" s="202"/>
      <c r="M696" s="202"/>
      <c r="N696" s="355">
        <v>0.88800000000000001</v>
      </c>
    </row>
    <row r="697" spans="1:14" ht="56.25" x14ac:dyDescent="0.2">
      <c r="A697" s="202" t="s">
        <v>7259</v>
      </c>
      <c r="B697" s="202" t="s">
        <v>3303</v>
      </c>
      <c r="C697" s="354" t="s">
        <v>7789</v>
      </c>
      <c r="D697" s="204">
        <v>0.55100000000000005</v>
      </c>
      <c r="E697" s="204"/>
      <c r="F697" s="205">
        <v>2.5</v>
      </c>
      <c r="G697" s="202">
        <v>1</v>
      </c>
      <c r="H697" s="204">
        <v>0.114</v>
      </c>
      <c r="I697" s="202">
        <v>5</v>
      </c>
      <c r="J697" s="204">
        <v>6.6000000000000003E-2</v>
      </c>
      <c r="K697" s="204">
        <v>6.7000000000000004E-2</v>
      </c>
      <c r="L697" s="202"/>
      <c r="M697" s="202"/>
      <c r="N697" s="355">
        <v>0.92889999999999995</v>
      </c>
    </row>
    <row r="698" spans="1:14" ht="33.75" x14ac:dyDescent="0.2">
      <c r="A698" s="202" t="s">
        <v>7261</v>
      </c>
      <c r="B698" s="202" t="s">
        <v>3303</v>
      </c>
      <c r="C698" s="354" t="s">
        <v>7790</v>
      </c>
      <c r="D698" s="204">
        <v>0.63800000000000001</v>
      </c>
      <c r="E698" s="204"/>
      <c r="F698" s="205">
        <v>3</v>
      </c>
      <c r="G698" s="202">
        <v>1</v>
      </c>
      <c r="H698" s="204">
        <v>0.161</v>
      </c>
      <c r="I698" s="202">
        <v>7</v>
      </c>
      <c r="J698" s="204">
        <v>6.7000000000000004E-2</v>
      </c>
      <c r="K698" s="204">
        <v>7.0999999999999994E-2</v>
      </c>
      <c r="L698" s="202"/>
      <c r="M698" s="202"/>
      <c r="N698" s="355">
        <v>1.0091000000000001</v>
      </c>
    </row>
    <row r="699" spans="1:14" ht="33.75" x14ac:dyDescent="0.2">
      <c r="A699" s="202" t="s">
        <v>7263</v>
      </c>
      <c r="B699" s="202" t="s">
        <v>3303</v>
      </c>
      <c r="C699" s="354" t="s">
        <v>7791</v>
      </c>
      <c r="D699" s="204">
        <v>0.54400000000000004</v>
      </c>
      <c r="E699" s="204"/>
      <c r="F699" s="205">
        <v>2.4</v>
      </c>
      <c r="G699" s="202">
        <v>1</v>
      </c>
      <c r="H699" s="204">
        <v>0.114</v>
      </c>
      <c r="I699" s="202">
        <v>5</v>
      </c>
      <c r="J699" s="204">
        <v>6.5000000000000002E-2</v>
      </c>
      <c r="K699" s="204">
        <v>6.5000000000000002E-2</v>
      </c>
      <c r="L699" s="202"/>
      <c r="M699" s="202"/>
      <c r="N699" s="355">
        <v>0.90529999999999999</v>
      </c>
    </row>
    <row r="700" spans="1:14" ht="45" x14ac:dyDescent="0.2">
      <c r="A700" s="202" t="s">
        <v>883</v>
      </c>
      <c r="B700" s="202" t="s">
        <v>3303</v>
      </c>
      <c r="C700" s="354" t="s">
        <v>6832</v>
      </c>
      <c r="D700" s="204">
        <v>7.7969999999999997</v>
      </c>
      <c r="E700" s="204"/>
      <c r="F700" s="205">
        <v>28.3</v>
      </c>
      <c r="G700" s="202">
        <v>8</v>
      </c>
      <c r="H700" s="204">
        <v>0.67200000000000004</v>
      </c>
      <c r="I700" s="202">
        <v>46</v>
      </c>
      <c r="J700" s="204">
        <v>0.214</v>
      </c>
      <c r="K700" s="204"/>
      <c r="L700" s="202" t="s">
        <v>310</v>
      </c>
      <c r="M700" s="202" t="s">
        <v>310</v>
      </c>
      <c r="N700" s="355">
        <v>2.5596000000000001</v>
      </c>
    </row>
    <row r="701" spans="1:14" ht="56.25" x14ac:dyDescent="0.2">
      <c r="A701" s="202" t="s">
        <v>649</v>
      </c>
      <c r="B701" s="202" t="s">
        <v>3303</v>
      </c>
      <c r="C701" s="354" t="s">
        <v>7792</v>
      </c>
      <c r="D701" s="204">
        <v>3.5870000000000002</v>
      </c>
      <c r="E701" s="204"/>
      <c r="F701" s="205">
        <v>13.3</v>
      </c>
      <c r="G701" s="202">
        <v>3</v>
      </c>
      <c r="H701" s="204">
        <v>0.42499999999999999</v>
      </c>
      <c r="I701" s="202">
        <v>28</v>
      </c>
      <c r="J701" s="204">
        <v>0.128</v>
      </c>
      <c r="K701" s="204">
        <v>0.11899999999999999</v>
      </c>
      <c r="L701" s="202"/>
      <c r="M701" s="202"/>
      <c r="N701" s="355">
        <v>1.2326999999999999</v>
      </c>
    </row>
    <row r="702" spans="1:14" ht="45" x14ac:dyDescent="0.2">
      <c r="A702" s="202" t="s">
        <v>650</v>
      </c>
      <c r="B702" s="202" t="s">
        <v>3303</v>
      </c>
      <c r="C702" s="354" t="s">
        <v>7793</v>
      </c>
      <c r="D702" s="204">
        <v>2.5209999999999999</v>
      </c>
      <c r="E702" s="204"/>
      <c r="F702" s="205">
        <v>13.7</v>
      </c>
      <c r="G702" s="202">
        <v>4</v>
      </c>
      <c r="H702" s="204">
        <v>0.27900000000000003</v>
      </c>
      <c r="I702" s="202">
        <v>29</v>
      </c>
      <c r="J702" s="204">
        <v>7.0999999999999994E-2</v>
      </c>
      <c r="K702" s="204">
        <v>9.5000000000000001E-2</v>
      </c>
      <c r="L702" s="202"/>
      <c r="M702" s="202"/>
      <c r="N702" s="355">
        <v>1.0736000000000001</v>
      </c>
    </row>
    <row r="703" spans="1:14" ht="56.25" x14ac:dyDescent="0.2">
      <c r="A703" s="202" t="s">
        <v>1925</v>
      </c>
      <c r="B703" s="202" t="s">
        <v>3303</v>
      </c>
      <c r="C703" s="354" t="s">
        <v>7794</v>
      </c>
      <c r="D703" s="204">
        <v>1.298</v>
      </c>
      <c r="E703" s="204"/>
      <c r="F703" s="205">
        <v>7.5</v>
      </c>
      <c r="G703" s="202">
        <v>2</v>
      </c>
      <c r="H703" s="204">
        <v>0.221</v>
      </c>
      <c r="I703" s="202">
        <v>18</v>
      </c>
      <c r="J703" s="204">
        <v>6.2E-2</v>
      </c>
      <c r="K703" s="204">
        <v>7.8E-2</v>
      </c>
      <c r="L703" s="202"/>
      <c r="M703" s="202"/>
      <c r="N703" s="355">
        <v>0.82579999999999998</v>
      </c>
    </row>
    <row r="704" spans="1:14" ht="45" x14ac:dyDescent="0.2">
      <c r="A704" s="202" t="s">
        <v>2827</v>
      </c>
      <c r="B704" s="202" t="s">
        <v>3303</v>
      </c>
      <c r="C704" s="354" t="s">
        <v>6633</v>
      </c>
      <c r="D704" s="204">
        <v>0.95499999999999996</v>
      </c>
      <c r="E704" s="204"/>
      <c r="F704" s="205">
        <v>4.0999999999999996</v>
      </c>
      <c r="G704" s="202">
        <v>1</v>
      </c>
      <c r="H704" s="204">
        <v>0.34100000000000003</v>
      </c>
      <c r="I704" s="202">
        <v>9</v>
      </c>
      <c r="J704" s="204">
        <v>6.0999999999999999E-2</v>
      </c>
      <c r="K704" s="204">
        <v>7.0000000000000007E-2</v>
      </c>
      <c r="L704" s="202"/>
      <c r="M704" s="202"/>
      <c r="N704" s="355">
        <v>0.75739999999999996</v>
      </c>
    </row>
    <row r="705" spans="1:14" ht="22.5" x14ac:dyDescent="0.2">
      <c r="A705" s="202" t="s">
        <v>6634</v>
      </c>
      <c r="B705" s="202" t="s">
        <v>3303</v>
      </c>
      <c r="C705" s="354" t="s">
        <v>6635</v>
      </c>
      <c r="D705" s="204">
        <v>0.73699999999999999</v>
      </c>
      <c r="E705" s="204"/>
      <c r="F705" s="205">
        <v>3.6</v>
      </c>
      <c r="G705" s="202">
        <v>1</v>
      </c>
      <c r="H705" s="204">
        <v>0.23200000000000001</v>
      </c>
      <c r="I705" s="202">
        <v>8</v>
      </c>
      <c r="J705" s="204">
        <v>0.06</v>
      </c>
      <c r="K705" s="204">
        <v>6.7000000000000004E-2</v>
      </c>
      <c r="L705" s="202"/>
      <c r="M705" s="202"/>
      <c r="N705" s="355">
        <v>0.77159999999999995</v>
      </c>
    </row>
    <row r="706" spans="1:14" ht="45" x14ac:dyDescent="0.2">
      <c r="A706" s="202" t="s">
        <v>884</v>
      </c>
      <c r="B706" s="202" t="s">
        <v>3303</v>
      </c>
      <c r="C706" s="354" t="s">
        <v>7795</v>
      </c>
      <c r="D706" s="204">
        <v>2.2149999999999999</v>
      </c>
      <c r="E706" s="204"/>
      <c r="F706" s="205">
        <v>8.3000000000000007</v>
      </c>
      <c r="G706" s="202">
        <v>2</v>
      </c>
      <c r="H706" s="204">
        <v>0.34699999999999998</v>
      </c>
      <c r="I706" s="202">
        <v>17</v>
      </c>
      <c r="J706" s="204">
        <v>0.126</v>
      </c>
      <c r="K706" s="204">
        <v>0.112</v>
      </c>
      <c r="L706" s="202"/>
      <c r="M706" s="202"/>
      <c r="N706" s="355">
        <v>1.4197</v>
      </c>
    </row>
    <row r="707" spans="1:14" ht="56.25" x14ac:dyDescent="0.2">
      <c r="A707" s="202" t="s">
        <v>885</v>
      </c>
      <c r="B707" s="202" t="s">
        <v>3303</v>
      </c>
      <c r="C707" s="354" t="s">
        <v>7796</v>
      </c>
      <c r="D707" s="204">
        <v>1.4339999999999999</v>
      </c>
      <c r="E707" s="204"/>
      <c r="F707" s="205">
        <v>6</v>
      </c>
      <c r="G707" s="202">
        <v>1</v>
      </c>
      <c r="H707" s="204">
        <v>0.33</v>
      </c>
      <c r="I707" s="202">
        <v>14</v>
      </c>
      <c r="J707" s="204">
        <v>7.6999999999999999E-2</v>
      </c>
      <c r="K707" s="204">
        <v>9.4E-2</v>
      </c>
      <c r="L707" s="202"/>
      <c r="M707" s="202"/>
      <c r="N707" s="355">
        <v>0.85740000000000005</v>
      </c>
    </row>
    <row r="708" spans="1:14" ht="45" x14ac:dyDescent="0.2">
      <c r="A708" s="202" t="s">
        <v>3281</v>
      </c>
      <c r="B708" s="202" t="s">
        <v>3303</v>
      </c>
      <c r="C708" s="354" t="s">
        <v>7797</v>
      </c>
      <c r="D708" s="204">
        <v>1.3839999999999999</v>
      </c>
      <c r="E708" s="204"/>
      <c r="F708" s="205">
        <v>10.5</v>
      </c>
      <c r="G708" s="202">
        <v>3</v>
      </c>
      <c r="H708" s="204">
        <v>0.23100000000000001</v>
      </c>
      <c r="I708" s="202">
        <v>24</v>
      </c>
      <c r="J708" s="204">
        <v>6.0999999999999999E-2</v>
      </c>
      <c r="K708" s="204">
        <v>0.08</v>
      </c>
      <c r="L708" s="202"/>
      <c r="M708" s="202"/>
      <c r="N708" s="355">
        <v>0.7127</v>
      </c>
    </row>
    <row r="709" spans="1:14" ht="33.75" x14ac:dyDescent="0.2">
      <c r="A709" s="202" t="s">
        <v>7266</v>
      </c>
      <c r="B709" s="202" t="s">
        <v>3303</v>
      </c>
      <c r="C709" s="354" t="s">
        <v>7798</v>
      </c>
      <c r="D709" s="204">
        <v>1.1040000000000001</v>
      </c>
      <c r="E709" s="204"/>
      <c r="F709" s="205">
        <v>8.5</v>
      </c>
      <c r="G709" s="202">
        <v>2</v>
      </c>
      <c r="H709" s="204">
        <v>0.27600000000000002</v>
      </c>
      <c r="I709" s="202">
        <v>18</v>
      </c>
      <c r="J709" s="204">
        <v>6.8000000000000005E-2</v>
      </c>
      <c r="K709" s="204">
        <v>8.6999999999999994E-2</v>
      </c>
      <c r="L709" s="202"/>
      <c r="M709" s="202"/>
      <c r="N709" s="355">
        <v>0.59750000000000003</v>
      </c>
    </row>
    <row r="710" spans="1:14" ht="56.25" x14ac:dyDescent="0.2">
      <c r="A710" s="202" t="s">
        <v>7268</v>
      </c>
      <c r="B710" s="202" t="s">
        <v>3303</v>
      </c>
      <c r="C710" s="354" t="s">
        <v>7799</v>
      </c>
      <c r="D710" s="204">
        <v>0.80300000000000005</v>
      </c>
      <c r="E710" s="204"/>
      <c r="F710" s="205">
        <v>4.7</v>
      </c>
      <c r="G710" s="202">
        <v>1</v>
      </c>
      <c r="H710" s="204">
        <v>0.30299999999999999</v>
      </c>
      <c r="I710" s="202">
        <v>12</v>
      </c>
      <c r="J710" s="204">
        <v>5.8999999999999997E-2</v>
      </c>
      <c r="K710" s="204">
        <v>7.0000000000000007E-2</v>
      </c>
      <c r="L710" s="202"/>
      <c r="M710" s="202"/>
      <c r="N710" s="355">
        <v>0.7661</v>
      </c>
    </row>
    <row r="711" spans="1:14" ht="33.75" x14ac:dyDescent="0.2">
      <c r="A711" s="202" t="s">
        <v>2224</v>
      </c>
      <c r="B711" s="202" t="s">
        <v>3303</v>
      </c>
      <c r="C711" s="354" t="s">
        <v>2225</v>
      </c>
      <c r="D711" s="204">
        <v>1.258</v>
      </c>
      <c r="E711" s="204"/>
      <c r="F711" s="205">
        <v>4.0999999999999996</v>
      </c>
      <c r="G711" s="202">
        <v>1</v>
      </c>
      <c r="H711" s="204">
        <v>0.36499999999999999</v>
      </c>
      <c r="I711" s="202">
        <v>10</v>
      </c>
      <c r="J711" s="204">
        <v>6.3E-2</v>
      </c>
      <c r="K711" s="204">
        <v>7.1999999999999995E-2</v>
      </c>
      <c r="L711" s="202"/>
      <c r="M711" s="202"/>
      <c r="N711" s="355">
        <v>0.78549999999999998</v>
      </c>
    </row>
    <row r="712" spans="1:14" ht="56.25" x14ac:dyDescent="0.2">
      <c r="A712" s="202" t="s">
        <v>2226</v>
      </c>
      <c r="B712" s="202" t="s">
        <v>3303</v>
      </c>
      <c r="C712" s="354" t="s">
        <v>6638</v>
      </c>
      <c r="D712" s="204">
        <v>1.022</v>
      </c>
      <c r="E712" s="204"/>
      <c r="F712" s="205">
        <v>3.1</v>
      </c>
      <c r="G712" s="202">
        <v>1</v>
      </c>
      <c r="H712" s="204">
        <v>0.188</v>
      </c>
      <c r="I712" s="202">
        <v>6</v>
      </c>
      <c r="J712" s="204">
        <v>6.5000000000000002E-2</v>
      </c>
      <c r="K712" s="204">
        <v>7.0000000000000007E-2</v>
      </c>
      <c r="L712" s="202"/>
      <c r="M712" s="202"/>
      <c r="N712" s="355">
        <v>0.82489999999999997</v>
      </c>
    </row>
    <row r="713" spans="1:14" ht="33.75" x14ac:dyDescent="0.2">
      <c r="A713" s="202" t="s">
        <v>6639</v>
      </c>
      <c r="B713" s="202" t="s">
        <v>3303</v>
      </c>
      <c r="C713" s="354" t="s">
        <v>6640</v>
      </c>
      <c r="D713" s="204">
        <v>0.86099999999999999</v>
      </c>
      <c r="E713" s="204"/>
      <c r="F713" s="205">
        <v>2.7</v>
      </c>
      <c r="G713" s="202">
        <v>1</v>
      </c>
      <c r="H713" s="204">
        <v>0.22700000000000001</v>
      </c>
      <c r="I713" s="202">
        <v>5</v>
      </c>
      <c r="J713" s="204">
        <v>6.8000000000000005E-2</v>
      </c>
      <c r="K713" s="204">
        <v>7.0999999999999994E-2</v>
      </c>
      <c r="L713" s="202"/>
      <c r="M713" s="202"/>
      <c r="N713" s="355">
        <v>0.87560000000000004</v>
      </c>
    </row>
    <row r="714" spans="1:14" ht="33.75" x14ac:dyDescent="0.2">
      <c r="A714" s="202" t="s">
        <v>6641</v>
      </c>
      <c r="B714" s="202" t="s">
        <v>3303</v>
      </c>
      <c r="C714" s="354" t="s">
        <v>7800</v>
      </c>
      <c r="D714" s="204">
        <v>1.3580000000000001</v>
      </c>
      <c r="E714" s="204"/>
      <c r="F714" s="205">
        <v>4.9000000000000004</v>
      </c>
      <c r="G714" s="202">
        <v>1</v>
      </c>
      <c r="H714" s="204">
        <v>0.19700000000000001</v>
      </c>
      <c r="I714" s="202">
        <v>11</v>
      </c>
      <c r="J714" s="204">
        <v>5.7000000000000002E-2</v>
      </c>
      <c r="K714" s="204">
        <v>6.7000000000000004E-2</v>
      </c>
      <c r="L714" s="202"/>
      <c r="M714" s="202"/>
      <c r="N714" s="355">
        <v>0.74350000000000005</v>
      </c>
    </row>
    <row r="715" spans="1:14" ht="45" x14ac:dyDescent="0.2">
      <c r="A715" s="202" t="s">
        <v>6643</v>
      </c>
      <c r="B715" s="202" t="s">
        <v>3303</v>
      </c>
      <c r="C715" s="354" t="s">
        <v>7801</v>
      </c>
      <c r="D715" s="204">
        <v>0.94</v>
      </c>
      <c r="E715" s="204"/>
      <c r="F715" s="205">
        <v>3</v>
      </c>
      <c r="G715" s="202">
        <v>1</v>
      </c>
      <c r="H715" s="204">
        <v>0.22700000000000001</v>
      </c>
      <c r="I715" s="202">
        <v>6</v>
      </c>
      <c r="J715" s="204">
        <v>6.6000000000000003E-2</v>
      </c>
      <c r="K715" s="204">
        <v>7.0999999999999994E-2</v>
      </c>
      <c r="L715" s="202"/>
      <c r="M715" s="202"/>
      <c r="N715" s="355">
        <v>0.79810000000000003</v>
      </c>
    </row>
    <row r="716" spans="1:14" ht="33.75" x14ac:dyDescent="0.2">
      <c r="A716" s="202" t="s">
        <v>6645</v>
      </c>
      <c r="B716" s="202" t="s">
        <v>3303</v>
      </c>
      <c r="C716" s="354" t="s">
        <v>7802</v>
      </c>
      <c r="D716" s="204">
        <v>0.79900000000000004</v>
      </c>
      <c r="E716" s="204"/>
      <c r="F716" s="205">
        <v>3.4</v>
      </c>
      <c r="G716" s="202">
        <v>1</v>
      </c>
      <c r="H716" s="204">
        <v>0.27</v>
      </c>
      <c r="I716" s="202">
        <v>8</v>
      </c>
      <c r="J716" s="204">
        <v>6.3E-2</v>
      </c>
      <c r="K716" s="204">
        <v>7.0000000000000007E-2</v>
      </c>
      <c r="L716" s="202"/>
      <c r="M716" s="202"/>
      <c r="N716" s="355">
        <v>0.83340000000000003</v>
      </c>
    </row>
    <row r="717" spans="1:14" ht="45" x14ac:dyDescent="0.2">
      <c r="A717" s="202" t="s">
        <v>1588</v>
      </c>
      <c r="B717" s="202" t="s">
        <v>3303</v>
      </c>
      <c r="C717" s="354" t="s">
        <v>83</v>
      </c>
      <c r="D717" s="204">
        <v>2.077</v>
      </c>
      <c r="E717" s="204"/>
      <c r="F717" s="205">
        <v>8.6999999999999993</v>
      </c>
      <c r="G717" s="202">
        <v>2</v>
      </c>
      <c r="H717" s="204">
        <v>0.248</v>
      </c>
      <c r="I717" s="202">
        <v>18</v>
      </c>
      <c r="J717" s="204">
        <v>0.06</v>
      </c>
      <c r="K717" s="204">
        <v>7.5999999999999998E-2</v>
      </c>
      <c r="L717" s="202"/>
      <c r="M717" s="202"/>
      <c r="N717" s="355">
        <v>0.72389999999999999</v>
      </c>
    </row>
    <row r="718" spans="1:14" ht="56.25" x14ac:dyDescent="0.2">
      <c r="A718" s="202" t="s">
        <v>2312</v>
      </c>
      <c r="B718" s="202" t="s">
        <v>3303</v>
      </c>
      <c r="C718" s="354" t="s">
        <v>6649</v>
      </c>
      <c r="D718" s="204">
        <v>1.353</v>
      </c>
      <c r="E718" s="204"/>
      <c r="F718" s="205">
        <v>5.8</v>
      </c>
      <c r="G718" s="202">
        <v>1</v>
      </c>
      <c r="H718" s="204">
        <v>0.49</v>
      </c>
      <c r="I718" s="202">
        <v>13</v>
      </c>
      <c r="J718" s="204">
        <v>5.7000000000000002E-2</v>
      </c>
      <c r="K718" s="204">
        <v>6.9000000000000006E-2</v>
      </c>
      <c r="L718" s="202"/>
      <c r="M718" s="202"/>
      <c r="N718" s="355">
        <v>0.73529999999999995</v>
      </c>
    </row>
    <row r="719" spans="1:14" ht="56.25" x14ac:dyDescent="0.2">
      <c r="A719" s="202" t="s">
        <v>6650</v>
      </c>
      <c r="B719" s="202" t="s">
        <v>3303</v>
      </c>
      <c r="C719" s="354" t="s">
        <v>6651</v>
      </c>
      <c r="D719" s="204">
        <v>1.1080000000000001</v>
      </c>
      <c r="E719" s="204"/>
      <c r="F719" s="205">
        <v>3.8</v>
      </c>
      <c r="G719" s="202">
        <v>1</v>
      </c>
      <c r="H719" s="204">
        <v>0.29299999999999998</v>
      </c>
      <c r="I719" s="202">
        <v>9</v>
      </c>
      <c r="J719" s="204">
        <v>6.2E-2</v>
      </c>
      <c r="K719" s="204">
        <v>7.0999999999999994E-2</v>
      </c>
      <c r="L719" s="202"/>
      <c r="M719" s="202"/>
      <c r="N719" s="355">
        <v>0.79020000000000001</v>
      </c>
    </row>
    <row r="720" spans="1:14" ht="56.25" x14ac:dyDescent="0.2">
      <c r="A720" s="202" t="s">
        <v>3333</v>
      </c>
      <c r="B720" s="202" t="s">
        <v>3303</v>
      </c>
      <c r="C720" s="354" t="s">
        <v>6833</v>
      </c>
      <c r="D720" s="204">
        <v>1.867</v>
      </c>
      <c r="E720" s="204"/>
      <c r="F720" s="205">
        <v>10.1</v>
      </c>
      <c r="G720" s="202">
        <v>2</v>
      </c>
      <c r="H720" s="204">
        <v>0.24399999999999999</v>
      </c>
      <c r="I720" s="202">
        <v>21</v>
      </c>
      <c r="J720" s="204">
        <v>0.14199999999999999</v>
      </c>
      <c r="K720" s="204">
        <v>6.6000000000000003E-2</v>
      </c>
      <c r="L720" s="202"/>
      <c r="M720" s="202"/>
      <c r="N720" s="355">
        <v>0.72370000000000001</v>
      </c>
    </row>
    <row r="721" spans="1:14" ht="56.25" x14ac:dyDescent="0.2">
      <c r="A721" s="202" t="s">
        <v>3334</v>
      </c>
      <c r="B721" s="202" t="s">
        <v>3303</v>
      </c>
      <c r="C721" s="354" t="s">
        <v>7803</v>
      </c>
      <c r="D721" s="204">
        <v>1.0980000000000001</v>
      </c>
      <c r="E721" s="204"/>
      <c r="F721" s="205">
        <v>4.2</v>
      </c>
      <c r="G721" s="202">
        <v>1</v>
      </c>
      <c r="H721" s="204">
        <v>0.53500000000000003</v>
      </c>
      <c r="I721" s="202">
        <v>8</v>
      </c>
      <c r="J721" s="204">
        <v>0.1</v>
      </c>
      <c r="K721" s="204">
        <v>8.1000000000000003E-2</v>
      </c>
      <c r="L721" s="202"/>
      <c r="M721" s="202"/>
      <c r="N721" s="355">
        <v>1.2779</v>
      </c>
    </row>
    <row r="722" spans="1:14" ht="56.25" x14ac:dyDescent="0.2">
      <c r="A722" s="202" t="s">
        <v>3335</v>
      </c>
      <c r="B722" s="202" t="s">
        <v>3303</v>
      </c>
      <c r="C722" s="354" t="s">
        <v>7804</v>
      </c>
      <c r="D722" s="204">
        <v>1.502</v>
      </c>
      <c r="E722" s="204"/>
      <c r="F722" s="205">
        <v>6.2</v>
      </c>
      <c r="G722" s="202">
        <v>1</v>
      </c>
      <c r="H722" s="204">
        <v>0.23400000000000001</v>
      </c>
      <c r="I722" s="202">
        <v>15</v>
      </c>
      <c r="J722" s="204">
        <v>5.2999999999999999E-2</v>
      </c>
      <c r="K722" s="204">
        <v>6.5000000000000002E-2</v>
      </c>
      <c r="L722" s="202"/>
      <c r="M722" s="202"/>
      <c r="N722" s="355">
        <v>0.77790000000000004</v>
      </c>
    </row>
    <row r="723" spans="1:14" ht="45" x14ac:dyDescent="0.2">
      <c r="A723" s="202" t="s">
        <v>3336</v>
      </c>
      <c r="B723" s="202" t="s">
        <v>3303</v>
      </c>
      <c r="C723" s="354" t="s">
        <v>6652</v>
      </c>
      <c r="D723" s="204">
        <v>0.996</v>
      </c>
      <c r="E723" s="204"/>
      <c r="F723" s="205">
        <v>3.5</v>
      </c>
      <c r="G723" s="202">
        <v>1</v>
      </c>
      <c r="H723" s="204">
        <v>0.28799999999999998</v>
      </c>
      <c r="I723" s="202">
        <v>8</v>
      </c>
      <c r="J723" s="204">
        <v>6.0999999999999999E-2</v>
      </c>
      <c r="K723" s="204">
        <v>6.8000000000000005E-2</v>
      </c>
      <c r="L723" s="202"/>
      <c r="M723" s="202"/>
      <c r="N723" s="355">
        <v>0.76200000000000001</v>
      </c>
    </row>
    <row r="724" spans="1:14" ht="22.5" x14ac:dyDescent="0.2">
      <c r="A724" s="202" t="s">
        <v>3337</v>
      </c>
      <c r="B724" s="202" t="s">
        <v>3303</v>
      </c>
      <c r="C724" s="354" t="s">
        <v>7805</v>
      </c>
      <c r="D724" s="204">
        <v>0.751</v>
      </c>
      <c r="E724" s="204"/>
      <c r="F724" s="205">
        <v>2.9</v>
      </c>
      <c r="G724" s="202">
        <v>1</v>
      </c>
      <c r="H724" s="204">
        <v>0.247</v>
      </c>
      <c r="I724" s="202">
        <v>6</v>
      </c>
      <c r="J724" s="204">
        <v>6.4000000000000001E-2</v>
      </c>
      <c r="K724" s="204">
        <v>6.8000000000000005E-2</v>
      </c>
      <c r="L724" s="202"/>
      <c r="M724" s="202"/>
      <c r="N724" s="355">
        <v>0.76029999999999998</v>
      </c>
    </row>
    <row r="725" spans="1:14" ht="45" x14ac:dyDescent="0.2">
      <c r="A725" s="202" t="s">
        <v>1474</v>
      </c>
      <c r="B725" s="202" t="s">
        <v>3303</v>
      </c>
      <c r="C725" s="354" t="s">
        <v>6654</v>
      </c>
      <c r="D725" s="204">
        <v>0.6</v>
      </c>
      <c r="E725" s="204"/>
      <c r="F725" s="205">
        <v>2.4</v>
      </c>
      <c r="G725" s="202">
        <v>1</v>
      </c>
      <c r="H725" s="204">
        <v>7.8E-2</v>
      </c>
      <c r="I725" s="202">
        <v>5</v>
      </c>
      <c r="J725" s="204">
        <v>6.9000000000000006E-2</v>
      </c>
      <c r="K725" s="204">
        <v>6.9000000000000006E-2</v>
      </c>
      <c r="L725" s="202"/>
      <c r="M725" s="202"/>
      <c r="N725" s="355">
        <v>0.88919999999999999</v>
      </c>
    </row>
    <row r="726" spans="1:14" x14ac:dyDescent="0.2">
      <c r="A726" s="202" t="s">
        <v>328</v>
      </c>
      <c r="B726" s="202" t="s">
        <v>3303</v>
      </c>
      <c r="C726" s="354" t="s">
        <v>1348</v>
      </c>
      <c r="D726" s="204">
        <v>1.7729999999999999</v>
      </c>
      <c r="E726" s="204"/>
      <c r="F726" s="205">
        <v>5.0999999999999996</v>
      </c>
      <c r="G726" s="202">
        <v>1</v>
      </c>
      <c r="H726" s="204">
        <v>0.27500000000000002</v>
      </c>
      <c r="I726" s="202">
        <v>11</v>
      </c>
      <c r="J726" s="204">
        <v>7.5999999999999998E-2</v>
      </c>
      <c r="K726" s="204">
        <v>9.0999999999999998E-2</v>
      </c>
      <c r="L726" s="202"/>
      <c r="M726" s="202"/>
      <c r="N726" s="355">
        <v>1.1626000000000001</v>
      </c>
    </row>
    <row r="727" spans="1:14" ht="33.75" x14ac:dyDescent="0.2">
      <c r="A727" s="202" t="s">
        <v>329</v>
      </c>
      <c r="B727" s="202" t="s">
        <v>3303</v>
      </c>
      <c r="C727" s="354" t="s">
        <v>437</v>
      </c>
      <c r="D727" s="204">
        <v>2.67</v>
      </c>
      <c r="E727" s="204"/>
      <c r="F727" s="205">
        <v>24.5</v>
      </c>
      <c r="G727" s="202">
        <v>7</v>
      </c>
      <c r="H727" s="204">
        <v>0.22500000000000001</v>
      </c>
      <c r="I727" s="202">
        <v>37</v>
      </c>
      <c r="J727" s="204">
        <v>5.0999999999999997E-2</v>
      </c>
      <c r="K727" s="204">
        <v>7.0000000000000007E-2</v>
      </c>
      <c r="L727" s="202"/>
      <c r="M727" s="202"/>
      <c r="N727" s="355">
        <v>0.82269999999999999</v>
      </c>
    </row>
    <row r="728" spans="1:14" ht="33.75" x14ac:dyDescent="0.2">
      <c r="A728" s="202" t="s">
        <v>666</v>
      </c>
      <c r="B728" s="202" t="s">
        <v>3303</v>
      </c>
      <c r="C728" s="354" t="s">
        <v>7806</v>
      </c>
      <c r="D728" s="204">
        <v>2.702</v>
      </c>
      <c r="E728" s="204"/>
      <c r="F728" s="205">
        <v>11.3</v>
      </c>
      <c r="G728" s="202">
        <v>3</v>
      </c>
      <c r="H728" s="204">
        <v>0.21299999999999999</v>
      </c>
      <c r="I728" s="202">
        <v>20</v>
      </c>
      <c r="J728" s="204">
        <v>5.2999999999999999E-2</v>
      </c>
      <c r="K728" s="204">
        <v>6.9000000000000006E-2</v>
      </c>
      <c r="L728" s="202"/>
      <c r="M728" s="202"/>
      <c r="N728" s="355">
        <v>0.79910000000000003</v>
      </c>
    </row>
    <row r="729" spans="1:14" ht="33.75" x14ac:dyDescent="0.2">
      <c r="A729" s="202" t="s">
        <v>667</v>
      </c>
      <c r="B729" s="202" t="s">
        <v>3303</v>
      </c>
      <c r="C729" s="354" t="s">
        <v>2451</v>
      </c>
      <c r="D729" s="204">
        <v>3.718</v>
      </c>
      <c r="E729" s="204"/>
      <c r="F729" s="205">
        <v>15.6</v>
      </c>
      <c r="G729" s="202">
        <v>4</v>
      </c>
      <c r="H729" s="204">
        <v>0.29899999999999999</v>
      </c>
      <c r="I729" s="202">
        <v>28</v>
      </c>
      <c r="J729" s="204">
        <v>0.16600000000000001</v>
      </c>
      <c r="K729" s="204">
        <v>0.09</v>
      </c>
      <c r="L729" s="202"/>
      <c r="M729" s="202"/>
      <c r="N729" s="355">
        <v>1.7554000000000001</v>
      </c>
    </row>
    <row r="730" spans="1:14" ht="33.75" x14ac:dyDescent="0.2">
      <c r="A730" s="202" t="s">
        <v>668</v>
      </c>
      <c r="B730" s="202" t="s">
        <v>3303</v>
      </c>
      <c r="C730" s="354" t="s">
        <v>5706</v>
      </c>
      <c r="D730" s="204">
        <v>2.6629999999999998</v>
      </c>
      <c r="E730" s="204"/>
      <c r="F730" s="205">
        <v>19.8</v>
      </c>
      <c r="G730" s="202">
        <v>6</v>
      </c>
      <c r="H730" s="204">
        <v>0.36599999999999999</v>
      </c>
      <c r="I730" s="202">
        <v>36</v>
      </c>
      <c r="J730" s="204">
        <v>0.129</v>
      </c>
      <c r="K730" s="204"/>
      <c r="L730" s="202" t="s">
        <v>310</v>
      </c>
      <c r="M730" s="202" t="s">
        <v>310</v>
      </c>
      <c r="N730" s="355">
        <v>0.82809999999999995</v>
      </c>
    </row>
    <row r="731" spans="1:14" ht="33.75" x14ac:dyDescent="0.2">
      <c r="A731" s="202" t="s">
        <v>2075</v>
      </c>
      <c r="B731" s="202" t="s">
        <v>3304</v>
      </c>
      <c r="C731" s="354" t="s">
        <v>438</v>
      </c>
      <c r="D731" s="204">
        <v>1.365</v>
      </c>
      <c r="E731" s="204"/>
      <c r="F731" s="205">
        <v>19.8</v>
      </c>
      <c r="G731" s="202">
        <v>6</v>
      </c>
      <c r="H731" s="204">
        <v>0.191</v>
      </c>
      <c r="I731" s="202">
        <v>29</v>
      </c>
      <c r="J731" s="204">
        <v>4.7E-2</v>
      </c>
      <c r="K731" s="204">
        <v>6.4000000000000001E-2</v>
      </c>
      <c r="L731" s="202"/>
      <c r="M731" s="202"/>
      <c r="N731" s="355">
        <v>0.70389999999999997</v>
      </c>
    </row>
    <row r="732" spans="1:14" ht="33.75" x14ac:dyDescent="0.2">
      <c r="A732" s="202" t="s">
        <v>422</v>
      </c>
      <c r="B732" s="202" t="s">
        <v>3304</v>
      </c>
      <c r="C732" s="354" t="s">
        <v>423</v>
      </c>
      <c r="D732" s="204">
        <v>1.222</v>
      </c>
      <c r="E732" s="204"/>
      <c r="F732" s="205">
        <v>16.5</v>
      </c>
      <c r="G732" s="202"/>
      <c r="H732" s="204"/>
      <c r="I732" s="202">
        <v>20</v>
      </c>
      <c r="J732" s="204">
        <v>5.6000000000000001E-2</v>
      </c>
      <c r="K732" s="204">
        <v>6.9000000000000006E-2</v>
      </c>
      <c r="L732" s="202"/>
      <c r="M732" s="202" t="s">
        <v>310</v>
      </c>
      <c r="N732" s="355">
        <v>0.41510000000000002</v>
      </c>
    </row>
    <row r="733" spans="1:14" ht="33.75" x14ac:dyDescent="0.2">
      <c r="A733" s="202" t="s">
        <v>424</v>
      </c>
      <c r="B733" s="202" t="s">
        <v>3304</v>
      </c>
      <c r="C733" s="354" t="s">
        <v>425</v>
      </c>
      <c r="D733" s="204">
        <v>0.89700000000000002</v>
      </c>
      <c r="E733" s="204"/>
      <c r="F733" s="205">
        <v>10</v>
      </c>
      <c r="G733" s="202"/>
      <c r="H733" s="204"/>
      <c r="I733" s="202">
        <v>16</v>
      </c>
      <c r="J733" s="204">
        <v>5.6000000000000001E-2</v>
      </c>
      <c r="K733" s="204">
        <v>0.08</v>
      </c>
      <c r="L733" s="202"/>
      <c r="M733" s="202" t="s">
        <v>310</v>
      </c>
      <c r="N733" s="355">
        <v>0.47410000000000002</v>
      </c>
    </row>
    <row r="734" spans="1:14" ht="56.25" x14ac:dyDescent="0.2">
      <c r="A734" s="202" t="s">
        <v>1475</v>
      </c>
      <c r="B734" s="202" t="s">
        <v>3303</v>
      </c>
      <c r="C734" s="354" t="s">
        <v>7276</v>
      </c>
      <c r="D734" s="204">
        <v>5.048</v>
      </c>
      <c r="E734" s="204"/>
      <c r="F734" s="205">
        <v>29.3</v>
      </c>
      <c r="G734" s="202">
        <v>9</v>
      </c>
      <c r="H734" s="204">
        <v>0.24299999999999999</v>
      </c>
      <c r="I734" s="202">
        <v>47</v>
      </c>
      <c r="J734" s="204">
        <v>5.8000000000000003E-2</v>
      </c>
      <c r="K734" s="204">
        <v>0.08</v>
      </c>
      <c r="L734" s="202"/>
      <c r="M734" s="202"/>
      <c r="N734" s="355">
        <v>0.94740000000000002</v>
      </c>
    </row>
    <row r="735" spans="1:14" ht="56.25" x14ac:dyDescent="0.2">
      <c r="A735" s="202" t="s">
        <v>1476</v>
      </c>
      <c r="B735" s="202" t="s">
        <v>3303</v>
      </c>
      <c r="C735" s="354" t="s">
        <v>7277</v>
      </c>
      <c r="D735" s="204">
        <v>2.7490000000000001</v>
      </c>
      <c r="E735" s="204"/>
      <c r="F735" s="205">
        <v>11</v>
      </c>
      <c r="G735" s="202">
        <v>3</v>
      </c>
      <c r="H735" s="204">
        <v>0.22</v>
      </c>
      <c r="I735" s="202">
        <v>20</v>
      </c>
      <c r="J735" s="204">
        <v>5.6000000000000001E-2</v>
      </c>
      <c r="K735" s="204">
        <v>7.2999999999999995E-2</v>
      </c>
      <c r="L735" s="202"/>
      <c r="M735" s="202"/>
      <c r="N735" s="355">
        <v>0.74709999999999999</v>
      </c>
    </row>
    <row r="736" spans="1:14" ht="33.75" x14ac:dyDescent="0.2">
      <c r="A736" s="202" t="s">
        <v>1923</v>
      </c>
      <c r="B736" s="202" t="s">
        <v>3303</v>
      </c>
      <c r="C736" s="354" t="s">
        <v>6655</v>
      </c>
      <c r="D736" s="204">
        <v>2.6150000000000002</v>
      </c>
      <c r="E736" s="204"/>
      <c r="F736" s="205">
        <v>14.2</v>
      </c>
      <c r="G736" s="202">
        <v>4</v>
      </c>
      <c r="H736" s="204">
        <v>0.27</v>
      </c>
      <c r="I736" s="202">
        <v>28</v>
      </c>
      <c r="J736" s="204">
        <v>6.6000000000000003E-2</v>
      </c>
      <c r="K736" s="204">
        <v>8.8999999999999996E-2</v>
      </c>
      <c r="L736" s="202"/>
      <c r="M736" s="202"/>
      <c r="N736" s="355">
        <v>1.0028999999999999</v>
      </c>
    </row>
    <row r="737" spans="1:14" ht="56.25" x14ac:dyDescent="0.2">
      <c r="A737" s="202" t="s">
        <v>1924</v>
      </c>
      <c r="B737" s="202" t="s">
        <v>3303</v>
      </c>
      <c r="C737" s="354" t="s">
        <v>7807</v>
      </c>
      <c r="D737" s="204">
        <v>2.1150000000000002</v>
      </c>
      <c r="E737" s="204"/>
      <c r="F737" s="205">
        <v>11.6</v>
      </c>
      <c r="G737" s="202">
        <v>3</v>
      </c>
      <c r="H737" s="204">
        <v>0.223</v>
      </c>
      <c r="I737" s="202">
        <v>22</v>
      </c>
      <c r="J737" s="204">
        <v>5.3999999999999999E-2</v>
      </c>
      <c r="K737" s="204">
        <v>7.0999999999999994E-2</v>
      </c>
      <c r="L737" s="202"/>
      <c r="M737" s="202"/>
      <c r="N737" s="355">
        <v>0.72550000000000003</v>
      </c>
    </row>
    <row r="738" spans="1:14" ht="56.25" x14ac:dyDescent="0.2">
      <c r="A738" s="202" t="s">
        <v>1710</v>
      </c>
      <c r="B738" s="202" t="s">
        <v>3303</v>
      </c>
      <c r="C738" s="354" t="s">
        <v>7808</v>
      </c>
      <c r="D738" s="204">
        <v>1.8149999999999999</v>
      </c>
      <c r="E738" s="204"/>
      <c r="F738" s="205">
        <v>9.1</v>
      </c>
      <c r="G738" s="202">
        <v>2</v>
      </c>
      <c r="H738" s="204">
        <v>0.246</v>
      </c>
      <c r="I738" s="202">
        <v>15</v>
      </c>
      <c r="J738" s="204">
        <v>5.7000000000000002E-2</v>
      </c>
      <c r="K738" s="204">
        <v>7.2999999999999995E-2</v>
      </c>
      <c r="L738" s="202"/>
      <c r="M738" s="202"/>
      <c r="N738" s="355">
        <v>0.73429999999999995</v>
      </c>
    </row>
    <row r="739" spans="1:14" ht="22.5" x14ac:dyDescent="0.2">
      <c r="A739" s="202" t="s">
        <v>6658</v>
      </c>
      <c r="B739" s="202" t="s">
        <v>3303</v>
      </c>
      <c r="C739" s="354" t="s">
        <v>7280</v>
      </c>
      <c r="D739" s="204">
        <v>1.6240000000000001</v>
      </c>
      <c r="E739" s="204"/>
      <c r="F739" s="205">
        <v>7.4</v>
      </c>
      <c r="G739" s="202">
        <v>1</v>
      </c>
      <c r="H739" s="204">
        <v>0.317</v>
      </c>
      <c r="I739" s="202">
        <v>12</v>
      </c>
      <c r="J739" s="204">
        <v>0.06</v>
      </c>
      <c r="K739" s="204">
        <v>7.4999999999999997E-2</v>
      </c>
      <c r="L739" s="202"/>
      <c r="M739" s="202"/>
      <c r="N739" s="355">
        <v>0.71379999999999999</v>
      </c>
    </row>
    <row r="740" spans="1:14" x14ac:dyDescent="0.2">
      <c r="A740" s="202" t="s">
        <v>7281</v>
      </c>
      <c r="B740" s="202" t="s">
        <v>3303</v>
      </c>
      <c r="C740" s="354" t="s">
        <v>7282</v>
      </c>
      <c r="D740" s="204">
        <v>1.3740000000000001</v>
      </c>
      <c r="E740" s="204"/>
      <c r="F740" s="205">
        <v>8.6</v>
      </c>
      <c r="G740" s="202">
        <v>2</v>
      </c>
      <c r="H740" s="204">
        <v>0.23</v>
      </c>
      <c r="I740" s="202">
        <v>15</v>
      </c>
      <c r="J740" s="204">
        <v>5.6000000000000001E-2</v>
      </c>
      <c r="K740" s="204">
        <v>7.1999999999999995E-2</v>
      </c>
      <c r="L740" s="202"/>
      <c r="M740" s="202"/>
      <c r="N740" s="355">
        <v>0.70889999999999997</v>
      </c>
    </row>
    <row r="741" spans="1:14" ht="22.5" x14ac:dyDescent="0.2">
      <c r="A741" s="202" t="s">
        <v>1711</v>
      </c>
      <c r="B741" s="202" t="s">
        <v>3303</v>
      </c>
      <c r="C741" s="354" t="s">
        <v>1712</v>
      </c>
      <c r="D741" s="204">
        <v>2.7229999999999999</v>
      </c>
      <c r="E741" s="204"/>
      <c r="F741" s="205">
        <v>5.2</v>
      </c>
      <c r="G741" s="202">
        <v>1</v>
      </c>
      <c r="H741" s="204">
        <v>0.251</v>
      </c>
      <c r="I741" s="202">
        <v>11</v>
      </c>
      <c r="J741" s="204">
        <v>6.7000000000000004E-2</v>
      </c>
      <c r="K741" s="204">
        <v>8.1000000000000003E-2</v>
      </c>
      <c r="L741" s="202"/>
      <c r="M741" s="202"/>
      <c r="N741" s="355">
        <v>0.80269999999999997</v>
      </c>
    </row>
    <row r="742" spans="1:14" ht="22.5" x14ac:dyDescent="0.2">
      <c r="A742" s="202" t="s">
        <v>1713</v>
      </c>
      <c r="B742" s="202" t="s">
        <v>3303</v>
      </c>
      <c r="C742" s="354" t="s">
        <v>1714</v>
      </c>
      <c r="D742" s="204">
        <v>1.8320000000000001</v>
      </c>
      <c r="E742" s="204"/>
      <c r="F742" s="205">
        <v>4.3</v>
      </c>
      <c r="G742" s="202">
        <v>1</v>
      </c>
      <c r="H742" s="204">
        <v>0.20300000000000001</v>
      </c>
      <c r="I742" s="202">
        <v>8</v>
      </c>
      <c r="J742" s="204">
        <v>6.6000000000000003E-2</v>
      </c>
      <c r="K742" s="204">
        <v>7.6999999999999999E-2</v>
      </c>
      <c r="L742" s="202"/>
      <c r="M742" s="202"/>
      <c r="N742" s="355">
        <v>0.72389999999999999</v>
      </c>
    </row>
    <row r="743" spans="1:14" ht="22.5" x14ac:dyDescent="0.2">
      <c r="A743" s="202" t="s">
        <v>1715</v>
      </c>
      <c r="B743" s="202" t="s">
        <v>3303</v>
      </c>
      <c r="C743" s="354" t="s">
        <v>2227</v>
      </c>
      <c r="D743" s="204">
        <v>4.0570000000000004</v>
      </c>
      <c r="E743" s="204"/>
      <c r="F743" s="205">
        <v>21.7</v>
      </c>
      <c r="G743" s="202">
        <v>6</v>
      </c>
      <c r="H743" s="204">
        <v>0.309</v>
      </c>
      <c r="I743" s="202">
        <v>39</v>
      </c>
      <c r="J743" s="204">
        <v>7.0000000000000007E-2</v>
      </c>
      <c r="K743" s="204">
        <v>9.5000000000000001E-2</v>
      </c>
      <c r="L743" s="202"/>
      <c r="M743" s="202"/>
      <c r="N743" s="355">
        <v>1.1382000000000001</v>
      </c>
    </row>
    <row r="744" spans="1:14" ht="33.75" x14ac:dyDescent="0.2">
      <c r="A744" s="202" t="s">
        <v>1716</v>
      </c>
      <c r="B744" s="202" t="s">
        <v>3303</v>
      </c>
      <c r="C744" s="354" t="s">
        <v>7283</v>
      </c>
      <c r="D744" s="204">
        <v>3.069</v>
      </c>
      <c r="E744" s="204"/>
      <c r="F744" s="205">
        <v>16.3</v>
      </c>
      <c r="G744" s="202">
        <v>4</v>
      </c>
      <c r="H744" s="204">
        <v>0.28100000000000003</v>
      </c>
      <c r="I744" s="202">
        <v>29</v>
      </c>
      <c r="J744" s="204">
        <v>0.06</v>
      </c>
      <c r="K744" s="204">
        <v>8.1000000000000003E-2</v>
      </c>
      <c r="L744" s="202"/>
      <c r="M744" s="202"/>
      <c r="N744" s="355">
        <v>0.92849999999999999</v>
      </c>
    </row>
    <row r="745" spans="1:14" ht="33.75" x14ac:dyDescent="0.2">
      <c r="A745" s="202" t="s">
        <v>6661</v>
      </c>
      <c r="B745" s="202" t="s">
        <v>3303</v>
      </c>
      <c r="C745" s="354" t="s">
        <v>7284</v>
      </c>
      <c r="D745" s="204">
        <v>2.4590000000000001</v>
      </c>
      <c r="E745" s="204"/>
      <c r="F745" s="205">
        <v>11.9</v>
      </c>
      <c r="G745" s="202">
        <v>3</v>
      </c>
      <c r="H745" s="204">
        <v>0.251</v>
      </c>
      <c r="I745" s="202">
        <v>22</v>
      </c>
      <c r="J745" s="204">
        <v>5.8999999999999997E-2</v>
      </c>
      <c r="K745" s="204">
        <v>7.8E-2</v>
      </c>
      <c r="L745" s="202"/>
      <c r="M745" s="202"/>
      <c r="N745" s="355">
        <v>0.83460000000000001</v>
      </c>
    </row>
    <row r="746" spans="1:14" ht="33.75" x14ac:dyDescent="0.2">
      <c r="A746" s="202" t="s">
        <v>1717</v>
      </c>
      <c r="B746" s="202" t="s">
        <v>3303</v>
      </c>
      <c r="C746" s="354" t="s">
        <v>7285</v>
      </c>
      <c r="D746" s="204">
        <v>2.2570000000000001</v>
      </c>
      <c r="E746" s="204"/>
      <c r="F746" s="205">
        <v>12.1</v>
      </c>
      <c r="G746" s="202">
        <v>3</v>
      </c>
      <c r="H746" s="204">
        <v>0.24399999999999999</v>
      </c>
      <c r="I746" s="202">
        <v>22</v>
      </c>
      <c r="J746" s="204">
        <v>5.6000000000000001E-2</v>
      </c>
      <c r="K746" s="204">
        <v>7.4999999999999997E-2</v>
      </c>
      <c r="L746" s="202"/>
      <c r="M746" s="202"/>
      <c r="N746" s="355">
        <v>0.82</v>
      </c>
    </row>
    <row r="747" spans="1:14" ht="56.25" x14ac:dyDescent="0.2">
      <c r="A747" s="202" t="s">
        <v>1718</v>
      </c>
      <c r="B747" s="202" t="s">
        <v>3303</v>
      </c>
      <c r="C747" s="354" t="s">
        <v>7809</v>
      </c>
      <c r="D747" s="204">
        <v>1.87</v>
      </c>
      <c r="E747" s="204"/>
      <c r="F747" s="205">
        <v>10.8</v>
      </c>
      <c r="G747" s="202">
        <v>3</v>
      </c>
      <c r="H747" s="204">
        <v>0.224</v>
      </c>
      <c r="I747" s="202">
        <v>19</v>
      </c>
      <c r="J747" s="204">
        <v>5.8000000000000003E-2</v>
      </c>
      <c r="K747" s="204">
        <v>7.5999999999999998E-2</v>
      </c>
      <c r="L747" s="202"/>
      <c r="M747" s="202"/>
      <c r="N747" s="355">
        <v>0.88939999999999997</v>
      </c>
    </row>
    <row r="748" spans="1:14" ht="56.25" x14ac:dyDescent="0.2">
      <c r="A748" s="202" t="s">
        <v>5707</v>
      </c>
      <c r="B748" s="202" t="s">
        <v>3303</v>
      </c>
      <c r="C748" s="354" t="s">
        <v>7810</v>
      </c>
      <c r="D748" s="204">
        <v>1.5649999999999999</v>
      </c>
      <c r="E748" s="204"/>
      <c r="F748" s="205">
        <v>8.6999999999999993</v>
      </c>
      <c r="G748" s="202">
        <v>2</v>
      </c>
      <c r="H748" s="204">
        <v>0.22800000000000001</v>
      </c>
      <c r="I748" s="202">
        <v>14</v>
      </c>
      <c r="J748" s="204">
        <v>5.5E-2</v>
      </c>
      <c r="K748" s="204">
        <v>7.0999999999999994E-2</v>
      </c>
      <c r="L748" s="202"/>
      <c r="M748" s="202"/>
      <c r="N748" s="355">
        <v>0.75129999999999997</v>
      </c>
    </row>
    <row r="749" spans="1:14" ht="45" x14ac:dyDescent="0.2">
      <c r="A749" s="202" t="s">
        <v>6665</v>
      </c>
      <c r="B749" s="202" t="s">
        <v>3303</v>
      </c>
      <c r="C749" s="354" t="s">
        <v>6666</v>
      </c>
      <c r="D749" s="204">
        <v>2.56</v>
      </c>
      <c r="E749" s="204"/>
      <c r="F749" s="205">
        <v>17.7</v>
      </c>
      <c r="G749" s="202">
        <v>5</v>
      </c>
      <c r="H749" s="204">
        <v>0.216</v>
      </c>
      <c r="I749" s="202">
        <v>34</v>
      </c>
      <c r="J749" s="204">
        <v>5.0999999999999997E-2</v>
      </c>
      <c r="K749" s="204">
        <v>6.9000000000000006E-2</v>
      </c>
      <c r="L749" s="202"/>
      <c r="M749" s="202"/>
      <c r="N749" s="355">
        <v>0.67779999999999996</v>
      </c>
    </row>
    <row r="750" spans="1:14" ht="45" x14ac:dyDescent="0.2">
      <c r="A750" s="202" t="s">
        <v>6667</v>
      </c>
      <c r="B750" s="202" t="s">
        <v>3303</v>
      </c>
      <c r="C750" s="354" t="s">
        <v>6668</v>
      </c>
      <c r="D750" s="204">
        <v>1.43</v>
      </c>
      <c r="E750" s="204"/>
      <c r="F750" s="205">
        <v>10.4</v>
      </c>
      <c r="G750" s="202">
        <v>2</v>
      </c>
      <c r="H750" s="204">
        <v>0.245</v>
      </c>
      <c r="I750" s="202">
        <v>20</v>
      </c>
      <c r="J750" s="204">
        <v>4.9000000000000002E-2</v>
      </c>
      <c r="K750" s="204">
        <v>6.4000000000000001E-2</v>
      </c>
      <c r="L750" s="202"/>
      <c r="M750" s="202"/>
      <c r="N750" s="355">
        <v>0.6694</v>
      </c>
    </row>
    <row r="751" spans="1:14" ht="45" x14ac:dyDescent="0.2">
      <c r="A751" s="202" t="s">
        <v>6669</v>
      </c>
      <c r="B751" s="202" t="s">
        <v>3303</v>
      </c>
      <c r="C751" s="354" t="s">
        <v>6670</v>
      </c>
      <c r="D751" s="204">
        <v>0.746</v>
      </c>
      <c r="E751" s="204"/>
      <c r="F751" s="205">
        <v>5.0999999999999996</v>
      </c>
      <c r="G751" s="202">
        <v>1</v>
      </c>
      <c r="H751" s="204">
        <v>0.20599999999999999</v>
      </c>
      <c r="I751" s="202">
        <v>14</v>
      </c>
      <c r="J751" s="204">
        <v>5.7000000000000002E-2</v>
      </c>
      <c r="K751" s="204">
        <v>6.8000000000000005E-2</v>
      </c>
      <c r="L751" s="202"/>
      <c r="M751" s="202"/>
      <c r="N751" s="355">
        <v>0.745</v>
      </c>
    </row>
    <row r="752" spans="1:14" ht="45" x14ac:dyDescent="0.2">
      <c r="A752" s="202" t="s">
        <v>5708</v>
      </c>
      <c r="B752" s="202" t="s">
        <v>3303</v>
      </c>
      <c r="C752" s="354" t="s">
        <v>7811</v>
      </c>
      <c r="D752" s="204">
        <v>1.383</v>
      </c>
      <c r="E752" s="204"/>
      <c r="F752" s="205">
        <v>9.3000000000000007</v>
      </c>
      <c r="G752" s="202">
        <v>2</v>
      </c>
      <c r="H752" s="204">
        <v>0.44900000000000001</v>
      </c>
      <c r="I752" s="202">
        <v>21</v>
      </c>
      <c r="J752" s="204">
        <v>0.10100000000000001</v>
      </c>
      <c r="K752" s="204">
        <v>0.13100000000000001</v>
      </c>
      <c r="L752" s="202"/>
      <c r="M752" s="202" t="s">
        <v>310</v>
      </c>
      <c r="N752" s="355">
        <v>0.96289999999999998</v>
      </c>
    </row>
    <row r="753" spans="1:14" ht="45" x14ac:dyDescent="0.2">
      <c r="A753" s="202" t="s">
        <v>5710</v>
      </c>
      <c r="B753" s="202" t="s">
        <v>3303</v>
      </c>
      <c r="C753" s="354" t="s">
        <v>7812</v>
      </c>
      <c r="D753" s="204">
        <v>0.94099999999999995</v>
      </c>
      <c r="E753" s="204"/>
      <c r="F753" s="205">
        <v>6.3</v>
      </c>
      <c r="G753" s="202">
        <v>1</v>
      </c>
      <c r="H753" s="204">
        <v>0.45500000000000002</v>
      </c>
      <c r="I753" s="202">
        <v>16</v>
      </c>
      <c r="J753" s="204">
        <v>0.14499999999999999</v>
      </c>
      <c r="K753" s="204">
        <v>0.125</v>
      </c>
      <c r="L753" s="202"/>
      <c r="M753" s="202" t="s">
        <v>310</v>
      </c>
      <c r="N753" s="355">
        <v>0.89239999999999997</v>
      </c>
    </row>
    <row r="754" spans="1:14" ht="56.25" x14ac:dyDescent="0.2">
      <c r="A754" s="202" t="s">
        <v>3237</v>
      </c>
      <c r="B754" s="202" t="s">
        <v>3303</v>
      </c>
      <c r="C754" s="354" t="s">
        <v>7813</v>
      </c>
      <c r="D754" s="204">
        <v>0.70499999999999996</v>
      </c>
      <c r="E754" s="204"/>
      <c r="F754" s="205">
        <v>2.7</v>
      </c>
      <c r="G754" s="202">
        <v>1</v>
      </c>
      <c r="H754" s="204">
        <v>0.156</v>
      </c>
      <c r="I754" s="202">
        <v>6</v>
      </c>
      <c r="J754" s="204">
        <v>7.0000000000000007E-2</v>
      </c>
      <c r="K754" s="204">
        <v>7.2999999999999995E-2</v>
      </c>
      <c r="L754" s="202"/>
      <c r="M754" s="202"/>
      <c r="N754" s="355">
        <v>0.97</v>
      </c>
    </row>
    <row r="755" spans="1:14" x14ac:dyDescent="0.2">
      <c r="A755" s="202" t="s">
        <v>1769</v>
      </c>
      <c r="B755" s="202" t="s">
        <v>3305</v>
      </c>
      <c r="C755" s="354" t="s">
        <v>4325</v>
      </c>
      <c r="D755" s="204">
        <v>1.2889999999999999</v>
      </c>
      <c r="E755" s="204"/>
      <c r="F755" s="205">
        <v>14.4</v>
      </c>
      <c r="G755" s="202">
        <v>4</v>
      </c>
      <c r="H755" s="204">
        <v>0.24</v>
      </c>
      <c r="I755" s="202">
        <v>28</v>
      </c>
      <c r="J755" s="204">
        <v>5.8000000000000003E-2</v>
      </c>
      <c r="K755" s="204">
        <v>7.8E-2</v>
      </c>
      <c r="L755" s="202"/>
      <c r="M755" s="202"/>
      <c r="N755" s="355">
        <v>1.3672</v>
      </c>
    </row>
    <row r="756" spans="1:14" x14ac:dyDescent="0.2">
      <c r="A756" s="202" t="s">
        <v>2076</v>
      </c>
      <c r="B756" s="202" t="s">
        <v>3305</v>
      </c>
      <c r="C756" s="354" t="s">
        <v>4326</v>
      </c>
      <c r="D756" s="204">
        <v>1.3620000000000001</v>
      </c>
      <c r="E756" s="204"/>
      <c r="F756" s="205">
        <v>11</v>
      </c>
      <c r="G756" s="202">
        <v>3</v>
      </c>
      <c r="H756" s="204">
        <v>0.32200000000000001</v>
      </c>
      <c r="I756" s="202">
        <v>25</v>
      </c>
      <c r="J756" s="204">
        <v>0.11700000000000001</v>
      </c>
      <c r="K756" s="204">
        <v>0.107</v>
      </c>
      <c r="L756" s="202"/>
      <c r="M756" s="202"/>
      <c r="N756" s="355">
        <v>1.2196</v>
      </c>
    </row>
    <row r="757" spans="1:14" ht="22.5" x14ac:dyDescent="0.2">
      <c r="A757" s="202" t="s">
        <v>2077</v>
      </c>
      <c r="B757" s="202" t="s">
        <v>3305</v>
      </c>
      <c r="C757" s="354" t="s">
        <v>4327</v>
      </c>
      <c r="D757" s="204">
        <v>1.3009999999999999</v>
      </c>
      <c r="E757" s="204"/>
      <c r="F757" s="205">
        <v>13.7</v>
      </c>
      <c r="G757" s="202">
        <v>4</v>
      </c>
      <c r="H757" s="204">
        <v>0.25</v>
      </c>
      <c r="I757" s="202">
        <v>27</v>
      </c>
      <c r="J757" s="204">
        <v>6.4000000000000001E-2</v>
      </c>
      <c r="K757" s="204">
        <v>8.5000000000000006E-2</v>
      </c>
      <c r="L757" s="202"/>
      <c r="M757" s="202"/>
      <c r="N757" s="355">
        <v>0.78769999999999996</v>
      </c>
    </row>
    <row r="758" spans="1:14" ht="22.5" x14ac:dyDescent="0.2">
      <c r="A758" s="202" t="s">
        <v>1237</v>
      </c>
      <c r="B758" s="202" t="s">
        <v>3305</v>
      </c>
      <c r="C758" s="354" t="s">
        <v>4328</v>
      </c>
      <c r="D758" s="204">
        <v>0.60399999999999998</v>
      </c>
      <c r="E758" s="204"/>
      <c r="F758" s="205">
        <v>6.9</v>
      </c>
      <c r="G758" s="202">
        <v>1</v>
      </c>
      <c r="H758" s="204">
        <v>0.40699999999999997</v>
      </c>
      <c r="I758" s="202">
        <v>16</v>
      </c>
      <c r="J758" s="204">
        <v>5.8999999999999997E-2</v>
      </c>
      <c r="K758" s="204">
        <v>7.3999999999999996E-2</v>
      </c>
      <c r="L758" s="202"/>
      <c r="M758" s="202"/>
      <c r="N758" s="355">
        <v>0.64970000000000006</v>
      </c>
    </row>
    <row r="759" spans="1:14" ht="45" x14ac:dyDescent="0.2">
      <c r="A759" s="202" t="s">
        <v>2892</v>
      </c>
      <c r="B759" s="202" t="s">
        <v>3305</v>
      </c>
      <c r="C759" s="354" t="s">
        <v>7814</v>
      </c>
      <c r="D759" s="204">
        <v>1.1919999999999999</v>
      </c>
      <c r="E759" s="204"/>
      <c r="F759" s="205">
        <v>7.2</v>
      </c>
      <c r="G759" s="202">
        <v>1</v>
      </c>
      <c r="H759" s="204">
        <v>0.57299999999999995</v>
      </c>
      <c r="I759" s="202">
        <v>15</v>
      </c>
      <c r="J759" s="204">
        <v>0.16</v>
      </c>
      <c r="K759" s="204">
        <v>0.14000000000000001</v>
      </c>
      <c r="L759" s="202"/>
      <c r="M759" s="202" t="s">
        <v>310</v>
      </c>
      <c r="N759" s="355">
        <v>1.9177</v>
      </c>
    </row>
    <row r="760" spans="1:14" ht="45" x14ac:dyDescent="0.2">
      <c r="A760" s="202" t="s">
        <v>2893</v>
      </c>
      <c r="B760" s="202" t="s">
        <v>3305</v>
      </c>
      <c r="C760" s="354" t="s">
        <v>7815</v>
      </c>
      <c r="D760" s="204">
        <v>0.873</v>
      </c>
      <c r="E760" s="204"/>
      <c r="F760" s="205">
        <v>5.8</v>
      </c>
      <c r="G760" s="202">
        <v>1</v>
      </c>
      <c r="H760" s="204">
        <v>0.54200000000000004</v>
      </c>
      <c r="I760" s="202">
        <v>15</v>
      </c>
      <c r="J760" s="204">
        <v>0.14199999999999999</v>
      </c>
      <c r="K760" s="204">
        <v>0.121</v>
      </c>
      <c r="L760" s="202"/>
      <c r="M760" s="202" t="s">
        <v>310</v>
      </c>
      <c r="N760" s="355">
        <v>1.4168000000000001</v>
      </c>
    </row>
    <row r="761" spans="1:14" ht="33.75" x14ac:dyDescent="0.2">
      <c r="A761" s="202" t="s">
        <v>2079</v>
      </c>
      <c r="B761" s="202" t="s">
        <v>3305</v>
      </c>
      <c r="C761" s="354" t="s">
        <v>4331</v>
      </c>
      <c r="D761" s="204">
        <v>0.627</v>
      </c>
      <c r="E761" s="204"/>
      <c r="F761" s="205">
        <v>5.0999999999999996</v>
      </c>
      <c r="G761" s="202">
        <v>1</v>
      </c>
      <c r="H761" s="204">
        <v>0.33500000000000002</v>
      </c>
      <c r="I761" s="202">
        <v>12</v>
      </c>
      <c r="J761" s="204">
        <v>8.2000000000000003E-2</v>
      </c>
      <c r="K761" s="204">
        <v>9.8000000000000004E-2</v>
      </c>
      <c r="L761" s="202"/>
      <c r="M761" s="202" t="s">
        <v>310</v>
      </c>
      <c r="N761" s="355">
        <v>0.84550000000000003</v>
      </c>
    </row>
    <row r="762" spans="1:14" ht="45" x14ac:dyDescent="0.2">
      <c r="A762" s="202" t="s">
        <v>3669</v>
      </c>
      <c r="B762" s="202" t="s">
        <v>3305</v>
      </c>
      <c r="C762" s="354" t="s">
        <v>5712</v>
      </c>
      <c r="D762" s="204">
        <v>3.2650000000000001</v>
      </c>
      <c r="E762" s="204"/>
      <c r="F762" s="205">
        <v>22.6</v>
      </c>
      <c r="G762" s="202">
        <v>7</v>
      </c>
      <c r="H762" s="204">
        <v>0.39200000000000002</v>
      </c>
      <c r="I762" s="202">
        <v>41</v>
      </c>
      <c r="J762" s="204">
        <v>9.7000000000000003E-2</v>
      </c>
      <c r="K762" s="204">
        <v>0.13300000000000001</v>
      </c>
      <c r="L762" s="202"/>
      <c r="M762" s="202"/>
      <c r="N762" s="355">
        <v>0.96209999999999996</v>
      </c>
    </row>
    <row r="763" spans="1:14" ht="45" x14ac:dyDescent="0.2">
      <c r="A763" s="202" t="s">
        <v>3670</v>
      </c>
      <c r="B763" s="202" t="s">
        <v>3305</v>
      </c>
      <c r="C763" s="354" t="s">
        <v>5713</v>
      </c>
      <c r="D763" s="204">
        <v>1.609</v>
      </c>
      <c r="E763" s="204"/>
      <c r="F763" s="205">
        <v>15.7</v>
      </c>
      <c r="G763" s="202">
        <v>4</v>
      </c>
      <c r="H763" s="204">
        <v>0.307</v>
      </c>
      <c r="I763" s="202">
        <v>31</v>
      </c>
      <c r="J763" s="204">
        <v>6.9000000000000006E-2</v>
      </c>
      <c r="K763" s="204">
        <v>9.1999999999999998E-2</v>
      </c>
      <c r="L763" s="202"/>
      <c r="M763" s="202"/>
      <c r="N763" s="355">
        <v>0.85719999999999996</v>
      </c>
    </row>
    <row r="764" spans="1:14" ht="45" x14ac:dyDescent="0.2">
      <c r="A764" s="202" t="s">
        <v>4005</v>
      </c>
      <c r="B764" s="202" t="s">
        <v>3305</v>
      </c>
      <c r="C764" s="354" t="s">
        <v>5714</v>
      </c>
      <c r="D764" s="204">
        <v>1.278</v>
      </c>
      <c r="E764" s="204"/>
      <c r="F764" s="205">
        <v>14</v>
      </c>
      <c r="G764" s="202">
        <v>4</v>
      </c>
      <c r="H764" s="204">
        <v>0.249</v>
      </c>
      <c r="I764" s="202">
        <v>28</v>
      </c>
      <c r="J764" s="204">
        <v>6.2E-2</v>
      </c>
      <c r="K764" s="204">
        <v>8.3000000000000004E-2</v>
      </c>
      <c r="L764" s="202"/>
      <c r="M764" s="202"/>
      <c r="N764" s="355">
        <v>1.0649</v>
      </c>
    </row>
    <row r="765" spans="1:14" ht="45" x14ac:dyDescent="0.2">
      <c r="A765" s="202" t="s">
        <v>5715</v>
      </c>
      <c r="B765" s="202" t="s">
        <v>3305</v>
      </c>
      <c r="C765" s="354" t="s">
        <v>7506</v>
      </c>
      <c r="D765" s="204">
        <v>0.84499999999999997</v>
      </c>
      <c r="E765" s="204"/>
      <c r="F765" s="205">
        <v>8.3000000000000007</v>
      </c>
      <c r="G765" s="202">
        <v>2</v>
      </c>
      <c r="H765" s="204">
        <v>0.27300000000000002</v>
      </c>
      <c r="I765" s="202">
        <v>14</v>
      </c>
      <c r="J765" s="204">
        <v>6.9000000000000006E-2</v>
      </c>
      <c r="K765" s="204">
        <v>8.7999999999999995E-2</v>
      </c>
      <c r="L765" s="202"/>
      <c r="M765" s="202"/>
      <c r="N765" s="355">
        <v>0.9415</v>
      </c>
    </row>
    <row r="766" spans="1:14" ht="33.75" x14ac:dyDescent="0.2">
      <c r="A766" s="202" t="s">
        <v>5717</v>
      </c>
      <c r="B766" s="202" t="s">
        <v>3305</v>
      </c>
      <c r="C766" s="354" t="s">
        <v>7292</v>
      </c>
      <c r="D766" s="204">
        <v>0.76600000000000001</v>
      </c>
      <c r="E766" s="204"/>
      <c r="F766" s="205">
        <v>7.7</v>
      </c>
      <c r="G766" s="202">
        <v>2</v>
      </c>
      <c r="H766" s="204">
        <v>0.246</v>
      </c>
      <c r="I766" s="202">
        <v>16</v>
      </c>
      <c r="J766" s="204">
        <v>6.7000000000000004E-2</v>
      </c>
      <c r="K766" s="204">
        <v>8.5000000000000006E-2</v>
      </c>
      <c r="L766" s="202"/>
      <c r="M766" s="202"/>
      <c r="N766" s="355">
        <v>0.6038</v>
      </c>
    </row>
    <row r="767" spans="1:14" ht="45" x14ac:dyDescent="0.2">
      <c r="A767" s="202" t="s">
        <v>5718</v>
      </c>
      <c r="B767" s="202" t="s">
        <v>3305</v>
      </c>
      <c r="C767" s="354" t="s">
        <v>5719</v>
      </c>
      <c r="D767" s="204">
        <v>0.625</v>
      </c>
      <c r="E767" s="204"/>
      <c r="F767" s="205">
        <v>7.5</v>
      </c>
      <c r="G767" s="202">
        <v>2</v>
      </c>
      <c r="H767" s="204">
        <v>0.20499999999999999</v>
      </c>
      <c r="I767" s="202">
        <v>15</v>
      </c>
      <c r="J767" s="204">
        <v>5.7000000000000002E-2</v>
      </c>
      <c r="K767" s="204">
        <v>7.1999999999999995E-2</v>
      </c>
      <c r="L767" s="202"/>
      <c r="M767" s="202"/>
      <c r="N767" s="355">
        <v>0.78990000000000005</v>
      </c>
    </row>
    <row r="768" spans="1:14" ht="56.25" x14ac:dyDescent="0.2">
      <c r="A768" s="202" t="s">
        <v>5720</v>
      </c>
      <c r="B768" s="202" t="s">
        <v>3305</v>
      </c>
      <c r="C768" s="354" t="s">
        <v>7293</v>
      </c>
      <c r="D768" s="204">
        <v>0.55200000000000005</v>
      </c>
      <c r="E768" s="204"/>
      <c r="F768" s="205">
        <v>5.9</v>
      </c>
      <c r="G768" s="202">
        <v>1</v>
      </c>
      <c r="H768" s="204">
        <v>0.26500000000000001</v>
      </c>
      <c r="I768" s="202">
        <v>14</v>
      </c>
      <c r="J768" s="204">
        <v>0.08</v>
      </c>
      <c r="K768" s="204">
        <v>7.6999999999999999E-2</v>
      </c>
      <c r="L768" s="202"/>
      <c r="M768" s="202"/>
      <c r="N768" s="355">
        <v>0.61119999999999997</v>
      </c>
    </row>
    <row r="769" spans="1:14" ht="33.75" x14ac:dyDescent="0.2">
      <c r="A769" s="202" t="s">
        <v>5721</v>
      </c>
      <c r="B769" s="202" t="s">
        <v>3305</v>
      </c>
      <c r="C769" s="354" t="s">
        <v>7816</v>
      </c>
      <c r="D769" s="204">
        <v>0.17299999999999999</v>
      </c>
      <c r="E769" s="204"/>
      <c r="F769" s="205">
        <v>1</v>
      </c>
      <c r="G769" s="202"/>
      <c r="H769" s="204"/>
      <c r="I769" s="202"/>
      <c r="J769" s="204"/>
      <c r="K769" s="204"/>
      <c r="L769" s="202"/>
      <c r="M769" s="202"/>
      <c r="N769" s="355">
        <v>1.0659000000000001</v>
      </c>
    </row>
    <row r="770" spans="1:14" ht="45" x14ac:dyDescent="0.2">
      <c r="A770" s="202" t="s">
        <v>3671</v>
      </c>
      <c r="B770" s="202" t="s">
        <v>3305</v>
      </c>
      <c r="C770" s="354" t="s">
        <v>3619</v>
      </c>
      <c r="D770" s="204">
        <v>2.0529999999999999</v>
      </c>
      <c r="E770" s="204"/>
      <c r="F770" s="205">
        <v>23.9</v>
      </c>
      <c r="G770" s="202">
        <v>7</v>
      </c>
      <c r="H770" s="204">
        <v>0.247</v>
      </c>
      <c r="I770" s="202">
        <v>42</v>
      </c>
      <c r="J770" s="204">
        <v>5.8000000000000003E-2</v>
      </c>
      <c r="K770" s="204">
        <v>7.9000000000000001E-2</v>
      </c>
      <c r="L770" s="202"/>
      <c r="M770" s="202"/>
      <c r="N770" s="355">
        <v>1.0118</v>
      </c>
    </row>
    <row r="771" spans="1:14" ht="56.25" x14ac:dyDescent="0.2">
      <c r="A771" s="202" t="s">
        <v>3672</v>
      </c>
      <c r="B771" s="202" t="s">
        <v>3305</v>
      </c>
      <c r="C771" s="354" t="s">
        <v>7817</v>
      </c>
      <c r="D771" s="204">
        <v>1.1659999999999999</v>
      </c>
      <c r="E771" s="204"/>
      <c r="F771" s="205">
        <v>12.7</v>
      </c>
      <c r="G771" s="202">
        <v>3</v>
      </c>
      <c r="H771" s="204">
        <v>0.28399999999999997</v>
      </c>
      <c r="I771" s="202">
        <v>27</v>
      </c>
      <c r="J771" s="204">
        <v>6.3E-2</v>
      </c>
      <c r="K771" s="204">
        <v>8.3000000000000004E-2</v>
      </c>
      <c r="L771" s="202"/>
      <c r="M771" s="202"/>
      <c r="N771" s="355">
        <v>0.89159999999999995</v>
      </c>
    </row>
    <row r="772" spans="1:14" ht="56.25" x14ac:dyDescent="0.2">
      <c r="A772" s="202" t="s">
        <v>3673</v>
      </c>
      <c r="B772" s="202" t="s">
        <v>3305</v>
      </c>
      <c r="C772" s="354" t="s">
        <v>7818</v>
      </c>
      <c r="D772" s="204">
        <v>0.79600000000000004</v>
      </c>
      <c r="E772" s="204"/>
      <c r="F772" s="205">
        <v>9.1999999999999993</v>
      </c>
      <c r="G772" s="202">
        <v>2</v>
      </c>
      <c r="H772" s="204">
        <v>0.25900000000000001</v>
      </c>
      <c r="I772" s="202">
        <v>20</v>
      </c>
      <c r="J772" s="204">
        <v>5.8999999999999997E-2</v>
      </c>
      <c r="K772" s="204">
        <v>7.5999999999999998E-2</v>
      </c>
      <c r="L772" s="202"/>
      <c r="M772" s="202"/>
      <c r="N772" s="355">
        <v>0.80079999999999996</v>
      </c>
    </row>
    <row r="773" spans="1:14" ht="56.25" x14ac:dyDescent="0.2">
      <c r="A773" s="202" t="s">
        <v>1738</v>
      </c>
      <c r="B773" s="202" t="s">
        <v>3305</v>
      </c>
      <c r="C773" s="354" t="s">
        <v>7096</v>
      </c>
      <c r="D773" s="204">
        <v>0.437</v>
      </c>
      <c r="E773" s="204"/>
      <c r="F773" s="205">
        <v>4.2</v>
      </c>
      <c r="G773" s="202">
        <v>1</v>
      </c>
      <c r="H773" s="204">
        <v>0.25</v>
      </c>
      <c r="I773" s="202">
        <v>10</v>
      </c>
      <c r="J773" s="204">
        <v>6.8000000000000005E-2</v>
      </c>
      <c r="K773" s="204">
        <v>7.8E-2</v>
      </c>
      <c r="L773" s="202"/>
      <c r="M773" s="202"/>
      <c r="N773" s="355">
        <v>0.63629999999999998</v>
      </c>
    </row>
    <row r="774" spans="1:14" ht="22.5" x14ac:dyDescent="0.2">
      <c r="A774" s="202" t="s">
        <v>601</v>
      </c>
      <c r="B774" s="202" t="s">
        <v>3305</v>
      </c>
      <c r="C774" s="354" t="s">
        <v>3620</v>
      </c>
      <c r="D774" s="204">
        <v>0.20200000000000001</v>
      </c>
      <c r="E774" s="204"/>
      <c r="F774" s="205">
        <v>1</v>
      </c>
      <c r="G774" s="202"/>
      <c r="H774" s="204"/>
      <c r="I774" s="202"/>
      <c r="J774" s="204"/>
      <c r="K774" s="204"/>
      <c r="L774" s="202"/>
      <c r="M774" s="202"/>
      <c r="N774" s="355">
        <v>0.95579999999999998</v>
      </c>
    </row>
    <row r="775" spans="1:14" ht="33.75" x14ac:dyDescent="0.2">
      <c r="A775" s="202" t="s">
        <v>2673</v>
      </c>
      <c r="B775" s="202" t="s">
        <v>3305</v>
      </c>
      <c r="C775" s="354" t="s">
        <v>7819</v>
      </c>
      <c r="D775" s="204">
        <v>0.59199999999999997</v>
      </c>
      <c r="E775" s="204"/>
      <c r="F775" s="205">
        <v>7</v>
      </c>
      <c r="G775" s="202">
        <v>1</v>
      </c>
      <c r="H775" s="204">
        <v>0.41199999999999998</v>
      </c>
      <c r="I775" s="202">
        <v>15</v>
      </c>
      <c r="J775" s="204">
        <v>5.8000000000000003E-2</v>
      </c>
      <c r="K775" s="204">
        <v>7.1999999999999995E-2</v>
      </c>
      <c r="L775" s="202"/>
      <c r="M775" s="202"/>
      <c r="N775" s="355">
        <v>0.60229999999999995</v>
      </c>
    </row>
    <row r="776" spans="1:14" ht="33.75" x14ac:dyDescent="0.2">
      <c r="A776" s="202" t="s">
        <v>2674</v>
      </c>
      <c r="B776" s="202" t="s">
        <v>3305</v>
      </c>
      <c r="C776" s="354" t="s">
        <v>7820</v>
      </c>
      <c r="D776" s="204">
        <v>0.49199999999999999</v>
      </c>
      <c r="E776" s="204"/>
      <c r="F776" s="205">
        <v>5.8</v>
      </c>
      <c r="G776" s="202">
        <v>1</v>
      </c>
      <c r="H776" s="204">
        <v>0.316</v>
      </c>
      <c r="I776" s="202">
        <v>13</v>
      </c>
      <c r="J776" s="204">
        <v>5.7000000000000002E-2</v>
      </c>
      <c r="K776" s="204">
        <v>7.0000000000000007E-2</v>
      </c>
      <c r="L776" s="202"/>
      <c r="M776" s="202"/>
      <c r="N776" s="355">
        <v>0.62350000000000005</v>
      </c>
    </row>
    <row r="777" spans="1:14" ht="45" x14ac:dyDescent="0.2">
      <c r="A777" s="202" t="s">
        <v>2675</v>
      </c>
      <c r="B777" s="202" t="s">
        <v>3305</v>
      </c>
      <c r="C777" s="354" t="s">
        <v>3621</v>
      </c>
      <c r="D777" s="204">
        <v>0.56200000000000006</v>
      </c>
      <c r="E777" s="204"/>
      <c r="F777" s="205">
        <v>3.2</v>
      </c>
      <c r="G777" s="202">
        <v>1</v>
      </c>
      <c r="H777" s="204">
        <v>0.216</v>
      </c>
      <c r="I777" s="202">
        <v>8</v>
      </c>
      <c r="J777" s="204">
        <v>9.5000000000000001E-2</v>
      </c>
      <c r="K777" s="204">
        <v>0.10299999999999999</v>
      </c>
      <c r="L777" s="202"/>
      <c r="M777" s="202"/>
      <c r="N777" s="355">
        <v>1.3573999999999999</v>
      </c>
    </row>
    <row r="778" spans="1:14" ht="45" x14ac:dyDescent="0.2">
      <c r="A778" s="202" t="s">
        <v>2676</v>
      </c>
      <c r="B778" s="202" t="s">
        <v>3305</v>
      </c>
      <c r="C778" s="354" t="s">
        <v>3622</v>
      </c>
      <c r="D778" s="204">
        <v>0.43</v>
      </c>
      <c r="E778" s="204"/>
      <c r="F778" s="205">
        <v>4.3</v>
      </c>
      <c r="G778" s="202">
        <v>1</v>
      </c>
      <c r="H778" s="204">
        <v>0.246</v>
      </c>
      <c r="I778" s="202">
        <v>10</v>
      </c>
      <c r="J778" s="204">
        <v>6.6000000000000003E-2</v>
      </c>
      <c r="K778" s="204">
        <v>7.6999999999999999E-2</v>
      </c>
      <c r="L778" s="202"/>
      <c r="M778" s="202"/>
      <c r="N778" s="355">
        <v>0.72060000000000002</v>
      </c>
    </row>
    <row r="779" spans="1:14" ht="33.75" x14ac:dyDescent="0.2">
      <c r="A779" s="202" t="s">
        <v>602</v>
      </c>
      <c r="B779" s="202" t="s">
        <v>3305</v>
      </c>
      <c r="C779" s="354" t="s">
        <v>4332</v>
      </c>
      <c r="D779" s="204">
        <v>0.93600000000000005</v>
      </c>
      <c r="E779" s="204"/>
      <c r="F779" s="205">
        <v>10</v>
      </c>
      <c r="G779" s="202">
        <v>2</v>
      </c>
      <c r="H779" s="204">
        <v>0.29899999999999999</v>
      </c>
      <c r="I779" s="202">
        <v>22</v>
      </c>
      <c r="J779" s="204">
        <v>6.3E-2</v>
      </c>
      <c r="K779" s="204">
        <v>8.1000000000000003E-2</v>
      </c>
      <c r="L779" s="202"/>
      <c r="M779" s="202"/>
      <c r="N779" s="355">
        <v>0.94679999999999997</v>
      </c>
    </row>
    <row r="780" spans="1:14" x14ac:dyDescent="0.2">
      <c r="A780" s="202" t="s">
        <v>2550</v>
      </c>
      <c r="B780" s="202" t="s">
        <v>3305</v>
      </c>
      <c r="C780" s="354" t="s">
        <v>2551</v>
      </c>
      <c r="D780" s="204">
        <v>0.56799999999999995</v>
      </c>
      <c r="E780" s="204"/>
      <c r="F780" s="205">
        <v>7</v>
      </c>
      <c r="G780" s="202">
        <v>1</v>
      </c>
      <c r="H780" s="204">
        <v>0.35699999999999998</v>
      </c>
      <c r="I780" s="202">
        <v>16</v>
      </c>
      <c r="J780" s="204">
        <v>5.3999999999999999E-2</v>
      </c>
      <c r="K780" s="204">
        <v>6.7000000000000004E-2</v>
      </c>
      <c r="L780" s="202"/>
      <c r="M780" s="202"/>
      <c r="N780" s="355">
        <v>0.77769999999999995</v>
      </c>
    </row>
    <row r="781" spans="1:14" ht="56.25" x14ac:dyDescent="0.2">
      <c r="A781" s="202" t="s">
        <v>3654</v>
      </c>
      <c r="B781" s="202" t="s">
        <v>3305</v>
      </c>
      <c r="C781" s="354" t="s">
        <v>7821</v>
      </c>
      <c r="D781" s="204">
        <v>0.52900000000000003</v>
      </c>
      <c r="E781" s="204"/>
      <c r="F781" s="205">
        <v>5.8</v>
      </c>
      <c r="G781" s="202">
        <v>1</v>
      </c>
      <c r="H781" s="204">
        <v>0.32500000000000001</v>
      </c>
      <c r="I781" s="202">
        <v>13</v>
      </c>
      <c r="J781" s="204">
        <v>6.0999999999999999E-2</v>
      </c>
      <c r="K781" s="204">
        <v>7.4999999999999997E-2</v>
      </c>
      <c r="L781" s="202"/>
      <c r="M781" s="202"/>
      <c r="N781" s="355">
        <v>0.67910000000000004</v>
      </c>
    </row>
    <row r="782" spans="1:14" ht="45" x14ac:dyDescent="0.2">
      <c r="A782" s="202" t="s">
        <v>3655</v>
      </c>
      <c r="B782" s="202" t="s">
        <v>3305</v>
      </c>
      <c r="C782" s="354" t="s">
        <v>7822</v>
      </c>
      <c r="D782" s="204">
        <v>0.41099999999999998</v>
      </c>
      <c r="E782" s="204"/>
      <c r="F782" s="205">
        <v>2.1</v>
      </c>
      <c r="G782" s="202">
        <v>1</v>
      </c>
      <c r="H782" s="204">
        <v>7.9000000000000001E-2</v>
      </c>
      <c r="I782" s="202">
        <v>4</v>
      </c>
      <c r="J782" s="204">
        <v>8.4000000000000005E-2</v>
      </c>
      <c r="K782" s="204">
        <v>8.2000000000000003E-2</v>
      </c>
      <c r="L782" s="202"/>
      <c r="M782" s="202"/>
      <c r="N782" s="355">
        <v>1.2797000000000001</v>
      </c>
    </row>
    <row r="783" spans="1:14" ht="45" x14ac:dyDescent="0.2">
      <c r="A783" s="202" t="s">
        <v>1903</v>
      </c>
      <c r="B783" s="202" t="s">
        <v>3305</v>
      </c>
      <c r="C783" s="354" t="s">
        <v>7823</v>
      </c>
      <c r="D783" s="204">
        <v>0.38500000000000001</v>
      </c>
      <c r="E783" s="204"/>
      <c r="F783" s="205">
        <v>3.4</v>
      </c>
      <c r="G783" s="202">
        <v>1</v>
      </c>
      <c r="H783" s="204">
        <v>0.16500000000000001</v>
      </c>
      <c r="I783" s="202">
        <v>8</v>
      </c>
      <c r="J783" s="204">
        <v>7.3999999999999996E-2</v>
      </c>
      <c r="K783" s="204">
        <v>8.1000000000000003E-2</v>
      </c>
      <c r="L783" s="202"/>
      <c r="M783" s="202"/>
      <c r="N783" s="355">
        <v>0.79290000000000005</v>
      </c>
    </row>
    <row r="784" spans="1:14" ht="22.5" x14ac:dyDescent="0.2">
      <c r="A784" s="202" t="s">
        <v>3656</v>
      </c>
      <c r="B784" s="202" t="s">
        <v>3305</v>
      </c>
      <c r="C784" s="354" t="s">
        <v>1146</v>
      </c>
      <c r="D784" s="204">
        <v>0.76300000000000001</v>
      </c>
      <c r="E784" s="204"/>
      <c r="F784" s="205">
        <v>8.6999999999999993</v>
      </c>
      <c r="G784" s="202">
        <v>2</v>
      </c>
      <c r="H784" s="204">
        <v>0.248</v>
      </c>
      <c r="I784" s="202">
        <v>19</v>
      </c>
      <c r="J784" s="204">
        <v>0.06</v>
      </c>
      <c r="K784" s="204">
        <v>7.6999999999999999E-2</v>
      </c>
      <c r="L784" s="202"/>
      <c r="M784" s="202"/>
      <c r="N784" s="355">
        <v>0.95030000000000003</v>
      </c>
    </row>
    <row r="785" spans="1:14" ht="45" x14ac:dyDescent="0.2">
      <c r="A785" s="202" t="s">
        <v>3657</v>
      </c>
      <c r="B785" s="202" t="s">
        <v>3305</v>
      </c>
      <c r="C785" s="354" t="s">
        <v>2081</v>
      </c>
      <c r="D785" s="204">
        <v>0.45400000000000001</v>
      </c>
      <c r="E785" s="204"/>
      <c r="F785" s="205">
        <v>4.8</v>
      </c>
      <c r="G785" s="202">
        <v>1</v>
      </c>
      <c r="H785" s="204">
        <v>0.254</v>
      </c>
      <c r="I785" s="202">
        <v>11</v>
      </c>
      <c r="J785" s="204">
        <v>6.4000000000000001E-2</v>
      </c>
      <c r="K785" s="204">
        <v>7.4999999999999997E-2</v>
      </c>
      <c r="L785" s="202"/>
      <c r="M785" s="202"/>
      <c r="N785" s="355">
        <v>0.74470000000000003</v>
      </c>
    </row>
    <row r="786" spans="1:14" ht="45" x14ac:dyDescent="0.2">
      <c r="A786" s="202" t="s">
        <v>3658</v>
      </c>
      <c r="B786" s="202" t="s">
        <v>3305</v>
      </c>
      <c r="C786" s="354" t="s">
        <v>429</v>
      </c>
      <c r="D786" s="204">
        <v>0.90700000000000003</v>
      </c>
      <c r="E786" s="204"/>
      <c r="F786" s="205">
        <v>10.1</v>
      </c>
      <c r="G786" s="202">
        <v>2</v>
      </c>
      <c r="H786" s="204">
        <v>0.28599999999999998</v>
      </c>
      <c r="I786" s="202">
        <v>22</v>
      </c>
      <c r="J786" s="204">
        <v>0.06</v>
      </c>
      <c r="K786" s="204">
        <v>7.6999999999999999E-2</v>
      </c>
      <c r="L786" s="202"/>
      <c r="M786" s="202"/>
      <c r="N786" s="355">
        <v>0.84670000000000001</v>
      </c>
    </row>
    <row r="787" spans="1:14" ht="45" x14ac:dyDescent="0.2">
      <c r="A787" s="202" t="s">
        <v>3659</v>
      </c>
      <c r="B787" s="202" t="s">
        <v>3305</v>
      </c>
      <c r="C787" s="354" t="s">
        <v>430</v>
      </c>
      <c r="D787" s="204">
        <v>0.48699999999999999</v>
      </c>
      <c r="E787" s="204"/>
      <c r="F787" s="205">
        <v>4.5</v>
      </c>
      <c r="G787" s="202">
        <v>1</v>
      </c>
      <c r="H787" s="204">
        <v>0.22900000000000001</v>
      </c>
      <c r="I787" s="202">
        <v>11</v>
      </c>
      <c r="J787" s="204">
        <v>6.8000000000000005E-2</v>
      </c>
      <c r="K787" s="204">
        <v>7.9000000000000001E-2</v>
      </c>
      <c r="L787" s="202"/>
      <c r="M787" s="202"/>
      <c r="N787" s="355">
        <v>0.84630000000000005</v>
      </c>
    </row>
    <row r="788" spans="1:14" ht="22.5" x14ac:dyDescent="0.2">
      <c r="A788" s="202" t="s">
        <v>2808</v>
      </c>
      <c r="B788" s="202" t="s">
        <v>3305</v>
      </c>
      <c r="C788" s="354" t="s">
        <v>1147</v>
      </c>
      <c r="D788" s="204">
        <v>0.41399999999999998</v>
      </c>
      <c r="E788" s="204"/>
      <c r="F788" s="205">
        <v>4.3</v>
      </c>
      <c r="G788" s="202">
        <v>1</v>
      </c>
      <c r="H788" s="204">
        <v>0.22700000000000001</v>
      </c>
      <c r="I788" s="202">
        <v>10</v>
      </c>
      <c r="J788" s="204">
        <v>6.6000000000000003E-2</v>
      </c>
      <c r="K788" s="204">
        <v>7.5999999999999998E-2</v>
      </c>
      <c r="L788" s="202"/>
      <c r="M788" s="202"/>
      <c r="N788" s="355">
        <v>0.77180000000000004</v>
      </c>
    </row>
    <row r="789" spans="1:14" x14ac:dyDescent="0.2">
      <c r="A789" s="202" t="s">
        <v>1338</v>
      </c>
      <c r="B789" s="202" t="s">
        <v>3305</v>
      </c>
      <c r="C789" s="354" t="s">
        <v>1148</v>
      </c>
      <c r="D789" s="204">
        <v>0.68899999999999995</v>
      </c>
      <c r="E789" s="204"/>
      <c r="F789" s="205">
        <v>9.1</v>
      </c>
      <c r="G789" s="202">
        <v>2</v>
      </c>
      <c r="H789" s="204">
        <v>0.224</v>
      </c>
      <c r="I789" s="202">
        <v>17</v>
      </c>
      <c r="J789" s="204">
        <v>5.1999999999999998E-2</v>
      </c>
      <c r="K789" s="204">
        <v>6.7000000000000004E-2</v>
      </c>
      <c r="L789" s="202"/>
      <c r="M789" s="202"/>
      <c r="N789" s="355">
        <v>0.44369999999999998</v>
      </c>
    </row>
    <row r="790" spans="1:14" ht="33.75" x14ac:dyDescent="0.2">
      <c r="A790" s="202" t="s">
        <v>431</v>
      </c>
      <c r="B790" s="202" t="s">
        <v>3305</v>
      </c>
      <c r="C790" s="354" t="s">
        <v>16</v>
      </c>
      <c r="D790" s="204">
        <v>1.2769999999999999</v>
      </c>
      <c r="E790" s="204"/>
      <c r="F790" s="205">
        <v>15.2</v>
      </c>
      <c r="G790" s="202"/>
      <c r="H790" s="204"/>
      <c r="I790" s="202">
        <v>30</v>
      </c>
      <c r="J790" s="204">
        <v>5.8000000000000003E-2</v>
      </c>
      <c r="K790" s="204">
        <v>7.6999999999999999E-2</v>
      </c>
      <c r="L790" s="202"/>
      <c r="M790" s="202"/>
      <c r="N790" s="355">
        <v>0.91930000000000001</v>
      </c>
    </row>
    <row r="791" spans="1:14" ht="33.75" x14ac:dyDescent="0.2">
      <c r="A791" s="202" t="s">
        <v>7507</v>
      </c>
      <c r="B791" s="202" t="s">
        <v>3303</v>
      </c>
      <c r="C791" s="354" t="s">
        <v>7824</v>
      </c>
      <c r="D791" s="204">
        <v>4.9349999999999996</v>
      </c>
      <c r="E791" s="204"/>
      <c r="F791" s="205">
        <v>18.100000000000001</v>
      </c>
      <c r="G791" s="202">
        <v>5</v>
      </c>
      <c r="H791" s="204">
        <v>0.29699999999999999</v>
      </c>
      <c r="I791" s="202">
        <v>35</v>
      </c>
      <c r="J791" s="204">
        <v>0.17799999999999999</v>
      </c>
      <c r="K791" s="204">
        <v>9.2999999999999999E-2</v>
      </c>
      <c r="L791" s="202"/>
      <c r="M791" s="202"/>
      <c r="N791" s="355">
        <v>1.0505</v>
      </c>
    </row>
    <row r="792" spans="1:14" ht="33.75" x14ac:dyDescent="0.2">
      <c r="A792" s="202" t="s">
        <v>7509</v>
      </c>
      <c r="B792" s="202" t="s">
        <v>3303</v>
      </c>
      <c r="C792" s="354" t="s">
        <v>7825</v>
      </c>
      <c r="D792" s="204">
        <v>3.7610000000000001</v>
      </c>
      <c r="E792" s="204"/>
      <c r="F792" s="205">
        <v>15.4</v>
      </c>
      <c r="G792" s="202">
        <v>4</v>
      </c>
      <c r="H792" s="204">
        <v>0.26700000000000002</v>
      </c>
      <c r="I792" s="202">
        <v>30</v>
      </c>
      <c r="J792" s="204">
        <v>0.2</v>
      </c>
      <c r="K792" s="204">
        <v>8.2000000000000003E-2</v>
      </c>
      <c r="L792" s="202"/>
      <c r="M792" s="202"/>
      <c r="N792" s="355">
        <v>0.88200000000000001</v>
      </c>
    </row>
    <row r="793" spans="1:14" ht="22.5" x14ac:dyDescent="0.2">
      <c r="A793" s="202" t="s">
        <v>2678</v>
      </c>
      <c r="B793" s="202" t="s">
        <v>3304</v>
      </c>
      <c r="C793" s="354" t="s">
        <v>2679</v>
      </c>
      <c r="D793" s="204">
        <v>1.1599999999999999</v>
      </c>
      <c r="E793" s="204"/>
      <c r="F793" s="205">
        <v>15.5</v>
      </c>
      <c r="G793" s="202">
        <v>4</v>
      </c>
      <c r="H793" s="204">
        <v>0.22900000000000001</v>
      </c>
      <c r="I793" s="202">
        <v>19</v>
      </c>
      <c r="J793" s="204">
        <v>7.3999999999999996E-2</v>
      </c>
      <c r="K793" s="204">
        <v>6.9000000000000006E-2</v>
      </c>
      <c r="L793" s="202"/>
      <c r="M793" s="202"/>
      <c r="N793" s="355">
        <v>0.4456</v>
      </c>
    </row>
    <row r="794" spans="1:14" ht="22.5" x14ac:dyDescent="0.2">
      <c r="A794" s="202" t="s">
        <v>3484</v>
      </c>
      <c r="B794" s="202" t="s">
        <v>3303</v>
      </c>
      <c r="C794" s="354" t="s">
        <v>3485</v>
      </c>
      <c r="D794" s="204">
        <v>5.923</v>
      </c>
      <c r="E794" s="204"/>
      <c r="F794" s="205">
        <v>36.700000000000003</v>
      </c>
      <c r="G794" s="202">
        <v>11</v>
      </c>
      <c r="H794" s="204">
        <v>0.247</v>
      </c>
      <c r="I794" s="202">
        <v>55</v>
      </c>
      <c r="J794" s="204">
        <v>8.1000000000000003E-2</v>
      </c>
      <c r="K794" s="204">
        <v>7.9000000000000001E-2</v>
      </c>
      <c r="L794" s="202"/>
      <c r="M794" s="202"/>
      <c r="N794" s="355">
        <v>0.88119999999999998</v>
      </c>
    </row>
    <row r="795" spans="1:14" x14ac:dyDescent="0.2">
      <c r="A795" s="81" t="s">
        <v>2170</v>
      </c>
      <c r="B795" s="82"/>
      <c r="C795" s="83"/>
      <c r="D795" s="84"/>
      <c r="E795" s="84"/>
      <c r="F795" s="85"/>
      <c r="G795" s="82"/>
      <c r="H795" s="84"/>
      <c r="I795" s="82"/>
      <c r="J795" s="84"/>
      <c r="K795" s="84"/>
      <c r="L795" s="82"/>
      <c r="M795" s="82"/>
      <c r="N795" s="356"/>
    </row>
    <row r="796" spans="1:14" ht="33.75" x14ac:dyDescent="0.2">
      <c r="A796" s="202" t="s">
        <v>3660</v>
      </c>
      <c r="B796" s="202" t="s">
        <v>3303</v>
      </c>
      <c r="C796" s="354" t="s">
        <v>1329</v>
      </c>
      <c r="D796" s="204">
        <v>3.6880000000000002</v>
      </c>
      <c r="E796" s="204"/>
      <c r="F796" s="205">
        <v>9.1</v>
      </c>
      <c r="G796" s="202">
        <v>2</v>
      </c>
      <c r="H796" s="204">
        <v>0.32</v>
      </c>
      <c r="I796" s="202">
        <v>15</v>
      </c>
      <c r="J796" s="204">
        <v>7.3999999999999996E-2</v>
      </c>
      <c r="K796" s="204">
        <v>9.5000000000000001E-2</v>
      </c>
      <c r="L796" s="202"/>
      <c r="M796" s="202"/>
      <c r="N796" s="355">
        <v>0.94789999999999996</v>
      </c>
    </row>
    <row r="797" spans="1:14" ht="56.25" x14ac:dyDescent="0.2">
      <c r="A797" s="202" t="s">
        <v>4010</v>
      </c>
      <c r="B797" s="202" t="s">
        <v>3303</v>
      </c>
      <c r="C797" s="354" t="s">
        <v>7826</v>
      </c>
      <c r="D797" s="204">
        <v>4.4790000000000001</v>
      </c>
      <c r="E797" s="204"/>
      <c r="F797" s="205">
        <v>27.6</v>
      </c>
      <c r="G797" s="202">
        <v>8</v>
      </c>
      <c r="H797" s="204">
        <v>0.26200000000000001</v>
      </c>
      <c r="I797" s="202">
        <v>46</v>
      </c>
      <c r="J797" s="204">
        <v>0.06</v>
      </c>
      <c r="K797" s="204">
        <v>8.2000000000000003E-2</v>
      </c>
      <c r="L797" s="202"/>
      <c r="M797" s="202"/>
      <c r="N797" s="355">
        <v>1.1396999999999999</v>
      </c>
    </row>
    <row r="798" spans="1:14" ht="56.25" x14ac:dyDescent="0.2">
      <c r="A798" s="202" t="s">
        <v>4011</v>
      </c>
      <c r="B798" s="202" t="s">
        <v>3303</v>
      </c>
      <c r="C798" s="354" t="s">
        <v>7827</v>
      </c>
      <c r="D798" s="204">
        <v>2.7690000000000001</v>
      </c>
      <c r="E798" s="204"/>
      <c r="F798" s="205">
        <v>21.2</v>
      </c>
      <c r="G798" s="202">
        <v>6</v>
      </c>
      <c r="H798" s="204">
        <v>0.22800000000000001</v>
      </c>
      <c r="I798" s="202">
        <v>39</v>
      </c>
      <c r="J798" s="204">
        <v>5.2999999999999999E-2</v>
      </c>
      <c r="K798" s="204">
        <v>7.1999999999999995E-2</v>
      </c>
      <c r="L798" s="202"/>
      <c r="M798" s="202"/>
      <c r="N798" s="355">
        <v>1.0388999999999999</v>
      </c>
    </row>
    <row r="799" spans="1:14" ht="45" x14ac:dyDescent="0.2">
      <c r="A799" s="202" t="s">
        <v>2680</v>
      </c>
      <c r="B799" s="202" t="s">
        <v>3303</v>
      </c>
      <c r="C799" s="354" t="s">
        <v>1330</v>
      </c>
      <c r="D799" s="204">
        <v>1.6559999999999999</v>
      </c>
      <c r="E799" s="204"/>
      <c r="F799" s="205">
        <v>15.4</v>
      </c>
      <c r="G799" s="202">
        <v>4</v>
      </c>
      <c r="H799" s="204">
        <v>0.214</v>
      </c>
      <c r="I799" s="202">
        <v>31</v>
      </c>
      <c r="J799" s="204">
        <v>4.9000000000000002E-2</v>
      </c>
      <c r="K799" s="204">
        <v>6.5000000000000002E-2</v>
      </c>
      <c r="L799" s="202"/>
      <c r="M799" s="202"/>
      <c r="N799" s="355">
        <v>0.82140000000000002</v>
      </c>
    </row>
    <row r="800" spans="1:14" ht="22.5" x14ac:dyDescent="0.2">
      <c r="A800" s="202" t="s">
        <v>3224</v>
      </c>
      <c r="B800" s="202" t="s">
        <v>3303</v>
      </c>
      <c r="C800" s="354" t="s">
        <v>3225</v>
      </c>
      <c r="D800" s="204">
        <v>0.89500000000000002</v>
      </c>
      <c r="E800" s="204"/>
      <c r="F800" s="205">
        <v>9.3000000000000007</v>
      </c>
      <c r="G800" s="202">
        <v>2</v>
      </c>
      <c r="H800" s="204">
        <v>0.222</v>
      </c>
      <c r="I800" s="202">
        <v>19</v>
      </c>
      <c r="J800" s="204">
        <v>0.05</v>
      </c>
      <c r="K800" s="204">
        <v>6.5000000000000002E-2</v>
      </c>
      <c r="L800" s="202"/>
      <c r="M800" s="202"/>
      <c r="N800" s="355">
        <v>0.82040000000000002</v>
      </c>
    </row>
    <row r="801" spans="1:14" ht="22.5" x14ac:dyDescent="0.2">
      <c r="A801" s="202" t="s">
        <v>1325</v>
      </c>
      <c r="B801" s="202" t="s">
        <v>3303</v>
      </c>
      <c r="C801" s="354" t="s">
        <v>1326</v>
      </c>
      <c r="D801" s="204">
        <v>0.56299999999999994</v>
      </c>
      <c r="E801" s="204"/>
      <c r="F801" s="205">
        <v>3.8</v>
      </c>
      <c r="G801" s="202">
        <v>1</v>
      </c>
      <c r="H801" s="204">
        <v>0.19400000000000001</v>
      </c>
      <c r="I801" s="202">
        <v>9</v>
      </c>
      <c r="J801" s="204">
        <v>6.2E-2</v>
      </c>
      <c r="K801" s="204">
        <v>7.0000000000000007E-2</v>
      </c>
      <c r="L801" s="202"/>
      <c r="M801" s="202"/>
      <c r="N801" s="355">
        <v>0.73360000000000003</v>
      </c>
    </row>
    <row r="802" spans="1:14" ht="33.75" x14ac:dyDescent="0.2">
      <c r="A802" s="202" t="s">
        <v>3247</v>
      </c>
      <c r="B802" s="202" t="s">
        <v>3303</v>
      </c>
      <c r="C802" s="354" t="s">
        <v>7301</v>
      </c>
      <c r="D802" s="204">
        <v>1.821</v>
      </c>
      <c r="E802" s="204"/>
      <c r="F802" s="205">
        <v>6.6</v>
      </c>
      <c r="G802" s="202">
        <v>1</v>
      </c>
      <c r="H802" s="204">
        <v>0.38400000000000001</v>
      </c>
      <c r="I802" s="202">
        <v>13</v>
      </c>
      <c r="J802" s="204">
        <v>8.2000000000000003E-2</v>
      </c>
      <c r="K802" s="204">
        <v>0.10199999999999999</v>
      </c>
      <c r="L802" s="202"/>
      <c r="M802" s="202"/>
      <c r="N802" s="355">
        <v>0.75649999999999995</v>
      </c>
    </row>
    <row r="803" spans="1:14" ht="56.25" x14ac:dyDescent="0.2">
      <c r="A803" s="202" t="s">
        <v>2681</v>
      </c>
      <c r="B803" s="202" t="s">
        <v>3303</v>
      </c>
      <c r="C803" s="354" t="s">
        <v>7828</v>
      </c>
      <c r="D803" s="204">
        <v>1.5660000000000001</v>
      </c>
      <c r="E803" s="204"/>
      <c r="F803" s="205">
        <v>4.9000000000000004</v>
      </c>
      <c r="G803" s="202">
        <v>1</v>
      </c>
      <c r="H803" s="204">
        <v>0.40899999999999997</v>
      </c>
      <c r="I803" s="202">
        <v>10</v>
      </c>
      <c r="J803" s="204">
        <v>0.11700000000000001</v>
      </c>
      <c r="K803" s="204">
        <v>0.13900000000000001</v>
      </c>
      <c r="L803" s="202"/>
      <c r="M803" s="202"/>
      <c r="N803" s="355">
        <v>0.84179999999999999</v>
      </c>
    </row>
    <row r="804" spans="1:14" ht="56.25" x14ac:dyDescent="0.2">
      <c r="A804" s="202" t="s">
        <v>2682</v>
      </c>
      <c r="B804" s="202" t="s">
        <v>3303</v>
      </c>
      <c r="C804" s="354" t="s">
        <v>7829</v>
      </c>
      <c r="D804" s="204">
        <v>1.179</v>
      </c>
      <c r="E804" s="204"/>
      <c r="F804" s="205">
        <v>3.9</v>
      </c>
      <c r="G804" s="202">
        <v>1</v>
      </c>
      <c r="H804" s="204">
        <v>0.32200000000000001</v>
      </c>
      <c r="I804" s="202">
        <v>8</v>
      </c>
      <c r="J804" s="204">
        <v>0.114</v>
      </c>
      <c r="K804" s="204">
        <v>0.13</v>
      </c>
      <c r="L804" s="202"/>
      <c r="M804" s="202"/>
      <c r="N804" s="355">
        <v>0.8276</v>
      </c>
    </row>
    <row r="805" spans="1:14" ht="56.25" x14ac:dyDescent="0.2">
      <c r="A805" s="202" t="s">
        <v>7303</v>
      </c>
      <c r="B805" s="202" t="s">
        <v>3303</v>
      </c>
      <c r="C805" s="354" t="s">
        <v>7830</v>
      </c>
      <c r="D805" s="204">
        <v>1.0860000000000001</v>
      </c>
      <c r="E805" s="204"/>
      <c r="F805" s="205">
        <v>4</v>
      </c>
      <c r="G805" s="202">
        <v>1</v>
      </c>
      <c r="H805" s="204">
        <v>0.27700000000000002</v>
      </c>
      <c r="I805" s="202">
        <v>8</v>
      </c>
      <c r="J805" s="204">
        <v>0.105</v>
      </c>
      <c r="K805" s="204">
        <v>0.121</v>
      </c>
      <c r="L805" s="202"/>
      <c r="M805" s="202"/>
      <c r="N805" s="355">
        <v>0.77510000000000001</v>
      </c>
    </row>
    <row r="806" spans="1:14" ht="56.25" x14ac:dyDescent="0.2">
      <c r="A806" s="202" t="s">
        <v>2031</v>
      </c>
      <c r="B806" s="202" t="s">
        <v>3303</v>
      </c>
      <c r="C806" s="354" t="s">
        <v>7831</v>
      </c>
      <c r="D806" s="204">
        <v>2.2519999999999998</v>
      </c>
      <c r="E806" s="204"/>
      <c r="F806" s="205">
        <v>17.7</v>
      </c>
      <c r="G806" s="202">
        <v>5</v>
      </c>
      <c r="H806" s="204">
        <v>0.24199999999999999</v>
      </c>
      <c r="I806" s="202">
        <v>35</v>
      </c>
      <c r="J806" s="204">
        <v>5.7000000000000002E-2</v>
      </c>
      <c r="K806" s="204">
        <v>7.6999999999999999E-2</v>
      </c>
      <c r="L806" s="202"/>
      <c r="M806" s="202"/>
      <c r="N806" s="355">
        <v>0.93730000000000002</v>
      </c>
    </row>
    <row r="807" spans="1:14" ht="33.75" x14ac:dyDescent="0.2">
      <c r="A807" s="202" t="s">
        <v>2032</v>
      </c>
      <c r="B807" s="202" t="s">
        <v>3303</v>
      </c>
      <c r="C807" s="354" t="s">
        <v>7306</v>
      </c>
      <c r="D807" s="204">
        <v>1.0680000000000001</v>
      </c>
      <c r="E807" s="204"/>
      <c r="F807" s="205">
        <v>6.9</v>
      </c>
      <c r="G807" s="202">
        <v>1</v>
      </c>
      <c r="H807" s="204">
        <v>0.29099999999999998</v>
      </c>
      <c r="I807" s="202">
        <v>16</v>
      </c>
      <c r="J807" s="204">
        <v>5.8999999999999997E-2</v>
      </c>
      <c r="K807" s="204">
        <v>7.3999999999999996E-2</v>
      </c>
      <c r="L807" s="202"/>
      <c r="M807" s="202"/>
      <c r="N807" s="355">
        <v>0.73319999999999996</v>
      </c>
    </row>
    <row r="808" spans="1:14" x14ac:dyDescent="0.2">
      <c r="A808" s="202" t="s">
        <v>652</v>
      </c>
      <c r="B808" s="202" t="s">
        <v>3303</v>
      </c>
      <c r="C808" s="354" t="s">
        <v>3632</v>
      </c>
      <c r="D808" s="204">
        <v>0.58599999999999997</v>
      </c>
      <c r="E808" s="204"/>
      <c r="F808" s="205">
        <v>3</v>
      </c>
      <c r="G808" s="202">
        <v>1</v>
      </c>
      <c r="H808" s="204">
        <v>0.21</v>
      </c>
      <c r="I808" s="202">
        <v>7</v>
      </c>
      <c r="J808" s="204">
        <v>6.9000000000000006E-2</v>
      </c>
      <c r="K808" s="204">
        <v>7.3999999999999996E-2</v>
      </c>
      <c r="L808" s="202"/>
      <c r="M808" s="202"/>
      <c r="N808" s="355">
        <v>1.1573</v>
      </c>
    </row>
    <row r="809" spans="1:14" x14ac:dyDescent="0.2">
      <c r="A809" s="202" t="s">
        <v>653</v>
      </c>
      <c r="B809" s="202" t="s">
        <v>3303</v>
      </c>
      <c r="C809" s="354" t="s">
        <v>3633</v>
      </c>
      <c r="D809" s="204">
        <v>0.48799999999999999</v>
      </c>
      <c r="E809" s="204"/>
      <c r="F809" s="205">
        <v>2.6</v>
      </c>
      <c r="G809" s="202">
        <v>1</v>
      </c>
      <c r="H809" s="204">
        <v>0.121</v>
      </c>
      <c r="I809" s="202">
        <v>5</v>
      </c>
      <c r="J809" s="204">
        <v>6.7000000000000004E-2</v>
      </c>
      <c r="K809" s="204">
        <v>6.8000000000000005E-2</v>
      </c>
      <c r="L809" s="202"/>
      <c r="M809" s="202"/>
      <c r="N809" s="355">
        <v>0.85189999999999999</v>
      </c>
    </row>
    <row r="810" spans="1:14" ht="33.75" x14ac:dyDescent="0.2">
      <c r="A810" s="202" t="s">
        <v>2280</v>
      </c>
      <c r="B810" s="202" t="s">
        <v>3303</v>
      </c>
      <c r="C810" s="354" t="s">
        <v>7307</v>
      </c>
      <c r="D810" s="204">
        <v>0.92700000000000005</v>
      </c>
      <c r="E810" s="204"/>
      <c r="F810" s="205">
        <v>6</v>
      </c>
      <c r="G810" s="202">
        <v>1</v>
      </c>
      <c r="H810" s="204">
        <v>0.24299999999999999</v>
      </c>
      <c r="I810" s="202">
        <v>14</v>
      </c>
      <c r="J810" s="204">
        <v>5.7000000000000002E-2</v>
      </c>
      <c r="K810" s="204">
        <v>7.0000000000000007E-2</v>
      </c>
      <c r="L810" s="202"/>
      <c r="M810" s="202"/>
      <c r="N810" s="355">
        <v>0.71030000000000004</v>
      </c>
    </row>
    <row r="811" spans="1:14" ht="33.75" x14ac:dyDescent="0.2">
      <c r="A811" s="202" t="s">
        <v>2281</v>
      </c>
      <c r="B811" s="202" t="s">
        <v>3303</v>
      </c>
      <c r="C811" s="354" t="s">
        <v>7308</v>
      </c>
      <c r="D811" s="204">
        <v>0.626</v>
      </c>
      <c r="E811" s="204"/>
      <c r="F811" s="205">
        <v>3.6</v>
      </c>
      <c r="G811" s="202">
        <v>1</v>
      </c>
      <c r="H811" s="204">
        <v>0.157</v>
      </c>
      <c r="I811" s="202">
        <v>8</v>
      </c>
      <c r="J811" s="204">
        <v>6.2E-2</v>
      </c>
      <c r="K811" s="204">
        <v>7.0000000000000007E-2</v>
      </c>
      <c r="L811" s="202"/>
      <c r="M811" s="202"/>
      <c r="N811" s="355">
        <v>0.69450000000000001</v>
      </c>
    </row>
    <row r="812" spans="1:14" ht="45" x14ac:dyDescent="0.2">
      <c r="A812" s="202" t="s">
        <v>1944</v>
      </c>
      <c r="B812" s="202" t="s">
        <v>3303</v>
      </c>
      <c r="C812" s="354" t="s">
        <v>7309</v>
      </c>
      <c r="D812" s="204">
        <v>1.101</v>
      </c>
      <c r="E812" s="204"/>
      <c r="F812" s="205">
        <v>10.199999999999999</v>
      </c>
      <c r="G812" s="202">
        <v>2</v>
      </c>
      <c r="H812" s="204">
        <v>0.27500000000000002</v>
      </c>
      <c r="I812" s="202">
        <v>22</v>
      </c>
      <c r="J812" s="204">
        <v>5.7000000000000002E-2</v>
      </c>
      <c r="K812" s="204">
        <v>7.3999999999999996E-2</v>
      </c>
      <c r="L812" s="202"/>
      <c r="M812" s="202"/>
      <c r="N812" s="355">
        <v>0.8155</v>
      </c>
    </row>
    <row r="813" spans="1:14" ht="56.25" x14ac:dyDescent="0.2">
      <c r="A813" s="202" t="s">
        <v>1945</v>
      </c>
      <c r="B813" s="202" t="s">
        <v>3303</v>
      </c>
      <c r="C813" s="354" t="s">
        <v>7310</v>
      </c>
      <c r="D813" s="204">
        <v>0.79900000000000004</v>
      </c>
      <c r="E813" s="204"/>
      <c r="F813" s="205">
        <v>5.0999999999999996</v>
      </c>
      <c r="G813" s="202">
        <v>1</v>
      </c>
      <c r="H813" s="204">
        <v>0.30399999999999999</v>
      </c>
      <c r="I813" s="202">
        <v>13</v>
      </c>
      <c r="J813" s="204">
        <v>6.4000000000000001E-2</v>
      </c>
      <c r="K813" s="204">
        <v>7.6999999999999999E-2</v>
      </c>
      <c r="L813" s="202"/>
      <c r="M813" s="202"/>
      <c r="N813" s="355">
        <v>0.79569999999999996</v>
      </c>
    </row>
    <row r="814" spans="1:14" ht="56.25" x14ac:dyDescent="0.2">
      <c r="A814" s="202" t="s">
        <v>3130</v>
      </c>
      <c r="B814" s="202" t="s">
        <v>3303</v>
      </c>
      <c r="C814" s="354" t="s">
        <v>7832</v>
      </c>
      <c r="D814" s="204">
        <v>0.53100000000000003</v>
      </c>
      <c r="E814" s="204"/>
      <c r="F814" s="205">
        <v>3.3</v>
      </c>
      <c r="G814" s="202">
        <v>1</v>
      </c>
      <c r="H814" s="204">
        <v>0.14299999999999999</v>
      </c>
      <c r="I814" s="202">
        <v>7</v>
      </c>
      <c r="J814" s="204">
        <v>6.2E-2</v>
      </c>
      <c r="K814" s="204">
        <v>6.8000000000000005E-2</v>
      </c>
      <c r="L814" s="202"/>
      <c r="M814" s="202"/>
      <c r="N814" s="355">
        <v>0.76259999999999994</v>
      </c>
    </row>
    <row r="815" spans="1:14" ht="56.25" x14ac:dyDescent="0.2">
      <c r="A815" s="202" t="s">
        <v>5723</v>
      </c>
      <c r="B815" s="202" t="s">
        <v>3303</v>
      </c>
      <c r="C815" s="354" t="s">
        <v>7833</v>
      </c>
      <c r="D815" s="204">
        <v>0.48499999999999999</v>
      </c>
      <c r="E815" s="204"/>
      <c r="F815" s="205">
        <v>3.1</v>
      </c>
      <c r="G815" s="202">
        <v>1</v>
      </c>
      <c r="H815" s="204">
        <v>0.156</v>
      </c>
      <c r="I815" s="202">
        <v>7</v>
      </c>
      <c r="J815" s="204">
        <v>6.5000000000000002E-2</v>
      </c>
      <c r="K815" s="204">
        <v>7.0000000000000007E-2</v>
      </c>
      <c r="L815" s="202"/>
      <c r="M815" s="202"/>
      <c r="N815" s="355">
        <v>0.80569999999999997</v>
      </c>
    </row>
    <row r="816" spans="1:14" x14ac:dyDescent="0.2">
      <c r="A816" s="202" t="s">
        <v>17</v>
      </c>
      <c r="B816" s="202" t="s">
        <v>3303</v>
      </c>
      <c r="C816" s="354" t="s">
        <v>18</v>
      </c>
      <c r="D816" s="204">
        <v>4.9569999999999999</v>
      </c>
      <c r="E816" s="204"/>
      <c r="F816" s="205">
        <v>10.5</v>
      </c>
      <c r="G816" s="202">
        <v>3</v>
      </c>
      <c r="H816" s="204">
        <v>0.29699999999999999</v>
      </c>
      <c r="I816" s="202">
        <v>18</v>
      </c>
      <c r="J816" s="204">
        <v>7.9000000000000001E-2</v>
      </c>
      <c r="K816" s="204">
        <v>0.10299999999999999</v>
      </c>
      <c r="L816" s="202"/>
      <c r="M816" s="202"/>
      <c r="N816" s="355">
        <v>0.97019999999999995</v>
      </c>
    </row>
    <row r="817" spans="1:14" ht="56.25" x14ac:dyDescent="0.2">
      <c r="A817" s="202" t="s">
        <v>7313</v>
      </c>
      <c r="B817" s="202" t="s">
        <v>3303</v>
      </c>
      <c r="C817" s="354" t="s">
        <v>19</v>
      </c>
      <c r="D817" s="204">
        <v>2.29</v>
      </c>
      <c r="E817" s="204"/>
      <c r="F817" s="205">
        <v>7.5</v>
      </c>
      <c r="G817" s="202">
        <v>1</v>
      </c>
      <c r="H817" s="204">
        <v>0.39200000000000002</v>
      </c>
      <c r="I817" s="202">
        <v>14</v>
      </c>
      <c r="J817" s="204">
        <v>7.2999999999999995E-2</v>
      </c>
      <c r="K817" s="204">
        <v>9.1999999999999998E-2</v>
      </c>
      <c r="L817" s="202"/>
      <c r="M817" s="202"/>
      <c r="N817" s="355">
        <v>0.76480000000000004</v>
      </c>
    </row>
    <row r="818" spans="1:14" x14ac:dyDescent="0.2">
      <c r="A818" s="202" t="s">
        <v>3636</v>
      </c>
      <c r="B818" s="202" t="s">
        <v>3303</v>
      </c>
      <c r="C818" s="354" t="s">
        <v>3637</v>
      </c>
      <c r="D818" s="204">
        <v>1.6990000000000001</v>
      </c>
      <c r="E818" s="204"/>
      <c r="F818" s="205">
        <v>7.1</v>
      </c>
      <c r="G818" s="202">
        <v>1</v>
      </c>
      <c r="H818" s="204">
        <v>0.439</v>
      </c>
      <c r="I818" s="202">
        <v>14</v>
      </c>
      <c r="J818" s="204">
        <v>8.6999999999999994E-2</v>
      </c>
      <c r="K818" s="204">
        <v>0.109</v>
      </c>
      <c r="L818" s="202"/>
      <c r="M818" s="202"/>
      <c r="N818" s="355">
        <v>0.79579999999999995</v>
      </c>
    </row>
    <row r="819" spans="1:14" ht="22.5" x14ac:dyDescent="0.2">
      <c r="A819" s="202" t="s">
        <v>3638</v>
      </c>
      <c r="B819" s="202" t="s">
        <v>3303</v>
      </c>
      <c r="C819" s="354" t="s">
        <v>3639</v>
      </c>
      <c r="D819" s="204">
        <v>1.514</v>
      </c>
      <c r="E819" s="204"/>
      <c r="F819" s="205">
        <v>4.5999999999999996</v>
      </c>
      <c r="G819" s="202">
        <v>1</v>
      </c>
      <c r="H819" s="204">
        <v>0.442</v>
      </c>
      <c r="I819" s="202">
        <v>10</v>
      </c>
      <c r="J819" s="204">
        <v>0.18099999999999999</v>
      </c>
      <c r="K819" s="204">
        <v>0.14799999999999999</v>
      </c>
      <c r="L819" s="202"/>
      <c r="M819" s="202"/>
      <c r="N819" s="355">
        <v>0.75870000000000004</v>
      </c>
    </row>
    <row r="820" spans="1:14" ht="33.75" x14ac:dyDescent="0.2">
      <c r="A820" s="202" t="s">
        <v>2072</v>
      </c>
      <c r="B820" s="202" t="s">
        <v>3303</v>
      </c>
      <c r="C820" s="354" t="s">
        <v>5724</v>
      </c>
      <c r="D820" s="204">
        <v>3.2629999999999999</v>
      </c>
      <c r="E820" s="204"/>
      <c r="F820" s="205">
        <v>24.5</v>
      </c>
      <c r="G820" s="202">
        <v>7</v>
      </c>
      <c r="H820" s="204">
        <v>0.39300000000000002</v>
      </c>
      <c r="I820" s="202">
        <v>43</v>
      </c>
      <c r="J820" s="204">
        <v>0.128</v>
      </c>
      <c r="K820" s="204">
        <v>0.123</v>
      </c>
      <c r="L820" s="202"/>
      <c r="M820" s="202" t="s">
        <v>310</v>
      </c>
      <c r="N820" s="355">
        <v>0.84819999999999995</v>
      </c>
    </row>
    <row r="821" spans="1:14" ht="33.75" x14ac:dyDescent="0.2">
      <c r="A821" s="202" t="s">
        <v>5725</v>
      </c>
      <c r="B821" s="202" t="s">
        <v>3303</v>
      </c>
      <c r="C821" s="354" t="s">
        <v>7314</v>
      </c>
      <c r="D821" s="204">
        <v>1.6259999999999999</v>
      </c>
      <c r="E821" s="204"/>
      <c r="F821" s="205">
        <v>12.7</v>
      </c>
      <c r="G821" s="202">
        <v>3</v>
      </c>
      <c r="H821" s="204">
        <v>0.39500000000000002</v>
      </c>
      <c r="I821" s="202">
        <v>27</v>
      </c>
      <c r="J821" s="204">
        <v>0.125</v>
      </c>
      <c r="K821" s="204">
        <v>0.115</v>
      </c>
      <c r="L821" s="202"/>
      <c r="M821" s="202" t="s">
        <v>310</v>
      </c>
      <c r="N821" s="355">
        <v>0.87990000000000002</v>
      </c>
    </row>
    <row r="822" spans="1:14" ht="33.75" x14ac:dyDescent="0.2">
      <c r="A822" s="202" t="s">
        <v>5727</v>
      </c>
      <c r="B822" s="202" t="s">
        <v>3303</v>
      </c>
      <c r="C822" s="354" t="s">
        <v>7315</v>
      </c>
      <c r="D822" s="204">
        <v>1.1259999999999999</v>
      </c>
      <c r="E822" s="204"/>
      <c r="F822" s="205">
        <v>8.9</v>
      </c>
      <c r="G822" s="202">
        <v>2</v>
      </c>
      <c r="H822" s="204">
        <v>0.36199999999999999</v>
      </c>
      <c r="I822" s="202">
        <v>21</v>
      </c>
      <c r="J822" s="204">
        <v>0.122</v>
      </c>
      <c r="K822" s="204">
        <v>0.11</v>
      </c>
      <c r="L822" s="202"/>
      <c r="M822" s="202" t="s">
        <v>310</v>
      </c>
      <c r="N822" s="355">
        <v>0.91990000000000005</v>
      </c>
    </row>
    <row r="823" spans="1:14" ht="22.5" x14ac:dyDescent="0.2">
      <c r="A823" s="202" t="s">
        <v>2073</v>
      </c>
      <c r="B823" s="202" t="s">
        <v>3303</v>
      </c>
      <c r="C823" s="354" t="s">
        <v>1182</v>
      </c>
      <c r="D823" s="204">
        <v>1.161</v>
      </c>
      <c r="E823" s="204"/>
      <c r="F823" s="205">
        <v>7.9</v>
      </c>
      <c r="G823" s="202">
        <v>2</v>
      </c>
      <c r="H823" s="204">
        <v>0.23200000000000001</v>
      </c>
      <c r="I823" s="202">
        <v>20</v>
      </c>
      <c r="J823" s="204">
        <v>6.0999999999999999E-2</v>
      </c>
      <c r="K823" s="204">
        <v>7.8E-2</v>
      </c>
      <c r="L823" s="202"/>
      <c r="M823" s="202"/>
      <c r="N823" s="355">
        <v>0.74319999999999997</v>
      </c>
    </row>
    <row r="824" spans="1:14" ht="45" x14ac:dyDescent="0.2">
      <c r="A824" s="202" t="s">
        <v>5729</v>
      </c>
      <c r="B824" s="202" t="s">
        <v>3303</v>
      </c>
      <c r="C824" s="354" t="s">
        <v>5730</v>
      </c>
      <c r="D824" s="204">
        <v>0.71399999999999997</v>
      </c>
      <c r="E824" s="204"/>
      <c r="F824" s="205">
        <v>4.9000000000000004</v>
      </c>
      <c r="G824" s="202">
        <v>1</v>
      </c>
      <c r="H824" s="204">
        <v>0.33300000000000002</v>
      </c>
      <c r="I824" s="202">
        <v>12</v>
      </c>
      <c r="J824" s="204">
        <v>5.6000000000000001E-2</v>
      </c>
      <c r="K824" s="204">
        <v>6.6000000000000003E-2</v>
      </c>
      <c r="L824" s="202"/>
      <c r="M824" s="202"/>
      <c r="N824" s="355">
        <v>0.67</v>
      </c>
    </row>
    <row r="825" spans="1:14" ht="33.75" x14ac:dyDescent="0.2">
      <c r="A825" s="202" t="s">
        <v>2335</v>
      </c>
      <c r="B825" s="202" t="s">
        <v>3303</v>
      </c>
      <c r="C825" s="354" t="s">
        <v>3226</v>
      </c>
      <c r="D825" s="204">
        <v>1.27</v>
      </c>
      <c r="E825" s="204"/>
      <c r="F825" s="205">
        <v>5.6</v>
      </c>
      <c r="G825" s="202">
        <v>1</v>
      </c>
      <c r="H825" s="204">
        <v>0.51800000000000002</v>
      </c>
      <c r="I825" s="202">
        <v>11</v>
      </c>
      <c r="J825" s="204">
        <v>0.08</v>
      </c>
      <c r="K825" s="204">
        <v>9.7000000000000003E-2</v>
      </c>
      <c r="L825" s="202"/>
      <c r="M825" s="202"/>
      <c r="N825" s="355">
        <v>0.77429999999999999</v>
      </c>
    </row>
    <row r="826" spans="1:14" ht="33.75" x14ac:dyDescent="0.2">
      <c r="A826" s="202" t="s">
        <v>654</v>
      </c>
      <c r="B826" s="202" t="s">
        <v>3303</v>
      </c>
      <c r="C826" s="354" t="s">
        <v>3227</v>
      </c>
      <c r="D826" s="204">
        <v>1.37</v>
      </c>
      <c r="E826" s="204"/>
      <c r="F826" s="205">
        <v>4.5</v>
      </c>
      <c r="G826" s="202">
        <v>1</v>
      </c>
      <c r="H826" s="204">
        <v>0.19600000000000001</v>
      </c>
      <c r="I826" s="202">
        <v>9</v>
      </c>
      <c r="J826" s="204">
        <v>6.2E-2</v>
      </c>
      <c r="K826" s="204">
        <v>7.1999999999999995E-2</v>
      </c>
      <c r="L826" s="202"/>
      <c r="M826" s="202"/>
      <c r="N826" s="355">
        <v>0.75849999999999995</v>
      </c>
    </row>
    <row r="827" spans="1:14" ht="33.75" x14ac:dyDescent="0.2">
      <c r="A827" s="202" t="s">
        <v>655</v>
      </c>
      <c r="B827" s="202" t="s">
        <v>3303</v>
      </c>
      <c r="C827" s="354" t="s">
        <v>3228</v>
      </c>
      <c r="D827" s="204">
        <v>1.216</v>
      </c>
      <c r="E827" s="204"/>
      <c r="F827" s="205">
        <v>4.2</v>
      </c>
      <c r="G827" s="202">
        <v>1</v>
      </c>
      <c r="H827" s="204">
        <v>0.46899999999999997</v>
      </c>
      <c r="I827" s="202">
        <v>8</v>
      </c>
      <c r="J827" s="204">
        <v>7.5999999999999998E-2</v>
      </c>
      <c r="K827" s="204">
        <v>8.6999999999999994E-2</v>
      </c>
      <c r="L827" s="202"/>
      <c r="M827" s="202"/>
      <c r="N827" s="355">
        <v>0.72340000000000004</v>
      </c>
    </row>
    <row r="828" spans="1:14" ht="22.5" x14ac:dyDescent="0.2">
      <c r="A828" s="202" t="s">
        <v>656</v>
      </c>
      <c r="B828" s="202" t="s">
        <v>3303</v>
      </c>
      <c r="C828" s="354" t="s">
        <v>657</v>
      </c>
      <c r="D828" s="204">
        <v>0.90400000000000003</v>
      </c>
      <c r="E828" s="204"/>
      <c r="F828" s="205">
        <v>3.2</v>
      </c>
      <c r="G828" s="202">
        <v>1</v>
      </c>
      <c r="H828" s="204">
        <v>0.27800000000000002</v>
      </c>
      <c r="I828" s="202">
        <v>7</v>
      </c>
      <c r="J828" s="204">
        <v>7.1999999999999995E-2</v>
      </c>
      <c r="K828" s="204">
        <v>7.9000000000000001E-2</v>
      </c>
      <c r="L828" s="202"/>
      <c r="M828" s="202"/>
      <c r="N828" s="355">
        <v>0.86419999999999997</v>
      </c>
    </row>
    <row r="829" spans="1:14" ht="22.5" x14ac:dyDescent="0.2">
      <c r="A829" s="202" t="s">
        <v>658</v>
      </c>
      <c r="B829" s="202" t="s">
        <v>3303</v>
      </c>
      <c r="C829" s="354" t="s">
        <v>659</v>
      </c>
      <c r="D829" s="204">
        <v>0.65500000000000003</v>
      </c>
      <c r="E829" s="204"/>
      <c r="F829" s="205">
        <v>2.5</v>
      </c>
      <c r="G829" s="202">
        <v>1</v>
      </c>
      <c r="H829" s="204">
        <v>0.183</v>
      </c>
      <c r="I829" s="202">
        <v>5</v>
      </c>
      <c r="J829" s="204">
        <v>8.5000000000000006E-2</v>
      </c>
      <c r="K829" s="204">
        <v>8.6999999999999994E-2</v>
      </c>
      <c r="L829" s="202"/>
      <c r="M829" s="202"/>
      <c r="N829" s="355">
        <v>0.98860000000000003</v>
      </c>
    </row>
    <row r="830" spans="1:14" ht="22.5" x14ac:dyDescent="0.2">
      <c r="A830" s="202" t="s">
        <v>3466</v>
      </c>
      <c r="B830" s="202" t="s">
        <v>3303</v>
      </c>
      <c r="C830" s="354" t="s">
        <v>1149</v>
      </c>
      <c r="D830" s="204">
        <v>0.80300000000000005</v>
      </c>
      <c r="E830" s="204"/>
      <c r="F830" s="205">
        <v>2.9</v>
      </c>
      <c r="G830" s="202">
        <v>1</v>
      </c>
      <c r="H830" s="204">
        <v>0.23400000000000001</v>
      </c>
      <c r="I830" s="202">
        <v>6</v>
      </c>
      <c r="J830" s="204">
        <v>9.8000000000000004E-2</v>
      </c>
      <c r="K830" s="204">
        <v>0.104</v>
      </c>
      <c r="L830" s="202"/>
      <c r="M830" s="202"/>
      <c r="N830" s="355">
        <v>0.89549999999999996</v>
      </c>
    </row>
    <row r="831" spans="1:14" ht="56.25" x14ac:dyDescent="0.2">
      <c r="A831" s="202" t="s">
        <v>660</v>
      </c>
      <c r="B831" s="202" t="s">
        <v>3303</v>
      </c>
      <c r="C831" s="354" t="s">
        <v>3229</v>
      </c>
      <c r="D831" s="204">
        <v>3.3159999999999998</v>
      </c>
      <c r="E831" s="204"/>
      <c r="F831" s="205">
        <v>10.4</v>
      </c>
      <c r="G831" s="202">
        <v>2</v>
      </c>
      <c r="H831" s="204">
        <v>0.36499999999999999</v>
      </c>
      <c r="I831" s="202">
        <v>18</v>
      </c>
      <c r="J831" s="204">
        <v>7.3999999999999996E-2</v>
      </c>
      <c r="K831" s="204">
        <v>9.6000000000000002E-2</v>
      </c>
      <c r="L831" s="202"/>
      <c r="M831" s="202"/>
      <c r="N831" s="355">
        <v>1.0758000000000001</v>
      </c>
    </row>
    <row r="832" spans="1:14" ht="22.5" x14ac:dyDescent="0.2">
      <c r="A832" s="202" t="s">
        <v>1167</v>
      </c>
      <c r="B832" s="202" t="s">
        <v>3303</v>
      </c>
      <c r="C832" s="354" t="s">
        <v>1168</v>
      </c>
      <c r="D832" s="204">
        <v>4.0419999999999998</v>
      </c>
      <c r="E832" s="204"/>
      <c r="F832" s="205">
        <v>29</v>
      </c>
      <c r="G832" s="202">
        <v>9</v>
      </c>
      <c r="H832" s="204">
        <v>0.219</v>
      </c>
      <c r="I832" s="202">
        <v>47</v>
      </c>
      <c r="J832" s="204">
        <v>7.5999999999999998E-2</v>
      </c>
      <c r="K832" s="204">
        <v>7.2999999999999995E-2</v>
      </c>
      <c r="L832" s="202"/>
      <c r="M832" s="202"/>
      <c r="N832" s="355">
        <v>0.87209999999999999</v>
      </c>
    </row>
    <row r="833" spans="1:14" ht="22.5" x14ac:dyDescent="0.2">
      <c r="A833" s="202" t="s">
        <v>1327</v>
      </c>
      <c r="B833" s="202" t="s">
        <v>3304</v>
      </c>
      <c r="C833" s="354" t="s">
        <v>1328</v>
      </c>
      <c r="D833" s="204">
        <v>1.468</v>
      </c>
      <c r="E833" s="204"/>
      <c r="F833" s="205">
        <v>20.6</v>
      </c>
      <c r="G833" s="202"/>
      <c r="H833" s="204"/>
      <c r="I833" s="202">
        <v>30</v>
      </c>
      <c r="J833" s="204">
        <v>4.9000000000000002E-2</v>
      </c>
      <c r="K833" s="204">
        <v>6.6000000000000003E-2</v>
      </c>
      <c r="L833" s="202"/>
      <c r="M833" s="202"/>
      <c r="N833" s="355">
        <v>0.76639999999999997</v>
      </c>
    </row>
    <row r="834" spans="1:14" ht="56.25" x14ac:dyDescent="0.2">
      <c r="A834" s="202" t="s">
        <v>3131</v>
      </c>
      <c r="B834" s="202" t="s">
        <v>3305</v>
      </c>
      <c r="C834" s="354" t="s">
        <v>7834</v>
      </c>
      <c r="D834" s="204">
        <v>0.98199999999999998</v>
      </c>
      <c r="E834" s="204"/>
      <c r="F834" s="205">
        <v>11.4</v>
      </c>
      <c r="G834" s="202">
        <v>3</v>
      </c>
      <c r="H834" s="204">
        <v>0.23799999999999999</v>
      </c>
      <c r="I834" s="202">
        <v>23</v>
      </c>
      <c r="J834" s="204">
        <v>8.4000000000000005E-2</v>
      </c>
      <c r="K834" s="204">
        <v>7.6999999999999999E-2</v>
      </c>
      <c r="L834" s="202"/>
      <c r="M834" s="202"/>
      <c r="N834" s="355">
        <v>1.1594</v>
      </c>
    </row>
    <row r="835" spans="1:14" ht="45" x14ac:dyDescent="0.2">
      <c r="A835" s="202" t="s">
        <v>1346</v>
      </c>
      <c r="B835" s="202" t="s">
        <v>3305</v>
      </c>
      <c r="C835" s="354" t="s">
        <v>7317</v>
      </c>
      <c r="D835" s="204">
        <v>0.77900000000000003</v>
      </c>
      <c r="E835" s="204"/>
      <c r="F835" s="205">
        <v>9.6</v>
      </c>
      <c r="G835" s="202">
        <v>2</v>
      </c>
      <c r="H835" s="204">
        <v>0.255</v>
      </c>
      <c r="I835" s="202">
        <v>18</v>
      </c>
      <c r="J835" s="204">
        <v>5.5E-2</v>
      </c>
      <c r="K835" s="204">
        <v>7.1999999999999995E-2</v>
      </c>
      <c r="L835" s="202"/>
      <c r="M835" s="202"/>
      <c r="N835" s="355">
        <v>0.61160000000000003</v>
      </c>
    </row>
    <row r="836" spans="1:14" ht="45" x14ac:dyDescent="0.2">
      <c r="A836" s="202" t="s">
        <v>1347</v>
      </c>
      <c r="B836" s="202" t="s">
        <v>3305</v>
      </c>
      <c r="C836" s="354" t="s">
        <v>3137</v>
      </c>
      <c r="D836" s="204">
        <v>0.50800000000000001</v>
      </c>
      <c r="E836" s="204"/>
      <c r="F836" s="205">
        <v>5.7</v>
      </c>
      <c r="G836" s="202"/>
      <c r="H836" s="204"/>
      <c r="I836" s="202">
        <v>13</v>
      </c>
      <c r="J836" s="204">
        <v>0.06</v>
      </c>
      <c r="K836" s="204">
        <v>7.2999999999999995E-2</v>
      </c>
      <c r="L836" s="202"/>
      <c r="M836" s="202"/>
      <c r="N836" s="355">
        <v>0.75119999999999998</v>
      </c>
    </row>
    <row r="837" spans="1:14" ht="22.5" x14ac:dyDescent="0.2">
      <c r="A837" s="202" t="s">
        <v>2500</v>
      </c>
      <c r="B837" s="202" t="s">
        <v>3305</v>
      </c>
      <c r="C837" s="354" t="s">
        <v>3138</v>
      </c>
      <c r="D837" s="204">
        <v>1.159</v>
      </c>
      <c r="E837" s="204"/>
      <c r="F837" s="205">
        <v>11.8</v>
      </c>
      <c r="G837" s="202">
        <v>3</v>
      </c>
      <c r="H837" s="204">
        <v>0.27700000000000002</v>
      </c>
      <c r="I837" s="202">
        <v>25</v>
      </c>
      <c r="J837" s="204">
        <v>6.6000000000000003E-2</v>
      </c>
      <c r="K837" s="204">
        <v>8.6999999999999994E-2</v>
      </c>
      <c r="L837" s="202"/>
      <c r="M837" s="202" t="s">
        <v>310</v>
      </c>
      <c r="N837" s="355">
        <v>1.0383</v>
      </c>
    </row>
    <row r="838" spans="1:14" ht="22.5" x14ac:dyDescent="0.2">
      <c r="A838" s="202" t="s">
        <v>3734</v>
      </c>
      <c r="B838" s="202" t="s">
        <v>3305</v>
      </c>
      <c r="C838" s="354" t="s">
        <v>389</v>
      </c>
      <c r="D838" s="204">
        <v>0.57499999999999996</v>
      </c>
      <c r="E838" s="204"/>
      <c r="F838" s="205">
        <v>5.6</v>
      </c>
      <c r="G838" s="202">
        <v>1</v>
      </c>
      <c r="H838" s="204">
        <v>0.34799999999999998</v>
      </c>
      <c r="I838" s="202">
        <v>13</v>
      </c>
      <c r="J838" s="204">
        <v>7.0000000000000007E-2</v>
      </c>
      <c r="K838" s="204">
        <v>8.5000000000000006E-2</v>
      </c>
      <c r="L838" s="202"/>
      <c r="M838" s="202" t="s">
        <v>310</v>
      </c>
      <c r="N838" s="355">
        <v>0.96950000000000003</v>
      </c>
    </row>
    <row r="839" spans="1:14" ht="22.5" x14ac:dyDescent="0.2">
      <c r="A839" s="202" t="s">
        <v>3735</v>
      </c>
      <c r="B839" s="202" t="s">
        <v>3305</v>
      </c>
      <c r="C839" s="354" t="s">
        <v>2092</v>
      </c>
      <c r="D839" s="204">
        <v>1.274</v>
      </c>
      <c r="E839" s="204"/>
      <c r="F839" s="205">
        <v>14.4</v>
      </c>
      <c r="G839" s="202">
        <v>4</v>
      </c>
      <c r="H839" s="204">
        <v>0.24399999999999999</v>
      </c>
      <c r="I839" s="202">
        <v>28</v>
      </c>
      <c r="J839" s="204">
        <v>5.8999999999999997E-2</v>
      </c>
      <c r="K839" s="204">
        <v>7.9000000000000001E-2</v>
      </c>
      <c r="L839" s="202"/>
      <c r="M839" s="202"/>
      <c r="N839" s="355">
        <v>1.0328999999999999</v>
      </c>
    </row>
    <row r="840" spans="1:14" ht="33.75" x14ac:dyDescent="0.2">
      <c r="A840" s="202" t="s">
        <v>3736</v>
      </c>
      <c r="B840" s="202" t="s">
        <v>3305</v>
      </c>
      <c r="C840" s="354" t="s">
        <v>7835</v>
      </c>
      <c r="D840" s="204">
        <v>0.495</v>
      </c>
      <c r="E840" s="204"/>
      <c r="F840" s="205">
        <v>6.4</v>
      </c>
      <c r="G840" s="202">
        <v>1</v>
      </c>
      <c r="H840" s="204">
        <v>0.307</v>
      </c>
      <c r="I840" s="202">
        <v>13</v>
      </c>
      <c r="J840" s="204">
        <v>5.2999999999999999E-2</v>
      </c>
      <c r="K840" s="204">
        <v>6.5000000000000002E-2</v>
      </c>
      <c r="L840" s="202"/>
      <c r="M840" s="202"/>
      <c r="N840" s="355">
        <v>0.7319</v>
      </c>
    </row>
    <row r="841" spans="1:14" ht="22.5" x14ac:dyDescent="0.2">
      <c r="A841" s="202" t="s">
        <v>7836</v>
      </c>
      <c r="B841" s="202" t="s">
        <v>3305</v>
      </c>
      <c r="C841" s="354" t="s">
        <v>7837</v>
      </c>
      <c r="D841" s="204">
        <v>0.42199999999999999</v>
      </c>
      <c r="E841" s="204"/>
      <c r="F841" s="205">
        <v>4.5</v>
      </c>
      <c r="G841" s="202">
        <v>1</v>
      </c>
      <c r="H841" s="204">
        <v>0.17599999999999999</v>
      </c>
      <c r="I841" s="202">
        <v>10</v>
      </c>
      <c r="J841" s="204">
        <v>5.8000000000000003E-2</v>
      </c>
      <c r="K841" s="204">
        <v>6.7000000000000004E-2</v>
      </c>
      <c r="L841" s="202"/>
      <c r="M841" s="202"/>
      <c r="N841" s="355">
        <v>0.74270000000000003</v>
      </c>
    </row>
    <row r="842" spans="1:14" ht="22.5" x14ac:dyDescent="0.2">
      <c r="A842" s="202" t="s">
        <v>6681</v>
      </c>
      <c r="B842" s="202" t="s">
        <v>3305</v>
      </c>
      <c r="C842" s="354" t="s">
        <v>7838</v>
      </c>
      <c r="D842" s="204">
        <v>0.34899999999999998</v>
      </c>
      <c r="E842" s="204"/>
      <c r="F842" s="205">
        <v>3.3</v>
      </c>
      <c r="G842" s="202"/>
      <c r="H842" s="204"/>
      <c r="I842" s="202">
        <v>8</v>
      </c>
      <c r="J842" s="204">
        <v>6.9000000000000006E-2</v>
      </c>
      <c r="K842" s="204">
        <v>7.5999999999999998E-2</v>
      </c>
      <c r="L842" s="202"/>
      <c r="M842" s="202"/>
      <c r="N842" s="355">
        <v>0.82579999999999998</v>
      </c>
    </row>
    <row r="843" spans="1:14" ht="22.5" x14ac:dyDescent="0.2">
      <c r="A843" s="202" t="s">
        <v>6683</v>
      </c>
      <c r="B843" s="202" t="s">
        <v>3305</v>
      </c>
      <c r="C843" s="354" t="s">
        <v>7839</v>
      </c>
      <c r="D843" s="204">
        <v>0.186</v>
      </c>
      <c r="E843" s="204"/>
      <c r="F843" s="205">
        <v>1</v>
      </c>
      <c r="G843" s="202"/>
      <c r="H843" s="204"/>
      <c r="I843" s="202"/>
      <c r="J843" s="204"/>
      <c r="K843" s="204"/>
      <c r="L843" s="202"/>
      <c r="M843" s="202"/>
      <c r="N843" s="355">
        <v>1.1212</v>
      </c>
    </row>
    <row r="844" spans="1:14" ht="22.5" x14ac:dyDescent="0.2">
      <c r="A844" s="202" t="s">
        <v>7840</v>
      </c>
      <c r="B844" s="202" t="s">
        <v>3305</v>
      </c>
      <c r="C844" s="354" t="s">
        <v>7841</v>
      </c>
      <c r="D844" s="204">
        <v>0.47499999999999998</v>
      </c>
      <c r="E844" s="204"/>
      <c r="F844" s="205">
        <v>5.0999999999999996</v>
      </c>
      <c r="G844" s="202">
        <v>1</v>
      </c>
      <c r="H844" s="204">
        <v>0.21199999999999999</v>
      </c>
      <c r="I844" s="202">
        <v>11</v>
      </c>
      <c r="J844" s="204">
        <v>5.8000000000000003E-2</v>
      </c>
      <c r="K844" s="204">
        <v>6.9000000000000006E-2</v>
      </c>
      <c r="L844" s="202"/>
      <c r="M844" s="202"/>
      <c r="N844" s="355">
        <v>0.76319999999999999</v>
      </c>
    </row>
    <row r="845" spans="1:14" ht="22.5" x14ac:dyDescent="0.2">
      <c r="A845" s="202" t="s">
        <v>7842</v>
      </c>
      <c r="B845" s="202" t="s">
        <v>3305</v>
      </c>
      <c r="C845" s="354" t="s">
        <v>7843</v>
      </c>
      <c r="D845" s="204">
        <v>0.33200000000000002</v>
      </c>
      <c r="E845" s="204"/>
      <c r="F845" s="205">
        <v>3.5</v>
      </c>
      <c r="G845" s="202">
        <v>1</v>
      </c>
      <c r="H845" s="204">
        <v>8.5999999999999993E-2</v>
      </c>
      <c r="I845" s="202">
        <v>8</v>
      </c>
      <c r="J845" s="204">
        <v>6.2E-2</v>
      </c>
      <c r="K845" s="204">
        <v>6.9000000000000006E-2</v>
      </c>
      <c r="L845" s="202"/>
      <c r="M845" s="202"/>
      <c r="N845" s="355">
        <v>0.84960000000000002</v>
      </c>
    </row>
    <row r="846" spans="1:14" ht="22.5" x14ac:dyDescent="0.2">
      <c r="A846" s="202" t="s">
        <v>1169</v>
      </c>
      <c r="B846" s="202" t="s">
        <v>3305</v>
      </c>
      <c r="C846" s="354" t="s">
        <v>7318</v>
      </c>
      <c r="D846" s="204">
        <v>0.192</v>
      </c>
      <c r="E846" s="204"/>
      <c r="F846" s="205">
        <v>1</v>
      </c>
      <c r="G846" s="202"/>
      <c r="H846" s="204"/>
      <c r="I846" s="202"/>
      <c r="J846" s="204"/>
      <c r="K846" s="204"/>
      <c r="L846" s="202"/>
      <c r="M846" s="202" t="s">
        <v>310</v>
      </c>
      <c r="N846" s="355">
        <v>1.3705000000000001</v>
      </c>
    </row>
    <row r="847" spans="1:14" ht="22.5" x14ac:dyDescent="0.2">
      <c r="A847" s="202" t="s">
        <v>1489</v>
      </c>
      <c r="B847" s="202" t="s">
        <v>3305</v>
      </c>
      <c r="C847" s="354" t="s">
        <v>7319</v>
      </c>
      <c r="D847" s="204">
        <v>0.16800000000000001</v>
      </c>
      <c r="E847" s="204"/>
      <c r="F847" s="205">
        <v>1</v>
      </c>
      <c r="G847" s="202"/>
      <c r="H847" s="204"/>
      <c r="I847" s="202"/>
      <c r="J847" s="204"/>
      <c r="K847" s="204"/>
      <c r="L847" s="202"/>
      <c r="M847" s="202"/>
      <c r="N847" s="355">
        <v>0.97430000000000005</v>
      </c>
    </row>
    <row r="848" spans="1:14" ht="22.5" x14ac:dyDescent="0.2">
      <c r="A848" s="202" t="s">
        <v>1490</v>
      </c>
      <c r="B848" s="202" t="s">
        <v>3305</v>
      </c>
      <c r="C848" s="354" t="s">
        <v>1491</v>
      </c>
      <c r="D848" s="204">
        <v>1.151</v>
      </c>
      <c r="E848" s="204"/>
      <c r="F848" s="205">
        <v>12.7</v>
      </c>
      <c r="G848" s="202"/>
      <c r="H848" s="204"/>
      <c r="I848" s="202">
        <v>24</v>
      </c>
      <c r="J848" s="204">
        <v>5.8999999999999997E-2</v>
      </c>
      <c r="K848" s="204">
        <v>7.8E-2</v>
      </c>
      <c r="L848" s="202"/>
      <c r="M848" s="202"/>
      <c r="N848" s="355">
        <v>1.0783</v>
      </c>
    </row>
    <row r="849" spans="1:14" x14ac:dyDescent="0.2">
      <c r="A849" s="81" t="s">
        <v>1283</v>
      </c>
      <c r="B849" s="82"/>
      <c r="C849" s="83"/>
      <c r="D849" s="84"/>
      <c r="E849" s="84"/>
      <c r="F849" s="85"/>
      <c r="G849" s="82"/>
      <c r="H849" s="84"/>
      <c r="I849" s="82"/>
      <c r="J849" s="84"/>
      <c r="K849" s="84"/>
      <c r="L849" s="82"/>
      <c r="M849" s="82"/>
      <c r="N849" s="356"/>
    </row>
    <row r="850" spans="1:14" ht="22.5" x14ac:dyDescent="0.2">
      <c r="A850" s="202" t="s">
        <v>1172</v>
      </c>
      <c r="B850" s="202" t="s">
        <v>3303</v>
      </c>
      <c r="C850" s="354" t="s">
        <v>1173</v>
      </c>
      <c r="D850" s="204">
        <v>2.8650000000000002</v>
      </c>
      <c r="E850" s="204"/>
      <c r="F850" s="205">
        <v>10.6</v>
      </c>
      <c r="G850" s="202">
        <v>3</v>
      </c>
      <c r="H850" s="204">
        <v>0.40100000000000002</v>
      </c>
      <c r="I850" s="202">
        <v>21</v>
      </c>
      <c r="J850" s="204">
        <v>0.152</v>
      </c>
      <c r="K850" s="204">
        <v>0.13900000000000001</v>
      </c>
      <c r="L850" s="202"/>
      <c r="M850" s="202"/>
      <c r="N850" s="355">
        <v>1.9597</v>
      </c>
    </row>
    <row r="851" spans="1:14" ht="22.5" x14ac:dyDescent="0.2">
      <c r="A851" s="202" t="s">
        <v>1174</v>
      </c>
      <c r="B851" s="202" t="s">
        <v>3303</v>
      </c>
      <c r="C851" s="354" t="s">
        <v>1175</v>
      </c>
      <c r="D851" s="204">
        <v>2.0059999999999998</v>
      </c>
      <c r="E851" s="204"/>
      <c r="F851" s="205">
        <v>9.3000000000000007</v>
      </c>
      <c r="G851" s="202">
        <v>2</v>
      </c>
      <c r="H851" s="204">
        <v>0.35399999999999998</v>
      </c>
      <c r="I851" s="202">
        <v>17</v>
      </c>
      <c r="J851" s="204">
        <v>0.151</v>
      </c>
      <c r="K851" s="204">
        <v>0.10299999999999999</v>
      </c>
      <c r="L851" s="202"/>
      <c r="M851" s="202"/>
      <c r="N851" s="355">
        <v>0.99160000000000004</v>
      </c>
    </row>
    <row r="852" spans="1:14" x14ac:dyDescent="0.2">
      <c r="A852" s="202" t="s">
        <v>21</v>
      </c>
      <c r="B852" s="202" t="s">
        <v>3303</v>
      </c>
      <c r="C852" s="354" t="s">
        <v>22</v>
      </c>
      <c r="D852" s="204">
        <v>1.7789999999999999</v>
      </c>
      <c r="E852" s="204"/>
      <c r="F852" s="205">
        <v>4.5</v>
      </c>
      <c r="G852" s="202">
        <v>1</v>
      </c>
      <c r="H852" s="204">
        <v>0.24299999999999999</v>
      </c>
      <c r="I852" s="202">
        <v>9</v>
      </c>
      <c r="J852" s="204">
        <v>7.5999999999999998E-2</v>
      </c>
      <c r="K852" s="204">
        <v>8.7999999999999995E-2</v>
      </c>
      <c r="L852" s="202"/>
      <c r="M852" s="202"/>
      <c r="N852" s="355">
        <v>0.85470000000000002</v>
      </c>
    </row>
    <row r="853" spans="1:14" ht="56.25" x14ac:dyDescent="0.2">
      <c r="A853" s="202" t="s">
        <v>1284</v>
      </c>
      <c r="B853" s="202" t="s">
        <v>3303</v>
      </c>
      <c r="C853" s="354" t="s">
        <v>5734</v>
      </c>
      <c r="D853" s="204">
        <v>3.1560000000000001</v>
      </c>
      <c r="E853" s="204"/>
      <c r="F853" s="205">
        <v>12.5</v>
      </c>
      <c r="G853" s="202">
        <v>3</v>
      </c>
      <c r="H853" s="204">
        <v>0.372</v>
      </c>
      <c r="I853" s="202">
        <v>26</v>
      </c>
      <c r="J853" s="204">
        <v>8.4000000000000005E-2</v>
      </c>
      <c r="K853" s="204">
        <v>0.111</v>
      </c>
      <c r="L853" s="202"/>
      <c r="M853" s="202"/>
      <c r="N853" s="355">
        <v>1.2139</v>
      </c>
    </row>
    <row r="854" spans="1:14" ht="56.25" x14ac:dyDescent="0.2">
      <c r="A854" s="202" t="s">
        <v>1285</v>
      </c>
      <c r="B854" s="202" t="s">
        <v>3303</v>
      </c>
      <c r="C854" s="354" t="s">
        <v>7320</v>
      </c>
      <c r="D854" s="204">
        <v>1.214</v>
      </c>
      <c r="E854" s="204"/>
      <c r="F854" s="205">
        <v>3.5</v>
      </c>
      <c r="G854" s="202">
        <v>1</v>
      </c>
      <c r="H854" s="204">
        <v>0.192</v>
      </c>
      <c r="I854" s="202">
        <v>8</v>
      </c>
      <c r="J854" s="204">
        <v>7.5999999999999998E-2</v>
      </c>
      <c r="K854" s="204">
        <v>8.5000000000000006E-2</v>
      </c>
      <c r="L854" s="202"/>
      <c r="M854" s="202"/>
      <c r="N854" s="355">
        <v>0.8952</v>
      </c>
    </row>
    <row r="855" spans="1:14" ht="56.25" x14ac:dyDescent="0.2">
      <c r="A855" s="202" t="s">
        <v>2326</v>
      </c>
      <c r="B855" s="202" t="s">
        <v>3303</v>
      </c>
      <c r="C855" s="354" t="s">
        <v>7321</v>
      </c>
      <c r="D855" s="204">
        <v>1.016</v>
      </c>
      <c r="E855" s="204"/>
      <c r="F855" s="205">
        <v>3</v>
      </c>
      <c r="G855" s="202">
        <v>1</v>
      </c>
      <c r="H855" s="204">
        <v>7.8E-2</v>
      </c>
      <c r="I855" s="202">
        <v>6</v>
      </c>
      <c r="J855" s="204">
        <v>7.5999999999999998E-2</v>
      </c>
      <c r="K855" s="204">
        <v>8.1000000000000003E-2</v>
      </c>
      <c r="L855" s="202"/>
      <c r="M855" s="202"/>
      <c r="N855" s="355">
        <v>0.82140000000000002</v>
      </c>
    </row>
    <row r="856" spans="1:14" ht="45" x14ac:dyDescent="0.2">
      <c r="A856" s="202" t="s">
        <v>2327</v>
      </c>
      <c r="B856" s="202" t="s">
        <v>3303</v>
      </c>
      <c r="C856" s="354" t="s">
        <v>7322</v>
      </c>
      <c r="D856" s="204">
        <v>0.86</v>
      </c>
      <c r="E856" s="204"/>
      <c r="F856" s="205">
        <v>2.7</v>
      </c>
      <c r="G856" s="202">
        <v>1</v>
      </c>
      <c r="H856" s="204">
        <v>0.10100000000000001</v>
      </c>
      <c r="I856" s="202">
        <v>5</v>
      </c>
      <c r="J856" s="204">
        <v>7.5999999999999998E-2</v>
      </c>
      <c r="K856" s="204">
        <v>7.9000000000000001E-2</v>
      </c>
      <c r="L856" s="202"/>
      <c r="M856" s="202"/>
      <c r="N856" s="355">
        <v>0.82840000000000003</v>
      </c>
    </row>
    <row r="857" spans="1:14" x14ac:dyDescent="0.2">
      <c r="A857" s="202" t="s">
        <v>2670</v>
      </c>
      <c r="B857" s="202" t="s">
        <v>3303</v>
      </c>
      <c r="C857" s="354" t="s">
        <v>1495</v>
      </c>
      <c r="D857" s="204">
        <v>1.498</v>
      </c>
      <c r="E857" s="204"/>
      <c r="F857" s="205">
        <v>6</v>
      </c>
      <c r="G857" s="202">
        <v>1</v>
      </c>
      <c r="H857" s="204">
        <v>0.23300000000000001</v>
      </c>
      <c r="I857" s="202">
        <v>13</v>
      </c>
      <c r="J857" s="204">
        <v>5.3999999999999999E-2</v>
      </c>
      <c r="K857" s="204">
        <v>6.7000000000000004E-2</v>
      </c>
      <c r="L857" s="202"/>
      <c r="M857" s="202"/>
      <c r="N857" s="355">
        <v>0.6905</v>
      </c>
    </row>
    <row r="858" spans="1:14" ht="56.25" x14ac:dyDescent="0.2">
      <c r="A858" s="202" t="s">
        <v>1496</v>
      </c>
      <c r="B858" s="202" t="s">
        <v>3303</v>
      </c>
      <c r="C858" s="354" t="s">
        <v>6834</v>
      </c>
      <c r="D858" s="204">
        <v>3.3170000000000002</v>
      </c>
      <c r="E858" s="204"/>
      <c r="F858" s="205">
        <v>21</v>
      </c>
      <c r="G858" s="202">
        <v>6</v>
      </c>
      <c r="H858" s="204">
        <v>0.36499999999999999</v>
      </c>
      <c r="I858" s="202">
        <v>39</v>
      </c>
      <c r="J858" s="204">
        <v>8.5000000000000006E-2</v>
      </c>
      <c r="K858" s="204">
        <v>0.11600000000000001</v>
      </c>
      <c r="L858" s="202"/>
      <c r="M858" s="202"/>
      <c r="N858" s="355">
        <v>1.1367</v>
      </c>
    </row>
    <row r="859" spans="1:14" ht="45" x14ac:dyDescent="0.2">
      <c r="A859" s="202" t="s">
        <v>1497</v>
      </c>
      <c r="B859" s="202" t="s">
        <v>3303</v>
      </c>
      <c r="C859" s="354" t="s">
        <v>6835</v>
      </c>
      <c r="D859" s="204">
        <v>2.3580000000000001</v>
      </c>
      <c r="E859" s="204"/>
      <c r="F859" s="205">
        <v>15.4</v>
      </c>
      <c r="G859" s="202">
        <v>4</v>
      </c>
      <c r="H859" s="204">
        <v>0.28699999999999998</v>
      </c>
      <c r="I859" s="202">
        <v>33</v>
      </c>
      <c r="J859" s="204">
        <v>6.5000000000000002E-2</v>
      </c>
      <c r="K859" s="204">
        <v>8.7999999999999995E-2</v>
      </c>
      <c r="L859" s="202"/>
      <c r="M859" s="202"/>
      <c r="N859" s="355">
        <v>1.0032000000000001</v>
      </c>
    </row>
    <row r="860" spans="1:14" ht="33.75" x14ac:dyDescent="0.2">
      <c r="A860" s="202" t="s">
        <v>1492</v>
      </c>
      <c r="B860" s="202" t="s">
        <v>3303</v>
      </c>
      <c r="C860" s="354" t="s">
        <v>6685</v>
      </c>
      <c r="D860" s="204">
        <v>1.151</v>
      </c>
      <c r="E860" s="204"/>
      <c r="F860" s="205">
        <v>6</v>
      </c>
      <c r="G860" s="202">
        <v>1</v>
      </c>
      <c r="H860" s="204">
        <v>0.55900000000000005</v>
      </c>
      <c r="I860" s="202">
        <v>16</v>
      </c>
      <c r="J860" s="204">
        <v>6.4000000000000001E-2</v>
      </c>
      <c r="K860" s="204">
        <v>7.8E-2</v>
      </c>
      <c r="L860" s="202"/>
      <c r="M860" s="202"/>
      <c r="N860" s="355">
        <v>0.85109999999999997</v>
      </c>
    </row>
    <row r="861" spans="1:14" ht="22.5" x14ac:dyDescent="0.2">
      <c r="A861" s="202" t="s">
        <v>6686</v>
      </c>
      <c r="B861" s="202" t="s">
        <v>3303</v>
      </c>
      <c r="C861" s="354" t="s">
        <v>6687</v>
      </c>
      <c r="D861" s="204">
        <v>0.85899999999999999</v>
      </c>
      <c r="E861" s="204"/>
      <c r="F861" s="205">
        <v>4.3</v>
      </c>
      <c r="G861" s="202">
        <v>1</v>
      </c>
      <c r="H861" s="204">
        <v>0.32600000000000001</v>
      </c>
      <c r="I861" s="202">
        <v>12</v>
      </c>
      <c r="J861" s="204">
        <v>5.8999999999999997E-2</v>
      </c>
      <c r="K861" s="204">
        <v>6.9000000000000006E-2</v>
      </c>
      <c r="L861" s="202"/>
      <c r="M861" s="202"/>
      <c r="N861" s="355">
        <v>0.77849999999999997</v>
      </c>
    </row>
    <row r="862" spans="1:14" ht="22.5" x14ac:dyDescent="0.2">
      <c r="A862" s="202" t="s">
        <v>1804</v>
      </c>
      <c r="B862" s="202" t="s">
        <v>3303</v>
      </c>
      <c r="C862" s="354" t="s">
        <v>5738</v>
      </c>
      <c r="D862" s="204">
        <v>1.623</v>
      </c>
      <c r="E862" s="204"/>
      <c r="F862" s="205">
        <v>5.7</v>
      </c>
      <c r="G862" s="202">
        <v>1</v>
      </c>
      <c r="H862" s="204">
        <v>0.28699999999999998</v>
      </c>
      <c r="I862" s="202">
        <v>13</v>
      </c>
      <c r="J862" s="204">
        <v>7.0000000000000007E-2</v>
      </c>
      <c r="K862" s="204">
        <v>8.5000000000000006E-2</v>
      </c>
      <c r="L862" s="202"/>
      <c r="M862" s="202"/>
      <c r="N862" s="355">
        <v>0.90700000000000003</v>
      </c>
    </row>
    <row r="863" spans="1:14" ht="33.75" x14ac:dyDescent="0.2">
      <c r="A863" s="202" t="s">
        <v>2549</v>
      </c>
      <c r="B863" s="202" t="s">
        <v>3303</v>
      </c>
      <c r="C863" s="354" t="s">
        <v>3383</v>
      </c>
      <c r="D863" s="204">
        <v>0.99399999999999999</v>
      </c>
      <c r="E863" s="204"/>
      <c r="F863" s="205">
        <v>3.1</v>
      </c>
      <c r="G863" s="202"/>
      <c r="H863" s="204"/>
      <c r="I863" s="202">
        <v>5</v>
      </c>
      <c r="J863" s="204">
        <v>0.23200000000000001</v>
      </c>
      <c r="K863" s="204">
        <v>0.249</v>
      </c>
      <c r="L863" s="202"/>
      <c r="M863" s="202" t="s">
        <v>310</v>
      </c>
      <c r="N863" s="355">
        <v>0.92589999999999995</v>
      </c>
    </row>
    <row r="864" spans="1:14" ht="33.75" x14ac:dyDescent="0.2">
      <c r="A864" s="202" t="s">
        <v>441</v>
      </c>
      <c r="B864" s="202" t="s">
        <v>3303</v>
      </c>
      <c r="C864" s="354" t="s">
        <v>6688</v>
      </c>
      <c r="D864" s="204">
        <v>1.304</v>
      </c>
      <c r="E864" s="204"/>
      <c r="F864" s="205">
        <v>10.4</v>
      </c>
      <c r="G864" s="202">
        <v>2</v>
      </c>
      <c r="H864" s="204">
        <v>0.42</v>
      </c>
      <c r="I864" s="202">
        <v>25</v>
      </c>
      <c r="J864" s="204">
        <v>0.13</v>
      </c>
      <c r="K864" s="204">
        <v>0.111</v>
      </c>
      <c r="L864" s="202"/>
      <c r="M864" s="202" t="s">
        <v>310</v>
      </c>
      <c r="N864" s="355">
        <v>0.80610000000000004</v>
      </c>
    </row>
    <row r="865" spans="1:14" ht="56.25" x14ac:dyDescent="0.2">
      <c r="A865" s="202" t="s">
        <v>3486</v>
      </c>
      <c r="B865" s="202" t="s">
        <v>3303</v>
      </c>
      <c r="C865" s="354" t="s">
        <v>7844</v>
      </c>
      <c r="D865" s="204">
        <v>0.77800000000000002</v>
      </c>
      <c r="E865" s="204"/>
      <c r="F865" s="205">
        <v>3.4</v>
      </c>
      <c r="G865" s="202"/>
      <c r="H865" s="204"/>
      <c r="I865" s="202">
        <v>6</v>
      </c>
      <c r="J865" s="204">
        <v>0.23100000000000001</v>
      </c>
      <c r="K865" s="204">
        <v>0.17799999999999999</v>
      </c>
      <c r="L865" s="202"/>
      <c r="M865" s="202" t="s">
        <v>310</v>
      </c>
      <c r="N865" s="355">
        <v>1.2353000000000001</v>
      </c>
    </row>
    <row r="866" spans="1:14" ht="45" x14ac:dyDescent="0.2">
      <c r="A866" s="202" t="s">
        <v>3487</v>
      </c>
      <c r="B866" s="202" t="s">
        <v>3303</v>
      </c>
      <c r="C866" s="354" t="s">
        <v>7845</v>
      </c>
      <c r="D866" s="204">
        <v>0.79300000000000004</v>
      </c>
      <c r="E866" s="204"/>
      <c r="F866" s="205">
        <v>6.9</v>
      </c>
      <c r="G866" s="202"/>
      <c r="H866" s="204"/>
      <c r="I866" s="202">
        <v>14</v>
      </c>
      <c r="J866" s="204">
        <v>0.114</v>
      </c>
      <c r="K866" s="204">
        <v>9.9000000000000005E-2</v>
      </c>
      <c r="L866" s="202"/>
      <c r="M866" s="202" t="s">
        <v>310</v>
      </c>
      <c r="N866" s="355">
        <v>0.79690000000000005</v>
      </c>
    </row>
    <row r="867" spans="1:14" ht="33.75" x14ac:dyDescent="0.2">
      <c r="A867" s="202" t="s">
        <v>25</v>
      </c>
      <c r="B867" s="202" t="s">
        <v>3303</v>
      </c>
      <c r="C867" s="354" t="s">
        <v>3384</v>
      </c>
      <c r="D867" s="204">
        <v>0.51200000000000001</v>
      </c>
      <c r="E867" s="204"/>
      <c r="F867" s="205">
        <v>3.4</v>
      </c>
      <c r="G867" s="202"/>
      <c r="H867" s="204"/>
      <c r="I867" s="202">
        <v>8</v>
      </c>
      <c r="J867" s="204">
        <v>0.152</v>
      </c>
      <c r="K867" s="204">
        <v>0.11700000000000001</v>
      </c>
      <c r="L867" s="202"/>
      <c r="M867" s="202" t="s">
        <v>310</v>
      </c>
      <c r="N867" s="355">
        <v>0.92769999999999997</v>
      </c>
    </row>
    <row r="868" spans="1:14" ht="33.75" x14ac:dyDescent="0.2">
      <c r="A868" s="202" t="s">
        <v>3488</v>
      </c>
      <c r="B868" s="202" t="s">
        <v>3303</v>
      </c>
      <c r="C868" s="354" t="s">
        <v>5739</v>
      </c>
      <c r="D868" s="204">
        <v>2.6480000000000001</v>
      </c>
      <c r="E868" s="204"/>
      <c r="F868" s="205">
        <v>27.5</v>
      </c>
      <c r="G868" s="202"/>
      <c r="H868" s="204"/>
      <c r="I868" s="202">
        <v>45</v>
      </c>
      <c r="J868" s="204">
        <v>5.1999999999999998E-2</v>
      </c>
      <c r="K868" s="204">
        <v>7.1999999999999995E-2</v>
      </c>
      <c r="L868" s="202"/>
      <c r="M868" s="202"/>
      <c r="N868" s="355">
        <v>0.93640000000000001</v>
      </c>
    </row>
    <row r="869" spans="1:14" ht="22.5" x14ac:dyDescent="0.2">
      <c r="A869" s="202" t="s">
        <v>2011</v>
      </c>
      <c r="B869" s="202" t="s">
        <v>3303</v>
      </c>
      <c r="C869" s="354" t="s">
        <v>2012</v>
      </c>
      <c r="D869" s="204">
        <v>4.6970000000000001</v>
      </c>
      <c r="E869" s="204"/>
      <c r="F869" s="205">
        <v>19.7</v>
      </c>
      <c r="G869" s="202">
        <v>6</v>
      </c>
      <c r="H869" s="204">
        <v>0.32900000000000001</v>
      </c>
      <c r="I869" s="202">
        <v>38</v>
      </c>
      <c r="J869" s="204">
        <v>0.17499999999999999</v>
      </c>
      <c r="K869" s="204">
        <v>0.111</v>
      </c>
      <c r="L869" s="202"/>
      <c r="M869" s="202"/>
      <c r="N869" s="355">
        <v>1.1292</v>
      </c>
    </row>
    <row r="870" spans="1:14" x14ac:dyDescent="0.2">
      <c r="A870" s="202" t="s">
        <v>2013</v>
      </c>
      <c r="B870" s="202" t="s">
        <v>3303</v>
      </c>
      <c r="C870" s="354" t="s">
        <v>2014</v>
      </c>
      <c r="D870" s="204">
        <v>3.452</v>
      </c>
      <c r="E870" s="204"/>
      <c r="F870" s="205">
        <v>18.899999999999999</v>
      </c>
      <c r="G870" s="202">
        <v>5</v>
      </c>
      <c r="H870" s="204">
        <v>0.55600000000000005</v>
      </c>
      <c r="I870" s="202">
        <v>36</v>
      </c>
      <c r="J870" s="204">
        <v>0.17699999999999999</v>
      </c>
      <c r="K870" s="204">
        <v>0.16800000000000001</v>
      </c>
      <c r="L870" s="202"/>
      <c r="M870" s="202"/>
      <c r="N870" s="355">
        <v>1.4512</v>
      </c>
    </row>
    <row r="871" spans="1:14" ht="22.5" x14ac:dyDescent="0.2">
      <c r="A871" s="202" t="s">
        <v>1256</v>
      </c>
      <c r="B871" s="202" t="s">
        <v>3304</v>
      </c>
      <c r="C871" s="354" t="s">
        <v>1257</v>
      </c>
      <c r="D871" s="204">
        <v>1.454</v>
      </c>
      <c r="E871" s="204"/>
      <c r="F871" s="205">
        <v>20</v>
      </c>
      <c r="G871" s="202">
        <v>6</v>
      </c>
      <c r="H871" s="204">
        <v>0.20200000000000001</v>
      </c>
      <c r="I871" s="202">
        <v>30</v>
      </c>
      <c r="J871" s="204">
        <v>4.9000000000000002E-2</v>
      </c>
      <c r="K871" s="204">
        <v>6.7000000000000004E-2</v>
      </c>
      <c r="L871" s="202"/>
      <c r="M871" s="202"/>
      <c r="N871" s="355">
        <v>0.78900000000000003</v>
      </c>
    </row>
    <row r="872" spans="1:14" ht="45" x14ac:dyDescent="0.2">
      <c r="A872" s="202" t="s">
        <v>3204</v>
      </c>
      <c r="B872" s="202" t="s">
        <v>3305</v>
      </c>
      <c r="C872" s="354" t="s">
        <v>5740</v>
      </c>
      <c r="D872" s="204">
        <v>1.714</v>
      </c>
      <c r="E872" s="204"/>
      <c r="F872" s="205">
        <v>12.5</v>
      </c>
      <c r="G872" s="202">
        <v>3</v>
      </c>
      <c r="H872" s="204">
        <v>0.42</v>
      </c>
      <c r="I872" s="202">
        <v>23</v>
      </c>
      <c r="J872" s="204">
        <v>9.4E-2</v>
      </c>
      <c r="K872" s="204">
        <v>0.125</v>
      </c>
      <c r="L872" s="202"/>
      <c r="M872" s="202"/>
      <c r="N872" s="355">
        <v>1.7030000000000001</v>
      </c>
    </row>
    <row r="873" spans="1:14" ht="56.25" x14ac:dyDescent="0.2">
      <c r="A873" s="202" t="s">
        <v>3205</v>
      </c>
      <c r="B873" s="202" t="s">
        <v>3305</v>
      </c>
      <c r="C873" s="354" t="s">
        <v>5741</v>
      </c>
      <c r="D873" s="204">
        <v>1.083</v>
      </c>
      <c r="E873" s="204"/>
      <c r="F873" s="205">
        <v>9.1999999999999993</v>
      </c>
      <c r="G873" s="202">
        <v>2</v>
      </c>
      <c r="H873" s="204">
        <v>0.35599999999999998</v>
      </c>
      <c r="I873" s="202">
        <v>15</v>
      </c>
      <c r="J873" s="204">
        <v>0.11600000000000001</v>
      </c>
      <c r="K873" s="204">
        <v>0.104</v>
      </c>
      <c r="L873" s="202"/>
      <c r="M873" s="202"/>
      <c r="N873" s="355">
        <v>1.2824</v>
      </c>
    </row>
    <row r="874" spans="1:14" ht="45" x14ac:dyDescent="0.2">
      <c r="A874" s="202" t="s">
        <v>1909</v>
      </c>
      <c r="B874" s="202" t="s">
        <v>3305</v>
      </c>
      <c r="C874" s="354" t="s">
        <v>5742</v>
      </c>
      <c r="D874" s="204">
        <v>1.3380000000000001</v>
      </c>
      <c r="E874" s="204"/>
      <c r="F874" s="205">
        <v>13.8</v>
      </c>
      <c r="G874" s="202">
        <v>4</v>
      </c>
      <c r="H874" s="204">
        <v>0.25700000000000001</v>
      </c>
      <c r="I874" s="202">
        <v>28</v>
      </c>
      <c r="J874" s="204">
        <v>6.5000000000000002E-2</v>
      </c>
      <c r="K874" s="204">
        <v>8.6999999999999994E-2</v>
      </c>
      <c r="L874" s="202"/>
      <c r="M874" s="202"/>
      <c r="N874" s="355">
        <v>1.1178999999999999</v>
      </c>
    </row>
    <row r="875" spans="1:14" ht="45" x14ac:dyDescent="0.2">
      <c r="A875" s="202" t="s">
        <v>1910</v>
      </c>
      <c r="B875" s="202" t="s">
        <v>3305</v>
      </c>
      <c r="C875" s="354" t="s">
        <v>5743</v>
      </c>
      <c r="D875" s="204">
        <v>0.46600000000000003</v>
      </c>
      <c r="E875" s="204"/>
      <c r="F875" s="205">
        <v>4.2</v>
      </c>
      <c r="G875" s="202">
        <v>1</v>
      </c>
      <c r="H875" s="204">
        <v>0.28000000000000003</v>
      </c>
      <c r="I875" s="202">
        <v>10</v>
      </c>
      <c r="J875" s="204">
        <v>7.4999999999999997E-2</v>
      </c>
      <c r="K875" s="204">
        <v>8.6999999999999994E-2</v>
      </c>
      <c r="L875" s="202"/>
      <c r="M875" s="202"/>
      <c r="N875" s="355">
        <v>1.3896999999999999</v>
      </c>
    </row>
    <row r="876" spans="1:14" ht="22.5" x14ac:dyDescent="0.2">
      <c r="A876" s="202" t="s">
        <v>1258</v>
      </c>
      <c r="B876" s="202" t="s">
        <v>3305</v>
      </c>
      <c r="C876" s="354" t="s">
        <v>5744</v>
      </c>
      <c r="D876" s="204">
        <v>0.76100000000000001</v>
      </c>
      <c r="E876" s="204"/>
      <c r="F876" s="205">
        <v>8.9</v>
      </c>
      <c r="G876" s="202">
        <v>2</v>
      </c>
      <c r="H876" s="204">
        <v>0.247</v>
      </c>
      <c r="I876" s="202">
        <v>17</v>
      </c>
      <c r="J876" s="204">
        <v>5.8000000000000003E-2</v>
      </c>
      <c r="K876" s="204">
        <v>7.4999999999999997E-2</v>
      </c>
      <c r="L876" s="202"/>
      <c r="M876" s="202"/>
      <c r="N876" s="355">
        <v>0.66700000000000004</v>
      </c>
    </row>
    <row r="877" spans="1:14" ht="33.75" x14ac:dyDescent="0.2">
      <c r="A877" s="202" t="s">
        <v>26</v>
      </c>
      <c r="B877" s="202" t="s">
        <v>3305</v>
      </c>
      <c r="C877" s="354" t="s">
        <v>5745</v>
      </c>
      <c r="D877" s="204">
        <v>0.56799999999999995</v>
      </c>
      <c r="E877" s="204"/>
      <c r="F877" s="205">
        <v>6.7</v>
      </c>
      <c r="G877" s="202">
        <v>1</v>
      </c>
      <c r="H877" s="204">
        <v>0.39800000000000002</v>
      </c>
      <c r="I877" s="202">
        <v>14</v>
      </c>
      <c r="J877" s="204">
        <v>5.8000000000000003E-2</v>
      </c>
      <c r="K877" s="204">
        <v>7.1999999999999995E-2</v>
      </c>
      <c r="L877" s="202"/>
      <c r="M877" s="202"/>
      <c r="N877" s="355">
        <v>0.62070000000000003</v>
      </c>
    </row>
    <row r="878" spans="1:14" ht="56.25" x14ac:dyDescent="0.2">
      <c r="A878" s="202" t="s">
        <v>3206</v>
      </c>
      <c r="B878" s="202" t="s">
        <v>3305</v>
      </c>
      <c r="C878" s="354" t="s">
        <v>7326</v>
      </c>
      <c r="D878" s="204">
        <v>1.2070000000000001</v>
      </c>
      <c r="E878" s="204"/>
      <c r="F878" s="205">
        <v>14</v>
      </c>
      <c r="G878" s="202">
        <v>4</v>
      </c>
      <c r="H878" s="204">
        <v>0.23100000000000001</v>
      </c>
      <c r="I878" s="202">
        <v>27</v>
      </c>
      <c r="J878" s="204">
        <v>5.8000000000000003E-2</v>
      </c>
      <c r="K878" s="204">
        <v>7.6999999999999999E-2</v>
      </c>
      <c r="L878" s="202"/>
      <c r="M878" s="202"/>
      <c r="N878" s="355">
        <v>1.1617</v>
      </c>
    </row>
    <row r="879" spans="1:14" ht="56.25" x14ac:dyDescent="0.2">
      <c r="A879" s="202" t="s">
        <v>3207</v>
      </c>
      <c r="B879" s="202" t="s">
        <v>3305</v>
      </c>
      <c r="C879" s="354" t="s">
        <v>7327</v>
      </c>
      <c r="D879" s="204">
        <v>0.56000000000000005</v>
      </c>
      <c r="E879" s="204"/>
      <c r="F879" s="205">
        <v>5.9</v>
      </c>
      <c r="G879" s="202">
        <v>1</v>
      </c>
      <c r="H879" s="204">
        <v>0.36099999999999999</v>
      </c>
      <c r="I879" s="202">
        <v>14</v>
      </c>
      <c r="J879" s="204">
        <v>0.09</v>
      </c>
      <c r="K879" s="204">
        <v>7.6999999999999999E-2</v>
      </c>
      <c r="L879" s="202"/>
      <c r="M879" s="202"/>
      <c r="N879" s="355">
        <v>1.0162</v>
      </c>
    </row>
    <row r="880" spans="1:14" ht="56.25" x14ac:dyDescent="0.2">
      <c r="A880" s="202" t="s">
        <v>7328</v>
      </c>
      <c r="B880" s="202" t="s">
        <v>3305</v>
      </c>
      <c r="C880" s="354" t="s">
        <v>7329</v>
      </c>
      <c r="D880" s="204">
        <v>0.48399999999999999</v>
      </c>
      <c r="E880" s="204"/>
      <c r="F880" s="205">
        <v>5.3</v>
      </c>
      <c r="G880" s="202">
        <v>1</v>
      </c>
      <c r="H880" s="204">
        <v>0.30099999999999999</v>
      </c>
      <c r="I880" s="202">
        <v>12</v>
      </c>
      <c r="J880" s="204">
        <v>6.0999999999999999E-2</v>
      </c>
      <c r="K880" s="204">
        <v>7.2999999999999995E-2</v>
      </c>
      <c r="L880" s="202"/>
      <c r="M880" s="202"/>
      <c r="N880" s="355">
        <v>0.88049999999999995</v>
      </c>
    </row>
    <row r="881" spans="1:14" ht="45" x14ac:dyDescent="0.2">
      <c r="A881" s="202" t="s">
        <v>1911</v>
      </c>
      <c r="B881" s="202" t="s">
        <v>3305</v>
      </c>
      <c r="C881" s="354" t="s">
        <v>5748</v>
      </c>
      <c r="D881" s="204">
        <v>0.747</v>
      </c>
      <c r="E881" s="204"/>
      <c r="F881" s="205">
        <v>5.0999999999999996</v>
      </c>
      <c r="G881" s="202"/>
      <c r="H881" s="204"/>
      <c r="I881" s="202">
        <v>14</v>
      </c>
      <c r="J881" s="204">
        <v>0.13400000000000001</v>
      </c>
      <c r="K881" s="204">
        <v>0.112</v>
      </c>
      <c r="L881" s="202"/>
      <c r="M881" s="202"/>
      <c r="N881" s="355">
        <v>1.6314</v>
      </c>
    </row>
    <row r="882" spans="1:14" ht="45" x14ac:dyDescent="0.2">
      <c r="A882" s="202" t="s">
        <v>1912</v>
      </c>
      <c r="B882" s="202" t="s">
        <v>3305</v>
      </c>
      <c r="C882" s="354" t="s">
        <v>5749</v>
      </c>
      <c r="D882" s="204">
        <v>0.66100000000000003</v>
      </c>
      <c r="E882" s="204"/>
      <c r="F882" s="205">
        <v>6</v>
      </c>
      <c r="G882" s="202"/>
      <c r="H882" s="204"/>
      <c r="I882" s="202">
        <v>15</v>
      </c>
      <c r="J882" s="204">
        <v>7.0999999999999994E-2</v>
      </c>
      <c r="K882" s="204">
        <v>8.6999999999999994E-2</v>
      </c>
      <c r="L882" s="202"/>
      <c r="M882" s="202"/>
      <c r="N882" s="355">
        <v>0.81979999999999997</v>
      </c>
    </row>
    <row r="883" spans="1:14" ht="22.5" x14ac:dyDescent="0.2">
      <c r="A883" s="202" t="s">
        <v>1974</v>
      </c>
      <c r="B883" s="202" t="s">
        <v>3305</v>
      </c>
      <c r="C883" s="354" t="s">
        <v>27</v>
      </c>
      <c r="D883" s="204">
        <v>0.2</v>
      </c>
      <c r="E883" s="204"/>
      <c r="F883" s="205">
        <v>1</v>
      </c>
      <c r="G883" s="202"/>
      <c r="H883" s="204"/>
      <c r="I883" s="202"/>
      <c r="J883" s="204"/>
      <c r="K883" s="204"/>
      <c r="L883" s="202"/>
      <c r="M883" s="202"/>
      <c r="N883" s="355">
        <v>1.1169</v>
      </c>
    </row>
    <row r="884" spans="1:14" ht="22.5" x14ac:dyDescent="0.2">
      <c r="A884" s="202" t="s">
        <v>28</v>
      </c>
      <c r="B884" s="202" t="s">
        <v>3305</v>
      </c>
      <c r="C884" s="354" t="s">
        <v>29</v>
      </c>
      <c r="D884" s="204">
        <v>0.189</v>
      </c>
      <c r="E884" s="204"/>
      <c r="F884" s="205">
        <v>1</v>
      </c>
      <c r="G884" s="202"/>
      <c r="H884" s="204"/>
      <c r="I884" s="202"/>
      <c r="J884" s="204"/>
      <c r="K884" s="204"/>
      <c r="L884" s="202"/>
      <c r="M884" s="202"/>
      <c r="N884" s="355">
        <v>0.95230000000000004</v>
      </c>
    </row>
    <row r="885" spans="1:14" ht="33.75" x14ac:dyDescent="0.2">
      <c r="A885" s="202" t="s">
        <v>4012</v>
      </c>
      <c r="B885" s="202" t="s">
        <v>3305</v>
      </c>
      <c r="C885" s="354" t="s">
        <v>5750</v>
      </c>
      <c r="D885" s="204">
        <v>1.802</v>
      </c>
      <c r="E885" s="204"/>
      <c r="F885" s="205">
        <v>13.6</v>
      </c>
      <c r="G885" s="202">
        <v>4</v>
      </c>
      <c r="H885" s="204">
        <v>0.35199999999999998</v>
      </c>
      <c r="I885" s="202">
        <v>27</v>
      </c>
      <c r="J885" s="204">
        <v>0.13</v>
      </c>
      <c r="K885" s="204">
        <v>0.121</v>
      </c>
      <c r="L885" s="202"/>
      <c r="M885" s="202" t="s">
        <v>310</v>
      </c>
      <c r="N885" s="355">
        <v>1.3334999999999999</v>
      </c>
    </row>
    <row r="886" spans="1:14" ht="33.75" x14ac:dyDescent="0.2">
      <c r="A886" s="202" t="s">
        <v>4013</v>
      </c>
      <c r="B886" s="202" t="s">
        <v>3305</v>
      </c>
      <c r="C886" s="354" t="s">
        <v>5751</v>
      </c>
      <c r="D886" s="204">
        <v>1.258</v>
      </c>
      <c r="E886" s="204"/>
      <c r="F886" s="205">
        <v>7.1</v>
      </c>
      <c r="G886" s="202">
        <v>1</v>
      </c>
      <c r="H886" s="204">
        <v>0.90200000000000002</v>
      </c>
      <c r="I886" s="202">
        <v>14</v>
      </c>
      <c r="J886" s="204">
        <v>0.222</v>
      </c>
      <c r="K886" s="204">
        <v>0.152</v>
      </c>
      <c r="L886" s="202"/>
      <c r="M886" s="202" t="s">
        <v>310</v>
      </c>
      <c r="N886" s="355">
        <v>1.9292</v>
      </c>
    </row>
    <row r="887" spans="1:14" ht="45" x14ac:dyDescent="0.2">
      <c r="A887" s="202" t="s">
        <v>1913</v>
      </c>
      <c r="B887" s="202" t="s">
        <v>3305</v>
      </c>
      <c r="C887" s="354" t="s">
        <v>7846</v>
      </c>
      <c r="D887" s="204">
        <v>0.73699999999999999</v>
      </c>
      <c r="E887" s="204"/>
      <c r="F887" s="205">
        <v>7</v>
      </c>
      <c r="G887" s="202">
        <v>1</v>
      </c>
      <c r="H887" s="204">
        <v>0.45100000000000001</v>
      </c>
      <c r="I887" s="202">
        <v>16</v>
      </c>
      <c r="J887" s="204">
        <v>7.1999999999999995E-2</v>
      </c>
      <c r="K887" s="204">
        <v>0.09</v>
      </c>
      <c r="L887" s="202"/>
      <c r="M887" s="202" t="s">
        <v>310</v>
      </c>
      <c r="N887" s="355">
        <v>0.90310000000000001</v>
      </c>
    </row>
    <row r="888" spans="1:14" ht="45" x14ac:dyDescent="0.2">
      <c r="A888" s="202" t="s">
        <v>3235</v>
      </c>
      <c r="B888" s="202" t="s">
        <v>3305</v>
      </c>
      <c r="C888" s="354" t="s">
        <v>7847</v>
      </c>
      <c r="D888" s="204">
        <v>0.50900000000000001</v>
      </c>
      <c r="E888" s="204"/>
      <c r="F888" s="205">
        <v>5</v>
      </c>
      <c r="G888" s="202">
        <v>1</v>
      </c>
      <c r="H888" s="204">
        <v>0.29599999999999999</v>
      </c>
      <c r="I888" s="202">
        <v>12</v>
      </c>
      <c r="J888" s="204">
        <v>6.7000000000000004E-2</v>
      </c>
      <c r="K888" s="204">
        <v>0.08</v>
      </c>
      <c r="L888" s="202"/>
      <c r="M888" s="202" t="s">
        <v>310</v>
      </c>
      <c r="N888" s="355">
        <v>0.74619999999999997</v>
      </c>
    </row>
    <row r="889" spans="1:14" ht="22.5" x14ac:dyDescent="0.2">
      <c r="A889" s="202" t="s">
        <v>1975</v>
      </c>
      <c r="B889" s="202" t="s">
        <v>3305</v>
      </c>
      <c r="C889" s="354" t="s">
        <v>1976</v>
      </c>
      <c r="D889" s="204">
        <v>1.87</v>
      </c>
      <c r="E889" s="204"/>
      <c r="F889" s="205">
        <v>21.5</v>
      </c>
      <c r="G889" s="202"/>
      <c r="H889" s="204"/>
      <c r="I889" s="202">
        <v>36</v>
      </c>
      <c r="J889" s="204">
        <v>5.8999999999999997E-2</v>
      </c>
      <c r="K889" s="204">
        <v>8.1000000000000003E-2</v>
      </c>
      <c r="L889" s="202"/>
      <c r="M889" s="202"/>
      <c r="N889" s="355">
        <v>1.222</v>
      </c>
    </row>
    <row r="890" spans="1:14" x14ac:dyDescent="0.2">
      <c r="A890" s="81" t="s">
        <v>2705</v>
      </c>
      <c r="B890" s="82"/>
      <c r="C890" s="83"/>
      <c r="D890" s="84"/>
      <c r="E890" s="84"/>
      <c r="F890" s="85"/>
      <c r="G890" s="82"/>
      <c r="H890" s="84"/>
      <c r="I890" s="82"/>
      <c r="J890" s="84"/>
      <c r="K890" s="84"/>
      <c r="L890" s="82"/>
      <c r="M890" s="82"/>
      <c r="N890" s="356"/>
    </row>
    <row r="891" spans="1:14" ht="45" x14ac:dyDescent="0.2">
      <c r="A891" s="202" t="s">
        <v>1977</v>
      </c>
      <c r="B891" s="202" t="s">
        <v>3303</v>
      </c>
      <c r="C891" s="354" t="s">
        <v>291</v>
      </c>
      <c r="D891" s="204">
        <v>4.9329999999999998</v>
      </c>
      <c r="E891" s="204"/>
      <c r="F891" s="205">
        <v>19.7</v>
      </c>
      <c r="G891" s="202">
        <v>6</v>
      </c>
      <c r="H891" s="204">
        <v>0.318</v>
      </c>
      <c r="I891" s="202">
        <v>33</v>
      </c>
      <c r="J891" s="204">
        <v>7.9000000000000001E-2</v>
      </c>
      <c r="K891" s="204">
        <v>0.108</v>
      </c>
      <c r="L891" s="202"/>
      <c r="M891" s="202"/>
      <c r="N891" s="355">
        <v>1.3384</v>
      </c>
    </row>
    <row r="892" spans="1:14" ht="33.75" x14ac:dyDescent="0.2">
      <c r="A892" s="202" t="s">
        <v>1978</v>
      </c>
      <c r="B892" s="202" t="s">
        <v>3303</v>
      </c>
      <c r="C892" s="354" t="s">
        <v>6836</v>
      </c>
      <c r="D892" s="204">
        <v>1.4359999999999999</v>
      </c>
      <c r="E892" s="204"/>
      <c r="F892" s="205">
        <v>11.7</v>
      </c>
      <c r="G892" s="202">
        <v>3</v>
      </c>
      <c r="H892" s="204">
        <v>0.22600000000000001</v>
      </c>
      <c r="I892" s="202">
        <v>25</v>
      </c>
      <c r="J892" s="204">
        <v>5.3999999999999999E-2</v>
      </c>
      <c r="K892" s="204">
        <v>7.0999999999999994E-2</v>
      </c>
      <c r="L892" s="202"/>
      <c r="M892" s="202"/>
      <c r="N892" s="355">
        <v>0.78749999999999998</v>
      </c>
    </row>
    <row r="893" spans="1:14" ht="33.75" x14ac:dyDescent="0.2">
      <c r="A893" s="202" t="s">
        <v>1979</v>
      </c>
      <c r="B893" s="202" t="s">
        <v>3303</v>
      </c>
      <c r="C893" s="354" t="s">
        <v>3809</v>
      </c>
      <c r="D893" s="204">
        <v>0.86899999999999999</v>
      </c>
      <c r="E893" s="204"/>
      <c r="F893" s="205">
        <v>5</v>
      </c>
      <c r="G893" s="202">
        <v>1</v>
      </c>
      <c r="H893" s="204">
        <v>0.19600000000000001</v>
      </c>
      <c r="I893" s="202">
        <v>12</v>
      </c>
      <c r="J893" s="204">
        <v>5.5E-2</v>
      </c>
      <c r="K893" s="204">
        <v>6.5000000000000002E-2</v>
      </c>
      <c r="L893" s="202"/>
      <c r="M893" s="202"/>
      <c r="N893" s="355">
        <v>0.73170000000000002</v>
      </c>
    </row>
    <row r="894" spans="1:14" ht="45" x14ac:dyDescent="0.2">
      <c r="A894" s="202" t="s">
        <v>2342</v>
      </c>
      <c r="B894" s="202" t="s">
        <v>3303</v>
      </c>
      <c r="C894" s="354" t="s">
        <v>6689</v>
      </c>
      <c r="D894" s="204">
        <v>3.8940000000000001</v>
      </c>
      <c r="E894" s="204"/>
      <c r="F894" s="205">
        <v>18.100000000000001</v>
      </c>
      <c r="G894" s="202">
        <v>5</v>
      </c>
      <c r="H894" s="204">
        <v>0.316</v>
      </c>
      <c r="I894" s="202">
        <v>32</v>
      </c>
      <c r="J894" s="204">
        <v>0.14899999999999999</v>
      </c>
      <c r="K894" s="204">
        <v>0.1</v>
      </c>
      <c r="L894" s="202"/>
      <c r="M894" s="202"/>
      <c r="N894" s="355">
        <v>1.0812999999999999</v>
      </c>
    </row>
    <row r="895" spans="1:14" ht="45" x14ac:dyDescent="0.2">
      <c r="A895" s="202" t="s">
        <v>4014</v>
      </c>
      <c r="B895" s="202" t="s">
        <v>3303</v>
      </c>
      <c r="C895" s="354" t="s">
        <v>7848</v>
      </c>
      <c r="D895" s="204">
        <v>1.9239999999999999</v>
      </c>
      <c r="E895" s="204"/>
      <c r="F895" s="205">
        <v>8.4</v>
      </c>
      <c r="G895" s="202">
        <v>2</v>
      </c>
      <c r="H895" s="204">
        <v>0.23100000000000001</v>
      </c>
      <c r="I895" s="202">
        <v>17</v>
      </c>
      <c r="J895" s="204">
        <v>5.8000000000000003E-2</v>
      </c>
      <c r="K895" s="204">
        <v>7.3999999999999996E-2</v>
      </c>
      <c r="L895" s="202"/>
      <c r="M895" s="202"/>
      <c r="N895" s="355">
        <v>0.8821</v>
      </c>
    </row>
    <row r="896" spans="1:14" ht="45" x14ac:dyDescent="0.2">
      <c r="A896" s="202" t="s">
        <v>4015</v>
      </c>
      <c r="B896" s="202" t="s">
        <v>3303</v>
      </c>
      <c r="C896" s="354" t="s">
        <v>6693</v>
      </c>
      <c r="D896" s="204">
        <v>1.4239999999999999</v>
      </c>
      <c r="E896" s="204"/>
      <c r="F896" s="205">
        <v>5.9</v>
      </c>
      <c r="G896" s="202">
        <v>1</v>
      </c>
      <c r="H896" s="204">
        <v>0.24199999999999999</v>
      </c>
      <c r="I896" s="202">
        <v>13</v>
      </c>
      <c r="J896" s="204">
        <v>5.7000000000000002E-2</v>
      </c>
      <c r="K896" s="204">
        <v>7.0000000000000007E-2</v>
      </c>
      <c r="L896" s="202"/>
      <c r="M896" s="202"/>
      <c r="N896" s="355">
        <v>0.74690000000000001</v>
      </c>
    </row>
    <row r="897" spans="1:14" ht="22.5" x14ac:dyDescent="0.2">
      <c r="A897" s="202" t="s">
        <v>2918</v>
      </c>
      <c r="B897" s="202" t="s">
        <v>3303</v>
      </c>
      <c r="C897" s="354" t="s">
        <v>7330</v>
      </c>
      <c r="D897" s="204">
        <v>1.6120000000000001</v>
      </c>
      <c r="E897" s="204"/>
      <c r="F897" s="205">
        <v>12</v>
      </c>
      <c r="G897" s="202">
        <v>3</v>
      </c>
      <c r="H897" s="204">
        <v>0.27400000000000002</v>
      </c>
      <c r="I897" s="202">
        <v>26</v>
      </c>
      <c r="J897" s="204">
        <v>6.4000000000000001E-2</v>
      </c>
      <c r="K897" s="204">
        <v>8.4000000000000005E-2</v>
      </c>
      <c r="L897" s="202"/>
      <c r="M897" s="202"/>
      <c r="N897" s="355">
        <v>0.99790000000000001</v>
      </c>
    </row>
    <row r="898" spans="1:14" ht="33.75" x14ac:dyDescent="0.2">
      <c r="A898" s="202" t="s">
        <v>2234</v>
      </c>
      <c r="B898" s="202" t="s">
        <v>3303</v>
      </c>
      <c r="C898" s="354" t="s">
        <v>7331</v>
      </c>
      <c r="D898" s="204">
        <v>0.85899999999999999</v>
      </c>
      <c r="E898" s="204"/>
      <c r="F898" s="205">
        <v>5.0999999999999996</v>
      </c>
      <c r="G898" s="202">
        <v>1</v>
      </c>
      <c r="H898" s="204">
        <v>0.379</v>
      </c>
      <c r="I898" s="202">
        <v>12</v>
      </c>
      <c r="J898" s="204">
        <v>0.06</v>
      </c>
      <c r="K898" s="204">
        <v>7.1999999999999995E-2</v>
      </c>
      <c r="L898" s="202"/>
      <c r="M898" s="202"/>
      <c r="N898" s="355">
        <v>0.79079999999999995</v>
      </c>
    </row>
    <row r="899" spans="1:14" ht="22.5" x14ac:dyDescent="0.2">
      <c r="A899" s="202" t="s">
        <v>5752</v>
      </c>
      <c r="B899" s="202" t="s">
        <v>3303</v>
      </c>
      <c r="C899" s="354" t="s">
        <v>7849</v>
      </c>
      <c r="D899" s="204">
        <v>0.57699999999999996</v>
      </c>
      <c r="E899" s="204"/>
      <c r="F899" s="205">
        <v>2.7</v>
      </c>
      <c r="G899" s="202">
        <v>1</v>
      </c>
      <c r="H899" s="204">
        <v>0.115</v>
      </c>
      <c r="I899" s="202">
        <v>6</v>
      </c>
      <c r="J899" s="204">
        <v>7.0999999999999994E-2</v>
      </c>
      <c r="K899" s="204">
        <v>7.3999999999999996E-2</v>
      </c>
      <c r="L899" s="202"/>
      <c r="M899" s="202"/>
      <c r="N899" s="355">
        <v>0.88829999999999998</v>
      </c>
    </row>
    <row r="900" spans="1:14" ht="45" x14ac:dyDescent="0.2">
      <c r="A900" s="202" t="s">
        <v>6698</v>
      </c>
      <c r="B900" s="202" t="s">
        <v>3303</v>
      </c>
      <c r="C900" s="354" t="s">
        <v>6699</v>
      </c>
      <c r="D900" s="204">
        <v>2.9860000000000002</v>
      </c>
      <c r="E900" s="204"/>
      <c r="F900" s="205">
        <v>15.2</v>
      </c>
      <c r="G900" s="202">
        <v>4</v>
      </c>
      <c r="H900" s="204">
        <v>0.315</v>
      </c>
      <c r="I900" s="202">
        <v>29</v>
      </c>
      <c r="J900" s="204">
        <v>7.2999999999999995E-2</v>
      </c>
      <c r="K900" s="204">
        <v>9.7000000000000003E-2</v>
      </c>
      <c r="L900" s="202"/>
      <c r="M900" s="202"/>
      <c r="N900" s="355">
        <v>1.0266</v>
      </c>
    </row>
    <row r="901" spans="1:14" x14ac:dyDescent="0.2">
      <c r="A901" s="202" t="s">
        <v>2794</v>
      </c>
      <c r="B901" s="202" t="s">
        <v>3303</v>
      </c>
      <c r="C901" s="354" t="s">
        <v>3820</v>
      </c>
      <c r="D901" s="204">
        <v>1.1599999999999999</v>
      </c>
      <c r="E901" s="204"/>
      <c r="F901" s="205">
        <v>5.3</v>
      </c>
      <c r="G901" s="202">
        <v>1</v>
      </c>
      <c r="H901" s="204">
        <v>0.23100000000000001</v>
      </c>
      <c r="I901" s="202">
        <v>11</v>
      </c>
      <c r="J901" s="204">
        <v>8.7999999999999995E-2</v>
      </c>
      <c r="K901" s="204">
        <v>7.3999999999999996E-2</v>
      </c>
      <c r="L901" s="202"/>
      <c r="M901" s="202"/>
      <c r="N901" s="355">
        <v>1.4138999999999999</v>
      </c>
    </row>
    <row r="902" spans="1:14" x14ac:dyDescent="0.2">
      <c r="A902" s="202" t="s">
        <v>533</v>
      </c>
      <c r="B902" s="202" t="s">
        <v>3303</v>
      </c>
      <c r="C902" s="354" t="s">
        <v>3821</v>
      </c>
      <c r="D902" s="204">
        <v>1.2509999999999999</v>
      </c>
      <c r="E902" s="204"/>
      <c r="F902" s="205">
        <v>7.3</v>
      </c>
      <c r="G902" s="202">
        <v>1</v>
      </c>
      <c r="H902" s="204">
        <v>0.25900000000000001</v>
      </c>
      <c r="I902" s="202">
        <v>15</v>
      </c>
      <c r="J902" s="204">
        <v>0.05</v>
      </c>
      <c r="K902" s="204">
        <v>6.2E-2</v>
      </c>
      <c r="L902" s="202"/>
      <c r="M902" s="202"/>
      <c r="N902" s="355">
        <v>0.78290000000000004</v>
      </c>
    </row>
    <row r="903" spans="1:14" ht="56.25" x14ac:dyDescent="0.2">
      <c r="A903" s="202" t="s">
        <v>2235</v>
      </c>
      <c r="B903" s="202" t="s">
        <v>3303</v>
      </c>
      <c r="C903" s="354" t="s">
        <v>7850</v>
      </c>
      <c r="D903" s="204">
        <v>3.262</v>
      </c>
      <c r="E903" s="204"/>
      <c r="F903" s="205">
        <v>21.6</v>
      </c>
      <c r="G903" s="202">
        <v>6</v>
      </c>
      <c r="H903" s="204">
        <v>0.30099999999999999</v>
      </c>
      <c r="I903" s="202">
        <v>39</v>
      </c>
      <c r="J903" s="204">
        <v>6.8000000000000005E-2</v>
      </c>
      <c r="K903" s="204">
        <v>9.2999999999999999E-2</v>
      </c>
      <c r="L903" s="202"/>
      <c r="M903" s="202"/>
      <c r="N903" s="355">
        <v>1.0031000000000001</v>
      </c>
    </row>
    <row r="904" spans="1:14" ht="56.25" x14ac:dyDescent="0.2">
      <c r="A904" s="202" t="s">
        <v>2236</v>
      </c>
      <c r="B904" s="202" t="s">
        <v>3303</v>
      </c>
      <c r="C904" s="354" t="s">
        <v>7851</v>
      </c>
      <c r="D904" s="204">
        <v>1.6259999999999999</v>
      </c>
      <c r="E904" s="204"/>
      <c r="F904" s="205">
        <v>10.6</v>
      </c>
      <c r="G904" s="202">
        <v>3</v>
      </c>
      <c r="H904" s="204">
        <v>0.21</v>
      </c>
      <c r="I904" s="202">
        <v>22</v>
      </c>
      <c r="J904" s="204">
        <v>5.6000000000000001E-2</v>
      </c>
      <c r="K904" s="204">
        <v>7.2999999999999995E-2</v>
      </c>
      <c r="L904" s="202"/>
      <c r="M904" s="202"/>
      <c r="N904" s="355">
        <v>0.75160000000000005</v>
      </c>
    </row>
    <row r="905" spans="1:14" ht="56.25" x14ac:dyDescent="0.2">
      <c r="A905" s="202" t="s">
        <v>1980</v>
      </c>
      <c r="B905" s="202" t="s">
        <v>3303</v>
      </c>
      <c r="C905" s="354" t="s">
        <v>7852</v>
      </c>
      <c r="D905" s="204">
        <v>2.1619999999999999</v>
      </c>
      <c r="E905" s="204"/>
      <c r="F905" s="205">
        <v>18.8</v>
      </c>
      <c r="G905" s="202">
        <v>5</v>
      </c>
      <c r="H905" s="204">
        <v>0.30399999999999999</v>
      </c>
      <c r="I905" s="202">
        <v>35</v>
      </c>
      <c r="J905" s="204">
        <v>6.8000000000000005E-2</v>
      </c>
      <c r="K905" s="204">
        <v>9.1999999999999998E-2</v>
      </c>
      <c r="L905" s="202"/>
      <c r="M905" s="202"/>
      <c r="N905" s="355">
        <v>1.0035000000000001</v>
      </c>
    </row>
    <row r="906" spans="1:14" ht="56.25" x14ac:dyDescent="0.2">
      <c r="A906" s="202" t="s">
        <v>1981</v>
      </c>
      <c r="B906" s="202" t="s">
        <v>3303</v>
      </c>
      <c r="C906" s="354" t="s">
        <v>7853</v>
      </c>
      <c r="D906" s="204">
        <v>1.1559999999999999</v>
      </c>
      <c r="E906" s="204"/>
      <c r="F906" s="205">
        <v>5.7</v>
      </c>
      <c r="G906" s="202">
        <v>1</v>
      </c>
      <c r="H906" s="204">
        <v>0.52600000000000002</v>
      </c>
      <c r="I906" s="202">
        <v>14</v>
      </c>
      <c r="J906" s="204">
        <v>6.6000000000000003E-2</v>
      </c>
      <c r="K906" s="204">
        <v>0.08</v>
      </c>
      <c r="L906" s="202"/>
      <c r="M906" s="202"/>
      <c r="N906" s="355">
        <v>0.7964</v>
      </c>
    </row>
    <row r="907" spans="1:14" ht="56.25" x14ac:dyDescent="0.2">
      <c r="A907" s="202" t="s">
        <v>7335</v>
      </c>
      <c r="B907" s="202" t="s">
        <v>3303</v>
      </c>
      <c r="C907" s="354" t="s">
        <v>7854</v>
      </c>
      <c r="D907" s="204">
        <v>0.72499999999999998</v>
      </c>
      <c r="E907" s="204"/>
      <c r="F907" s="205">
        <v>3</v>
      </c>
      <c r="G907" s="202">
        <v>1</v>
      </c>
      <c r="H907" s="204">
        <v>0.17399999999999999</v>
      </c>
      <c r="I907" s="202">
        <v>7</v>
      </c>
      <c r="J907" s="204">
        <v>6.3E-2</v>
      </c>
      <c r="K907" s="204">
        <v>6.8000000000000005E-2</v>
      </c>
      <c r="L907" s="202"/>
      <c r="M907" s="202"/>
      <c r="N907" s="355">
        <v>0.78669999999999995</v>
      </c>
    </row>
    <row r="908" spans="1:14" ht="56.25" x14ac:dyDescent="0.2">
      <c r="A908" s="202" t="s">
        <v>3216</v>
      </c>
      <c r="B908" s="202" t="s">
        <v>3303</v>
      </c>
      <c r="C908" s="354" t="s">
        <v>4516</v>
      </c>
      <c r="D908" s="204">
        <v>4.7130000000000001</v>
      </c>
      <c r="E908" s="204"/>
      <c r="F908" s="205">
        <v>21.2</v>
      </c>
      <c r="G908" s="202">
        <v>6</v>
      </c>
      <c r="H908" s="204">
        <v>0.32100000000000001</v>
      </c>
      <c r="I908" s="202">
        <v>36</v>
      </c>
      <c r="J908" s="204">
        <v>7.3999999999999996E-2</v>
      </c>
      <c r="K908" s="204">
        <v>0.10100000000000001</v>
      </c>
      <c r="L908" s="202"/>
      <c r="M908" s="202"/>
      <c r="N908" s="355">
        <v>1.0673999999999999</v>
      </c>
    </row>
    <row r="909" spans="1:14" ht="33.75" x14ac:dyDescent="0.2">
      <c r="A909" s="202" t="s">
        <v>3270</v>
      </c>
      <c r="B909" s="202" t="s">
        <v>3303</v>
      </c>
      <c r="C909" s="354" t="s">
        <v>2706</v>
      </c>
      <c r="D909" s="204">
        <v>1.5329999999999999</v>
      </c>
      <c r="E909" s="204"/>
      <c r="F909" s="205">
        <v>6.9</v>
      </c>
      <c r="G909" s="202">
        <v>1</v>
      </c>
      <c r="H909" s="204">
        <v>0.35599999999999998</v>
      </c>
      <c r="I909" s="202">
        <v>14</v>
      </c>
      <c r="J909" s="204">
        <v>7.1999999999999995E-2</v>
      </c>
      <c r="K909" s="204">
        <v>0.09</v>
      </c>
      <c r="L909" s="202"/>
      <c r="M909" s="202"/>
      <c r="N909" s="355">
        <v>0.76670000000000005</v>
      </c>
    </row>
    <row r="910" spans="1:14" ht="33.75" x14ac:dyDescent="0.2">
      <c r="A910" s="202" t="s">
        <v>294</v>
      </c>
      <c r="B910" s="202" t="s">
        <v>3303</v>
      </c>
      <c r="C910" s="354" t="s">
        <v>5753</v>
      </c>
      <c r="D910" s="204">
        <v>3.34</v>
      </c>
      <c r="E910" s="204"/>
      <c r="F910" s="205">
        <v>25.5</v>
      </c>
      <c r="G910" s="202">
        <v>7</v>
      </c>
      <c r="H910" s="204">
        <v>0.4</v>
      </c>
      <c r="I910" s="202">
        <v>43</v>
      </c>
      <c r="J910" s="204">
        <v>0.126</v>
      </c>
      <c r="K910" s="204">
        <v>0.121</v>
      </c>
      <c r="L910" s="202"/>
      <c r="M910" s="202" t="s">
        <v>310</v>
      </c>
      <c r="N910" s="355">
        <v>0.86739999999999995</v>
      </c>
    </row>
    <row r="911" spans="1:14" ht="33.75" x14ac:dyDescent="0.2">
      <c r="A911" s="202" t="s">
        <v>295</v>
      </c>
      <c r="B911" s="202" t="s">
        <v>3303</v>
      </c>
      <c r="C911" s="354" t="s">
        <v>5754</v>
      </c>
      <c r="D911" s="204">
        <v>1.19</v>
      </c>
      <c r="E911" s="204"/>
      <c r="F911" s="205">
        <v>9.1</v>
      </c>
      <c r="G911" s="202">
        <v>2</v>
      </c>
      <c r="H911" s="204">
        <v>0.375</v>
      </c>
      <c r="I911" s="202">
        <v>22</v>
      </c>
      <c r="J911" s="204">
        <v>0.124</v>
      </c>
      <c r="K911" s="204">
        <v>0.112</v>
      </c>
      <c r="L911" s="202"/>
      <c r="M911" s="202" t="s">
        <v>310</v>
      </c>
      <c r="N911" s="355">
        <v>0.86629999999999996</v>
      </c>
    </row>
    <row r="912" spans="1:14" ht="33.75" x14ac:dyDescent="0.2">
      <c r="A912" s="202" t="s">
        <v>1805</v>
      </c>
      <c r="B912" s="202" t="s">
        <v>3303</v>
      </c>
      <c r="C912" s="354" t="s">
        <v>4517</v>
      </c>
      <c r="D912" s="204">
        <v>2.2240000000000002</v>
      </c>
      <c r="E912" s="204"/>
      <c r="F912" s="205">
        <v>10.4</v>
      </c>
      <c r="G912" s="202">
        <v>2</v>
      </c>
      <c r="H912" s="204">
        <v>0.32100000000000001</v>
      </c>
      <c r="I912" s="202">
        <v>19</v>
      </c>
      <c r="J912" s="204">
        <v>6.5000000000000002E-2</v>
      </c>
      <c r="K912" s="204">
        <v>8.5000000000000006E-2</v>
      </c>
      <c r="L912" s="202"/>
      <c r="M912" s="202"/>
      <c r="N912" s="355">
        <v>0.84099999999999997</v>
      </c>
    </row>
    <row r="913" spans="1:14" ht="33.75" x14ac:dyDescent="0.2">
      <c r="A913" s="202" t="s">
        <v>1806</v>
      </c>
      <c r="B913" s="202" t="s">
        <v>3303</v>
      </c>
      <c r="C913" s="354" t="s">
        <v>296</v>
      </c>
      <c r="D913" s="204">
        <v>1.8720000000000001</v>
      </c>
      <c r="E913" s="204"/>
      <c r="F913" s="205">
        <v>7.8</v>
      </c>
      <c r="G913" s="202">
        <v>2</v>
      </c>
      <c r="H913" s="204">
        <v>0.23599999999999999</v>
      </c>
      <c r="I913" s="202">
        <v>13</v>
      </c>
      <c r="J913" s="204">
        <v>6.4000000000000001E-2</v>
      </c>
      <c r="K913" s="204">
        <v>8.1000000000000003E-2</v>
      </c>
      <c r="L913" s="202"/>
      <c r="M913" s="202"/>
      <c r="N913" s="355">
        <v>0.79390000000000005</v>
      </c>
    </row>
    <row r="914" spans="1:14" ht="33.75" x14ac:dyDescent="0.2">
      <c r="A914" s="202" t="s">
        <v>297</v>
      </c>
      <c r="B914" s="202" t="s">
        <v>3303</v>
      </c>
      <c r="C914" s="354" t="s">
        <v>298</v>
      </c>
      <c r="D914" s="204">
        <v>0.63400000000000001</v>
      </c>
      <c r="E914" s="204"/>
      <c r="F914" s="205">
        <v>2.9</v>
      </c>
      <c r="G914" s="202">
        <v>1</v>
      </c>
      <c r="H914" s="204">
        <v>0.14499999999999999</v>
      </c>
      <c r="I914" s="202">
        <v>6</v>
      </c>
      <c r="J914" s="204">
        <v>7.0000000000000007E-2</v>
      </c>
      <c r="K914" s="204">
        <v>7.4999999999999997E-2</v>
      </c>
      <c r="L914" s="202"/>
      <c r="M914" s="202"/>
      <c r="N914" s="355">
        <v>0.74590000000000001</v>
      </c>
    </row>
    <row r="915" spans="1:14" ht="45" x14ac:dyDescent="0.2">
      <c r="A915" s="202" t="s">
        <v>6701</v>
      </c>
      <c r="B915" s="202" t="s">
        <v>3303</v>
      </c>
      <c r="C915" s="354" t="s">
        <v>6702</v>
      </c>
      <c r="D915" s="204">
        <v>1.01</v>
      </c>
      <c r="E915" s="204"/>
      <c r="F915" s="205">
        <v>3</v>
      </c>
      <c r="G915" s="202">
        <v>1</v>
      </c>
      <c r="H915" s="204">
        <v>0.13100000000000001</v>
      </c>
      <c r="I915" s="202">
        <v>6</v>
      </c>
      <c r="J915" s="204">
        <v>6.0999999999999999E-2</v>
      </c>
      <c r="K915" s="204">
        <v>6.5000000000000002E-2</v>
      </c>
      <c r="L915" s="202"/>
      <c r="M915" s="202"/>
      <c r="N915" s="355">
        <v>0.73199999999999998</v>
      </c>
    </row>
    <row r="916" spans="1:14" ht="45" x14ac:dyDescent="0.2">
      <c r="A916" s="202" t="s">
        <v>6703</v>
      </c>
      <c r="B916" s="202" t="s">
        <v>3303</v>
      </c>
      <c r="C916" s="354" t="s">
        <v>6704</v>
      </c>
      <c r="D916" s="204">
        <v>1.45</v>
      </c>
      <c r="E916" s="204"/>
      <c r="F916" s="205">
        <v>2.7</v>
      </c>
      <c r="G916" s="202">
        <v>1</v>
      </c>
      <c r="H916" s="204">
        <v>0.125</v>
      </c>
      <c r="I916" s="202">
        <v>6</v>
      </c>
      <c r="J916" s="204">
        <v>6.4000000000000001E-2</v>
      </c>
      <c r="K916" s="204">
        <v>6.7000000000000004E-2</v>
      </c>
      <c r="L916" s="202"/>
      <c r="M916" s="202"/>
      <c r="N916" s="355">
        <v>0.77839999999999998</v>
      </c>
    </row>
    <row r="917" spans="1:14" ht="45" x14ac:dyDescent="0.2">
      <c r="A917" s="202" t="s">
        <v>6705</v>
      </c>
      <c r="B917" s="202" t="s">
        <v>3303</v>
      </c>
      <c r="C917" s="354" t="s">
        <v>6706</v>
      </c>
      <c r="D917" s="204">
        <v>1.1060000000000001</v>
      </c>
      <c r="E917" s="204"/>
      <c r="F917" s="205">
        <v>2.7</v>
      </c>
      <c r="G917" s="202">
        <v>1</v>
      </c>
      <c r="H917" s="204">
        <v>0.14599999999999999</v>
      </c>
      <c r="I917" s="202">
        <v>6</v>
      </c>
      <c r="J917" s="204">
        <v>7.6999999999999999E-2</v>
      </c>
      <c r="K917" s="204">
        <v>0.08</v>
      </c>
      <c r="L917" s="202"/>
      <c r="M917" s="202"/>
      <c r="N917" s="355">
        <v>0.70430000000000004</v>
      </c>
    </row>
    <row r="918" spans="1:14" ht="22.5" x14ac:dyDescent="0.2">
      <c r="A918" s="202" t="s">
        <v>534</v>
      </c>
      <c r="B918" s="202" t="s">
        <v>3303</v>
      </c>
      <c r="C918" s="354" t="s">
        <v>4518</v>
      </c>
      <c r="D918" s="204">
        <v>0.627</v>
      </c>
      <c r="E918" s="204"/>
      <c r="F918" s="205">
        <v>3.3</v>
      </c>
      <c r="G918" s="202">
        <v>1</v>
      </c>
      <c r="H918" s="204">
        <v>0.159</v>
      </c>
      <c r="I918" s="202">
        <v>7</v>
      </c>
      <c r="J918" s="204">
        <v>8.7999999999999995E-2</v>
      </c>
      <c r="K918" s="204">
        <v>6.8000000000000005E-2</v>
      </c>
      <c r="L918" s="202"/>
      <c r="M918" s="202"/>
      <c r="N918" s="355">
        <v>1.2804</v>
      </c>
    </row>
    <row r="919" spans="1:14" ht="22.5" x14ac:dyDescent="0.2">
      <c r="A919" s="202" t="s">
        <v>535</v>
      </c>
      <c r="B919" s="202" t="s">
        <v>3303</v>
      </c>
      <c r="C919" s="354" t="s">
        <v>4519</v>
      </c>
      <c r="D919" s="204">
        <v>0.51100000000000001</v>
      </c>
      <c r="E919" s="204"/>
      <c r="F919" s="205">
        <v>3.1</v>
      </c>
      <c r="G919" s="202">
        <v>1</v>
      </c>
      <c r="H919" s="204">
        <v>0.111</v>
      </c>
      <c r="I919" s="202">
        <v>7</v>
      </c>
      <c r="J919" s="204">
        <v>6.5000000000000002E-2</v>
      </c>
      <c r="K919" s="204">
        <v>7.0999999999999994E-2</v>
      </c>
      <c r="L919" s="202"/>
      <c r="M919" s="202"/>
      <c r="N919" s="355">
        <v>0.78029999999999999</v>
      </c>
    </row>
    <row r="920" spans="1:14" ht="22.5" x14ac:dyDescent="0.2">
      <c r="A920" s="202" t="s">
        <v>3338</v>
      </c>
      <c r="B920" s="202" t="s">
        <v>3303</v>
      </c>
      <c r="C920" s="354" t="s">
        <v>2127</v>
      </c>
      <c r="D920" s="204">
        <v>2.0419999999999998</v>
      </c>
      <c r="E920" s="204"/>
      <c r="F920" s="205">
        <v>14.6</v>
      </c>
      <c r="G920" s="202">
        <v>4</v>
      </c>
      <c r="H920" s="204">
        <v>0.27600000000000002</v>
      </c>
      <c r="I920" s="202">
        <v>29</v>
      </c>
      <c r="J920" s="204">
        <v>6.6000000000000003E-2</v>
      </c>
      <c r="K920" s="204">
        <v>8.7999999999999995E-2</v>
      </c>
      <c r="L920" s="202"/>
      <c r="M920" s="202"/>
      <c r="N920" s="355">
        <v>0.96730000000000005</v>
      </c>
    </row>
    <row r="921" spans="1:14" ht="56.25" x14ac:dyDescent="0.2">
      <c r="A921" s="202" t="s">
        <v>3339</v>
      </c>
      <c r="B921" s="202" t="s">
        <v>3303</v>
      </c>
      <c r="C921" s="354" t="s">
        <v>7337</v>
      </c>
      <c r="D921" s="204">
        <v>1.133</v>
      </c>
      <c r="E921" s="204"/>
      <c r="F921" s="205">
        <v>5.8</v>
      </c>
      <c r="G921" s="202">
        <v>1</v>
      </c>
      <c r="H921" s="204">
        <v>0.64100000000000001</v>
      </c>
      <c r="I921" s="202">
        <v>13</v>
      </c>
      <c r="J921" s="204">
        <v>6.2E-2</v>
      </c>
      <c r="K921" s="204">
        <v>7.5999999999999998E-2</v>
      </c>
      <c r="L921" s="202"/>
      <c r="M921" s="202"/>
      <c r="N921" s="355">
        <v>0.73740000000000006</v>
      </c>
    </row>
    <row r="922" spans="1:14" ht="45" x14ac:dyDescent="0.2">
      <c r="A922" s="202" t="s">
        <v>1578</v>
      </c>
      <c r="B922" s="202" t="s">
        <v>3303</v>
      </c>
      <c r="C922" s="354" t="s">
        <v>2128</v>
      </c>
      <c r="D922" s="204">
        <v>1.02</v>
      </c>
      <c r="E922" s="204"/>
      <c r="F922" s="205">
        <v>4.2</v>
      </c>
      <c r="G922" s="202">
        <v>1</v>
      </c>
      <c r="H922" s="204">
        <v>0.29099999999999998</v>
      </c>
      <c r="I922" s="202">
        <v>9</v>
      </c>
      <c r="J922" s="204">
        <v>9.8000000000000004E-2</v>
      </c>
      <c r="K922" s="204">
        <v>0.113</v>
      </c>
      <c r="L922" s="202"/>
      <c r="M922" s="202"/>
      <c r="N922" s="355">
        <v>0.73470000000000002</v>
      </c>
    </row>
    <row r="923" spans="1:14" ht="45" x14ac:dyDescent="0.2">
      <c r="A923" s="202" t="s">
        <v>536</v>
      </c>
      <c r="B923" s="202" t="s">
        <v>3303</v>
      </c>
      <c r="C923" s="354" t="s">
        <v>6708</v>
      </c>
      <c r="D923" s="204">
        <v>1.419</v>
      </c>
      <c r="E923" s="204"/>
      <c r="F923" s="205">
        <v>11.2</v>
      </c>
      <c r="G923" s="202">
        <v>3</v>
      </c>
      <c r="H923" s="204">
        <v>0.23899999999999999</v>
      </c>
      <c r="I923" s="202">
        <v>24</v>
      </c>
      <c r="J923" s="204">
        <v>0.06</v>
      </c>
      <c r="K923" s="204">
        <v>7.8E-2</v>
      </c>
      <c r="L923" s="202"/>
      <c r="M923" s="202"/>
      <c r="N923" s="355">
        <v>0.90590000000000004</v>
      </c>
    </row>
    <row r="924" spans="1:14" ht="56.25" x14ac:dyDescent="0.2">
      <c r="A924" s="202" t="s">
        <v>537</v>
      </c>
      <c r="B924" s="202" t="s">
        <v>3303</v>
      </c>
      <c r="C924" s="354" t="s">
        <v>6709</v>
      </c>
      <c r="D924" s="204">
        <v>0.73699999999999999</v>
      </c>
      <c r="E924" s="204"/>
      <c r="F924" s="205">
        <v>3</v>
      </c>
      <c r="G924" s="202">
        <v>1</v>
      </c>
      <c r="H924" s="204">
        <v>0.152</v>
      </c>
      <c r="I924" s="202">
        <v>7</v>
      </c>
      <c r="J924" s="204">
        <v>7.5999999999999998E-2</v>
      </c>
      <c r="K924" s="204">
        <v>8.2000000000000003E-2</v>
      </c>
      <c r="L924" s="202"/>
      <c r="M924" s="202"/>
      <c r="N924" s="355">
        <v>0.7833</v>
      </c>
    </row>
    <row r="925" spans="1:14" ht="56.25" x14ac:dyDescent="0.2">
      <c r="A925" s="202" t="s">
        <v>538</v>
      </c>
      <c r="B925" s="202" t="s">
        <v>3303</v>
      </c>
      <c r="C925" s="354" t="s">
        <v>7855</v>
      </c>
      <c r="D925" s="204">
        <v>0.59299999999999997</v>
      </c>
      <c r="E925" s="204"/>
      <c r="F925" s="205">
        <v>3.3</v>
      </c>
      <c r="G925" s="202">
        <v>1</v>
      </c>
      <c r="H925" s="204">
        <v>0.14199999999999999</v>
      </c>
      <c r="I925" s="202">
        <v>7</v>
      </c>
      <c r="J925" s="204">
        <v>6.5000000000000002E-2</v>
      </c>
      <c r="K925" s="204">
        <v>7.0999999999999994E-2</v>
      </c>
      <c r="L925" s="202"/>
      <c r="M925" s="202"/>
      <c r="N925" s="355">
        <v>0.75070000000000003</v>
      </c>
    </row>
    <row r="926" spans="1:14" ht="33.75" x14ac:dyDescent="0.2">
      <c r="A926" s="202" t="s">
        <v>3340</v>
      </c>
      <c r="B926" s="202" t="s">
        <v>3303</v>
      </c>
      <c r="C926" s="354" t="s">
        <v>299</v>
      </c>
      <c r="D926" s="204">
        <v>8.0589999999999993</v>
      </c>
      <c r="E926" s="204"/>
      <c r="F926" s="205">
        <v>36.6</v>
      </c>
      <c r="G926" s="202">
        <v>11</v>
      </c>
      <c r="H926" s="204">
        <v>0.34499999999999997</v>
      </c>
      <c r="I926" s="202">
        <v>55</v>
      </c>
      <c r="J926" s="204">
        <v>0.17100000000000001</v>
      </c>
      <c r="K926" s="204">
        <v>0.11</v>
      </c>
      <c r="L926" s="202"/>
      <c r="M926" s="202"/>
      <c r="N926" s="355">
        <v>1.3351999999999999</v>
      </c>
    </row>
    <row r="927" spans="1:14" ht="33.75" x14ac:dyDescent="0.2">
      <c r="A927" s="202" t="s">
        <v>7517</v>
      </c>
      <c r="B927" s="202" t="s">
        <v>3303</v>
      </c>
      <c r="C927" s="354" t="s">
        <v>7518</v>
      </c>
      <c r="D927" s="204">
        <v>6.2220000000000004</v>
      </c>
      <c r="E927" s="204"/>
      <c r="F927" s="205">
        <v>27.9</v>
      </c>
      <c r="G927" s="202">
        <v>8</v>
      </c>
      <c r="H927" s="204">
        <v>0.6</v>
      </c>
      <c r="I927" s="202">
        <v>46</v>
      </c>
      <c r="J927" s="204">
        <v>0.193</v>
      </c>
      <c r="K927" s="204"/>
      <c r="L927" s="202" t="s">
        <v>310</v>
      </c>
      <c r="M927" s="202" t="s">
        <v>310</v>
      </c>
      <c r="N927" s="355">
        <v>2.3191999999999999</v>
      </c>
    </row>
    <row r="928" spans="1:14" ht="33.75" x14ac:dyDescent="0.2">
      <c r="A928" s="202" t="s">
        <v>7519</v>
      </c>
      <c r="B928" s="202" t="s">
        <v>3303</v>
      </c>
      <c r="C928" s="354" t="s">
        <v>7520</v>
      </c>
      <c r="D928" s="204">
        <v>5.0919999999999996</v>
      </c>
      <c r="E928" s="204"/>
      <c r="F928" s="205">
        <v>31.2</v>
      </c>
      <c r="G928" s="202">
        <v>9</v>
      </c>
      <c r="H928" s="204">
        <v>0.46600000000000003</v>
      </c>
      <c r="I928" s="202">
        <v>49</v>
      </c>
      <c r="J928" s="204">
        <v>0.104</v>
      </c>
      <c r="K928" s="204"/>
      <c r="L928" s="202" t="s">
        <v>310</v>
      </c>
      <c r="M928" s="202" t="s">
        <v>310</v>
      </c>
      <c r="N928" s="355">
        <v>1.9825999999999999</v>
      </c>
    </row>
    <row r="929" spans="1:14" ht="22.5" x14ac:dyDescent="0.2">
      <c r="A929" s="202" t="s">
        <v>1272</v>
      </c>
      <c r="B929" s="202" t="s">
        <v>3303</v>
      </c>
      <c r="C929" s="354" t="s">
        <v>1273</v>
      </c>
      <c r="D929" s="204">
        <v>4.0010000000000003</v>
      </c>
      <c r="E929" s="204"/>
      <c r="F929" s="205">
        <v>17.600000000000001</v>
      </c>
      <c r="G929" s="202">
        <v>5</v>
      </c>
      <c r="H929" s="204">
        <v>0.308</v>
      </c>
      <c r="I929" s="202">
        <v>30</v>
      </c>
      <c r="J929" s="204">
        <v>7.3999999999999996E-2</v>
      </c>
      <c r="K929" s="204">
        <v>9.9000000000000005E-2</v>
      </c>
      <c r="L929" s="202"/>
      <c r="M929" s="202"/>
      <c r="N929" s="355">
        <v>1.1106</v>
      </c>
    </row>
    <row r="930" spans="1:14" ht="22.5" x14ac:dyDescent="0.2">
      <c r="A930" s="202" t="s">
        <v>1274</v>
      </c>
      <c r="B930" s="202" t="s">
        <v>3303</v>
      </c>
      <c r="C930" s="354" t="s">
        <v>1275</v>
      </c>
      <c r="D930" s="204">
        <v>5.2279999999999998</v>
      </c>
      <c r="E930" s="204"/>
      <c r="F930" s="205">
        <v>23.8</v>
      </c>
      <c r="G930" s="202">
        <v>7</v>
      </c>
      <c r="H930" s="204">
        <v>0.41799999999999998</v>
      </c>
      <c r="I930" s="202">
        <v>42</v>
      </c>
      <c r="J930" s="204">
        <v>0.14099999999999999</v>
      </c>
      <c r="K930" s="204">
        <v>0.13500000000000001</v>
      </c>
      <c r="L930" s="202"/>
      <c r="M930" s="202"/>
      <c r="N930" s="355">
        <v>1.4281999999999999</v>
      </c>
    </row>
    <row r="931" spans="1:14" x14ac:dyDescent="0.2">
      <c r="A931" s="202" t="s">
        <v>2237</v>
      </c>
      <c r="B931" s="202" t="s">
        <v>3304</v>
      </c>
      <c r="C931" s="354" t="s">
        <v>2543</v>
      </c>
      <c r="D931" s="204">
        <v>0.56499999999999995</v>
      </c>
      <c r="E931" s="204"/>
      <c r="F931" s="205">
        <v>3.1</v>
      </c>
      <c r="G931" s="202">
        <v>1</v>
      </c>
      <c r="H931" s="204">
        <v>0.14499999999999999</v>
      </c>
      <c r="I931" s="202">
        <v>7</v>
      </c>
      <c r="J931" s="204">
        <v>6.4000000000000001E-2</v>
      </c>
      <c r="K931" s="204">
        <v>6.9000000000000006E-2</v>
      </c>
      <c r="L931" s="202"/>
      <c r="M931" s="202"/>
      <c r="N931" s="355">
        <v>0.78190000000000004</v>
      </c>
    </row>
    <row r="932" spans="1:14" ht="33.75" x14ac:dyDescent="0.2">
      <c r="A932" s="202" t="s">
        <v>2882</v>
      </c>
      <c r="B932" s="202" t="s">
        <v>3304</v>
      </c>
      <c r="C932" s="354" t="s">
        <v>4989</v>
      </c>
      <c r="D932" s="204">
        <v>0.73899999999999999</v>
      </c>
      <c r="E932" s="204"/>
      <c r="F932" s="205">
        <v>3.5</v>
      </c>
      <c r="G932" s="202">
        <v>1</v>
      </c>
      <c r="H932" s="204">
        <v>0.25600000000000001</v>
      </c>
      <c r="I932" s="202">
        <v>8</v>
      </c>
      <c r="J932" s="204">
        <v>0.10199999999999999</v>
      </c>
      <c r="K932" s="204">
        <v>0.113</v>
      </c>
      <c r="L932" s="202"/>
      <c r="M932" s="202"/>
      <c r="N932" s="355">
        <v>0.67689999999999995</v>
      </c>
    </row>
    <row r="933" spans="1:14" ht="33.75" x14ac:dyDescent="0.2">
      <c r="A933" s="202" t="s">
        <v>2883</v>
      </c>
      <c r="B933" s="202" t="s">
        <v>3304</v>
      </c>
      <c r="C933" s="354" t="s">
        <v>4990</v>
      </c>
      <c r="D933" s="204">
        <v>0.54800000000000004</v>
      </c>
      <c r="E933" s="204"/>
      <c r="F933" s="205">
        <v>2.8</v>
      </c>
      <c r="G933" s="202">
        <v>1</v>
      </c>
      <c r="H933" s="204">
        <v>0.20300000000000001</v>
      </c>
      <c r="I933" s="202">
        <v>6</v>
      </c>
      <c r="J933" s="204">
        <v>0.113</v>
      </c>
      <c r="K933" s="204">
        <v>0.11799999999999999</v>
      </c>
      <c r="L933" s="202"/>
      <c r="M933" s="202"/>
      <c r="N933" s="355">
        <v>0.74009999999999998</v>
      </c>
    </row>
    <row r="934" spans="1:14" ht="22.5" x14ac:dyDescent="0.2">
      <c r="A934" s="202" t="s">
        <v>527</v>
      </c>
      <c r="B934" s="202" t="s">
        <v>3304</v>
      </c>
      <c r="C934" s="354" t="s">
        <v>528</v>
      </c>
      <c r="D934" s="204">
        <v>1.4910000000000001</v>
      </c>
      <c r="E934" s="204"/>
      <c r="F934" s="205">
        <v>21</v>
      </c>
      <c r="G934" s="202">
        <v>6</v>
      </c>
      <c r="H934" s="204">
        <v>0.20799999999999999</v>
      </c>
      <c r="I934" s="202">
        <v>32</v>
      </c>
      <c r="J934" s="204">
        <v>4.9000000000000002E-2</v>
      </c>
      <c r="K934" s="204">
        <v>6.6000000000000003E-2</v>
      </c>
      <c r="L934" s="202"/>
      <c r="M934" s="202"/>
      <c r="N934" s="355">
        <v>0.79900000000000004</v>
      </c>
    </row>
    <row r="935" spans="1:14" ht="56.25" x14ac:dyDescent="0.2">
      <c r="A935" s="202" t="s">
        <v>3710</v>
      </c>
      <c r="B935" s="202" t="s">
        <v>3305</v>
      </c>
      <c r="C935" s="354" t="s">
        <v>6838</v>
      </c>
      <c r="D935" s="204">
        <v>2.5470000000000002</v>
      </c>
      <c r="E935" s="204"/>
      <c r="F935" s="205">
        <v>18.100000000000001</v>
      </c>
      <c r="G935" s="202">
        <v>5</v>
      </c>
      <c r="H935" s="204">
        <v>0.40400000000000003</v>
      </c>
      <c r="I935" s="202">
        <v>34</v>
      </c>
      <c r="J935" s="204">
        <v>9.4E-2</v>
      </c>
      <c r="K935" s="204">
        <v>0.127</v>
      </c>
      <c r="L935" s="202"/>
      <c r="M935" s="202" t="s">
        <v>310</v>
      </c>
      <c r="N935" s="355">
        <v>1.4239999999999999</v>
      </c>
    </row>
    <row r="936" spans="1:14" ht="33.75" x14ac:dyDescent="0.2">
      <c r="A936" s="202" t="s">
        <v>3711</v>
      </c>
      <c r="B936" s="202" t="s">
        <v>3305</v>
      </c>
      <c r="C936" s="354" t="s">
        <v>5755</v>
      </c>
      <c r="D936" s="204">
        <v>1.613</v>
      </c>
      <c r="E936" s="204"/>
      <c r="F936" s="205">
        <v>12.3</v>
      </c>
      <c r="G936" s="202">
        <v>3</v>
      </c>
      <c r="H936" s="204">
        <v>0.379</v>
      </c>
      <c r="I936" s="202">
        <v>25</v>
      </c>
      <c r="J936" s="204">
        <v>8.5999999999999993E-2</v>
      </c>
      <c r="K936" s="204">
        <v>0.114</v>
      </c>
      <c r="L936" s="202"/>
      <c r="M936" s="202" t="s">
        <v>310</v>
      </c>
      <c r="N936" s="355">
        <v>1.2165999999999999</v>
      </c>
    </row>
    <row r="937" spans="1:14" ht="45" x14ac:dyDescent="0.2">
      <c r="A937" s="202" t="s">
        <v>3712</v>
      </c>
      <c r="B937" s="202" t="s">
        <v>3305</v>
      </c>
      <c r="C937" s="354" t="s">
        <v>7340</v>
      </c>
      <c r="D937" s="204">
        <v>1.091</v>
      </c>
      <c r="E937" s="204"/>
      <c r="F937" s="205">
        <v>10</v>
      </c>
      <c r="G937" s="202">
        <v>2</v>
      </c>
      <c r="H937" s="204">
        <v>0.33900000000000002</v>
      </c>
      <c r="I937" s="202">
        <v>23</v>
      </c>
      <c r="J937" s="204">
        <v>7.0999999999999994E-2</v>
      </c>
      <c r="K937" s="204">
        <v>9.1999999999999998E-2</v>
      </c>
      <c r="L937" s="202"/>
      <c r="M937" s="202" t="s">
        <v>310</v>
      </c>
      <c r="N937" s="355">
        <v>1.0772999999999999</v>
      </c>
    </row>
    <row r="938" spans="1:14" ht="45" x14ac:dyDescent="0.2">
      <c r="A938" s="202" t="s">
        <v>2096</v>
      </c>
      <c r="B938" s="202" t="s">
        <v>3305</v>
      </c>
      <c r="C938" s="354" t="s">
        <v>7341</v>
      </c>
      <c r="D938" s="204">
        <v>0.60599999999999998</v>
      </c>
      <c r="E938" s="204"/>
      <c r="F938" s="205">
        <v>6.7</v>
      </c>
      <c r="G938" s="202">
        <v>1</v>
      </c>
      <c r="H938" s="204">
        <v>0.28699999999999998</v>
      </c>
      <c r="I938" s="202">
        <v>15</v>
      </c>
      <c r="J938" s="204">
        <v>0.06</v>
      </c>
      <c r="K938" s="204">
        <v>7.3999999999999996E-2</v>
      </c>
      <c r="L938" s="202"/>
      <c r="M938" s="202" t="s">
        <v>310</v>
      </c>
      <c r="N938" s="355">
        <v>0.83279999999999998</v>
      </c>
    </row>
    <row r="939" spans="1:14" x14ac:dyDescent="0.2">
      <c r="A939" s="202" t="s">
        <v>3713</v>
      </c>
      <c r="B939" s="202" t="s">
        <v>3305</v>
      </c>
      <c r="C939" s="354" t="s">
        <v>529</v>
      </c>
      <c r="D939" s="204">
        <v>1.258</v>
      </c>
      <c r="E939" s="204"/>
      <c r="F939" s="205">
        <v>12.5</v>
      </c>
      <c r="G939" s="202">
        <v>3</v>
      </c>
      <c r="H939" s="204">
        <v>0.29599999999999999</v>
      </c>
      <c r="I939" s="202">
        <v>26</v>
      </c>
      <c r="J939" s="204">
        <v>6.6000000000000003E-2</v>
      </c>
      <c r="K939" s="204">
        <v>8.6999999999999994E-2</v>
      </c>
      <c r="L939" s="202"/>
      <c r="M939" s="202" t="s">
        <v>310</v>
      </c>
      <c r="N939" s="355">
        <v>1.1335999999999999</v>
      </c>
    </row>
    <row r="940" spans="1:14" ht="22.5" x14ac:dyDescent="0.2">
      <c r="A940" s="202" t="s">
        <v>3714</v>
      </c>
      <c r="B940" s="202" t="s">
        <v>3305</v>
      </c>
      <c r="C940" s="354" t="s">
        <v>4991</v>
      </c>
      <c r="D940" s="204">
        <v>0.73199999999999998</v>
      </c>
      <c r="E940" s="204"/>
      <c r="F940" s="205">
        <v>3.9</v>
      </c>
      <c r="G940" s="202">
        <v>1</v>
      </c>
      <c r="H940" s="204">
        <v>0.40799999999999997</v>
      </c>
      <c r="I940" s="202">
        <v>9</v>
      </c>
      <c r="J940" s="204">
        <v>0.19700000000000001</v>
      </c>
      <c r="K940" s="204">
        <v>0.13800000000000001</v>
      </c>
      <c r="L940" s="202"/>
      <c r="M940" s="202" t="s">
        <v>310</v>
      </c>
      <c r="N940" s="355">
        <v>1.9108000000000001</v>
      </c>
    </row>
    <row r="941" spans="1:14" ht="22.5" x14ac:dyDescent="0.2">
      <c r="A941" s="202" t="s">
        <v>3650</v>
      </c>
      <c r="B941" s="202" t="s">
        <v>3305</v>
      </c>
      <c r="C941" s="354" t="s">
        <v>4992</v>
      </c>
      <c r="D941" s="204">
        <v>0.45</v>
      </c>
      <c r="E941" s="204"/>
      <c r="F941" s="205">
        <v>4.5</v>
      </c>
      <c r="G941" s="202">
        <v>1</v>
      </c>
      <c r="H941" s="204">
        <v>0.23200000000000001</v>
      </c>
      <c r="I941" s="202">
        <v>12</v>
      </c>
      <c r="J941" s="204">
        <v>6.5000000000000002E-2</v>
      </c>
      <c r="K941" s="204">
        <v>7.6999999999999999E-2</v>
      </c>
      <c r="L941" s="202"/>
      <c r="M941" s="202" t="s">
        <v>310</v>
      </c>
      <c r="N941" s="355">
        <v>0.91080000000000005</v>
      </c>
    </row>
    <row r="942" spans="1:14" ht="22.5" x14ac:dyDescent="0.2">
      <c r="A942" s="202" t="s">
        <v>3715</v>
      </c>
      <c r="B942" s="202" t="s">
        <v>3305</v>
      </c>
      <c r="C942" s="354" t="s">
        <v>5758</v>
      </c>
      <c r="D942" s="204">
        <v>1.1200000000000001</v>
      </c>
      <c r="E942" s="204"/>
      <c r="F942" s="205">
        <v>8.1999999999999993</v>
      </c>
      <c r="G942" s="202">
        <v>2</v>
      </c>
      <c r="H942" s="204">
        <v>0.36899999999999999</v>
      </c>
      <c r="I942" s="202">
        <v>16</v>
      </c>
      <c r="J942" s="204">
        <v>9.5000000000000001E-2</v>
      </c>
      <c r="K942" s="204">
        <v>0.121</v>
      </c>
      <c r="L942" s="202"/>
      <c r="M942" s="202"/>
      <c r="N942" s="355">
        <v>1.8169999999999999</v>
      </c>
    </row>
    <row r="943" spans="1:14" ht="33.75" x14ac:dyDescent="0.2">
      <c r="A943" s="202" t="s">
        <v>3716</v>
      </c>
      <c r="B943" s="202" t="s">
        <v>3305</v>
      </c>
      <c r="C943" s="354" t="s">
        <v>5759</v>
      </c>
      <c r="D943" s="204">
        <v>1.657</v>
      </c>
      <c r="E943" s="204"/>
      <c r="F943" s="205">
        <v>19.899999999999999</v>
      </c>
      <c r="G943" s="202">
        <v>6</v>
      </c>
      <c r="H943" s="204">
        <v>0.22500000000000001</v>
      </c>
      <c r="I943" s="202">
        <v>38</v>
      </c>
      <c r="J943" s="204">
        <v>5.5E-2</v>
      </c>
      <c r="K943" s="204">
        <v>7.4999999999999997E-2</v>
      </c>
      <c r="L943" s="202"/>
      <c r="M943" s="202"/>
      <c r="N943" s="355">
        <v>1.2462</v>
      </c>
    </row>
    <row r="944" spans="1:14" ht="56.25" x14ac:dyDescent="0.2">
      <c r="A944" s="202" t="s">
        <v>664</v>
      </c>
      <c r="B944" s="202" t="s">
        <v>3305</v>
      </c>
      <c r="C944" s="354" t="s">
        <v>7342</v>
      </c>
      <c r="D944" s="204">
        <v>1.024</v>
      </c>
      <c r="E944" s="204"/>
      <c r="F944" s="205">
        <v>12</v>
      </c>
      <c r="G944" s="202">
        <v>3</v>
      </c>
      <c r="H944" s="204">
        <v>0.24399999999999999</v>
      </c>
      <c r="I944" s="202">
        <v>24</v>
      </c>
      <c r="J944" s="204">
        <v>5.7000000000000002E-2</v>
      </c>
      <c r="K944" s="204">
        <v>7.4999999999999997E-2</v>
      </c>
      <c r="L944" s="202"/>
      <c r="M944" s="202"/>
      <c r="N944" s="355">
        <v>1.1094999999999999</v>
      </c>
    </row>
    <row r="945" spans="1:14" ht="45" x14ac:dyDescent="0.2">
      <c r="A945" s="202" t="s">
        <v>3489</v>
      </c>
      <c r="B945" s="202" t="s">
        <v>3305</v>
      </c>
      <c r="C945" s="354" t="s">
        <v>7856</v>
      </c>
      <c r="D945" s="204">
        <v>0.51700000000000002</v>
      </c>
      <c r="E945" s="204"/>
      <c r="F945" s="205">
        <v>5.6</v>
      </c>
      <c r="G945" s="202">
        <v>1</v>
      </c>
      <c r="H945" s="204">
        <v>0.317</v>
      </c>
      <c r="I945" s="202">
        <v>12</v>
      </c>
      <c r="J945" s="204">
        <v>6.3E-2</v>
      </c>
      <c r="K945" s="204">
        <v>7.6999999999999999E-2</v>
      </c>
      <c r="L945" s="202"/>
      <c r="M945" s="202"/>
      <c r="N945" s="355">
        <v>1.2855000000000001</v>
      </c>
    </row>
    <row r="946" spans="1:14" ht="56.25" x14ac:dyDescent="0.2">
      <c r="A946" s="202" t="s">
        <v>3490</v>
      </c>
      <c r="B946" s="202" t="s">
        <v>3305</v>
      </c>
      <c r="C946" s="354" t="s">
        <v>7857</v>
      </c>
      <c r="D946" s="204">
        <v>0.501</v>
      </c>
      <c r="E946" s="204"/>
      <c r="F946" s="205">
        <v>5.9</v>
      </c>
      <c r="G946" s="202">
        <v>1</v>
      </c>
      <c r="H946" s="204">
        <v>0.29899999999999999</v>
      </c>
      <c r="I946" s="202">
        <v>12</v>
      </c>
      <c r="J946" s="204">
        <v>5.8000000000000003E-2</v>
      </c>
      <c r="K946" s="204">
        <v>7.0000000000000007E-2</v>
      </c>
      <c r="L946" s="202"/>
      <c r="M946" s="202"/>
      <c r="N946" s="355">
        <v>1.0095000000000001</v>
      </c>
    </row>
    <row r="947" spans="1:14" ht="56.25" x14ac:dyDescent="0.2">
      <c r="A947" s="202" t="s">
        <v>3491</v>
      </c>
      <c r="B947" s="202" t="s">
        <v>3305</v>
      </c>
      <c r="C947" s="354" t="s">
        <v>7858</v>
      </c>
      <c r="D947" s="204">
        <v>0.44400000000000001</v>
      </c>
      <c r="E947" s="204"/>
      <c r="F947" s="205">
        <v>5.2</v>
      </c>
      <c r="G947" s="202">
        <v>1</v>
      </c>
      <c r="H947" s="204">
        <v>0.26800000000000002</v>
      </c>
      <c r="I947" s="202">
        <v>11</v>
      </c>
      <c r="J947" s="204">
        <v>5.8000000000000003E-2</v>
      </c>
      <c r="K947" s="204">
        <v>6.9000000000000006E-2</v>
      </c>
      <c r="L947" s="202"/>
      <c r="M947" s="202"/>
      <c r="N947" s="355">
        <v>0.80169999999999997</v>
      </c>
    </row>
    <row r="948" spans="1:14" ht="45" x14ac:dyDescent="0.2">
      <c r="A948" s="202" t="s">
        <v>2097</v>
      </c>
      <c r="B948" s="202" t="s">
        <v>3305</v>
      </c>
      <c r="C948" s="354" t="s">
        <v>6711</v>
      </c>
      <c r="D948" s="204">
        <v>0.5</v>
      </c>
      <c r="E948" s="204"/>
      <c r="F948" s="205">
        <v>2.6</v>
      </c>
      <c r="G948" s="202">
        <v>1</v>
      </c>
      <c r="H948" s="204">
        <v>6.9000000000000006E-2</v>
      </c>
      <c r="I948" s="202">
        <v>5</v>
      </c>
      <c r="J948" s="204">
        <v>9.0999999999999998E-2</v>
      </c>
      <c r="K948" s="204">
        <v>9.2999999999999999E-2</v>
      </c>
      <c r="L948" s="202"/>
      <c r="M948" s="202"/>
      <c r="N948" s="355">
        <v>1.4671000000000001</v>
      </c>
    </row>
    <row r="949" spans="1:14" ht="45" x14ac:dyDescent="0.2">
      <c r="A949" s="202" t="s">
        <v>2098</v>
      </c>
      <c r="B949" s="202" t="s">
        <v>3305</v>
      </c>
      <c r="C949" s="354" t="s">
        <v>6712</v>
      </c>
      <c r="D949" s="204">
        <v>0.47199999999999998</v>
      </c>
      <c r="E949" s="204"/>
      <c r="F949" s="205">
        <v>3.6</v>
      </c>
      <c r="G949" s="202">
        <v>1</v>
      </c>
      <c r="H949" s="204">
        <v>0.115</v>
      </c>
      <c r="I949" s="202">
        <v>8</v>
      </c>
      <c r="J949" s="204">
        <v>6.4000000000000001E-2</v>
      </c>
      <c r="K949" s="204">
        <v>7.0999999999999994E-2</v>
      </c>
      <c r="L949" s="202"/>
      <c r="M949" s="202"/>
      <c r="N949" s="355">
        <v>0.79600000000000004</v>
      </c>
    </row>
    <row r="950" spans="1:14" ht="33.75" x14ac:dyDescent="0.2">
      <c r="A950" s="202" t="s">
        <v>124</v>
      </c>
      <c r="B950" s="202" t="s">
        <v>3305</v>
      </c>
      <c r="C950" s="354" t="s">
        <v>6713</v>
      </c>
      <c r="D950" s="204">
        <v>0.309</v>
      </c>
      <c r="E950" s="204"/>
      <c r="F950" s="205">
        <v>2.6</v>
      </c>
      <c r="G950" s="202">
        <v>1</v>
      </c>
      <c r="H950" s="204">
        <v>9.7000000000000003E-2</v>
      </c>
      <c r="I950" s="202">
        <v>5</v>
      </c>
      <c r="J950" s="204">
        <v>8.1000000000000003E-2</v>
      </c>
      <c r="K950" s="204">
        <v>8.3000000000000004E-2</v>
      </c>
      <c r="L950" s="202"/>
      <c r="M950" s="202"/>
      <c r="N950" s="355">
        <v>1.2141999999999999</v>
      </c>
    </row>
    <row r="951" spans="1:14" ht="33.75" x14ac:dyDescent="0.2">
      <c r="A951" s="202" t="s">
        <v>6714</v>
      </c>
      <c r="B951" s="202" t="s">
        <v>3305</v>
      </c>
      <c r="C951" s="354" t="s">
        <v>6715</v>
      </c>
      <c r="D951" s="204">
        <v>0.28100000000000003</v>
      </c>
      <c r="E951" s="204"/>
      <c r="F951" s="205">
        <v>2.5</v>
      </c>
      <c r="G951" s="202">
        <v>1</v>
      </c>
      <c r="H951" s="204">
        <v>0.106</v>
      </c>
      <c r="I951" s="202">
        <v>5</v>
      </c>
      <c r="J951" s="204">
        <v>7.4999999999999997E-2</v>
      </c>
      <c r="K951" s="204">
        <v>7.6999999999999999E-2</v>
      </c>
      <c r="L951" s="202"/>
      <c r="M951" s="202"/>
      <c r="N951" s="355">
        <v>0.76439999999999997</v>
      </c>
    </row>
    <row r="952" spans="1:14" ht="22.5" x14ac:dyDescent="0.2">
      <c r="A952" s="202" t="s">
        <v>530</v>
      </c>
      <c r="B952" s="202" t="s">
        <v>3305</v>
      </c>
      <c r="C952" s="354" t="s">
        <v>5764</v>
      </c>
      <c r="D952" s="204">
        <v>0.53200000000000003</v>
      </c>
      <c r="E952" s="204"/>
      <c r="F952" s="205">
        <v>3.9</v>
      </c>
      <c r="G952" s="202">
        <v>1</v>
      </c>
      <c r="H952" s="204">
        <v>0.245</v>
      </c>
      <c r="I952" s="202">
        <v>10</v>
      </c>
      <c r="J952" s="204">
        <v>0.08</v>
      </c>
      <c r="K952" s="204">
        <v>9.0999999999999998E-2</v>
      </c>
      <c r="L952" s="202"/>
      <c r="M952" s="202"/>
      <c r="N952" s="355">
        <v>1.3340000000000001</v>
      </c>
    </row>
    <row r="953" spans="1:14" ht="22.5" x14ac:dyDescent="0.2">
      <c r="A953" s="202" t="s">
        <v>531</v>
      </c>
      <c r="B953" s="202" t="s">
        <v>3305</v>
      </c>
      <c r="C953" s="354" t="s">
        <v>5765</v>
      </c>
      <c r="D953" s="204">
        <v>0.40300000000000002</v>
      </c>
      <c r="E953" s="204"/>
      <c r="F953" s="205">
        <v>4.0999999999999996</v>
      </c>
      <c r="G953" s="202">
        <v>1</v>
      </c>
      <c r="H953" s="204">
        <v>0.20100000000000001</v>
      </c>
      <c r="I953" s="202">
        <v>10</v>
      </c>
      <c r="J953" s="204">
        <v>6.3E-2</v>
      </c>
      <c r="K953" s="204">
        <v>7.1999999999999995E-2</v>
      </c>
      <c r="L953" s="202"/>
      <c r="M953" s="202"/>
      <c r="N953" s="355">
        <v>0.77569999999999995</v>
      </c>
    </row>
    <row r="954" spans="1:14" ht="22.5" x14ac:dyDescent="0.2">
      <c r="A954" s="202" t="s">
        <v>2544</v>
      </c>
      <c r="B954" s="202" t="s">
        <v>3305</v>
      </c>
      <c r="C954" s="354" t="s">
        <v>5535</v>
      </c>
      <c r="D954" s="204">
        <v>0.77200000000000002</v>
      </c>
      <c r="E954" s="204"/>
      <c r="F954" s="205">
        <v>6.8</v>
      </c>
      <c r="G954" s="202"/>
      <c r="H954" s="204"/>
      <c r="I954" s="202">
        <v>15</v>
      </c>
      <c r="J954" s="204">
        <v>0.11</v>
      </c>
      <c r="K954" s="204">
        <v>9.6000000000000002E-2</v>
      </c>
      <c r="L954" s="202"/>
      <c r="M954" s="202"/>
      <c r="N954" s="355">
        <v>1.3047</v>
      </c>
    </row>
    <row r="955" spans="1:14" ht="22.5" x14ac:dyDescent="0.2">
      <c r="A955" s="202" t="s">
        <v>2545</v>
      </c>
      <c r="B955" s="202" t="s">
        <v>3305</v>
      </c>
      <c r="C955" s="354" t="s">
        <v>5536</v>
      </c>
      <c r="D955" s="204">
        <v>0.78100000000000003</v>
      </c>
      <c r="E955" s="204"/>
      <c r="F955" s="205">
        <v>8.1999999999999993</v>
      </c>
      <c r="G955" s="202">
        <v>2</v>
      </c>
      <c r="H955" s="204">
        <v>0.246</v>
      </c>
      <c r="I955" s="202">
        <v>19</v>
      </c>
      <c r="J955" s="204">
        <v>6.3E-2</v>
      </c>
      <c r="K955" s="204">
        <v>8.1000000000000003E-2</v>
      </c>
      <c r="L955" s="202"/>
      <c r="M955" s="202"/>
      <c r="N955" s="355">
        <v>0.68700000000000006</v>
      </c>
    </row>
    <row r="956" spans="1:14" ht="22.5" x14ac:dyDescent="0.2">
      <c r="A956" s="202" t="s">
        <v>1286</v>
      </c>
      <c r="B956" s="202" t="s">
        <v>3305</v>
      </c>
      <c r="C956" s="354" t="s">
        <v>5537</v>
      </c>
      <c r="D956" s="204">
        <v>0.25900000000000001</v>
      </c>
      <c r="E956" s="204"/>
      <c r="F956" s="205">
        <v>1</v>
      </c>
      <c r="G956" s="202"/>
      <c r="H956" s="204"/>
      <c r="I956" s="202"/>
      <c r="J956" s="204"/>
      <c r="K956" s="204"/>
      <c r="L956" s="202"/>
      <c r="M956" s="202"/>
      <c r="N956" s="355">
        <v>1.6463000000000001</v>
      </c>
    </row>
    <row r="957" spans="1:14" ht="22.5" x14ac:dyDescent="0.2">
      <c r="A957" s="202" t="s">
        <v>2366</v>
      </c>
      <c r="B957" s="202" t="s">
        <v>3305</v>
      </c>
      <c r="C957" s="354" t="s">
        <v>3853</v>
      </c>
      <c r="D957" s="204">
        <v>0.20399999999999999</v>
      </c>
      <c r="E957" s="204"/>
      <c r="F957" s="205">
        <v>1</v>
      </c>
      <c r="G957" s="202"/>
      <c r="H957" s="204"/>
      <c r="I957" s="202"/>
      <c r="J957" s="204"/>
      <c r="K957" s="204"/>
      <c r="L957" s="202"/>
      <c r="M957" s="202"/>
      <c r="N957" s="355">
        <v>1.1436999999999999</v>
      </c>
    </row>
    <row r="958" spans="1:14" x14ac:dyDescent="0.2">
      <c r="A958" s="202" t="s">
        <v>1816</v>
      </c>
      <c r="B958" s="202" t="s">
        <v>3305</v>
      </c>
      <c r="C958" s="354" t="s">
        <v>3185</v>
      </c>
      <c r="D958" s="204">
        <v>0.33200000000000002</v>
      </c>
      <c r="E958" s="204"/>
      <c r="F958" s="205">
        <v>1</v>
      </c>
      <c r="G958" s="202"/>
      <c r="H958" s="204"/>
      <c r="I958" s="202"/>
      <c r="J958" s="204"/>
      <c r="K958" s="204"/>
      <c r="L958" s="202"/>
      <c r="M958" s="202" t="s">
        <v>310</v>
      </c>
      <c r="N958" s="355">
        <v>2.0695000000000001</v>
      </c>
    </row>
    <row r="959" spans="1:14" ht="22.5" x14ac:dyDescent="0.2">
      <c r="A959" s="202" t="s">
        <v>1817</v>
      </c>
      <c r="B959" s="202" t="s">
        <v>3305</v>
      </c>
      <c r="C959" s="354" t="s">
        <v>5766</v>
      </c>
      <c r="D959" s="204">
        <v>2.234</v>
      </c>
      <c r="E959" s="204"/>
      <c r="F959" s="205">
        <v>13.2</v>
      </c>
      <c r="G959" s="202">
        <v>3</v>
      </c>
      <c r="H959" s="204">
        <v>0.55800000000000005</v>
      </c>
      <c r="I959" s="202">
        <v>27</v>
      </c>
      <c r="J959" s="204">
        <v>0.17100000000000001</v>
      </c>
      <c r="K959" s="204">
        <v>0.157</v>
      </c>
      <c r="L959" s="202"/>
      <c r="M959" s="202"/>
      <c r="N959" s="355">
        <v>1.0616000000000001</v>
      </c>
    </row>
    <row r="960" spans="1:14" x14ac:dyDescent="0.2">
      <c r="A960" s="202" t="s">
        <v>2683</v>
      </c>
      <c r="B960" s="202" t="s">
        <v>3305</v>
      </c>
      <c r="C960" s="354" t="s">
        <v>3854</v>
      </c>
      <c r="D960" s="204">
        <v>0.77400000000000002</v>
      </c>
      <c r="E960" s="204"/>
      <c r="F960" s="205">
        <v>6.1</v>
      </c>
      <c r="G960" s="202"/>
      <c r="H960" s="204"/>
      <c r="I960" s="202">
        <v>15</v>
      </c>
      <c r="J960" s="204">
        <v>8.4000000000000005E-2</v>
      </c>
      <c r="K960" s="204">
        <v>0.10299999999999999</v>
      </c>
      <c r="L960" s="202"/>
      <c r="M960" s="202"/>
      <c r="N960" s="355">
        <v>1.1244000000000001</v>
      </c>
    </row>
    <row r="961" spans="1:14" ht="22.5" x14ac:dyDescent="0.2">
      <c r="A961" s="202" t="s">
        <v>1276</v>
      </c>
      <c r="B961" s="202" t="s">
        <v>3305</v>
      </c>
      <c r="C961" s="354" t="s">
        <v>3855</v>
      </c>
      <c r="D961" s="204">
        <v>0.53500000000000003</v>
      </c>
      <c r="E961" s="204"/>
      <c r="F961" s="205">
        <v>5.2</v>
      </c>
      <c r="G961" s="202">
        <v>1</v>
      </c>
      <c r="H961" s="204">
        <v>0.30599999999999999</v>
      </c>
      <c r="I961" s="202">
        <v>11</v>
      </c>
      <c r="J961" s="204">
        <v>6.6000000000000003E-2</v>
      </c>
      <c r="K961" s="204">
        <v>7.9000000000000001E-2</v>
      </c>
      <c r="L961" s="202"/>
      <c r="M961" s="202"/>
      <c r="N961" s="355">
        <v>1.1449</v>
      </c>
    </row>
    <row r="962" spans="1:14" x14ac:dyDescent="0.2">
      <c r="A962" s="81" t="s">
        <v>2884</v>
      </c>
      <c r="B962" s="82"/>
      <c r="C962" s="83"/>
      <c r="D962" s="84"/>
      <c r="E962" s="84"/>
      <c r="F962" s="85"/>
      <c r="G962" s="82"/>
      <c r="H962" s="84"/>
      <c r="I962" s="82"/>
      <c r="J962" s="84"/>
      <c r="K962" s="84"/>
      <c r="L962" s="82"/>
      <c r="M962" s="82"/>
      <c r="N962" s="356"/>
    </row>
    <row r="963" spans="1:14" ht="22.5" x14ac:dyDescent="0.2">
      <c r="A963" s="202" t="s">
        <v>3186</v>
      </c>
      <c r="B963" s="202" t="s">
        <v>3303</v>
      </c>
      <c r="C963" s="354" t="s">
        <v>3187</v>
      </c>
      <c r="D963" s="204">
        <v>3.6960000000000002</v>
      </c>
      <c r="E963" s="204"/>
      <c r="F963" s="205">
        <v>15.1</v>
      </c>
      <c r="G963" s="202">
        <v>4</v>
      </c>
      <c r="H963" s="204">
        <v>0.34300000000000003</v>
      </c>
      <c r="I963" s="202">
        <v>29</v>
      </c>
      <c r="J963" s="204">
        <v>0.08</v>
      </c>
      <c r="K963" s="204">
        <v>0.107</v>
      </c>
      <c r="L963" s="202"/>
      <c r="M963" s="202"/>
      <c r="N963" s="355">
        <v>1.0054000000000001</v>
      </c>
    </row>
    <row r="964" spans="1:14" ht="33.75" x14ac:dyDescent="0.2">
      <c r="A964" s="202" t="s">
        <v>3188</v>
      </c>
      <c r="B964" s="202" t="s">
        <v>3303</v>
      </c>
      <c r="C964" s="354" t="s">
        <v>2216</v>
      </c>
      <c r="D964" s="204">
        <v>2.363</v>
      </c>
      <c r="E964" s="204"/>
      <c r="F964" s="205">
        <v>8</v>
      </c>
      <c r="G964" s="202">
        <v>2</v>
      </c>
      <c r="H964" s="204">
        <v>0.255</v>
      </c>
      <c r="I964" s="202">
        <v>13</v>
      </c>
      <c r="J964" s="204">
        <v>6.7000000000000004E-2</v>
      </c>
      <c r="K964" s="204">
        <v>8.5000000000000006E-2</v>
      </c>
      <c r="L964" s="202"/>
      <c r="M964" s="202"/>
      <c r="N964" s="355">
        <v>0.73209999999999997</v>
      </c>
    </row>
    <row r="965" spans="1:14" ht="22.5" x14ac:dyDescent="0.2">
      <c r="A965" s="202" t="s">
        <v>2885</v>
      </c>
      <c r="B965" s="202" t="s">
        <v>3303</v>
      </c>
      <c r="C965" s="354" t="s">
        <v>6716</v>
      </c>
      <c r="D965" s="204">
        <v>1.718</v>
      </c>
      <c r="E965" s="204"/>
      <c r="F965" s="205">
        <v>13.1</v>
      </c>
      <c r="G965" s="202">
        <v>3</v>
      </c>
      <c r="H965" s="204">
        <v>0.27500000000000002</v>
      </c>
      <c r="I965" s="202">
        <v>26</v>
      </c>
      <c r="J965" s="204">
        <v>5.8999999999999997E-2</v>
      </c>
      <c r="K965" s="204">
        <v>7.8E-2</v>
      </c>
      <c r="L965" s="202"/>
      <c r="M965" s="202"/>
      <c r="N965" s="355">
        <v>0.84399999999999997</v>
      </c>
    </row>
    <row r="966" spans="1:14" ht="22.5" x14ac:dyDescent="0.2">
      <c r="A966" s="202" t="s">
        <v>2886</v>
      </c>
      <c r="B966" s="202" t="s">
        <v>3303</v>
      </c>
      <c r="C966" s="354" t="s">
        <v>6717</v>
      </c>
      <c r="D966" s="204">
        <v>0.78600000000000003</v>
      </c>
      <c r="E966" s="204"/>
      <c r="F966" s="205">
        <v>5.0999999999999996</v>
      </c>
      <c r="G966" s="202">
        <v>1</v>
      </c>
      <c r="H966" s="204">
        <v>0.32900000000000001</v>
      </c>
      <c r="I966" s="202">
        <v>10</v>
      </c>
      <c r="J966" s="204">
        <v>5.3999999999999999E-2</v>
      </c>
      <c r="K966" s="204">
        <v>6.5000000000000002E-2</v>
      </c>
      <c r="L966" s="202"/>
      <c r="M966" s="202"/>
      <c r="N966" s="355">
        <v>0.70230000000000004</v>
      </c>
    </row>
    <row r="967" spans="1:14" ht="45" x14ac:dyDescent="0.2">
      <c r="A967" s="202" t="s">
        <v>2217</v>
      </c>
      <c r="B967" s="202" t="s">
        <v>3303</v>
      </c>
      <c r="C967" s="354" t="s">
        <v>7859</v>
      </c>
      <c r="D967" s="204">
        <v>1.423</v>
      </c>
      <c r="E967" s="204"/>
      <c r="F967" s="205">
        <v>6.9</v>
      </c>
      <c r="G967" s="202">
        <v>1</v>
      </c>
      <c r="H967" s="204">
        <v>0.28299999999999997</v>
      </c>
      <c r="I967" s="202">
        <v>15</v>
      </c>
      <c r="J967" s="204">
        <v>8.2000000000000003E-2</v>
      </c>
      <c r="K967" s="204">
        <v>7.0999999999999994E-2</v>
      </c>
      <c r="L967" s="202"/>
      <c r="M967" s="202"/>
      <c r="N967" s="355">
        <v>1.3651</v>
      </c>
    </row>
    <row r="968" spans="1:14" ht="56.25" x14ac:dyDescent="0.2">
      <c r="A968" s="202" t="s">
        <v>2218</v>
      </c>
      <c r="B968" s="202" t="s">
        <v>3303</v>
      </c>
      <c r="C968" s="354" t="s">
        <v>7860</v>
      </c>
      <c r="D968" s="204">
        <v>1.153</v>
      </c>
      <c r="E968" s="204"/>
      <c r="F968" s="205">
        <v>5.0999999999999996</v>
      </c>
      <c r="G968" s="202">
        <v>1</v>
      </c>
      <c r="H968" s="204">
        <v>0.22900000000000001</v>
      </c>
      <c r="I968" s="202">
        <v>12</v>
      </c>
      <c r="J968" s="204">
        <v>8.8999999999999996E-2</v>
      </c>
      <c r="K968" s="204">
        <v>7.4999999999999997E-2</v>
      </c>
      <c r="L968" s="202"/>
      <c r="M968" s="202"/>
      <c r="N968" s="355">
        <v>1.3105</v>
      </c>
    </row>
    <row r="969" spans="1:14" ht="56.25" x14ac:dyDescent="0.2">
      <c r="A969" s="202" t="s">
        <v>2684</v>
      </c>
      <c r="B969" s="202" t="s">
        <v>3303</v>
      </c>
      <c r="C969" s="354" t="s">
        <v>7861</v>
      </c>
      <c r="D969" s="204">
        <v>1.03</v>
      </c>
      <c r="E969" s="204"/>
      <c r="F969" s="205">
        <v>4.5</v>
      </c>
      <c r="G969" s="202">
        <v>1</v>
      </c>
      <c r="H969" s="204">
        <v>0.18</v>
      </c>
      <c r="I969" s="202">
        <v>10</v>
      </c>
      <c r="J969" s="204">
        <v>5.6000000000000001E-2</v>
      </c>
      <c r="K969" s="204">
        <v>6.6000000000000003E-2</v>
      </c>
      <c r="L969" s="202"/>
      <c r="M969" s="202"/>
      <c r="N969" s="355">
        <v>0.71850000000000003</v>
      </c>
    </row>
    <row r="970" spans="1:14" ht="45" x14ac:dyDescent="0.2">
      <c r="A970" s="202" t="s">
        <v>2894</v>
      </c>
      <c r="B970" s="202" t="s">
        <v>3303</v>
      </c>
      <c r="C970" s="354" t="s">
        <v>7862</v>
      </c>
      <c r="D970" s="204">
        <v>2.0099999999999998</v>
      </c>
      <c r="E970" s="204"/>
      <c r="F970" s="205">
        <v>9.3000000000000007</v>
      </c>
      <c r="G970" s="202">
        <v>2</v>
      </c>
      <c r="H970" s="204">
        <v>0.27900000000000003</v>
      </c>
      <c r="I970" s="202">
        <v>20</v>
      </c>
      <c r="J970" s="204">
        <v>6.3E-2</v>
      </c>
      <c r="K970" s="204">
        <v>8.1000000000000003E-2</v>
      </c>
      <c r="L970" s="202"/>
      <c r="M970" s="202"/>
      <c r="N970" s="355">
        <v>0.84699999999999998</v>
      </c>
    </row>
    <row r="971" spans="1:14" ht="45" x14ac:dyDescent="0.2">
      <c r="A971" s="202" t="s">
        <v>2895</v>
      </c>
      <c r="B971" s="202" t="s">
        <v>3303</v>
      </c>
      <c r="C971" s="354" t="s">
        <v>7863</v>
      </c>
      <c r="D971" s="204">
        <v>0.89500000000000002</v>
      </c>
      <c r="E971" s="204"/>
      <c r="F971" s="205">
        <v>3.8</v>
      </c>
      <c r="G971" s="202">
        <v>1</v>
      </c>
      <c r="H971" s="204">
        <v>0.20699999999999999</v>
      </c>
      <c r="I971" s="202">
        <v>9</v>
      </c>
      <c r="J971" s="204">
        <v>7.5999999999999998E-2</v>
      </c>
      <c r="K971" s="204">
        <v>8.5999999999999993E-2</v>
      </c>
      <c r="L971" s="202"/>
      <c r="M971" s="202"/>
      <c r="N971" s="355">
        <v>0.77349999999999997</v>
      </c>
    </row>
    <row r="972" spans="1:14" ht="33.75" x14ac:dyDescent="0.2">
      <c r="A972" s="202" t="s">
        <v>545</v>
      </c>
      <c r="B972" s="202" t="s">
        <v>3303</v>
      </c>
      <c r="C972" s="354" t="s">
        <v>7864</v>
      </c>
      <c r="D972" s="204">
        <v>0.75</v>
      </c>
      <c r="E972" s="204"/>
      <c r="F972" s="205">
        <v>2.2999999999999998</v>
      </c>
      <c r="G972" s="202">
        <v>1</v>
      </c>
      <c r="H972" s="204">
        <v>0.13800000000000001</v>
      </c>
      <c r="I972" s="202">
        <v>5</v>
      </c>
      <c r="J972" s="204">
        <v>7.0000000000000007E-2</v>
      </c>
      <c r="K972" s="204">
        <v>7.0000000000000007E-2</v>
      </c>
      <c r="L972" s="202"/>
      <c r="M972" s="202"/>
      <c r="N972" s="355">
        <v>1.4841</v>
      </c>
    </row>
    <row r="973" spans="1:14" ht="45" x14ac:dyDescent="0.2">
      <c r="A973" s="202" t="s">
        <v>1260</v>
      </c>
      <c r="B973" s="202" t="s">
        <v>3303</v>
      </c>
      <c r="C973" s="354" t="s">
        <v>7865</v>
      </c>
      <c r="D973" s="204">
        <v>0.629</v>
      </c>
      <c r="E973" s="204"/>
      <c r="F973" s="205">
        <v>2.7</v>
      </c>
      <c r="G973" s="202">
        <v>1</v>
      </c>
      <c r="H973" s="204">
        <v>0.13200000000000001</v>
      </c>
      <c r="I973" s="202">
        <v>6</v>
      </c>
      <c r="J973" s="204">
        <v>6.3E-2</v>
      </c>
      <c r="K973" s="204">
        <v>6.6000000000000003E-2</v>
      </c>
      <c r="L973" s="202"/>
      <c r="M973" s="202"/>
      <c r="N973" s="355">
        <v>0.89339999999999997</v>
      </c>
    </row>
    <row r="974" spans="1:14" ht="22.5" x14ac:dyDescent="0.2">
      <c r="A974" s="202" t="s">
        <v>7353</v>
      </c>
      <c r="B974" s="202" t="s">
        <v>3303</v>
      </c>
      <c r="C974" s="354" t="s">
        <v>7354</v>
      </c>
      <c r="D974" s="204">
        <v>0.58199999999999996</v>
      </c>
      <c r="E974" s="204"/>
      <c r="F974" s="205">
        <v>3.1</v>
      </c>
      <c r="G974" s="202">
        <v>1</v>
      </c>
      <c r="H974" s="204">
        <v>0.16700000000000001</v>
      </c>
      <c r="I974" s="202">
        <v>7</v>
      </c>
      <c r="J974" s="204">
        <v>6.2E-2</v>
      </c>
      <c r="K974" s="204">
        <v>6.7000000000000004E-2</v>
      </c>
      <c r="L974" s="202"/>
      <c r="M974" s="202"/>
      <c r="N974" s="355">
        <v>0.92500000000000004</v>
      </c>
    </row>
    <row r="975" spans="1:14" ht="45" x14ac:dyDescent="0.2">
      <c r="A975" s="202" t="s">
        <v>7355</v>
      </c>
      <c r="B975" s="202" t="s">
        <v>3303</v>
      </c>
      <c r="C975" s="354" t="s">
        <v>7356</v>
      </c>
      <c r="D975" s="204">
        <v>0.47799999999999998</v>
      </c>
      <c r="E975" s="204"/>
      <c r="F975" s="205">
        <v>2.4</v>
      </c>
      <c r="G975" s="202">
        <v>1</v>
      </c>
      <c r="H975" s="204">
        <v>0.13</v>
      </c>
      <c r="I975" s="202">
        <v>5</v>
      </c>
      <c r="J975" s="204">
        <v>6.9000000000000006E-2</v>
      </c>
      <c r="K975" s="204">
        <v>6.9000000000000006E-2</v>
      </c>
      <c r="L975" s="202"/>
      <c r="M975" s="202"/>
      <c r="N975" s="355">
        <v>0.86960000000000004</v>
      </c>
    </row>
    <row r="976" spans="1:14" ht="33.75" x14ac:dyDescent="0.2">
      <c r="A976" s="202" t="s">
        <v>546</v>
      </c>
      <c r="B976" s="202" t="s">
        <v>3303</v>
      </c>
      <c r="C976" s="354" t="s">
        <v>5767</v>
      </c>
      <c r="D976" s="204">
        <v>0.81499999999999995</v>
      </c>
      <c r="E976" s="204"/>
      <c r="F976" s="205">
        <v>2.8</v>
      </c>
      <c r="G976" s="202">
        <v>1</v>
      </c>
      <c r="H976" s="204">
        <v>0.433</v>
      </c>
      <c r="I976" s="202">
        <v>7</v>
      </c>
      <c r="J976" s="204">
        <v>0.186</v>
      </c>
      <c r="K976" s="204">
        <v>0.19600000000000001</v>
      </c>
      <c r="L976" s="202"/>
      <c r="M976" s="202"/>
      <c r="N976" s="355">
        <v>0.871</v>
      </c>
    </row>
    <row r="977" spans="1:14" ht="33.75" x14ac:dyDescent="0.2">
      <c r="A977" s="202" t="s">
        <v>547</v>
      </c>
      <c r="B977" s="202" t="s">
        <v>3303</v>
      </c>
      <c r="C977" s="354" t="s">
        <v>3856</v>
      </c>
      <c r="D977" s="204">
        <v>1.9079999999999999</v>
      </c>
      <c r="E977" s="204"/>
      <c r="F977" s="205">
        <v>2.1</v>
      </c>
      <c r="G977" s="202">
        <v>1</v>
      </c>
      <c r="H977" s="204">
        <v>0.23799999999999999</v>
      </c>
      <c r="I977" s="202">
        <v>4</v>
      </c>
      <c r="J977" s="204">
        <v>0.16</v>
      </c>
      <c r="K977" s="204">
        <v>0.155</v>
      </c>
      <c r="L977" s="202"/>
      <c r="M977" s="202" t="s">
        <v>310</v>
      </c>
      <c r="N977" s="355">
        <v>0.96960000000000002</v>
      </c>
    </row>
    <row r="978" spans="1:14" ht="45" x14ac:dyDescent="0.2">
      <c r="A978" s="202" t="s">
        <v>548</v>
      </c>
      <c r="B978" s="202" t="s">
        <v>3303</v>
      </c>
      <c r="C978" s="354" t="s">
        <v>7357</v>
      </c>
      <c r="D978" s="204">
        <v>1.5429999999999999</v>
      </c>
      <c r="E978" s="204"/>
      <c r="F978" s="205">
        <v>9.8000000000000007</v>
      </c>
      <c r="G978" s="202">
        <v>2</v>
      </c>
      <c r="H978" s="204">
        <v>0.25800000000000001</v>
      </c>
      <c r="I978" s="202">
        <v>18</v>
      </c>
      <c r="J978" s="204">
        <v>5.5E-2</v>
      </c>
      <c r="K978" s="204">
        <v>7.0999999999999994E-2</v>
      </c>
      <c r="L978" s="202"/>
      <c r="M978" s="202"/>
      <c r="N978" s="355">
        <v>0.7379</v>
      </c>
    </row>
    <row r="979" spans="1:14" ht="33.75" x14ac:dyDescent="0.2">
      <c r="A979" s="202" t="s">
        <v>1733</v>
      </c>
      <c r="B979" s="202" t="s">
        <v>3303</v>
      </c>
      <c r="C979" s="354" t="s">
        <v>7358</v>
      </c>
      <c r="D979" s="204">
        <v>0.95299999999999996</v>
      </c>
      <c r="E979" s="204"/>
      <c r="F979" s="205">
        <v>4.9000000000000004</v>
      </c>
      <c r="G979" s="202">
        <v>1</v>
      </c>
      <c r="H979" s="204">
        <v>0.63600000000000001</v>
      </c>
      <c r="I979" s="202">
        <v>11</v>
      </c>
      <c r="J979" s="204">
        <v>6.5000000000000002E-2</v>
      </c>
      <c r="K979" s="204">
        <v>7.6999999999999999E-2</v>
      </c>
      <c r="L979" s="202"/>
      <c r="M979" s="202"/>
      <c r="N979" s="355">
        <v>0.73729999999999996</v>
      </c>
    </row>
    <row r="980" spans="1:14" ht="33.75" x14ac:dyDescent="0.2">
      <c r="A980" s="202" t="s">
        <v>2685</v>
      </c>
      <c r="B980" s="202" t="s">
        <v>3303</v>
      </c>
      <c r="C980" s="354" t="s">
        <v>5768</v>
      </c>
      <c r="D980" s="204">
        <v>3.5910000000000002</v>
      </c>
      <c r="E980" s="204"/>
      <c r="F980" s="205">
        <v>25.6</v>
      </c>
      <c r="G980" s="202">
        <v>8</v>
      </c>
      <c r="H980" s="204">
        <v>0.378</v>
      </c>
      <c r="I980" s="202">
        <v>44</v>
      </c>
      <c r="J980" s="204">
        <v>0.13500000000000001</v>
      </c>
      <c r="K980" s="204">
        <v>0.128</v>
      </c>
      <c r="L980" s="202"/>
      <c r="M980" s="202" t="s">
        <v>310</v>
      </c>
      <c r="N980" s="355">
        <v>0.86860000000000004</v>
      </c>
    </row>
    <row r="981" spans="1:14" x14ac:dyDescent="0.2">
      <c r="A981" s="202" t="s">
        <v>3133</v>
      </c>
      <c r="B981" s="202" t="s">
        <v>3303</v>
      </c>
      <c r="C981" s="354" t="s">
        <v>7866</v>
      </c>
      <c r="D981" s="204">
        <v>1.704</v>
      </c>
      <c r="E981" s="204"/>
      <c r="F981" s="205">
        <v>2.6</v>
      </c>
      <c r="G981" s="202">
        <v>1</v>
      </c>
      <c r="H981" s="204">
        <v>0.88400000000000001</v>
      </c>
      <c r="I981" s="202">
        <v>5</v>
      </c>
      <c r="J981" s="204">
        <v>0.47599999999999998</v>
      </c>
      <c r="K981" s="204">
        <v>0.49099999999999999</v>
      </c>
      <c r="L981" s="202"/>
      <c r="M981" s="202"/>
      <c r="N981" s="355">
        <v>1.4065000000000001</v>
      </c>
    </row>
    <row r="982" spans="1:14" ht="45" x14ac:dyDescent="0.2">
      <c r="A982" s="202" t="s">
        <v>7360</v>
      </c>
      <c r="B982" s="202" t="s">
        <v>3303</v>
      </c>
      <c r="C982" s="354" t="s">
        <v>5769</v>
      </c>
      <c r="D982" s="204">
        <v>1.0820000000000001</v>
      </c>
      <c r="E982" s="204"/>
      <c r="F982" s="205">
        <v>3.8</v>
      </c>
      <c r="G982" s="202">
        <v>1</v>
      </c>
      <c r="H982" s="204">
        <v>0.14699999999999999</v>
      </c>
      <c r="I982" s="202">
        <v>11</v>
      </c>
      <c r="J982" s="204">
        <v>0.112</v>
      </c>
      <c r="K982" s="204">
        <v>0.126</v>
      </c>
      <c r="L982" s="202"/>
      <c r="M982" s="202" t="s">
        <v>310</v>
      </c>
      <c r="N982" s="355">
        <v>0.83979999999999999</v>
      </c>
    </row>
    <row r="983" spans="1:14" ht="22.5" x14ac:dyDescent="0.2">
      <c r="A983" s="202" t="s">
        <v>2084</v>
      </c>
      <c r="B983" s="202" t="s">
        <v>3303</v>
      </c>
      <c r="C983" s="354" t="s">
        <v>1261</v>
      </c>
      <c r="D983" s="204">
        <v>0.88900000000000001</v>
      </c>
      <c r="E983" s="204"/>
      <c r="F983" s="205">
        <v>4.0999999999999996</v>
      </c>
      <c r="G983" s="202">
        <v>1</v>
      </c>
      <c r="H983" s="204">
        <v>0.187</v>
      </c>
      <c r="I983" s="202">
        <v>9</v>
      </c>
      <c r="J983" s="204">
        <v>6.3E-2</v>
      </c>
      <c r="K983" s="204">
        <v>7.2999999999999995E-2</v>
      </c>
      <c r="L983" s="202"/>
      <c r="M983" s="202"/>
      <c r="N983" s="355">
        <v>0.74590000000000001</v>
      </c>
    </row>
    <row r="984" spans="1:14" ht="45" x14ac:dyDescent="0.2">
      <c r="A984" s="202" t="s">
        <v>2220</v>
      </c>
      <c r="B984" s="202" t="s">
        <v>3303</v>
      </c>
      <c r="C984" s="354" t="s">
        <v>1262</v>
      </c>
      <c r="D984" s="204">
        <v>4.0430000000000001</v>
      </c>
      <c r="E984" s="204"/>
      <c r="F984" s="205">
        <v>21</v>
      </c>
      <c r="G984" s="202">
        <v>6</v>
      </c>
      <c r="H984" s="204">
        <v>0.30399999999999999</v>
      </c>
      <c r="I984" s="202">
        <v>39</v>
      </c>
      <c r="J984" s="204">
        <v>7.0999999999999994E-2</v>
      </c>
      <c r="K984" s="204">
        <v>9.7000000000000003E-2</v>
      </c>
      <c r="L984" s="202"/>
      <c r="M984" s="202"/>
      <c r="N984" s="355">
        <v>1.0505</v>
      </c>
    </row>
    <row r="985" spans="1:14" ht="33.75" x14ac:dyDescent="0.2">
      <c r="A985" s="202" t="s">
        <v>1277</v>
      </c>
      <c r="B985" s="202" t="s">
        <v>3303</v>
      </c>
      <c r="C985" s="354" t="s">
        <v>1278</v>
      </c>
      <c r="D985" s="204">
        <v>4.9139999999999997</v>
      </c>
      <c r="E985" s="204"/>
      <c r="F985" s="205">
        <v>25.4</v>
      </c>
      <c r="G985" s="202">
        <v>7</v>
      </c>
      <c r="H985" s="204">
        <v>0.39900000000000002</v>
      </c>
      <c r="I985" s="202">
        <v>43</v>
      </c>
      <c r="J985" s="204">
        <v>0.153</v>
      </c>
      <c r="K985" s="204">
        <v>0.121</v>
      </c>
      <c r="L985" s="202"/>
      <c r="M985" s="202"/>
      <c r="N985" s="355">
        <v>1.2143999999999999</v>
      </c>
    </row>
    <row r="986" spans="1:14" ht="33.75" x14ac:dyDescent="0.2">
      <c r="A986" s="202" t="s">
        <v>2897</v>
      </c>
      <c r="B986" s="202" t="s">
        <v>3305</v>
      </c>
      <c r="C986" s="354" t="s">
        <v>4813</v>
      </c>
      <c r="D986" s="204">
        <v>1.357</v>
      </c>
      <c r="E986" s="204"/>
      <c r="F986" s="205">
        <v>13</v>
      </c>
      <c r="G986" s="202">
        <v>3</v>
      </c>
      <c r="H986" s="204">
        <v>0.31900000000000001</v>
      </c>
      <c r="I986" s="202">
        <v>27</v>
      </c>
      <c r="J986" s="204">
        <v>6.9000000000000006E-2</v>
      </c>
      <c r="K986" s="204">
        <v>9.0999999999999998E-2</v>
      </c>
      <c r="L986" s="202"/>
      <c r="M986" s="202" t="s">
        <v>310</v>
      </c>
      <c r="N986" s="355">
        <v>1.1165</v>
      </c>
    </row>
    <row r="987" spans="1:14" ht="45" x14ac:dyDescent="0.2">
      <c r="A987" s="202" t="s">
        <v>2898</v>
      </c>
      <c r="B987" s="202" t="s">
        <v>3305</v>
      </c>
      <c r="C987" s="354" t="s">
        <v>7867</v>
      </c>
      <c r="D987" s="204">
        <v>0.628</v>
      </c>
      <c r="E987" s="204"/>
      <c r="F987" s="205">
        <v>5.8</v>
      </c>
      <c r="G987" s="202">
        <v>1</v>
      </c>
      <c r="H987" s="204">
        <v>0.30599999999999999</v>
      </c>
      <c r="I987" s="202">
        <v>10</v>
      </c>
      <c r="J987" s="204">
        <v>7.3999999999999996E-2</v>
      </c>
      <c r="K987" s="204">
        <v>0.09</v>
      </c>
      <c r="L987" s="202"/>
      <c r="M987" s="202" t="s">
        <v>310</v>
      </c>
      <c r="N987" s="355">
        <v>0.80779999999999996</v>
      </c>
    </row>
    <row r="988" spans="1:14" ht="45" x14ac:dyDescent="0.2">
      <c r="A988" s="202" t="s">
        <v>1735</v>
      </c>
      <c r="B988" s="202" t="s">
        <v>3305</v>
      </c>
      <c r="C988" s="354" t="s">
        <v>7868</v>
      </c>
      <c r="D988" s="204">
        <v>0.55600000000000005</v>
      </c>
      <c r="E988" s="204"/>
      <c r="F988" s="205">
        <v>5.2</v>
      </c>
      <c r="G988" s="202">
        <v>1</v>
      </c>
      <c r="H988" s="204">
        <v>0.26600000000000001</v>
      </c>
      <c r="I988" s="202">
        <v>13</v>
      </c>
      <c r="J988" s="204">
        <v>6.6000000000000003E-2</v>
      </c>
      <c r="K988" s="204">
        <v>7.9000000000000001E-2</v>
      </c>
      <c r="L988" s="202"/>
      <c r="M988" s="202" t="s">
        <v>310</v>
      </c>
      <c r="N988" s="355">
        <v>0.88180000000000003</v>
      </c>
    </row>
    <row r="989" spans="1:14" x14ac:dyDescent="0.2">
      <c r="A989" s="202" t="s">
        <v>2347</v>
      </c>
      <c r="B989" s="202" t="s">
        <v>3305</v>
      </c>
      <c r="C989" s="354" t="s">
        <v>2348</v>
      </c>
      <c r="D989" s="204">
        <v>0.42399999999999999</v>
      </c>
      <c r="E989" s="204"/>
      <c r="F989" s="205">
        <v>3.4</v>
      </c>
      <c r="G989" s="202">
        <v>1</v>
      </c>
      <c r="H989" s="204">
        <v>0.04</v>
      </c>
      <c r="I989" s="202">
        <v>8</v>
      </c>
      <c r="J989" s="204">
        <v>6.7000000000000004E-2</v>
      </c>
      <c r="K989" s="204">
        <v>7.3999999999999996E-2</v>
      </c>
      <c r="L989" s="202"/>
      <c r="M989" s="202"/>
      <c r="N989" s="355">
        <v>0.78339999999999999</v>
      </c>
    </row>
    <row r="990" spans="1:14" x14ac:dyDescent="0.2">
      <c r="A990" s="202" t="s">
        <v>2349</v>
      </c>
      <c r="B990" s="202" t="s">
        <v>3305</v>
      </c>
      <c r="C990" s="354" t="s">
        <v>2350</v>
      </c>
      <c r="D990" s="204">
        <v>0.39300000000000002</v>
      </c>
      <c r="E990" s="204"/>
      <c r="F990" s="205">
        <v>4.5</v>
      </c>
      <c r="G990" s="202">
        <v>1</v>
      </c>
      <c r="H990" s="204">
        <v>0.161</v>
      </c>
      <c r="I990" s="202">
        <v>9</v>
      </c>
      <c r="J990" s="204">
        <v>5.6000000000000001E-2</v>
      </c>
      <c r="K990" s="204">
        <v>6.5000000000000002E-2</v>
      </c>
      <c r="L990" s="202"/>
      <c r="M990" s="202"/>
      <c r="N990" s="355">
        <v>0.70679999999999998</v>
      </c>
    </row>
    <row r="991" spans="1:14" ht="22.5" x14ac:dyDescent="0.2">
      <c r="A991" s="202" t="s">
        <v>2472</v>
      </c>
      <c r="B991" s="202" t="s">
        <v>3305</v>
      </c>
      <c r="C991" s="354" t="s">
        <v>781</v>
      </c>
      <c r="D991" s="204">
        <v>0.36</v>
      </c>
      <c r="E991" s="204"/>
      <c r="F991" s="205">
        <v>3.1</v>
      </c>
      <c r="G991" s="202">
        <v>1</v>
      </c>
      <c r="H991" s="204">
        <v>0.16500000000000001</v>
      </c>
      <c r="I991" s="202">
        <v>7</v>
      </c>
      <c r="J991" s="204">
        <v>6.8000000000000005E-2</v>
      </c>
      <c r="K991" s="204">
        <v>7.2999999999999995E-2</v>
      </c>
      <c r="L991" s="202"/>
      <c r="M991" s="202"/>
      <c r="N991" s="355">
        <v>0.85870000000000002</v>
      </c>
    </row>
    <row r="992" spans="1:14" x14ac:dyDescent="0.2">
      <c r="A992" s="81" t="s">
        <v>2478</v>
      </c>
      <c r="B992" s="82"/>
      <c r="C992" s="83"/>
      <c r="D992" s="84"/>
      <c r="E992" s="84"/>
      <c r="F992" s="85"/>
      <c r="G992" s="82"/>
      <c r="H992" s="84"/>
      <c r="I992" s="82"/>
      <c r="J992" s="84"/>
      <c r="K992" s="84"/>
      <c r="L992" s="82"/>
      <c r="M992" s="82"/>
      <c r="N992" s="356"/>
    </row>
    <row r="993" spans="1:14" ht="45" x14ac:dyDescent="0.2">
      <c r="A993" s="202" t="s">
        <v>1831</v>
      </c>
      <c r="B993" s="202" t="s">
        <v>3303</v>
      </c>
      <c r="C993" s="354" t="s">
        <v>7524</v>
      </c>
      <c r="D993" s="204">
        <v>5.625</v>
      </c>
      <c r="E993" s="204"/>
      <c r="F993" s="205">
        <v>17</v>
      </c>
      <c r="G993" s="202">
        <v>5</v>
      </c>
      <c r="H993" s="204">
        <v>0.441</v>
      </c>
      <c r="I993" s="202">
        <v>29</v>
      </c>
      <c r="J993" s="204">
        <v>0.248</v>
      </c>
      <c r="K993" s="204">
        <v>0.14699999999999999</v>
      </c>
      <c r="L993" s="202"/>
      <c r="M993" s="202"/>
      <c r="N993" s="355">
        <v>1.3375999999999999</v>
      </c>
    </row>
    <row r="994" spans="1:14" ht="45" x14ac:dyDescent="0.2">
      <c r="A994" s="202" t="s">
        <v>3271</v>
      </c>
      <c r="B994" s="202" t="s">
        <v>3303</v>
      </c>
      <c r="C994" s="354" t="s">
        <v>7525</v>
      </c>
      <c r="D994" s="204">
        <v>4.5490000000000004</v>
      </c>
      <c r="E994" s="204"/>
      <c r="F994" s="205">
        <v>17.3</v>
      </c>
      <c r="G994" s="202">
        <v>5</v>
      </c>
      <c r="H994" s="204">
        <v>0.38200000000000001</v>
      </c>
      <c r="I994" s="202">
        <v>33</v>
      </c>
      <c r="J994" s="204">
        <v>9.2999999999999999E-2</v>
      </c>
      <c r="K994" s="204">
        <v>0.125</v>
      </c>
      <c r="L994" s="202"/>
      <c r="M994" s="202"/>
      <c r="N994" s="355">
        <v>1.1887000000000001</v>
      </c>
    </row>
    <row r="995" spans="1:14" ht="22.5" x14ac:dyDescent="0.2">
      <c r="A995" s="202" t="s">
        <v>2221</v>
      </c>
      <c r="B995" s="202" t="s">
        <v>3303</v>
      </c>
      <c r="C995" s="354" t="s">
        <v>7362</v>
      </c>
      <c r="D995" s="204">
        <v>3.4079999999999999</v>
      </c>
      <c r="E995" s="204"/>
      <c r="F995" s="205">
        <v>12.5</v>
      </c>
      <c r="G995" s="202">
        <v>3</v>
      </c>
      <c r="H995" s="204">
        <v>0.39</v>
      </c>
      <c r="I995" s="202">
        <v>23</v>
      </c>
      <c r="J995" s="204">
        <v>8.6999999999999994E-2</v>
      </c>
      <c r="K995" s="204">
        <v>0.115</v>
      </c>
      <c r="L995" s="202"/>
      <c r="M995" s="202"/>
      <c r="N995" s="355">
        <v>1.0802</v>
      </c>
    </row>
    <row r="996" spans="1:14" ht="33.75" x14ac:dyDescent="0.2">
      <c r="A996" s="202" t="s">
        <v>1279</v>
      </c>
      <c r="B996" s="202" t="s">
        <v>3303</v>
      </c>
      <c r="C996" s="354" t="s">
        <v>7363</v>
      </c>
      <c r="D996" s="204">
        <v>2.7189999999999999</v>
      </c>
      <c r="E996" s="204"/>
      <c r="F996" s="205">
        <v>8.9</v>
      </c>
      <c r="G996" s="202">
        <v>2</v>
      </c>
      <c r="H996" s="204">
        <v>0.36</v>
      </c>
      <c r="I996" s="202">
        <v>17</v>
      </c>
      <c r="J996" s="204">
        <v>8.5000000000000006E-2</v>
      </c>
      <c r="K996" s="204">
        <v>0.109</v>
      </c>
      <c r="L996" s="202"/>
      <c r="M996" s="202"/>
      <c r="N996" s="355">
        <v>0.96540000000000004</v>
      </c>
    </row>
    <row r="997" spans="1:14" ht="56.25" x14ac:dyDescent="0.2">
      <c r="A997" s="202" t="s">
        <v>2473</v>
      </c>
      <c r="B997" s="202" t="s">
        <v>3303</v>
      </c>
      <c r="C997" s="354" t="s">
        <v>7526</v>
      </c>
      <c r="D997" s="204">
        <v>3.516</v>
      </c>
      <c r="E997" s="204"/>
      <c r="F997" s="205">
        <v>18.2</v>
      </c>
      <c r="G997" s="202">
        <v>5</v>
      </c>
      <c r="H997" s="204">
        <v>0.33700000000000002</v>
      </c>
      <c r="I997" s="202">
        <v>35</v>
      </c>
      <c r="J997" s="204">
        <v>7.8E-2</v>
      </c>
      <c r="K997" s="204">
        <v>0.106</v>
      </c>
      <c r="L997" s="202"/>
      <c r="M997" s="202"/>
      <c r="N997" s="355">
        <v>1.0589999999999999</v>
      </c>
    </row>
    <row r="998" spans="1:14" ht="56.25" x14ac:dyDescent="0.2">
      <c r="A998" s="202" t="s">
        <v>2435</v>
      </c>
      <c r="B998" s="202" t="s">
        <v>3303</v>
      </c>
      <c r="C998" s="354" t="s">
        <v>7527</v>
      </c>
      <c r="D998" s="204">
        <v>2.1230000000000002</v>
      </c>
      <c r="E998" s="204"/>
      <c r="F998" s="205">
        <v>9.8000000000000007</v>
      </c>
      <c r="G998" s="202">
        <v>2</v>
      </c>
      <c r="H998" s="204">
        <v>0.314</v>
      </c>
      <c r="I998" s="202">
        <v>19</v>
      </c>
      <c r="J998" s="204">
        <v>6.7000000000000004E-2</v>
      </c>
      <c r="K998" s="204">
        <v>8.6999999999999994E-2</v>
      </c>
      <c r="L998" s="202"/>
      <c r="M998" s="202"/>
      <c r="N998" s="355">
        <v>0.97989999999999999</v>
      </c>
    </row>
    <row r="999" spans="1:14" ht="45" x14ac:dyDescent="0.2">
      <c r="A999" s="202" t="s">
        <v>3501</v>
      </c>
      <c r="B999" s="202" t="s">
        <v>3303</v>
      </c>
      <c r="C999" s="354" t="s">
        <v>7364</v>
      </c>
      <c r="D999" s="204">
        <v>1.6</v>
      </c>
      <c r="E999" s="204"/>
      <c r="F999" s="205">
        <v>6.8</v>
      </c>
      <c r="G999" s="202">
        <v>1</v>
      </c>
      <c r="H999" s="204">
        <v>0.92500000000000004</v>
      </c>
      <c r="I999" s="202">
        <v>15</v>
      </c>
      <c r="J999" s="204">
        <v>7.1999999999999995E-2</v>
      </c>
      <c r="K999" s="204">
        <v>8.8999999999999996E-2</v>
      </c>
      <c r="L999" s="202"/>
      <c r="M999" s="202"/>
      <c r="N999" s="355">
        <v>0.88580000000000003</v>
      </c>
    </row>
    <row r="1000" spans="1:14" ht="45" x14ac:dyDescent="0.2">
      <c r="A1000" s="202" t="s">
        <v>7365</v>
      </c>
      <c r="B1000" s="202" t="s">
        <v>3303</v>
      </c>
      <c r="C1000" s="354" t="s">
        <v>7366</v>
      </c>
      <c r="D1000" s="204">
        <v>1.204</v>
      </c>
      <c r="E1000" s="204"/>
      <c r="F1000" s="205">
        <v>4.5</v>
      </c>
      <c r="G1000" s="202">
        <v>1</v>
      </c>
      <c r="H1000" s="204">
        <v>0.54200000000000004</v>
      </c>
      <c r="I1000" s="202">
        <v>9</v>
      </c>
      <c r="J1000" s="204">
        <v>7.3999999999999996E-2</v>
      </c>
      <c r="K1000" s="204">
        <v>8.5999999999999993E-2</v>
      </c>
      <c r="L1000" s="202"/>
      <c r="M1000" s="202"/>
      <c r="N1000" s="355">
        <v>0.81830000000000003</v>
      </c>
    </row>
    <row r="1001" spans="1:14" ht="22.5" x14ac:dyDescent="0.2">
      <c r="A1001" s="202" t="s">
        <v>3973</v>
      </c>
      <c r="B1001" s="202" t="s">
        <v>3303</v>
      </c>
      <c r="C1001" s="354" t="s">
        <v>128</v>
      </c>
      <c r="D1001" s="204">
        <v>1.8129999999999999</v>
      </c>
      <c r="E1001" s="204"/>
      <c r="F1001" s="205">
        <v>8.6</v>
      </c>
      <c r="G1001" s="202">
        <v>2</v>
      </c>
      <c r="H1001" s="204">
        <v>0.26300000000000001</v>
      </c>
      <c r="I1001" s="202">
        <v>19</v>
      </c>
      <c r="J1001" s="204">
        <v>6.4000000000000001E-2</v>
      </c>
      <c r="K1001" s="204">
        <v>8.2000000000000003E-2</v>
      </c>
      <c r="L1001" s="202"/>
      <c r="M1001" s="202"/>
      <c r="N1001" s="355">
        <v>0.91890000000000005</v>
      </c>
    </row>
    <row r="1002" spans="1:14" ht="33.75" x14ac:dyDescent="0.2">
      <c r="A1002" s="202" t="s">
        <v>1927</v>
      </c>
      <c r="B1002" s="202" t="s">
        <v>3303</v>
      </c>
      <c r="C1002" s="354" t="s">
        <v>440</v>
      </c>
      <c r="D1002" s="204">
        <v>1.853</v>
      </c>
      <c r="E1002" s="204"/>
      <c r="F1002" s="205">
        <v>9.3000000000000007</v>
      </c>
      <c r="G1002" s="202">
        <v>2</v>
      </c>
      <c r="H1002" s="204">
        <v>0.30499999999999999</v>
      </c>
      <c r="I1002" s="202">
        <v>22</v>
      </c>
      <c r="J1002" s="204">
        <v>6.9000000000000006E-2</v>
      </c>
      <c r="K1002" s="204">
        <v>8.8999999999999996E-2</v>
      </c>
      <c r="L1002" s="202"/>
      <c r="M1002" s="202"/>
      <c r="N1002" s="355">
        <v>0.97929999999999995</v>
      </c>
    </row>
    <row r="1003" spans="1:14" ht="33.75" x14ac:dyDescent="0.2">
      <c r="A1003" s="202" t="s">
        <v>1928</v>
      </c>
      <c r="B1003" s="202" t="s">
        <v>3303</v>
      </c>
      <c r="C1003" s="354" t="s">
        <v>6728</v>
      </c>
      <c r="D1003" s="204">
        <v>0.79900000000000004</v>
      </c>
      <c r="E1003" s="204"/>
      <c r="F1003" s="205">
        <v>3</v>
      </c>
      <c r="G1003" s="202">
        <v>1</v>
      </c>
      <c r="H1003" s="204">
        <v>0.19600000000000001</v>
      </c>
      <c r="I1003" s="202">
        <v>7</v>
      </c>
      <c r="J1003" s="204">
        <v>7.0999999999999994E-2</v>
      </c>
      <c r="K1003" s="204">
        <v>7.5999999999999998E-2</v>
      </c>
      <c r="L1003" s="202"/>
      <c r="M1003" s="202"/>
      <c r="N1003" s="355">
        <v>0.90349999999999997</v>
      </c>
    </row>
    <row r="1004" spans="1:14" ht="45" x14ac:dyDescent="0.2">
      <c r="A1004" s="202" t="s">
        <v>3974</v>
      </c>
      <c r="B1004" s="202" t="s">
        <v>3303</v>
      </c>
      <c r="C1004" s="354" t="s">
        <v>7869</v>
      </c>
      <c r="D1004" s="204">
        <v>1.0780000000000001</v>
      </c>
      <c r="E1004" s="204"/>
      <c r="F1004" s="205">
        <v>4.7</v>
      </c>
      <c r="G1004" s="202">
        <v>1</v>
      </c>
      <c r="H1004" s="204">
        <v>0.20100000000000001</v>
      </c>
      <c r="I1004" s="202">
        <v>9</v>
      </c>
      <c r="J1004" s="204">
        <v>0.06</v>
      </c>
      <c r="K1004" s="204">
        <v>7.0999999999999994E-2</v>
      </c>
      <c r="L1004" s="202"/>
      <c r="M1004" s="202"/>
      <c r="N1004" s="355">
        <v>0.77869999999999995</v>
      </c>
    </row>
    <row r="1005" spans="1:14" ht="56.25" x14ac:dyDescent="0.2">
      <c r="A1005" s="202" t="s">
        <v>7367</v>
      </c>
      <c r="B1005" s="202" t="s">
        <v>3303</v>
      </c>
      <c r="C1005" s="354" t="s">
        <v>7368</v>
      </c>
      <c r="D1005" s="204">
        <v>0.86099999999999999</v>
      </c>
      <c r="E1005" s="204"/>
      <c r="F1005" s="205">
        <v>3.6</v>
      </c>
      <c r="G1005" s="202">
        <v>1</v>
      </c>
      <c r="H1005" s="204">
        <v>0.249</v>
      </c>
      <c r="I1005" s="202">
        <v>8</v>
      </c>
      <c r="J1005" s="204">
        <v>6.5000000000000002E-2</v>
      </c>
      <c r="K1005" s="204">
        <v>7.2999999999999995E-2</v>
      </c>
      <c r="L1005" s="202"/>
      <c r="M1005" s="202"/>
      <c r="N1005" s="355">
        <v>0.85629999999999995</v>
      </c>
    </row>
    <row r="1006" spans="1:14" ht="56.25" x14ac:dyDescent="0.2">
      <c r="A1006" s="202" t="s">
        <v>7369</v>
      </c>
      <c r="B1006" s="202" t="s">
        <v>3303</v>
      </c>
      <c r="C1006" s="354" t="s">
        <v>7370</v>
      </c>
      <c r="D1006" s="204">
        <v>0.67400000000000004</v>
      </c>
      <c r="E1006" s="204"/>
      <c r="F1006" s="205">
        <v>4.0999999999999996</v>
      </c>
      <c r="G1006" s="202">
        <v>1</v>
      </c>
      <c r="H1006" s="204">
        <v>0.16400000000000001</v>
      </c>
      <c r="I1006" s="202">
        <v>8</v>
      </c>
      <c r="J1006" s="204">
        <v>5.6000000000000001E-2</v>
      </c>
      <c r="K1006" s="204">
        <v>6.4000000000000001E-2</v>
      </c>
      <c r="L1006" s="202"/>
      <c r="M1006" s="202"/>
      <c r="N1006" s="355">
        <v>0.7974</v>
      </c>
    </row>
    <row r="1007" spans="1:14" ht="22.5" x14ac:dyDescent="0.2">
      <c r="A1007" s="202" t="s">
        <v>1930</v>
      </c>
      <c r="B1007" s="202" t="s">
        <v>3303</v>
      </c>
      <c r="C1007" s="354" t="s">
        <v>1931</v>
      </c>
      <c r="D1007" s="204">
        <v>0.83599999999999997</v>
      </c>
      <c r="E1007" s="204"/>
      <c r="F1007" s="205">
        <v>3.1</v>
      </c>
      <c r="G1007" s="202">
        <v>1</v>
      </c>
      <c r="H1007" s="204">
        <v>0.23</v>
      </c>
      <c r="I1007" s="202">
        <v>7</v>
      </c>
      <c r="J1007" s="204">
        <v>6.9000000000000006E-2</v>
      </c>
      <c r="K1007" s="204">
        <v>7.3999999999999996E-2</v>
      </c>
      <c r="L1007" s="202"/>
      <c r="M1007" s="202"/>
      <c r="N1007" s="355">
        <v>0.87870000000000004</v>
      </c>
    </row>
    <row r="1008" spans="1:14" ht="22.5" x14ac:dyDescent="0.2">
      <c r="A1008" s="202" t="s">
        <v>1478</v>
      </c>
      <c r="B1008" s="202" t="s">
        <v>3303</v>
      </c>
      <c r="C1008" s="354" t="s">
        <v>1479</v>
      </c>
      <c r="D1008" s="204">
        <v>0.45100000000000001</v>
      </c>
      <c r="E1008" s="204"/>
      <c r="F1008" s="205">
        <v>1</v>
      </c>
      <c r="G1008" s="202"/>
      <c r="H1008" s="204"/>
      <c r="I1008" s="202"/>
      <c r="J1008" s="204"/>
      <c r="K1008" s="204"/>
      <c r="L1008" s="202"/>
      <c r="M1008" s="202" t="s">
        <v>310</v>
      </c>
      <c r="N1008" s="355">
        <v>1.0742</v>
      </c>
    </row>
    <row r="1009" spans="1:14" ht="22.5" x14ac:dyDescent="0.2">
      <c r="A1009" s="202" t="s">
        <v>1480</v>
      </c>
      <c r="B1009" s="202" t="s">
        <v>3303</v>
      </c>
      <c r="C1009" s="354" t="s">
        <v>6730</v>
      </c>
      <c r="D1009" s="204">
        <v>0.56699999999999995</v>
      </c>
      <c r="E1009" s="204"/>
      <c r="F1009" s="205">
        <v>2.8</v>
      </c>
      <c r="G1009" s="202">
        <v>1</v>
      </c>
      <c r="H1009" s="204">
        <v>0.158</v>
      </c>
      <c r="I1009" s="202">
        <v>6</v>
      </c>
      <c r="J1009" s="204">
        <v>7.1999999999999995E-2</v>
      </c>
      <c r="K1009" s="204">
        <v>7.6999999999999999E-2</v>
      </c>
      <c r="L1009" s="202"/>
      <c r="M1009" s="202"/>
      <c r="N1009" s="355">
        <v>1.0118</v>
      </c>
    </row>
    <row r="1010" spans="1:14" ht="22.5" x14ac:dyDescent="0.2">
      <c r="A1010" s="202" t="s">
        <v>1932</v>
      </c>
      <c r="B1010" s="202" t="s">
        <v>3303</v>
      </c>
      <c r="C1010" s="354" t="s">
        <v>5770</v>
      </c>
      <c r="D1010" s="204">
        <v>0.502</v>
      </c>
      <c r="E1010" s="204"/>
      <c r="F1010" s="205">
        <v>2.6</v>
      </c>
      <c r="G1010" s="202">
        <v>1</v>
      </c>
      <c r="H1010" s="204">
        <v>0.14899999999999999</v>
      </c>
      <c r="I1010" s="202">
        <v>6</v>
      </c>
      <c r="J1010" s="204">
        <v>7.6999999999999999E-2</v>
      </c>
      <c r="K1010" s="204">
        <v>0.08</v>
      </c>
      <c r="L1010" s="202"/>
      <c r="M1010" s="202"/>
      <c r="N1010" s="355">
        <v>1.0726</v>
      </c>
    </row>
    <row r="1011" spans="1:14" ht="33.75" x14ac:dyDescent="0.2">
      <c r="A1011" s="202" t="s">
        <v>1933</v>
      </c>
      <c r="B1011" s="202" t="s">
        <v>3303</v>
      </c>
      <c r="C1011" s="354" t="s">
        <v>129</v>
      </c>
      <c r="D1011" s="204">
        <v>2.3660000000000001</v>
      </c>
      <c r="E1011" s="204"/>
      <c r="F1011" s="205">
        <v>17.3</v>
      </c>
      <c r="G1011" s="202">
        <v>5</v>
      </c>
      <c r="H1011" s="204">
        <v>0.28499999999999998</v>
      </c>
      <c r="I1011" s="202">
        <v>35</v>
      </c>
      <c r="J1011" s="204">
        <v>6.9000000000000006E-2</v>
      </c>
      <c r="K1011" s="204">
        <v>9.2999999999999999E-2</v>
      </c>
      <c r="L1011" s="202"/>
      <c r="M1011" s="202"/>
      <c r="N1011" s="355">
        <v>0.98409999999999997</v>
      </c>
    </row>
    <row r="1012" spans="1:14" ht="33.75" x14ac:dyDescent="0.2">
      <c r="A1012" s="202" t="s">
        <v>1934</v>
      </c>
      <c r="B1012" s="202" t="s">
        <v>3303</v>
      </c>
      <c r="C1012" s="354" t="s">
        <v>130</v>
      </c>
      <c r="D1012" s="204">
        <v>1.1180000000000001</v>
      </c>
      <c r="E1012" s="204"/>
      <c r="F1012" s="205">
        <v>8.6999999999999993</v>
      </c>
      <c r="G1012" s="202">
        <v>2</v>
      </c>
      <c r="H1012" s="204">
        <v>0.27500000000000002</v>
      </c>
      <c r="I1012" s="202">
        <v>19</v>
      </c>
      <c r="J1012" s="204">
        <v>6.6000000000000003E-2</v>
      </c>
      <c r="K1012" s="204">
        <v>8.5000000000000006E-2</v>
      </c>
      <c r="L1012" s="202"/>
      <c r="M1012" s="202"/>
      <c r="N1012" s="355">
        <v>0.82640000000000002</v>
      </c>
    </row>
    <row r="1013" spans="1:14" ht="56.25" x14ac:dyDescent="0.2">
      <c r="A1013" s="202" t="s">
        <v>3473</v>
      </c>
      <c r="B1013" s="202" t="s">
        <v>3303</v>
      </c>
      <c r="C1013" s="354" t="s">
        <v>7870</v>
      </c>
      <c r="D1013" s="204">
        <v>1.319</v>
      </c>
      <c r="E1013" s="204"/>
      <c r="F1013" s="205">
        <v>7.1</v>
      </c>
      <c r="G1013" s="202">
        <v>1</v>
      </c>
      <c r="H1013" s="204">
        <v>0.38500000000000001</v>
      </c>
      <c r="I1013" s="202">
        <v>16</v>
      </c>
      <c r="J1013" s="204">
        <v>7.5999999999999998E-2</v>
      </c>
      <c r="K1013" s="204">
        <v>9.5000000000000001E-2</v>
      </c>
      <c r="L1013" s="202"/>
      <c r="M1013" s="202"/>
      <c r="N1013" s="355">
        <v>0.91149999999999998</v>
      </c>
    </row>
    <row r="1014" spans="1:14" ht="56.25" x14ac:dyDescent="0.2">
      <c r="A1014" s="202" t="s">
        <v>3474</v>
      </c>
      <c r="B1014" s="202" t="s">
        <v>3303</v>
      </c>
      <c r="C1014" s="354" t="s">
        <v>7871</v>
      </c>
      <c r="D1014" s="204">
        <v>0.90600000000000003</v>
      </c>
      <c r="E1014" s="204"/>
      <c r="F1014" s="205">
        <v>3.8</v>
      </c>
      <c r="G1014" s="202">
        <v>1</v>
      </c>
      <c r="H1014" s="204">
        <v>0.40500000000000003</v>
      </c>
      <c r="I1014" s="202">
        <v>9</v>
      </c>
      <c r="J1014" s="204">
        <v>6.9000000000000006E-2</v>
      </c>
      <c r="K1014" s="204">
        <v>7.8E-2</v>
      </c>
      <c r="L1014" s="202"/>
      <c r="M1014" s="202"/>
      <c r="N1014" s="355">
        <v>0.89090000000000003</v>
      </c>
    </row>
    <row r="1015" spans="1:14" ht="56.25" x14ac:dyDescent="0.2">
      <c r="A1015" s="202" t="s">
        <v>7372</v>
      </c>
      <c r="B1015" s="202" t="s">
        <v>3303</v>
      </c>
      <c r="C1015" s="354" t="s">
        <v>7373</v>
      </c>
      <c r="D1015" s="204">
        <v>0.66200000000000003</v>
      </c>
      <c r="E1015" s="204"/>
      <c r="F1015" s="205">
        <v>3.1</v>
      </c>
      <c r="G1015" s="202">
        <v>1</v>
      </c>
      <c r="H1015" s="204">
        <v>0.21</v>
      </c>
      <c r="I1015" s="202">
        <v>6</v>
      </c>
      <c r="J1015" s="204">
        <v>7.4999999999999997E-2</v>
      </c>
      <c r="K1015" s="204">
        <v>8.1000000000000003E-2</v>
      </c>
      <c r="L1015" s="202"/>
      <c r="M1015" s="202"/>
      <c r="N1015" s="355">
        <v>0.89810000000000001</v>
      </c>
    </row>
    <row r="1016" spans="1:14" ht="56.25" x14ac:dyDescent="0.2">
      <c r="A1016" s="202" t="s">
        <v>2900</v>
      </c>
      <c r="B1016" s="202" t="s">
        <v>3303</v>
      </c>
      <c r="C1016" s="354" t="s">
        <v>7872</v>
      </c>
      <c r="D1016" s="204">
        <v>1.228</v>
      </c>
      <c r="E1016" s="204"/>
      <c r="F1016" s="205">
        <v>5.0999999999999996</v>
      </c>
      <c r="G1016" s="202">
        <v>1</v>
      </c>
      <c r="H1016" s="204">
        <v>0.218</v>
      </c>
      <c r="I1016" s="202">
        <v>9</v>
      </c>
      <c r="J1016" s="204">
        <v>0.06</v>
      </c>
      <c r="K1016" s="204">
        <v>7.1999999999999995E-2</v>
      </c>
      <c r="L1016" s="202"/>
      <c r="M1016" s="202"/>
      <c r="N1016" s="355">
        <v>0.79479999999999995</v>
      </c>
    </row>
    <row r="1017" spans="1:14" ht="33.75" x14ac:dyDescent="0.2">
      <c r="A1017" s="202" t="s">
        <v>2489</v>
      </c>
      <c r="B1017" s="202" t="s">
        <v>3303</v>
      </c>
      <c r="C1017" s="354" t="s">
        <v>5771</v>
      </c>
      <c r="D1017" s="204">
        <v>3.306</v>
      </c>
      <c r="E1017" s="204"/>
      <c r="F1017" s="205">
        <v>25.6</v>
      </c>
      <c r="G1017" s="202">
        <v>8</v>
      </c>
      <c r="H1017" s="204">
        <v>0.35199999999999998</v>
      </c>
      <c r="I1017" s="202">
        <v>44</v>
      </c>
      <c r="J1017" s="204">
        <v>0.124</v>
      </c>
      <c r="K1017" s="204">
        <v>0.11899999999999999</v>
      </c>
      <c r="L1017" s="202"/>
      <c r="M1017" s="202" t="s">
        <v>310</v>
      </c>
      <c r="N1017" s="355">
        <v>0.84089999999999998</v>
      </c>
    </row>
    <row r="1018" spans="1:14" ht="33.75" x14ac:dyDescent="0.2">
      <c r="A1018" s="202" t="s">
        <v>5772</v>
      </c>
      <c r="B1018" s="202" t="s">
        <v>3303</v>
      </c>
      <c r="C1018" s="354" t="s">
        <v>6734</v>
      </c>
      <c r="D1018" s="204">
        <v>1.2250000000000001</v>
      </c>
      <c r="E1018" s="204"/>
      <c r="F1018" s="205">
        <v>8.3000000000000007</v>
      </c>
      <c r="G1018" s="202">
        <v>2</v>
      </c>
      <c r="H1018" s="204">
        <v>0.39200000000000002</v>
      </c>
      <c r="I1018" s="202">
        <v>18</v>
      </c>
      <c r="J1018" s="204">
        <v>0.14099999999999999</v>
      </c>
      <c r="K1018" s="204">
        <v>0.126</v>
      </c>
      <c r="L1018" s="202"/>
      <c r="M1018" s="202" t="s">
        <v>310</v>
      </c>
      <c r="N1018" s="355">
        <v>0.79749999999999999</v>
      </c>
    </row>
    <row r="1019" spans="1:14" ht="45" x14ac:dyDescent="0.2">
      <c r="A1019" s="202" t="s">
        <v>5773</v>
      </c>
      <c r="B1019" s="202" t="s">
        <v>3303</v>
      </c>
      <c r="C1019" s="354" t="s">
        <v>6735</v>
      </c>
      <c r="D1019" s="204">
        <v>0.66300000000000003</v>
      </c>
      <c r="E1019" s="204"/>
      <c r="F1019" s="205">
        <v>3.4</v>
      </c>
      <c r="G1019" s="202">
        <v>1</v>
      </c>
      <c r="H1019" s="204">
        <v>0.29599999999999999</v>
      </c>
      <c r="I1019" s="202">
        <v>8</v>
      </c>
      <c r="J1019" s="204">
        <v>0.17499999999999999</v>
      </c>
      <c r="K1019" s="204">
        <v>0.13500000000000001</v>
      </c>
      <c r="L1019" s="202"/>
      <c r="M1019" s="202" t="s">
        <v>310</v>
      </c>
      <c r="N1019" s="355">
        <v>0.82589999999999997</v>
      </c>
    </row>
    <row r="1020" spans="1:14" ht="56.25" x14ac:dyDescent="0.2">
      <c r="A1020" s="202" t="s">
        <v>5774</v>
      </c>
      <c r="B1020" s="202" t="s">
        <v>3303</v>
      </c>
      <c r="C1020" s="354" t="s">
        <v>7374</v>
      </c>
      <c r="D1020" s="204">
        <v>1.1679999999999999</v>
      </c>
      <c r="E1020" s="204"/>
      <c r="F1020" s="205">
        <v>4.4000000000000004</v>
      </c>
      <c r="G1020" s="202">
        <v>1</v>
      </c>
      <c r="H1020" s="204">
        <v>0.19800000000000001</v>
      </c>
      <c r="I1020" s="202">
        <v>8</v>
      </c>
      <c r="J1020" s="204">
        <v>6.4000000000000001E-2</v>
      </c>
      <c r="K1020" s="204">
        <v>7.3999999999999996E-2</v>
      </c>
      <c r="L1020" s="202"/>
      <c r="M1020" s="202"/>
      <c r="N1020" s="355">
        <v>0.81979999999999997</v>
      </c>
    </row>
    <row r="1021" spans="1:14" ht="56.25" x14ac:dyDescent="0.2">
      <c r="A1021" s="202" t="s">
        <v>5776</v>
      </c>
      <c r="B1021" s="202" t="s">
        <v>3303</v>
      </c>
      <c r="C1021" s="354" t="s">
        <v>7375</v>
      </c>
      <c r="D1021" s="204">
        <v>0.94899999999999995</v>
      </c>
      <c r="E1021" s="204"/>
      <c r="F1021" s="205">
        <v>3.3</v>
      </c>
      <c r="G1021" s="202">
        <v>1</v>
      </c>
      <c r="H1021" s="204">
        <v>0.25</v>
      </c>
      <c r="I1021" s="202">
        <v>6</v>
      </c>
      <c r="J1021" s="204">
        <v>6.5000000000000002E-2</v>
      </c>
      <c r="K1021" s="204">
        <v>7.0999999999999994E-2</v>
      </c>
      <c r="L1021" s="202"/>
      <c r="M1021" s="202"/>
      <c r="N1021" s="355">
        <v>0.87780000000000002</v>
      </c>
    </row>
    <row r="1022" spans="1:14" ht="22.5" x14ac:dyDescent="0.2">
      <c r="A1022" s="202" t="s">
        <v>3243</v>
      </c>
      <c r="B1022" s="202" t="s">
        <v>3303</v>
      </c>
      <c r="C1022" s="354" t="s">
        <v>2094</v>
      </c>
      <c r="D1022" s="204">
        <v>1.0720000000000001</v>
      </c>
      <c r="E1022" s="204"/>
      <c r="F1022" s="205">
        <v>3.5</v>
      </c>
      <c r="G1022" s="202">
        <v>1</v>
      </c>
      <c r="H1022" s="204">
        <v>0.34899999999999998</v>
      </c>
      <c r="I1022" s="202">
        <v>7</v>
      </c>
      <c r="J1022" s="204">
        <v>6.4000000000000001E-2</v>
      </c>
      <c r="K1022" s="204">
        <v>7.0999999999999994E-2</v>
      </c>
      <c r="L1022" s="202"/>
      <c r="M1022" s="202"/>
      <c r="N1022" s="355">
        <v>0.91679999999999995</v>
      </c>
    </row>
    <row r="1023" spans="1:14" ht="45" x14ac:dyDescent="0.2">
      <c r="A1023" s="202" t="s">
        <v>2490</v>
      </c>
      <c r="B1023" s="202" t="s">
        <v>3303</v>
      </c>
      <c r="C1023" s="354" t="s">
        <v>7376</v>
      </c>
      <c r="D1023" s="204">
        <v>0.72799999999999998</v>
      </c>
      <c r="E1023" s="204"/>
      <c r="F1023" s="205">
        <v>2.8</v>
      </c>
      <c r="G1023" s="202">
        <v>1</v>
      </c>
      <c r="H1023" s="204">
        <v>0.182</v>
      </c>
      <c r="I1023" s="202">
        <v>6</v>
      </c>
      <c r="J1023" s="204">
        <v>6.9000000000000006E-2</v>
      </c>
      <c r="K1023" s="204">
        <v>7.1999999999999995E-2</v>
      </c>
      <c r="L1023" s="202"/>
      <c r="M1023" s="202"/>
      <c r="N1023" s="355">
        <v>0.9657</v>
      </c>
    </row>
    <row r="1024" spans="1:14" ht="22.5" x14ac:dyDescent="0.2">
      <c r="A1024" s="202" t="s">
        <v>2222</v>
      </c>
      <c r="B1024" s="202" t="s">
        <v>3303</v>
      </c>
      <c r="C1024" s="354" t="s">
        <v>2367</v>
      </c>
      <c r="D1024" s="204">
        <v>7.968</v>
      </c>
      <c r="E1024" s="204"/>
      <c r="F1024" s="205">
        <v>31.4</v>
      </c>
      <c r="G1024" s="202">
        <v>9</v>
      </c>
      <c r="H1024" s="204">
        <v>0.40500000000000003</v>
      </c>
      <c r="I1024" s="202">
        <v>49</v>
      </c>
      <c r="J1024" s="204">
        <v>0.20200000000000001</v>
      </c>
      <c r="K1024" s="204">
        <v>0.125</v>
      </c>
      <c r="L1024" s="202"/>
      <c r="M1024" s="202"/>
      <c r="N1024" s="355">
        <v>1.3387</v>
      </c>
    </row>
    <row r="1025" spans="1:14" ht="22.5" x14ac:dyDescent="0.2">
      <c r="A1025" s="202" t="s">
        <v>2368</v>
      </c>
      <c r="B1025" s="202" t="s">
        <v>3303</v>
      </c>
      <c r="C1025" s="354" t="s">
        <v>2369</v>
      </c>
      <c r="D1025" s="204">
        <v>3.9689999999999999</v>
      </c>
      <c r="E1025" s="204"/>
      <c r="F1025" s="205">
        <v>14.9</v>
      </c>
      <c r="G1025" s="202">
        <v>4</v>
      </c>
      <c r="H1025" s="204">
        <v>0.35599999999999998</v>
      </c>
      <c r="I1025" s="202">
        <v>28</v>
      </c>
      <c r="J1025" s="204">
        <v>8.3000000000000004E-2</v>
      </c>
      <c r="K1025" s="204">
        <v>0.112</v>
      </c>
      <c r="L1025" s="202"/>
      <c r="M1025" s="202"/>
      <c r="N1025" s="355">
        <v>1.1655</v>
      </c>
    </row>
    <row r="1026" spans="1:14" ht="56.25" x14ac:dyDescent="0.2">
      <c r="A1026" s="202" t="s">
        <v>2095</v>
      </c>
      <c r="B1026" s="202" t="s">
        <v>3303</v>
      </c>
      <c r="C1026" s="354" t="s">
        <v>131</v>
      </c>
      <c r="D1026" s="204">
        <v>6.14</v>
      </c>
      <c r="E1026" s="204"/>
      <c r="F1026" s="205">
        <v>21.6</v>
      </c>
      <c r="G1026" s="202">
        <v>6</v>
      </c>
      <c r="H1026" s="204">
        <v>0.47599999999999998</v>
      </c>
      <c r="I1026" s="202">
        <v>39</v>
      </c>
      <c r="J1026" s="204">
        <v>0.182</v>
      </c>
      <c r="K1026" s="204">
        <v>0.14699999999999999</v>
      </c>
      <c r="L1026" s="202"/>
      <c r="M1026" s="202"/>
      <c r="N1026" s="355">
        <v>1.3624000000000001</v>
      </c>
    </row>
    <row r="1027" spans="1:14" ht="33.75" x14ac:dyDescent="0.2">
      <c r="A1027" s="202" t="s">
        <v>1935</v>
      </c>
      <c r="B1027" s="202" t="s">
        <v>3305</v>
      </c>
      <c r="C1027" s="354" t="s">
        <v>3404</v>
      </c>
      <c r="D1027" s="204">
        <v>1.2829999999999999</v>
      </c>
      <c r="E1027" s="204"/>
      <c r="F1027" s="205">
        <v>12.8</v>
      </c>
      <c r="G1027" s="202">
        <v>3</v>
      </c>
      <c r="H1027" s="204">
        <v>0.30099999999999999</v>
      </c>
      <c r="I1027" s="202">
        <v>27</v>
      </c>
      <c r="J1027" s="204">
        <v>6.6000000000000003E-2</v>
      </c>
      <c r="K1027" s="204">
        <v>8.6999999999999994E-2</v>
      </c>
      <c r="L1027" s="202"/>
      <c r="M1027" s="202" t="s">
        <v>310</v>
      </c>
      <c r="N1027" s="355">
        <v>1.1140000000000001</v>
      </c>
    </row>
    <row r="1028" spans="1:14" ht="33.75" x14ac:dyDescent="0.2">
      <c r="A1028" s="202" t="s">
        <v>1936</v>
      </c>
      <c r="B1028" s="202" t="s">
        <v>3305</v>
      </c>
      <c r="C1028" s="354" t="s">
        <v>3405</v>
      </c>
      <c r="D1028" s="204">
        <v>0.56299999999999994</v>
      </c>
      <c r="E1028" s="204"/>
      <c r="F1028" s="205">
        <v>5.0999999999999996</v>
      </c>
      <c r="G1028" s="202">
        <v>1</v>
      </c>
      <c r="H1028" s="204">
        <v>0.33300000000000002</v>
      </c>
      <c r="I1028" s="202">
        <v>12</v>
      </c>
      <c r="J1028" s="204">
        <v>7.0999999999999994E-2</v>
      </c>
      <c r="K1028" s="204">
        <v>8.4000000000000005E-2</v>
      </c>
      <c r="L1028" s="202"/>
      <c r="M1028" s="202" t="s">
        <v>310</v>
      </c>
      <c r="N1028" s="355">
        <v>0.95489999999999997</v>
      </c>
    </row>
    <row r="1029" spans="1:14" ht="22.5" x14ac:dyDescent="0.2">
      <c r="A1029" s="202" t="s">
        <v>1937</v>
      </c>
      <c r="B1029" s="202" t="s">
        <v>3305</v>
      </c>
      <c r="C1029" s="354" t="s">
        <v>782</v>
      </c>
      <c r="D1029" s="204">
        <v>0.36699999999999999</v>
      </c>
      <c r="E1029" s="204"/>
      <c r="F1029" s="205">
        <v>3.9</v>
      </c>
      <c r="G1029" s="202">
        <v>1</v>
      </c>
      <c r="H1029" s="204">
        <v>0.125</v>
      </c>
      <c r="I1029" s="202">
        <v>8</v>
      </c>
      <c r="J1029" s="204">
        <v>6.0999999999999999E-2</v>
      </c>
      <c r="K1029" s="204">
        <v>6.9000000000000006E-2</v>
      </c>
      <c r="L1029" s="202"/>
      <c r="M1029" s="202"/>
      <c r="N1029" s="355">
        <v>0.75739999999999996</v>
      </c>
    </row>
    <row r="1030" spans="1:14" ht="33.75" x14ac:dyDescent="0.2">
      <c r="A1030" s="202" t="s">
        <v>1938</v>
      </c>
      <c r="B1030" s="202" t="s">
        <v>3305</v>
      </c>
      <c r="C1030" s="354" t="s">
        <v>7377</v>
      </c>
      <c r="D1030" s="204">
        <v>0.35799999999999998</v>
      </c>
      <c r="E1030" s="204"/>
      <c r="F1030" s="205">
        <v>3.1</v>
      </c>
      <c r="G1030" s="202">
        <v>1</v>
      </c>
      <c r="H1030" s="204">
        <v>0.154</v>
      </c>
      <c r="I1030" s="202">
        <v>7</v>
      </c>
      <c r="J1030" s="204">
        <v>7.0999999999999994E-2</v>
      </c>
      <c r="K1030" s="204">
        <v>7.5999999999999998E-2</v>
      </c>
      <c r="L1030" s="202"/>
      <c r="M1030" s="202"/>
      <c r="N1030" s="355">
        <v>0.89880000000000004</v>
      </c>
    </row>
    <row r="1031" spans="1:14" ht="33.75" x14ac:dyDescent="0.2">
      <c r="A1031" s="202" t="s">
        <v>1939</v>
      </c>
      <c r="B1031" s="202" t="s">
        <v>3305</v>
      </c>
      <c r="C1031" s="354" t="s">
        <v>7378</v>
      </c>
      <c r="D1031" s="204">
        <v>0.27400000000000002</v>
      </c>
      <c r="E1031" s="204"/>
      <c r="F1031" s="205">
        <v>2.5</v>
      </c>
      <c r="G1031" s="202">
        <v>1</v>
      </c>
      <c r="H1031" s="204">
        <v>0.11700000000000001</v>
      </c>
      <c r="I1031" s="202">
        <v>5</v>
      </c>
      <c r="J1031" s="204">
        <v>7.3999999999999996E-2</v>
      </c>
      <c r="K1031" s="204">
        <v>7.5999999999999998E-2</v>
      </c>
      <c r="L1031" s="202"/>
      <c r="M1031" s="202"/>
      <c r="N1031" s="355">
        <v>0.83479999999999999</v>
      </c>
    </row>
    <row r="1032" spans="1:14" x14ac:dyDescent="0.2">
      <c r="A1032" s="81" t="s">
        <v>2479</v>
      </c>
      <c r="B1032" s="82"/>
      <c r="C1032" s="83"/>
      <c r="D1032" s="84"/>
      <c r="E1032" s="84"/>
      <c r="F1032" s="85"/>
      <c r="G1032" s="82"/>
      <c r="H1032" s="84"/>
      <c r="I1032" s="82"/>
      <c r="J1032" s="84"/>
      <c r="K1032" s="84"/>
      <c r="L1032" s="82"/>
      <c r="M1032" s="82"/>
      <c r="N1032" s="356"/>
    </row>
    <row r="1033" spans="1:14" ht="45" x14ac:dyDescent="0.2">
      <c r="A1033" s="202" t="s">
        <v>1940</v>
      </c>
      <c r="B1033" s="202" t="s">
        <v>3303</v>
      </c>
      <c r="C1033" s="354" t="s">
        <v>7528</v>
      </c>
      <c r="D1033" s="204">
        <v>3.258</v>
      </c>
      <c r="E1033" s="204">
        <v>3.1</v>
      </c>
      <c r="F1033" s="205">
        <v>16.100000000000001</v>
      </c>
      <c r="G1033" s="202">
        <v>4</v>
      </c>
      <c r="H1033" s="204">
        <v>0.40899999999999997</v>
      </c>
      <c r="I1033" s="202">
        <v>33</v>
      </c>
      <c r="J1033" s="204">
        <v>0.127</v>
      </c>
      <c r="K1033" s="204"/>
      <c r="L1033" s="202" t="s">
        <v>310</v>
      </c>
      <c r="M1033" s="202" t="s">
        <v>310</v>
      </c>
      <c r="N1033" s="355">
        <v>1.1574</v>
      </c>
    </row>
    <row r="1034" spans="1:14" ht="56.25" x14ac:dyDescent="0.2">
      <c r="A1034" s="202" t="s">
        <v>1941</v>
      </c>
      <c r="B1034" s="202" t="s">
        <v>3303</v>
      </c>
      <c r="C1034" s="354" t="s">
        <v>7379</v>
      </c>
      <c r="D1034" s="204">
        <v>2.3620000000000001</v>
      </c>
      <c r="E1034" s="204">
        <v>2.1880000000000002</v>
      </c>
      <c r="F1034" s="205">
        <v>20.2</v>
      </c>
      <c r="G1034" s="202">
        <v>6</v>
      </c>
      <c r="H1034" s="204">
        <v>0.20599999999999999</v>
      </c>
      <c r="I1034" s="202">
        <v>38</v>
      </c>
      <c r="J1034" s="204">
        <v>7.1999999999999995E-2</v>
      </c>
      <c r="K1034" s="204">
        <v>6.8000000000000005E-2</v>
      </c>
      <c r="L1034" s="202"/>
      <c r="M1034" s="202" t="s">
        <v>310</v>
      </c>
      <c r="N1034" s="355">
        <v>0.76039999999999996</v>
      </c>
    </row>
    <row r="1035" spans="1:14" ht="56.25" x14ac:dyDescent="0.2">
      <c r="A1035" s="202" t="s">
        <v>1942</v>
      </c>
      <c r="B1035" s="202" t="s">
        <v>3303</v>
      </c>
      <c r="C1035" s="354" t="s">
        <v>133</v>
      </c>
      <c r="D1035" s="204">
        <v>1.46</v>
      </c>
      <c r="E1035" s="204">
        <v>1.3140000000000001</v>
      </c>
      <c r="F1035" s="205">
        <v>12.3</v>
      </c>
      <c r="G1035" s="202">
        <v>3</v>
      </c>
      <c r="H1035" s="204">
        <v>0.19600000000000001</v>
      </c>
      <c r="I1035" s="202">
        <v>27</v>
      </c>
      <c r="J1035" s="204">
        <v>7.4999999999999997E-2</v>
      </c>
      <c r="K1035" s="204">
        <v>5.8999999999999997E-2</v>
      </c>
      <c r="L1035" s="202"/>
      <c r="M1035" s="202" t="s">
        <v>310</v>
      </c>
      <c r="N1035" s="355">
        <v>0.7026</v>
      </c>
    </row>
    <row r="1036" spans="1:14" ht="56.25" x14ac:dyDescent="0.2">
      <c r="A1036" s="202" t="s">
        <v>3975</v>
      </c>
      <c r="B1036" s="202" t="s">
        <v>3303</v>
      </c>
      <c r="C1036" s="354" t="s">
        <v>3406</v>
      </c>
      <c r="D1036" s="204">
        <v>1.155</v>
      </c>
      <c r="E1036" s="204">
        <v>0.97299999999999998</v>
      </c>
      <c r="F1036" s="205">
        <v>6.2</v>
      </c>
      <c r="G1036" s="202">
        <v>1</v>
      </c>
      <c r="H1036" s="204">
        <v>0.20399999999999999</v>
      </c>
      <c r="I1036" s="202">
        <v>12</v>
      </c>
      <c r="J1036" s="204">
        <v>4.5999999999999999E-2</v>
      </c>
      <c r="K1036" s="204">
        <v>5.6000000000000001E-2</v>
      </c>
      <c r="L1036" s="202"/>
      <c r="M1036" s="202" t="s">
        <v>310</v>
      </c>
      <c r="N1036" s="355">
        <v>0.67910000000000004</v>
      </c>
    </row>
    <row r="1037" spans="1:14" ht="33.75" x14ac:dyDescent="0.2">
      <c r="A1037" s="202" t="s">
        <v>456</v>
      </c>
      <c r="B1037" s="202" t="s">
        <v>3303</v>
      </c>
      <c r="C1037" s="354" t="s">
        <v>2768</v>
      </c>
      <c r="D1037" s="204">
        <v>1.0149999999999999</v>
      </c>
      <c r="E1037" s="204">
        <v>0.85599999999999998</v>
      </c>
      <c r="F1037" s="205">
        <v>5</v>
      </c>
      <c r="G1037" s="202">
        <v>1</v>
      </c>
      <c r="H1037" s="204">
        <v>0.16900000000000001</v>
      </c>
      <c r="I1037" s="202">
        <v>9</v>
      </c>
      <c r="J1037" s="204">
        <v>4.8000000000000001E-2</v>
      </c>
      <c r="K1037" s="204">
        <v>5.7000000000000002E-2</v>
      </c>
      <c r="L1037" s="202"/>
      <c r="M1037" s="202" t="s">
        <v>310</v>
      </c>
      <c r="N1037" s="355">
        <v>0.69369999999999998</v>
      </c>
    </row>
    <row r="1038" spans="1:14" ht="56.25" x14ac:dyDescent="0.2">
      <c r="A1038" s="202" t="s">
        <v>1690</v>
      </c>
      <c r="B1038" s="202" t="s">
        <v>3303</v>
      </c>
      <c r="C1038" s="354" t="s">
        <v>2769</v>
      </c>
      <c r="D1038" s="204">
        <v>0.91700000000000004</v>
      </c>
      <c r="E1038" s="204">
        <v>0.78100000000000003</v>
      </c>
      <c r="F1038" s="205">
        <v>4.5</v>
      </c>
      <c r="G1038" s="202">
        <v>1</v>
      </c>
      <c r="H1038" s="204">
        <v>0.17599999999999999</v>
      </c>
      <c r="I1038" s="202">
        <v>8</v>
      </c>
      <c r="J1038" s="204">
        <v>4.7E-2</v>
      </c>
      <c r="K1038" s="204">
        <v>5.5E-2</v>
      </c>
      <c r="L1038" s="202"/>
      <c r="M1038" s="202" t="s">
        <v>310</v>
      </c>
      <c r="N1038" s="355">
        <v>0.70040000000000002</v>
      </c>
    </row>
    <row r="1039" spans="1:14" ht="33.75" x14ac:dyDescent="0.2">
      <c r="A1039" s="202" t="s">
        <v>2197</v>
      </c>
      <c r="B1039" s="202" t="s">
        <v>3303</v>
      </c>
      <c r="C1039" s="354" t="s">
        <v>3410</v>
      </c>
      <c r="D1039" s="204">
        <v>0.80300000000000005</v>
      </c>
      <c r="E1039" s="204">
        <v>0.72099999999999997</v>
      </c>
      <c r="F1039" s="205">
        <v>4.0999999999999996</v>
      </c>
      <c r="G1039" s="202">
        <v>1</v>
      </c>
      <c r="H1039" s="204">
        <v>0.13900000000000001</v>
      </c>
      <c r="I1039" s="202">
        <v>8</v>
      </c>
      <c r="J1039" s="204">
        <v>4.8000000000000001E-2</v>
      </c>
      <c r="K1039" s="204">
        <v>5.5E-2</v>
      </c>
      <c r="L1039" s="202"/>
      <c r="M1039" s="202" t="s">
        <v>310</v>
      </c>
      <c r="N1039" s="355">
        <v>0.73660000000000003</v>
      </c>
    </row>
    <row r="1040" spans="1:14" ht="33.75" x14ac:dyDescent="0.2">
      <c r="A1040" s="202" t="s">
        <v>2198</v>
      </c>
      <c r="B1040" s="202" t="s">
        <v>3303</v>
      </c>
      <c r="C1040" s="354" t="s">
        <v>3411</v>
      </c>
      <c r="D1040" s="204">
        <v>0.76400000000000001</v>
      </c>
      <c r="E1040" s="204">
        <v>0.68500000000000005</v>
      </c>
      <c r="F1040" s="205">
        <v>3.6</v>
      </c>
      <c r="G1040" s="202">
        <v>1</v>
      </c>
      <c r="H1040" s="204">
        <v>8.6999999999999994E-2</v>
      </c>
      <c r="I1040" s="202">
        <v>6</v>
      </c>
      <c r="J1040" s="204">
        <v>0.05</v>
      </c>
      <c r="K1040" s="204">
        <v>5.6000000000000001E-2</v>
      </c>
      <c r="L1040" s="202"/>
      <c r="M1040" s="202" t="s">
        <v>310</v>
      </c>
      <c r="N1040" s="355">
        <v>0.76749999999999996</v>
      </c>
    </row>
    <row r="1041" spans="1:14" ht="56.25" x14ac:dyDescent="0.2">
      <c r="A1041" s="202" t="s">
        <v>3479</v>
      </c>
      <c r="B1041" s="202" t="s">
        <v>3303</v>
      </c>
      <c r="C1041" s="354" t="s">
        <v>7380</v>
      </c>
      <c r="D1041" s="204">
        <v>1.1930000000000001</v>
      </c>
      <c r="E1041" s="204">
        <v>1.0249999999999999</v>
      </c>
      <c r="F1041" s="205">
        <v>6.7</v>
      </c>
      <c r="G1041" s="202">
        <v>1</v>
      </c>
      <c r="H1041" s="204">
        <v>0.57599999999999996</v>
      </c>
      <c r="I1041" s="202">
        <v>16</v>
      </c>
      <c r="J1041" s="204">
        <v>5.3999999999999999E-2</v>
      </c>
      <c r="K1041" s="204">
        <v>6.7000000000000004E-2</v>
      </c>
      <c r="L1041" s="202"/>
      <c r="M1041" s="202" t="s">
        <v>310</v>
      </c>
      <c r="N1041" s="355">
        <v>0.79410000000000003</v>
      </c>
    </row>
    <row r="1042" spans="1:14" ht="56.25" x14ac:dyDescent="0.2">
      <c r="A1042" s="202" t="s">
        <v>3480</v>
      </c>
      <c r="B1042" s="202" t="s">
        <v>3303</v>
      </c>
      <c r="C1042" s="354" t="s">
        <v>135</v>
      </c>
      <c r="D1042" s="204">
        <v>0.78300000000000003</v>
      </c>
      <c r="E1042" s="204">
        <v>0.61399999999999999</v>
      </c>
      <c r="F1042" s="205">
        <v>3.8</v>
      </c>
      <c r="G1042" s="202">
        <v>1</v>
      </c>
      <c r="H1042" s="204">
        <v>0.24199999999999999</v>
      </c>
      <c r="I1042" s="202">
        <v>7</v>
      </c>
      <c r="J1042" s="204">
        <v>4.9000000000000002E-2</v>
      </c>
      <c r="K1042" s="204">
        <v>5.6000000000000001E-2</v>
      </c>
      <c r="L1042" s="202"/>
      <c r="M1042" s="202" t="s">
        <v>310</v>
      </c>
      <c r="N1042" s="355">
        <v>0.67179999999999995</v>
      </c>
    </row>
    <row r="1043" spans="1:14" x14ac:dyDescent="0.2">
      <c r="A1043" s="202" t="s">
        <v>3129</v>
      </c>
      <c r="B1043" s="202" t="s">
        <v>3303</v>
      </c>
      <c r="C1043" s="354" t="s">
        <v>3412</v>
      </c>
      <c r="D1043" s="204">
        <v>0.7</v>
      </c>
      <c r="E1043" s="204">
        <v>0.69699999999999995</v>
      </c>
      <c r="F1043" s="205">
        <v>2.7</v>
      </c>
      <c r="G1043" s="202">
        <v>1</v>
      </c>
      <c r="H1043" s="204">
        <v>0.15</v>
      </c>
      <c r="I1043" s="202">
        <v>5</v>
      </c>
      <c r="J1043" s="204">
        <v>6.8000000000000005E-2</v>
      </c>
      <c r="K1043" s="204">
        <v>7.1999999999999995E-2</v>
      </c>
      <c r="L1043" s="202"/>
      <c r="M1043" s="202" t="s">
        <v>310</v>
      </c>
      <c r="N1043" s="355">
        <v>0.88149999999999995</v>
      </c>
    </row>
    <row r="1044" spans="1:14" ht="33.75" x14ac:dyDescent="0.2">
      <c r="A1044" s="202" t="s">
        <v>2909</v>
      </c>
      <c r="B1044" s="202" t="s">
        <v>3303</v>
      </c>
      <c r="C1044" s="354" t="s">
        <v>136</v>
      </c>
      <c r="D1044" s="204">
        <v>1.2869999999999999</v>
      </c>
      <c r="E1044" s="204">
        <v>1.282</v>
      </c>
      <c r="F1044" s="205">
        <v>6.2</v>
      </c>
      <c r="G1044" s="202">
        <v>1</v>
      </c>
      <c r="H1044" s="204">
        <v>0.28799999999999998</v>
      </c>
      <c r="I1044" s="202">
        <v>15</v>
      </c>
      <c r="J1044" s="204">
        <v>6.5000000000000002E-2</v>
      </c>
      <c r="K1044" s="204">
        <v>0.08</v>
      </c>
      <c r="L1044" s="202"/>
      <c r="M1044" s="202" t="s">
        <v>310</v>
      </c>
      <c r="N1044" s="355">
        <v>0.93589999999999995</v>
      </c>
    </row>
    <row r="1045" spans="1:14" ht="33.75" x14ac:dyDescent="0.2">
      <c r="A1045" s="202" t="s">
        <v>2910</v>
      </c>
      <c r="B1045" s="202" t="s">
        <v>3303</v>
      </c>
      <c r="C1045" s="354" t="s">
        <v>137</v>
      </c>
      <c r="D1045" s="204">
        <v>0.625</v>
      </c>
      <c r="E1045" s="204">
        <v>0.61599999999999999</v>
      </c>
      <c r="F1045" s="205">
        <v>4</v>
      </c>
      <c r="G1045" s="202">
        <v>1</v>
      </c>
      <c r="H1045" s="204">
        <v>0.26800000000000002</v>
      </c>
      <c r="I1045" s="202">
        <v>9</v>
      </c>
      <c r="J1045" s="204">
        <v>5.8999999999999997E-2</v>
      </c>
      <c r="K1045" s="204">
        <v>6.8000000000000005E-2</v>
      </c>
      <c r="L1045" s="202"/>
      <c r="M1045" s="202" t="s">
        <v>310</v>
      </c>
      <c r="N1045" s="355">
        <v>0.83760000000000001</v>
      </c>
    </row>
    <row r="1046" spans="1:14" ht="45" x14ac:dyDescent="0.2">
      <c r="A1046" s="202" t="s">
        <v>6738</v>
      </c>
      <c r="B1046" s="202" t="s">
        <v>3303</v>
      </c>
      <c r="C1046" s="354" t="s">
        <v>7381</v>
      </c>
      <c r="D1046" s="204">
        <v>0.47499999999999998</v>
      </c>
      <c r="E1046" s="204">
        <v>0.46400000000000002</v>
      </c>
      <c r="F1046" s="205">
        <v>2.7</v>
      </c>
      <c r="G1046" s="202">
        <v>1</v>
      </c>
      <c r="H1046" s="204">
        <v>0.14000000000000001</v>
      </c>
      <c r="I1046" s="202">
        <v>6</v>
      </c>
      <c r="J1046" s="204">
        <v>6.8000000000000005E-2</v>
      </c>
      <c r="K1046" s="204">
        <v>7.0999999999999994E-2</v>
      </c>
      <c r="L1046" s="202"/>
      <c r="M1046" s="202" t="s">
        <v>310</v>
      </c>
      <c r="N1046" s="355">
        <v>0.94779999999999998</v>
      </c>
    </row>
    <row r="1047" spans="1:14" ht="22.5" x14ac:dyDescent="0.2">
      <c r="A1047" s="202" t="s">
        <v>3481</v>
      </c>
      <c r="B1047" s="202" t="s">
        <v>3303</v>
      </c>
      <c r="C1047" s="354" t="s">
        <v>7529</v>
      </c>
      <c r="D1047" s="204">
        <v>2.8660000000000001</v>
      </c>
      <c r="E1047" s="204">
        <v>2.8460000000000001</v>
      </c>
      <c r="F1047" s="205">
        <v>7.7</v>
      </c>
      <c r="G1047" s="202">
        <v>2</v>
      </c>
      <c r="H1047" s="204">
        <v>0.36799999999999999</v>
      </c>
      <c r="I1047" s="202">
        <v>15</v>
      </c>
      <c r="J1047" s="204">
        <v>0.1</v>
      </c>
      <c r="K1047" s="204">
        <v>0.126</v>
      </c>
      <c r="L1047" s="202"/>
      <c r="M1047" s="202" t="s">
        <v>310</v>
      </c>
      <c r="N1047" s="355">
        <v>1.8539000000000001</v>
      </c>
    </row>
    <row r="1048" spans="1:14" ht="33.75" x14ac:dyDescent="0.2">
      <c r="A1048" s="202" t="s">
        <v>3482</v>
      </c>
      <c r="B1048" s="202" t="s">
        <v>3303</v>
      </c>
      <c r="C1048" s="354" t="s">
        <v>486</v>
      </c>
      <c r="D1048" s="204">
        <v>0.83299999999999996</v>
      </c>
      <c r="E1048" s="204">
        <v>0.79900000000000004</v>
      </c>
      <c r="F1048" s="205">
        <v>7.7</v>
      </c>
      <c r="G1048" s="202">
        <v>2</v>
      </c>
      <c r="H1048" s="204">
        <v>0.16200000000000001</v>
      </c>
      <c r="I1048" s="202">
        <v>19</v>
      </c>
      <c r="J1048" s="204">
        <v>4.3999999999999997E-2</v>
      </c>
      <c r="K1048" s="204">
        <v>5.6000000000000001E-2</v>
      </c>
      <c r="L1048" s="202"/>
      <c r="M1048" s="202" t="s">
        <v>310</v>
      </c>
      <c r="N1048" s="355">
        <v>0.69779999999999998</v>
      </c>
    </row>
    <row r="1049" spans="1:14" ht="56.25" x14ac:dyDescent="0.2">
      <c r="A1049" s="202" t="s">
        <v>3413</v>
      </c>
      <c r="B1049" s="202" t="s">
        <v>3303</v>
      </c>
      <c r="C1049" s="354" t="s">
        <v>7382</v>
      </c>
      <c r="D1049" s="204">
        <v>0.79700000000000004</v>
      </c>
      <c r="E1049" s="204">
        <v>0.77300000000000002</v>
      </c>
      <c r="F1049" s="205">
        <v>4.0999999999999996</v>
      </c>
      <c r="G1049" s="202">
        <v>1</v>
      </c>
      <c r="H1049" s="204">
        <v>0.372</v>
      </c>
      <c r="I1049" s="202">
        <v>9</v>
      </c>
      <c r="J1049" s="204">
        <v>6.0999999999999999E-2</v>
      </c>
      <c r="K1049" s="204">
        <v>7.0000000000000007E-2</v>
      </c>
      <c r="L1049" s="202"/>
      <c r="M1049" s="202" t="s">
        <v>310</v>
      </c>
      <c r="N1049" s="355">
        <v>0.80600000000000005</v>
      </c>
    </row>
    <row r="1050" spans="1:14" ht="56.25" x14ac:dyDescent="0.2">
      <c r="A1050" s="202" t="s">
        <v>7383</v>
      </c>
      <c r="B1050" s="202" t="s">
        <v>3303</v>
      </c>
      <c r="C1050" s="354" t="s">
        <v>7384</v>
      </c>
      <c r="D1050" s="204">
        <v>0.54700000000000004</v>
      </c>
      <c r="E1050" s="204">
        <v>0.53300000000000003</v>
      </c>
      <c r="F1050" s="205">
        <v>3.6</v>
      </c>
      <c r="G1050" s="202">
        <v>1</v>
      </c>
      <c r="H1050" s="204">
        <v>0.19800000000000001</v>
      </c>
      <c r="I1050" s="202">
        <v>9</v>
      </c>
      <c r="J1050" s="204">
        <v>6.2E-2</v>
      </c>
      <c r="K1050" s="204">
        <v>6.9000000000000006E-2</v>
      </c>
      <c r="L1050" s="202"/>
      <c r="M1050" s="202" t="s">
        <v>310</v>
      </c>
      <c r="N1050" s="355">
        <v>0.7954</v>
      </c>
    </row>
    <row r="1051" spans="1:14" ht="45" x14ac:dyDescent="0.2">
      <c r="A1051" s="202" t="s">
        <v>1339</v>
      </c>
      <c r="B1051" s="202" t="s">
        <v>3305</v>
      </c>
      <c r="C1051" s="354" t="s">
        <v>3415</v>
      </c>
      <c r="D1051" s="204">
        <v>1.3009999999999999</v>
      </c>
      <c r="E1051" s="204">
        <v>1.105</v>
      </c>
      <c r="F1051" s="205">
        <v>13.8</v>
      </c>
      <c r="G1051" s="202">
        <v>4</v>
      </c>
      <c r="H1051" s="204">
        <v>0.17100000000000001</v>
      </c>
      <c r="I1051" s="202">
        <v>30</v>
      </c>
      <c r="J1051" s="204">
        <v>6.5000000000000002E-2</v>
      </c>
      <c r="K1051" s="204">
        <v>5.8000000000000003E-2</v>
      </c>
      <c r="L1051" s="202"/>
      <c r="M1051" s="202" t="s">
        <v>310</v>
      </c>
      <c r="N1051" s="355">
        <v>0.62580000000000002</v>
      </c>
    </row>
    <row r="1052" spans="1:14" ht="56.25" x14ac:dyDescent="0.2">
      <c r="A1052" s="202" t="s">
        <v>1340</v>
      </c>
      <c r="B1052" s="202" t="s">
        <v>3305</v>
      </c>
      <c r="C1052" s="354" t="s">
        <v>6741</v>
      </c>
      <c r="D1052" s="204">
        <v>0.69399999999999995</v>
      </c>
      <c r="E1052" s="204">
        <v>0.52900000000000003</v>
      </c>
      <c r="F1052" s="205">
        <v>4.5</v>
      </c>
      <c r="G1052" s="202">
        <v>1</v>
      </c>
      <c r="H1052" s="204">
        <v>0.23799999999999999</v>
      </c>
      <c r="I1052" s="202">
        <v>9</v>
      </c>
      <c r="J1052" s="204">
        <v>4.4999999999999998E-2</v>
      </c>
      <c r="K1052" s="204">
        <v>5.2999999999999999E-2</v>
      </c>
      <c r="L1052" s="202"/>
      <c r="M1052" s="202" t="s">
        <v>310</v>
      </c>
      <c r="N1052" s="355">
        <v>0.64490000000000003</v>
      </c>
    </row>
    <row r="1053" spans="1:14" ht="33.75" x14ac:dyDescent="0.2">
      <c r="A1053" s="202" t="s">
        <v>1341</v>
      </c>
      <c r="B1053" s="202" t="s">
        <v>3305</v>
      </c>
      <c r="C1053" s="354" t="s">
        <v>6742</v>
      </c>
      <c r="D1053" s="204">
        <v>0.58099999999999996</v>
      </c>
      <c r="E1053" s="204">
        <v>0.433</v>
      </c>
      <c r="F1053" s="205">
        <v>3.6</v>
      </c>
      <c r="G1053" s="202">
        <v>1</v>
      </c>
      <c r="H1053" s="204">
        <v>0.17799999999999999</v>
      </c>
      <c r="I1053" s="202">
        <v>7</v>
      </c>
      <c r="J1053" s="204">
        <v>4.7E-2</v>
      </c>
      <c r="K1053" s="204">
        <v>5.2999999999999999E-2</v>
      </c>
      <c r="L1053" s="202"/>
      <c r="M1053" s="202" t="s">
        <v>310</v>
      </c>
      <c r="N1053" s="355">
        <v>0.65280000000000005</v>
      </c>
    </row>
    <row r="1054" spans="1:14" ht="22.5" x14ac:dyDescent="0.2">
      <c r="A1054" s="202" t="s">
        <v>3976</v>
      </c>
      <c r="B1054" s="202" t="s">
        <v>3305</v>
      </c>
      <c r="C1054" s="354" t="s">
        <v>487</v>
      </c>
      <c r="D1054" s="204">
        <v>0.49399999999999999</v>
      </c>
      <c r="E1054" s="204">
        <v>0.36499999999999999</v>
      </c>
      <c r="F1054" s="205">
        <v>3</v>
      </c>
      <c r="G1054" s="202">
        <v>1</v>
      </c>
      <c r="H1054" s="204">
        <v>0.13900000000000001</v>
      </c>
      <c r="I1054" s="202">
        <v>6</v>
      </c>
      <c r="J1054" s="204">
        <v>0.05</v>
      </c>
      <c r="K1054" s="204">
        <v>5.3999999999999999E-2</v>
      </c>
      <c r="L1054" s="202"/>
      <c r="M1054" s="202" t="s">
        <v>310</v>
      </c>
      <c r="N1054" s="355">
        <v>0.68410000000000004</v>
      </c>
    </row>
    <row r="1055" spans="1:14" ht="22.5" x14ac:dyDescent="0.2">
      <c r="A1055" s="202" t="s">
        <v>1342</v>
      </c>
      <c r="B1055" s="202" t="s">
        <v>3305</v>
      </c>
      <c r="C1055" s="354" t="s">
        <v>488</v>
      </c>
      <c r="D1055" s="204">
        <v>0.30499999999999999</v>
      </c>
      <c r="E1055" s="204">
        <v>0.29699999999999999</v>
      </c>
      <c r="F1055" s="205">
        <v>3.6</v>
      </c>
      <c r="G1055" s="202">
        <v>1</v>
      </c>
      <c r="H1055" s="204">
        <v>0.13600000000000001</v>
      </c>
      <c r="I1055" s="202">
        <v>7</v>
      </c>
      <c r="J1055" s="204">
        <v>5.2999999999999999E-2</v>
      </c>
      <c r="K1055" s="204">
        <v>0.06</v>
      </c>
      <c r="L1055" s="202"/>
      <c r="M1055" s="202" t="s">
        <v>310</v>
      </c>
      <c r="N1055" s="355">
        <v>0.73650000000000004</v>
      </c>
    </row>
    <row r="1056" spans="1:14" ht="22.5" x14ac:dyDescent="0.2">
      <c r="A1056" s="202" t="s">
        <v>866</v>
      </c>
      <c r="B1056" s="202" t="s">
        <v>3305</v>
      </c>
      <c r="C1056" s="354" t="s">
        <v>837</v>
      </c>
      <c r="D1056" s="204">
        <v>0.25600000000000001</v>
      </c>
      <c r="E1056" s="204">
        <v>0.25</v>
      </c>
      <c r="F1056" s="205">
        <v>2.5</v>
      </c>
      <c r="G1056" s="202">
        <v>1</v>
      </c>
      <c r="H1056" s="204">
        <v>9.9000000000000005E-2</v>
      </c>
      <c r="I1056" s="202">
        <v>5</v>
      </c>
      <c r="J1056" s="204">
        <v>6.6000000000000003E-2</v>
      </c>
      <c r="K1056" s="204">
        <v>6.8000000000000005E-2</v>
      </c>
      <c r="L1056" s="202"/>
      <c r="M1056" s="202" t="s">
        <v>310</v>
      </c>
      <c r="N1056" s="355">
        <v>0.8095</v>
      </c>
    </row>
    <row r="1057" spans="1:14" ht="33.75" x14ac:dyDescent="0.2">
      <c r="A1057" s="202" t="s">
        <v>838</v>
      </c>
      <c r="B1057" s="202" t="s">
        <v>3305</v>
      </c>
      <c r="C1057" s="354" t="s">
        <v>86</v>
      </c>
      <c r="D1057" s="204">
        <v>0.41799999999999998</v>
      </c>
      <c r="E1057" s="204">
        <v>0.38400000000000001</v>
      </c>
      <c r="F1057" s="205">
        <v>4.5999999999999996</v>
      </c>
      <c r="G1057" s="202">
        <v>1</v>
      </c>
      <c r="H1057" s="204">
        <v>0.247</v>
      </c>
      <c r="I1057" s="202">
        <v>11</v>
      </c>
      <c r="J1057" s="204">
        <v>0.05</v>
      </c>
      <c r="K1057" s="204">
        <v>5.8000000000000003E-2</v>
      </c>
      <c r="L1057" s="202"/>
      <c r="M1057" s="202" t="s">
        <v>310</v>
      </c>
      <c r="N1057" s="355">
        <v>0.74429999999999996</v>
      </c>
    </row>
    <row r="1058" spans="1:14" ht="33.75" x14ac:dyDescent="0.2">
      <c r="A1058" s="202" t="s">
        <v>839</v>
      </c>
      <c r="B1058" s="202" t="s">
        <v>3305</v>
      </c>
      <c r="C1058" s="354" t="s">
        <v>87</v>
      </c>
      <c r="D1058" s="204">
        <v>0.34200000000000003</v>
      </c>
      <c r="E1058" s="204">
        <v>0.316</v>
      </c>
      <c r="F1058" s="205">
        <v>3.7</v>
      </c>
      <c r="G1058" s="202"/>
      <c r="H1058" s="204"/>
      <c r="I1058" s="202">
        <v>9</v>
      </c>
      <c r="J1058" s="204">
        <v>5.2999999999999999E-2</v>
      </c>
      <c r="K1058" s="204">
        <v>5.8999999999999997E-2</v>
      </c>
      <c r="L1058" s="202"/>
      <c r="M1058" s="202" t="s">
        <v>310</v>
      </c>
      <c r="N1058" s="355">
        <v>0.65710000000000002</v>
      </c>
    </row>
    <row r="1059" spans="1:14" x14ac:dyDescent="0.2">
      <c r="A1059" s="81" t="s">
        <v>2911</v>
      </c>
      <c r="B1059" s="82"/>
      <c r="C1059" s="83"/>
      <c r="D1059" s="84"/>
      <c r="E1059" s="84"/>
      <c r="F1059" s="85"/>
      <c r="G1059" s="82"/>
      <c r="H1059" s="84"/>
      <c r="I1059" s="82"/>
      <c r="J1059" s="84"/>
      <c r="K1059" s="84"/>
      <c r="L1059" s="82"/>
      <c r="M1059" s="82"/>
      <c r="N1059" s="356"/>
    </row>
    <row r="1060" spans="1:14" ht="22.5" x14ac:dyDescent="0.2">
      <c r="A1060" s="202" t="s">
        <v>840</v>
      </c>
      <c r="B1060" s="202" t="s">
        <v>3303</v>
      </c>
      <c r="C1060" s="354" t="s">
        <v>4340</v>
      </c>
      <c r="D1060" s="204">
        <v>1.645</v>
      </c>
      <c r="E1060" s="204"/>
      <c r="F1060" s="205">
        <v>2.8</v>
      </c>
      <c r="G1060" s="202"/>
      <c r="H1060" s="204"/>
      <c r="I1060" s="202"/>
      <c r="J1060" s="204"/>
      <c r="K1060" s="204"/>
      <c r="L1060" s="202" t="s">
        <v>310</v>
      </c>
      <c r="M1060" s="202" t="s">
        <v>310</v>
      </c>
      <c r="N1060" s="355">
        <v>4.1315</v>
      </c>
    </row>
    <row r="1061" spans="1:14" ht="22.5" x14ac:dyDescent="0.2">
      <c r="A1061" s="202" t="s">
        <v>317</v>
      </c>
      <c r="B1061" s="202" t="s">
        <v>3303</v>
      </c>
      <c r="C1061" s="354" t="s">
        <v>4341</v>
      </c>
      <c r="D1061" s="204">
        <v>23.748000000000001</v>
      </c>
      <c r="E1061" s="204"/>
      <c r="F1061" s="205">
        <v>56.8</v>
      </c>
      <c r="G1061" s="202">
        <v>18</v>
      </c>
      <c r="H1061" s="204">
        <v>0.89200000000000002</v>
      </c>
      <c r="I1061" s="202">
        <v>75</v>
      </c>
      <c r="J1061" s="204">
        <v>0.36599999999999999</v>
      </c>
      <c r="K1061" s="204"/>
      <c r="L1061" s="202" t="s">
        <v>310</v>
      </c>
      <c r="M1061" s="202" t="s">
        <v>310</v>
      </c>
      <c r="N1061" s="355">
        <v>4.3997000000000002</v>
      </c>
    </row>
    <row r="1062" spans="1:14" ht="56.25" x14ac:dyDescent="0.2">
      <c r="A1062" s="202" t="s">
        <v>318</v>
      </c>
      <c r="B1062" s="202" t="s">
        <v>3303</v>
      </c>
      <c r="C1062" s="354" t="s">
        <v>7530</v>
      </c>
      <c r="D1062" s="204">
        <v>11.465</v>
      </c>
      <c r="E1062" s="204"/>
      <c r="F1062" s="205">
        <v>29.6</v>
      </c>
      <c r="G1062" s="202">
        <v>9</v>
      </c>
      <c r="H1062" s="204">
        <v>0.77</v>
      </c>
      <c r="I1062" s="202">
        <v>48</v>
      </c>
      <c r="J1062" s="204">
        <v>0.26</v>
      </c>
      <c r="K1062" s="204"/>
      <c r="L1062" s="202" t="s">
        <v>310</v>
      </c>
      <c r="M1062" s="202" t="s">
        <v>310</v>
      </c>
      <c r="N1062" s="355">
        <v>3.4258999999999999</v>
      </c>
    </row>
    <row r="1063" spans="1:14" ht="45" x14ac:dyDescent="0.2">
      <c r="A1063" s="202" t="s">
        <v>3357</v>
      </c>
      <c r="B1063" s="202" t="s">
        <v>3303</v>
      </c>
      <c r="C1063" s="354" t="s">
        <v>7531</v>
      </c>
      <c r="D1063" s="204">
        <v>7.86</v>
      </c>
      <c r="E1063" s="204"/>
      <c r="F1063" s="205">
        <v>22</v>
      </c>
      <c r="G1063" s="202">
        <v>6</v>
      </c>
      <c r="H1063" s="204">
        <v>0.71399999999999997</v>
      </c>
      <c r="I1063" s="202">
        <v>39</v>
      </c>
      <c r="J1063" s="204">
        <v>0.24</v>
      </c>
      <c r="K1063" s="204">
        <v>0.217</v>
      </c>
      <c r="L1063" s="202"/>
      <c r="M1063" s="202" t="s">
        <v>310</v>
      </c>
      <c r="N1063" s="355">
        <v>2.9733999999999998</v>
      </c>
    </row>
    <row r="1064" spans="1:14" ht="45" x14ac:dyDescent="0.2">
      <c r="A1064" s="202" t="s">
        <v>319</v>
      </c>
      <c r="B1064" s="202" t="s">
        <v>3303</v>
      </c>
      <c r="C1064" s="354" t="s">
        <v>7532</v>
      </c>
      <c r="D1064" s="204">
        <v>12.425000000000001</v>
      </c>
      <c r="E1064" s="204"/>
      <c r="F1064" s="205">
        <v>60.7</v>
      </c>
      <c r="G1064" s="202">
        <v>19</v>
      </c>
      <c r="H1064" s="204">
        <v>0.61</v>
      </c>
      <c r="I1064" s="202">
        <v>79</v>
      </c>
      <c r="J1064" s="204">
        <v>0.20100000000000001</v>
      </c>
      <c r="K1064" s="204"/>
      <c r="L1064" s="202" t="s">
        <v>310</v>
      </c>
      <c r="M1064" s="202" t="s">
        <v>310</v>
      </c>
      <c r="N1064" s="355">
        <v>3.8378000000000001</v>
      </c>
    </row>
    <row r="1065" spans="1:14" ht="45" x14ac:dyDescent="0.2">
      <c r="A1065" s="202" t="s">
        <v>320</v>
      </c>
      <c r="B1065" s="202" t="s">
        <v>3303</v>
      </c>
      <c r="C1065" s="354" t="s">
        <v>7873</v>
      </c>
      <c r="D1065" s="204">
        <v>7.6680000000000001</v>
      </c>
      <c r="E1065" s="204"/>
      <c r="F1065" s="205">
        <v>46.1</v>
      </c>
      <c r="G1065" s="202">
        <v>14</v>
      </c>
      <c r="H1065" s="204">
        <v>0.505</v>
      </c>
      <c r="I1065" s="202">
        <v>64</v>
      </c>
      <c r="J1065" s="204">
        <v>0.16400000000000001</v>
      </c>
      <c r="K1065" s="204"/>
      <c r="L1065" s="202" t="s">
        <v>310</v>
      </c>
      <c r="M1065" s="202" t="s">
        <v>310</v>
      </c>
      <c r="N1065" s="355">
        <v>3.0013000000000001</v>
      </c>
    </row>
    <row r="1066" spans="1:14" ht="56.25" x14ac:dyDescent="0.2">
      <c r="A1066" s="202" t="s">
        <v>1768</v>
      </c>
      <c r="B1066" s="202" t="s">
        <v>3303</v>
      </c>
      <c r="C1066" s="354" t="s">
        <v>7534</v>
      </c>
      <c r="D1066" s="204">
        <v>8.1950000000000003</v>
      </c>
      <c r="E1066" s="204"/>
      <c r="F1066" s="205">
        <v>41.9</v>
      </c>
      <c r="G1066" s="202">
        <v>13</v>
      </c>
      <c r="H1066" s="204">
        <v>0.55400000000000005</v>
      </c>
      <c r="I1066" s="202">
        <v>60</v>
      </c>
      <c r="J1066" s="204">
        <v>0.21199999999999999</v>
      </c>
      <c r="K1066" s="204"/>
      <c r="L1066" s="202" t="s">
        <v>310</v>
      </c>
      <c r="M1066" s="202" t="s">
        <v>310</v>
      </c>
      <c r="N1066" s="355">
        <v>3.4514999999999998</v>
      </c>
    </row>
    <row r="1067" spans="1:14" ht="56.25" x14ac:dyDescent="0.2">
      <c r="A1067" s="202" t="s">
        <v>3477</v>
      </c>
      <c r="B1067" s="202" t="s">
        <v>3303</v>
      </c>
      <c r="C1067" s="354" t="s">
        <v>7535</v>
      </c>
      <c r="D1067" s="204">
        <v>5.0780000000000003</v>
      </c>
      <c r="E1067" s="204"/>
      <c r="F1067" s="205">
        <v>32.5</v>
      </c>
      <c r="G1067" s="202">
        <v>10</v>
      </c>
      <c r="H1067" s="204">
        <v>0.45</v>
      </c>
      <c r="I1067" s="202">
        <v>50</v>
      </c>
      <c r="J1067" s="204">
        <v>0.153</v>
      </c>
      <c r="K1067" s="204"/>
      <c r="L1067" s="202" t="s">
        <v>310</v>
      </c>
      <c r="M1067" s="202" t="s">
        <v>310</v>
      </c>
      <c r="N1067" s="355">
        <v>2.6924000000000001</v>
      </c>
    </row>
    <row r="1068" spans="1:14" ht="56.25" x14ac:dyDescent="0.2">
      <c r="A1068" s="202" t="s">
        <v>2715</v>
      </c>
      <c r="B1068" s="202" t="s">
        <v>3303</v>
      </c>
      <c r="C1068" s="354" t="s">
        <v>7536</v>
      </c>
      <c r="D1068" s="204">
        <v>6.7480000000000002</v>
      </c>
      <c r="E1068" s="204"/>
      <c r="F1068" s="205">
        <v>31.3</v>
      </c>
      <c r="G1068" s="202">
        <v>9</v>
      </c>
      <c r="H1068" s="204">
        <v>0.622</v>
      </c>
      <c r="I1068" s="202">
        <v>49</v>
      </c>
      <c r="J1068" s="204">
        <v>0.24399999999999999</v>
      </c>
      <c r="K1068" s="204"/>
      <c r="L1068" s="202" t="s">
        <v>310</v>
      </c>
      <c r="M1068" s="202" t="s">
        <v>310</v>
      </c>
      <c r="N1068" s="355">
        <v>3.6145</v>
      </c>
    </row>
    <row r="1069" spans="1:14" ht="56.25" x14ac:dyDescent="0.2">
      <c r="A1069" s="202" t="s">
        <v>2716</v>
      </c>
      <c r="B1069" s="202" t="s">
        <v>3303</v>
      </c>
      <c r="C1069" s="354" t="s">
        <v>7537</v>
      </c>
      <c r="D1069" s="204">
        <v>4.1449999999999996</v>
      </c>
      <c r="E1069" s="204"/>
      <c r="F1069" s="205">
        <v>22.1</v>
      </c>
      <c r="G1069" s="202">
        <v>6</v>
      </c>
      <c r="H1069" s="204">
        <v>0.53800000000000003</v>
      </c>
      <c r="I1069" s="202">
        <v>39</v>
      </c>
      <c r="J1069" s="204">
        <v>0.17100000000000001</v>
      </c>
      <c r="K1069" s="204"/>
      <c r="L1069" s="202" t="s">
        <v>310</v>
      </c>
      <c r="M1069" s="202" t="s">
        <v>310</v>
      </c>
      <c r="N1069" s="355">
        <v>2.8159999999999998</v>
      </c>
    </row>
    <row r="1070" spans="1:14" ht="56.25" x14ac:dyDescent="0.2">
      <c r="A1070" s="202" t="s">
        <v>5313</v>
      </c>
      <c r="B1070" s="202" t="s">
        <v>3303</v>
      </c>
      <c r="C1070" s="354" t="s">
        <v>7538</v>
      </c>
      <c r="D1070" s="204">
        <v>3.2829999999999999</v>
      </c>
      <c r="E1070" s="204"/>
      <c r="F1070" s="205">
        <v>19.7</v>
      </c>
      <c r="G1070" s="202">
        <v>6</v>
      </c>
      <c r="H1070" s="204">
        <v>0.44</v>
      </c>
      <c r="I1070" s="202">
        <v>35</v>
      </c>
      <c r="J1070" s="204">
        <v>0.156</v>
      </c>
      <c r="K1070" s="204">
        <v>0.14899999999999999</v>
      </c>
      <c r="L1070" s="202"/>
      <c r="M1070" s="202" t="s">
        <v>310</v>
      </c>
      <c r="N1070" s="355">
        <v>2.6232000000000002</v>
      </c>
    </row>
    <row r="1071" spans="1:14" ht="56.25" x14ac:dyDescent="0.2">
      <c r="A1071" s="202" t="s">
        <v>841</v>
      </c>
      <c r="B1071" s="202" t="s">
        <v>3303</v>
      </c>
      <c r="C1071" s="354" t="s">
        <v>7539</v>
      </c>
      <c r="D1071" s="204">
        <v>6.6429999999999998</v>
      </c>
      <c r="E1071" s="204"/>
      <c r="F1071" s="205">
        <v>27.8</v>
      </c>
      <c r="G1071" s="202">
        <v>8</v>
      </c>
      <c r="H1071" s="204">
        <v>0.67300000000000004</v>
      </c>
      <c r="I1071" s="202">
        <v>46</v>
      </c>
      <c r="J1071" s="204">
        <v>0.23799999999999999</v>
      </c>
      <c r="K1071" s="204"/>
      <c r="L1071" s="202" t="s">
        <v>310</v>
      </c>
      <c r="M1071" s="202" t="s">
        <v>310</v>
      </c>
      <c r="N1071" s="355">
        <v>3.7208000000000001</v>
      </c>
    </row>
    <row r="1072" spans="1:14" ht="56.25" x14ac:dyDescent="0.2">
      <c r="A1072" s="202" t="s">
        <v>842</v>
      </c>
      <c r="B1072" s="202" t="s">
        <v>3303</v>
      </c>
      <c r="C1072" s="354" t="s">
        <v>7540</v>
      </c>
      <c r="D1072" s="204">
        <v>3.444</v>
      </c>
      <c r="E1072" s="204"/>
      <c r="F1072" s="205">
        <v>15.3</v>
      </c>
      <c r="G1072" s="202">
        <v>4</v>
      </c>
      <c r="H1072" s="204">
        <v>0.58399999999999996</v>
      </c>
      <c r="I1072" s="202">
        <v>30</v>
      </c>
      <c r="J1072" s="204">
        <v>0.191</v>
      </c>
      <c r="K1072" s="204"/>
      <c r="L1072" s="202" t="s">
        <v>310</v>
      </c>
      <c r="M1072" s="202" t="s">
        <v>310</v>
      </c>
      <c r="N1072" s="355">
        <v>2.7945000000000002</v>
      </c>
    </row>
    <row r="1073" spans="1:14" ht="45" x14ac:dyDescent="0.2">
      <c r="A1073" s="202" t="s">
        <v>1904</v>
      </c>
      <c r="B1073" s="202" t="s">
        <v>3303</v>
      </c>
      <c r="C1073" s="354" t="s">
        <v>7541</v>
      </c>
      <c r="D1073" s="204">
        <v>2.2690000000000001</v>
      </c>
      <c r="E1073" s="204"/>
      <c r="F1073" s="205">
        <v>10.6</v>
      </c>
      <c r="G1073" s="202">
        <v>3</v>
      </c>
      <c r="H1073" s="204">
        <v>0.45700000000000002</v>
      </c>
      <c r="I1073" s="202">
        <v>23</v>
      </c>
      <c r="J1073" s="204">
        <v>0.183</v>
      </c>
      <c r="K1073" s="204"/>
      <c r="L1073" s="202" t="s">
        <v>310</v>
      </c>
      <c r="M1073" s="202" t="s">
        <v>310</v>
      </c>
      <c r="N1073" s="355">
        <v>2.7744</v>
      </c>
    </row>
    <row r="1074" spans="1:14" ht="22.5" x14ac:dyDescent="0.2">
      <c r="A1074" s="202" t="s">
        <v>843</v>
      </c>
      <c r="B1074" s="202" t="s">
        <v>3305</v>
      </c>
      <c r="C1074" s="354" t="s">
        <v>3642</v>
      </c>
      <c r="D1074" s="204">
        <v>0.37</v>
      </c>
      <c r="E1074" s="204"/>
      <c r="F1074" s="205">
        <v>1.3</v>
      </c>
      <c r="G1074" s="202"/>
      <c r="H1074" s="204"/>
      <c r="I1074" s="202"/>
      <c r="J1074" s="204"/>
      <c r="K1074" s="204"/>
      <c r="L1074" s="202" t="s">
        <v>310</v>
      </c>
      <c r="M1074" s="202" t="s">
        <v>310</v>
      </c>
      <c r="N1074" s="355">
        <v>2.7523</v>
      </c>
    </row>
    <row r="1075" spans="1:14" ht="33.75" x14ac:dyDescent="0.2">
      <c r="A1075" s="202" t="s">
        <v>844</v>
      </c>
      <c r="B1075" s="202" t="s">
        <v>3305</v>
      </c>
      <c r="C1075" s="354" t="s">
        <v>91</v>
      </c>
      <c r="D1075" s="204">
        <v>0.36099999999999999</v>
      </c>
      <c r="E1075" s="204"/>
      <c r="F1075" s="205">
        <v>2</v>
      </c>
      <c r="G1075" s="202"/>
      <c r="H1075" s="204"/>
      <c r="I1075" s="202"/>
      <c r="J1075" s="204"/>
      <c r="K1075" s="204"/>
      <c r="L1075" s="202" t="s">
        <v>310</v>
      </c>
      <c r="M1075" s="202" t="s">
        <v>310</v>
      </c>
      <c r="N1075" s="355">
        <v>2.8344</v>
      </c>
    </row>
    <row r="1076" spans="1:14" ht="45" x14ac:dyDescent="0.2">
      <c r="A1076" s="202" t="s">
        <v>416</v>
      </c>
      <c r="B1076" s="202" t="s">
        <v>3305</v>
      </c>
      <c r="C1076" s="354" t="s">
        <v>92</v>
      </c>
      <c r="D1076" s="204">
        <v>0.17</v>
      </c>
      <c r="E1076" s="204"/>
      <c r="F1076" s="205">
        <v>1.9</v>
      </c>
      <c r="G1076" s="202"/>
      <c r="H1076" s="204"/>
      <c r="I1076" s="202"/>
      <c r="J1076" s="204"/>
      <c r="K1076" s="204"/>
      <c r="L1076" s="202" t="s">
        <v>310</v>
      </c>
      <c r="M1076" s="202" t="s">
        <v>310</v>
      </c>
      <c r="N1076" s="355">
        <v>0.96930000000000005</v>
      </c>
    </row>
    <row r="1077" spans="1:14" ht="22.5" x14ac:dyDescent="0.2">
      <c r="A1077" s="202" t="s">
        <v>3980</v>
      </c>
      <c r="B1077" s="202" t="s">
        <v>3305</v>
      </c>
      <c r="C1077" s="354" t="s">
        <v>3643</v>
      </c>
      <c r="D1077" s="204">
        <v>27.021000000000001</v>
      </c>
      <c r="E1077" s="204"/>
      <c r="F1077" s="205">
        <v>111.5</v>
      </c>
      <c r="G1077" s="202">
        <v>36</v>
      </c>
      <c r="H1077" s="204">
        <v>0.69399999999999995</v>
      </c>
      <c r="I1077" s="202">
        <v>130</v>
      </c>
      <c r="J1077" s="204">
        <v>0.23899999999999999</v>
      </c>
      <c r="K1077" s="204">
        <v>0.22800000000000001</v>
      </c>
      <c r="L1077" s="202"/>
      <c r="M1077" s="202" t="s">
        <v>310</v>
      </c>
      <c r="N1077" s="355">
        <v>4.1026999999999996</v>
      </c>
    </row>
    <row r="1078" spans="1:14" ht="22.5" x14ac:dyDescent="0.2">
      <c r="A1078" s="202" t="s">
        <v>3981</v>
      </c>
      <c r="B1078" s="202" t="s">
        <v>3305</v>
      </c>
      <c r="C1078" s="354" t="s">
        <v>3392</v>
      </c>
      <c r="D1078" s="204">
        <v>22.657</v>
      </c>
      <c r="E1078" s="204"/>
      <c r="F1078" s="205">
        <v>100.8</v>
      </c>
      <c r="G1078" s="202">
        <v>33</v>
      </c>
      <c r="H1078" s="204">
        <v>0.66</v>
      </c>
      <c r="I1078" s="202">
        <v>119</v>
      </c>
      <c r="J1078" s="204">
        <v>0.223</v>
      </c>
      <c r="K1078" s="204">
        <v>0.22</v>
      </c>
      <c r="L1078" s="202"/>
      <c r="M1078" s="202" t="s">
        <v>310</v>
      </c>
      <c r="N1078" s="355">
        <v>4.0582000000000003</v>
      </c>
    </row>
    <row r="1079" spans="1:14" ht="22.5" x14ac:dyDescent="0.2">
      <c r="A1079" s="202" t="s">
        <v>3982</v>
      </c>
      <c r="B1079" s="202" t="s">
        <v>3305</v>
      </c>
      <c r="C1079" s="354" t="s">
        <v>3393</v>
      </c>
      <c r="D1079" s="204">
        <v>26.25</v>
      </c>
      <c r="E1079" s="204"/>
      <c r="F1079" s="205">
        <v>103.7</v>
      </c>
      <c r="G1079" s="202">
        <v>34</v>
      </c>
      <c r="H1079" s="204">
        <v>0.70899999999999996</v>
      </c>
      <c r="I1079" s="202">
        <v>122</v>
      </c>
      <c r="J1079" s="204">
        <v>0.23899999999999999</v>
      </c>
      <c r="K1079" s="204">
        <v>0.23699999999999999</v>
      </c>
      <c r="L1079" s="202"/>
      <c r="M1079" s="202" t="s">
        <v>310</v>
      </c>
      <c r="N1079" s="355">
        <v>4.1757999999999997</v>
      </c>
    </row>
    <row r="1080" spans="1:14" ht="22.5" x14ac:dyDescent="0.2">
      <c r="A1080" s="202" t="s">
        <v>417</v>
      </c>
      <c r="B1080" s="202" t="s">
        <v>3305</v>
      </c>
      <c r="C1080" s="354" t="s">
        <v>3394</v>
      </c>
      <c r="D1080" s="204">
        <v>19.312000000000001</v>
      </c>
      <c r="E1080" s="204"/>
      <c r="F1080" s="205">
        <v>86.7</v>
      </c>
      <c r="G1080" s="202">
        <v>28</v>
      </c>
      <c r="H1080" s="204">
        <v>0.66</v>
      </c>
      <c r="I1080" s="202">
        <v>105</v>
      </c>
      <c r="J1080" s="204">
        <v>0.221</v>
      </c>
      <c r="K1080" s="204">
        <v>0.218</v>
      </c>
      <c r="L1080" s="202"/>
      <c r="M1080" s="202" t="s">
        <v>310</v>
      </c>
      <c r="N1080" s="355">
        <v>4.1510999999999996</v>
      </c>
    </row>
    <row r="1081" spans="1:14" ht="22.5" x14ac:dyDescent="0.2">
      <c r="A1081" s="202" t="s">
        <v>418</v>
      </c>
      <c r="B1081" s="202" t="s">
        <v>3305</v>
      </c>
      <c r="C1081" s="354" t="s">
        <v>93</v>
      </c>
      <c r="D1081" s="204">
        <v>3.488</v>
      </c>
      <c r="E1081" s="204"/>
      <c r="F1081" s="205">
        <v>10</v>
      </c>
      <c r="G1081" s="202"/>
      <c r="H1081" s="204"/>
      <c r="I1081" s="202">
        <v>20</v>
      </c>
      <c r="J1081" s="204">
        <v>0.32600000000000001</v>
      </c>
      <c r="K1081" s="204"/>
      <c r="L1081" s="202" t="s">
        <v>310</v>
      </c>
      <c r="M1081" s="202" t="s">
        <v>310</v>
      </c>
      <c r="N1081" s="355">
        <v>5.3146000000000004</v>
      </c>
    </row>
    <row r="1082" spans="1:14" ht="22.5" x14ac:dyDescent="0.2">
      <c r="A1082" s="202" t="s">
        <v>3298</v>
      </c>
      <c r="B1082" s="202" t="s">
        <v>3305</v>
      </c>
      <c r="C1082" s="354" t="s">
        <v>3395</v>
      </c>
      <c r="D1082" s="204">
        <v>17.372</v>
      </c>
      <c r="E1082" s="204"/>
      <c r="F1082" s="205">
        <v>79.7</v>
      </c>
      <c r="G1082" s="202">
        <v>26</v>
      </c>
      <c r="H1082" s="204">
        <v>0.60599999999999998</v>
      </c>
      <c r="I1082" s="202">
        <v>98</v>
      </c>
      <c r="J1082" s="204">
        <v>0.23699999999999999</v>
      </c>
      <c r="K1082" s="204">
        <v>0.20300000000000001</v>
      </c>
      <c r="L1082" s="202"/>
      <c r="M1082" s="202" t="s">
        <v>310</v>
      </c>
      <c r="N1082" s="355">
        <v>4.0172999999999996</v>
      </c>
    </row>
    <row r="1083" spans="1:14" ht="22.5" x14ac:dyDescent="0.2">
      <c r="A1083" s="202" t="s">
        <v>3299</v>
      </c>
      <c r="B1083" s="202" t="s">
        <v>3305</v>
      </c>
      <c r="C1083" s="354" t="s">
        <v>3396</v>
      </c>
      <c r="D1083" s="204">
        <v>13.942</v>
      </c>
      <c r="E1083" s="204"/>
      <c r="F1083" s="205">
        <v>69.599999999999994</v>
      </c>
      <c r="G1083" s="202">
        <v>22</v>
      </c>
      <c r="H1083" s="204">
        <v>0.60099999999999998</v>
      </c>
      <c r="I1083" s="202">
        <v>88</v>
      </c>
      <c r="J1083" s="204">
        <v>0.20699999999999999</v>
      </c>
      <c r="K1083" s="204">
        <v>0.19600000000000001</v>
      </c>
      <c r="L1083" s="202"/>
      <c r="M1083" s="202" t="s">
        <v>310</v>
      </c>
      <c r="N1083" s="355">
        <v>3.7685</v>
      </c>
    </row>
    <row r="1084" spans="1:14" ht="22.5" x14ac:dyDescent="0.2">
      <c r="A1084" s="202" t="s">
        <v>3300</v>
      </c>
      <c r="B1084" s="202" t="s">
        <v>3305</v>
      </c>
      <c r="C1084" s="354" t="s">
        <v>3397</v>
      </c>
      <c r="D1084" s="204">
        <v>12.19</v>
      </c>
      <c r="E1084" s="204"/>
      <c r="F1084" s="205">
        <v>64</v>
      </c>
      <c r="G1084" s="202">
        <v>20</v>
      </c>
      <c r="H1084" s="204">
        <v>0.57599999999999996</v>
      </c>
      <c r="I1084" s="202">
        <v>82</v>
      </c>
      <c r="J1084" s="204">
        <v>0.189</v>
      </c>
      <c r="K1084" s="204">
        <v>0.186</v>
      </c>
      <c r="L1084" s="202"/>
      <c r="M1084" s="202" t="s">
        <v>310</v>
      </c>
      <c r="N1084" s="355">
        <v>3.5347</v>
      </c>
    </row>
    <row r="1085" spans="1:14" ht="22.5" x14ac:dyDescent="0.2">
      <c r="A1085" s="202" t="s">
        <v>629</v>
      </c>
      <c r="B1085" s="202" t="s">
        <v>3305</v>
      </c>
      <c r="C1085" s="354" t="s">
        <v>94</v>
      </c>
      <c r="D1085" s="204">
        <v>4.9989999999999997</v>
      </c>
      <c r="E1085" s="204"/>
      <c r="F1085" s="205">
        <v>12.5</v>
      </c>
      <c r="G1085" s="202"/>
      <c r="H1085" s="204"/>
      <c r="I1085" s="202">
        <v>22</v>
      </c>
      <c r="J1085" s="204">
        <v>0.36099999999999999</v>
      </c>
      <c r="K1085" s="204"/>
      <c r="L1085" s="202" t="s">
        <v>310</v>
      </c>
      <c r="M1085" s="202" t="s">
        <v>310</v>
      </c>
      <c r="N1085" s="355">
        <v>4.9973999999999998</v>
      </c>
    </row>
    <row r="1086" spans="1:14" ht="22.5" x14ac:dyDescent="0.2">
      <c r="A1086" s="202" t="s">
        <v>845</v>
      </c>
      <c r="B1086" s="202" t="s">
        <v>3305</v>
      </c>
      <c r="C1086" s="354" t="s">
        <v>7551</v>
      </c>
      <c r="D1086" s="204">
        <v>5.2930000000000001</v>
      </c>
      <c r="E1086" s="204"/>
      <c r="F1086" s="205">
        <v>37.4</v>
      </c>
      <c r="G1086" s="202">
        <v>11</v>
      </c>
      <c r="H1086" s="204">
        <v>0.436</v>
      </c>
      <c r="I1086" s="202">
        <v>55</v>
      </c>
      <c r="J1086" s="204">
        <v>0.14000000000000001</v>
      </c>
      <c r="K1086" s="204">
        <v>0.13600000000000001</v>
      </c>
      <c r="L1086" s="202"/>
      <c r="M1086" s="202" t="s">
        <v>310</v>
      </c>
      <c r="N1086" s="355">
        <v>2.4348999999999998</v>
      </c>
    </row>
    <row r="1087" spans="1:14" ht="22.5" x14ac:dyDescent="0.2">
      <c r="A1087" s="202" t="s">
        <v>846</v>
      </c>
      <c r="B1087" s="202" t="s">
        <v>3305</v>
      </c>
      <c r="C1087" s="354" t="s">
        <v>7552</v>
      </c>
      <c r="D1087" s="204">
        <v>4.1740000000000004</v>
      </c>
      <c r="E1087" s="204"/>
      <c r="F1087" s="205">
        <v>30.3</v>
      </c>
      <c r="G1087" s="202">
        <v>9</v>
      </c>
      <c r="H1087" s="204">
        <v>0.41299999999999998</v>
      </c>
      <c r="I1087" s="202">
        <v>48</v>
      </c>
      <c r="J1087" s="204">
        <v>0.13700000000000001</v>
      </c>
      <c r="K1087" s="204">
        <v>0.13200000000000001</v>
      </c>
      <c r="L1087" s="202"/>
      <c r="M1087" s="202" t="s">
        <v>310</v>
      </c>
      <c r="N1087" s="355">
        <v>2.4293</v>
      </c>
    </row>
    <row r="1088" spans="1:14" ht="33.75" x14ac:dyDescent="0.2">
      <c r="A1088" s="202" t="s">
        <v>850</v>
      </c>
      <c r="B1088" s="202" t="s">
        <v>3305</v>
      </c>
      <c r="C1088" s="354" t="s">
        <v>3400</v>
      </c>
      <c r="D1088" s="204">
        <v>3.6059999999999999</v>
      </c>
      <c r="E1088" s="204"/>
      <c r="F1088" s="205">
        <v>25</v>
      </c>
      <c r="G1088" s="202">
        <v>7</v>
      </c>
      <c r="H1088" s="204">
        <v>0.44600000000000001</v>
      </c>
      <c r="I1088" s="202">
        <v>42</v>
      </c>
      <c r="J1088" s="204">
        <v>0.14299999999999999</v>
      </c>
      <c r="K1088" s="204">
        <v>0.13700000000000001</v>
      </c>
      <c r="L1088" s="202"/>
      <c r="M1088" s="202" t="s">
        <v>310</v>
      </c>
      <c r="N1088" s="355">
        <v>2.3671000000000002</v>
      </c>
    </row>
    <row r="1089" spans="1:14" ht="33.75" x14ac:dyDescent="0.2">
      <c r="A1089" s="202" t="s">
        <v>851</v>
      </c>
      <c r="B1089" s="202" t="s">
        <v>3305</v>
      </c>
      <c r="C1089" s="354" t="s">
        <v>3401</v>
      </c>
      <c r="D1089" s="204">
        <v>2.9430000000000001</v>
      </c>
      <c r="E1089" s="204"/>
      <c r="F1089" s="205">
        <v>22.6</v>
      </c>
      <c r="G1089" s="202">
        <v>7</v>
      </c>
      <c r="H1089" s="204">
        <v>0.36399999999999999</v>
      </c>
      <c r="I1089" s="202">
        <v>39</v>
      </c>
      <c r="J1089" s="204">
        <v>0.129</v>
      </c>
      <c r="K1089" s="204">
        <v>0.123</v>
      </c>
      <c r="L1089" s="202"/>
      <c r="M1089" s="202" t="s">
        <v>310</v>
      </c>
      <c r="N1089" s="355">
        <v>2.2648999999999999</v>
      </c>
    </row>
    <row r="1090" spans="1:14" ht="33.75" x14ac:dyDescent="0.2">
      <c r="A1090" s="202" t="s">
        <v>852</v>
      </c>
      <c r="B1090" s="202" t="s">
        <v>3305</v>
      </c>
      <c r="C1090" s="354" t="s">
        <v>3402</v>
      </c>
      <c r="D1090" s="204">
        <v>2.125</v>
      </c>
      <c r="E1090" s="204"/>
      <c r="F1090" s="205">
        <v>18.2</v>
      </c>
      <c r="G1090" s="202">
        <v>5</v>
      </c>
      <c r="H1090" s="204">
        <v>0.35099999999999998</v>
      </c>
      <c r="I1090" s="202">
        <v>31</v>
      </c>
      <c r="J1090" s="204">
        <v>0.11600000000000001</v>
      </c>
      <c r="K1090" s="204">
        <v>0.11</v>
      </c>
      <c r="L1090" s="202"/>
      <c r="M1090" s="202" t="s">
        <v>310</v>
      </c>
      <c r="N1090" s="355">
        <v>2.1027999999999998</v>
      </c>
    </row>
    <row r="1091" spans="1:14" ht="33.75" x14ac:dyDescent="0.2">
      <c r="A1091" s="202" t="s">
        <v>853</v>
      </c>
      <c r="B1091" s="202" t="s">
        <v>3305</v>
      </c>
      <c r="C1091" s="354" t="s">
        <v>3851</v>
      </c>
      <c r="D1091" s="204">
        <v>1.1060000000000001</v>
      </c>
      <c r="E1091" s="204"/>
      <c r="F1091" s="205">
        <v>10.6</v>
      </c>
      <c r="G1091" s="202">
        <v>3</v>
      </c>
      <c r="H1091" s="204">
        <v>0.27300000000000002</v>
      </c>
      <c r="I1091" s="202">
        <v>23</v>
      </c>
      <c r="J1091" s="204">
        <v>7.1999999999999995E-2</v>
      </c>
      <c r="K1091" s="204">
        <v>9.4E-2</v>
      </c>
      <c r="L1091" s="202"/>
      <c r="M1091" s="202" t="s">
        <v>310</v>
      </c>
      <c r="N1091" s="355">
        <v>1.7646999999999999</v>
      </c>
    </row>
    <row r="1092" spans="1:14" ht="56.25" x14ac:dyDescent="0.2">
      <c r="A1092" s="202" t="s">
        <v>854</v>
      </c>
      <c r="B1092" s="202" t="s">
        <v>3305</v>
      </c>
      <c r="C1092" s="354" t="s">
        <v>7874</v>
      </c>
      <c r="D1092" s="204">
        <v>2.4239999999999999</v>
      </c>
      <c r="E1092" s="204"/>
      <c r="F1092" s="205">
        <v>16.3</v>
      </c>
      <c r="G1092" s="202">
        <v>4</v>
      </c>
      <c r="H1092" s="204">
        <v>0.48</v>
      </c>
      <c r="I1092" s="202">
        <v>31</v>
      </c>
      <c r="J1092" s="204">
        <v>0.14699999999999999</v>
      </c>
      <c r="K1092" s="204">
        <v>0.13900000000000001</v>
      </c>
      <c r="L1092" s="202"/>
      <c r="M1092" s="202" t="s">
        <v>310</v>
      </c>
      <c r="N1092" s="355">
        <v>2.4794999999999998</v>
      </c>
    </row>
    <row r="1093" spans="1:14" ht="45" x14ac:dyDescent="0.2">
      <c r="A1093" s="202" t="s">
        <v>855</v>
      </c>
      <c r="B1093" s="202" t="s">
        <v>3305</v>
      </c>
      <c r="C1093" s="354" t="s">
        <v>7557</v>
      </c>
      <c r="D1093" s="204">
        <v>1.764</v>
      </c>
      <c r="E1093" s="204"/>
      <c r="F1093" s="205">
        <v>14</v>
      </c>
      <c r="G1093" s="202">
        <v>4</v>
      </c>
      <c r="H1093" s="204">
        <v>0.34899999999999998</v>
      </c>
      <c r="I1093" s="202">
        <v>28</v>
      </c>
      <c r="J1093" s="204">
        <v>0.125</v>
      </c>
      <c r="K1093" s="204">
        <v>0.11600000000000001</v>
      </c>
      <c r="L1093" s="202"/>
      <c r="M1093" s="202" t="s">
        <v>310</v>
      </c>
      <c r="N1093" s="355">
        <v>2.1284000000000001</v>
      </c>
    </row>
    <row r="1094" spans="1:14" ht="33.75" x14ac:dyDescent="0.2">
      <c r="A1094" s="202" t="s">
        <v>856</v>
      </c>
      <c r="B1094" s="202" t="s">
        <v>3305</v>
      </c>
      <c r="C1094" s="354" t="s">
        <v>3852</v>
      </c>
      <c r="D1094" s="204">
        <v>1.157</v>
      </c>
      <c r="E1094" s="204"/>
      <c r="F1094" s="205">
        <v>10.6</v>
      </c>
      <c r="G1094" s="202">
        <v>3</v>
      </c>
      <c r="H1094" s="204">
        <v>0.28599999999999998</v>
      </c>
      <c r="I1094" s="202">
        <v>21</v>
      </c>
      <c r="J1094" s="204">
        <v>0.111</v>
      </c>
      <c r="K1094" s="204">
        <v>9.8000000000000004E-2</v>
      </c>
      <c r="L1094" s="202"/>
      <c r="M1094" s="202" t="s">
        <v>310</v>
      </c>
      <c r="N1094" s="355">
        <v>1.95</v>
      </c>
    </row>
    <row r="1095" spans="1:14" ht="33.75" x14ac:dyDescent="0.2">
      <c r="A1095" s="202" t="s">
        <v>857</v>
      </c>
      <c r="B1095" s="202" t="s">
        <v>3305</v>
      </c>
      <c r="C1095" s="354" t="s">
        <v>5783</v>
      </c>
      <c r="D1095" s="204">
        <v>0.22500000000000001</v>
      </c>
      <c r="E1095" s="204"/>
      <c r="F1095" s="205">
        <v>3.5</v>
      </c>
      <c r="G1095" s="202">
        <v>1</v>
      </c>
      <c r="H1095" s="204">
        <v>9.9000000000000005E-2</v>
      </c>
      <c r="I1095" s="202">
        <v>7</v>
      </c>
      <c r="J1095" s="204">
        <v>4.3999999999999997E-2</v>
      </c>
      <c r="K1095" s="204">
        <v>4.9000000000000002E-2</v>
      </c>
      <c r="L1095" s="202"/>
      <c r="M1095" s="202" t="s">
        <v>310</v>
      </c>
      <c r="N1095" s="355">
        <v>0.74419999999999997</v>
      </c>
    </row>
    <row r="1096" spans="1:14" ht="56.25" x14ac:dyDescent="0.2">
      <c r="A1096" s="202" t="s">
        <v>858</v>
      </c>
      <c r="B1096" s="202" t="s">
        <v>3305</v>
      </c>
      <c r="C1096" s="354" t="s">
        <v>7559</v>
      </c>
      <c r="D1096" s="204">
        <v>1.3340000000000001</v>
      </c>
      <c r="E1096" s="204"/>
      <c r="F1096" s="205">
        <v>8.8000000000000007</v>
      </c>
      <c r="G1096" s="202">
        <v>2</v>
      </c>
      <c r="H1096" s="204">
        <v>0.439</v>
      </c>
      <c r="I1096" s="202">
        <v>19</v>
      </c>
      <c r="J1096" s="204">
        <v>0.15</v>
      </c>
      <c r="K1096" s="204"/>
      <c r="L1096" s="202" t="s">
        <v>310</v>
      </c>
      <c r="M1096" s="202" t="s">
        <v>310</v>
      </c>
      <c r="N1096" s="355">
        <v>2.4253999999999998</v>
      </c>
    </row>
    <row r="1097" spans="1:14" ht="56.25" x14ac:dyDescent="0.2">
      <c r="A1097" s="202" t="s">
        <v>859</v>
      </c>
      <c r="B1097" s="202" t="s">
        <v>3305</v>
      </c>
      <c r="C1097" s="354" t="s">
        <v>7875</v>
      </c>
      <c r="D1097" s="204">
        <v>0.68799999999999994</v>
      </c>
      <c r="E1097" s="204"/>
      <c r="F1097" s="205">
        <v>5.8</v>
      </c>
      <c r="G1097" s="202">
        <v>1</v>
      </c>
      <c r="H1097" s="204">
        <v>0.48499999999999999</v>
      </c>
      <c r="I1097" s="202">
        <v>12</v>
      </c>
      <c r="J1097" s="204">
        <v>0.115</v>
      </c>
      <c r="K1097" s="204">
        <v>9.8000000000000004E-2</v>
      </c>
      <c r="L1097" s="202"/>
      <c r="M1097" s="202" t="s">
        <v>310</v>
      </c>
      <c r="N1097" s="355">
        <v>1.8653</v>
      </c>
    </row>
    <row r="1098" spans="1:14" ht="56.25" x14ac:dyDescent="0.2">
      <c r="A1098" s="202" t="s">
        <v>860</v>
      </c>
      <c r="B1098" s="202" t="s">
        <v>3305</v>
      </c>
      <c r="C1098" s="354" t="s">
        <v>7876</v>
      </c>
      <c r="D1098" s="204">
        <v>0.41299999999999998</v>
      </c>
      <c r="E1098" s="204"/>
      <c r="F1098" s="205">
        <v>4.3</v>
      </c>
      <c r="G1098" s="202">
        <v>1</v>
      </c>
      <c r="H1098" s="204">
        <v>0.20300000000000001</v>
      </c>
      <c r="I1098" s="202">
        <v>9</v>
      </c>
      <c r="J1098" s="204">
        <v>6.5000000000000002E-2</v>
      </c>
      <c r="K1098" s="204">
        <v>7.5999999999999998E-2</v>
      </c>
      <c r="L1098" s="202"/>
      <c r="M1098" s="202" t="s">
        <v>310</v>
      </c>
      <c r="N1098" s="355">
        <v>1.3984000000000001</v>
      </c>
    </row>
    <row r="1099" spans="1:14" ht="56.25" x14ac:dyDescent="0.2">
      <c r="A1099" s="202" t="s">
        <v>861</v>
      </c>
      <c r="B1099" s="202" t="s">
        <v>3305</v>
      </c>
      <c r="C1099" s="354" t="s">
        <v>7387</v>
      </c>
      <c r="D1099" s="204">
        <v>0.24199999999999999</v>
      </c>
      <c r="E1099" s="204"/>
      <c r="F1099" s="205">
        <v>4.0999999999999996</v>
      </c>
      <c r="G1099" s="202">
        <v>1</v>
      </c>
      <c r="H1099" s="204">
        <v>3.4000000000000002E-2</v>
      </c>
      <c r="I1099" s="202">
        <v>8</v>
      </c>
      <c r="J1099" s="204">
        <v>0.04</v>
      </c>
      <c r="K1099" s="204">
        <v>4.5999999999999999E-2</v>
      </c>
      <c r="L1099" s="202"/>
      <c r="M1099" s="202" t="s">
        <v>310</v>
      </c>
      <c r="N1099" s="355">
        <v>0.71289999999999998</v>
      </c>
    </row>
    <row r="1100" spans="1:14" ht="56.25" x14ac:dyDescent="0.2">
      <c r="A1100" s="202" t="s">
        <v>5784</v>
      </c>
      <c r="B1100" s="202" t="s">
        <v>3305</v>
      </c>
      <c r="C1100" s="354" t="s">
        <v>6746</v>
      </c>
      <c r="D1100" s="204">
        <v>0.17399999999999999</v>
      </c>
      <c r="E1100" s="204"/>
      <c r="F1100" s="205">
        <v>2.9</v>
      </c>
      <c r="G1100" s="202">
        <v>1</v>
      </c>
      <c r="H1100" s="204">
        <v>8.7999999999999995E-2</v>
      </c>
      <c r="I1100" s="202">
        <v>6</v>
      </c>
      <c r="J1100" s="204">
        <v>4.1000000000000002E-2</v>
      </c>
      <c r="K1100" s="204">
        <v>4.3999999999999997E-2</v>
      </c>
      <c r="L1100" s="202"/>
      <c r="M1100" s="202" t="s">
        <v>310</v>
      </c>
      <c r="N1100" s="355">
        <v>0.62549999999999994</v>
      </c>
    </row>
    <row r="1101" spans="1:14" x14ac:dyDescent="0.2">
      <c r="A1101" s="81" t="s">
        <v>2244</v>
      </c>
      <c r="B1101" s="82"/>
      <c r="C1101" s="83"/>
      <c r="D1101" s="84"/>
      <c r="E1101" s="84"/>
      <c r="F1101" s="85"/>
      <c r="G1101" s="82"/>
      <c r="H1101" s="84"/>
      <c r="I1101" s="82"/>
      <c r="J1101" s="84"/>
      <c r="K1101" s="84"/>
      <c r="L1101" s="82"/>
      <c r="M1101" s="82"/>
      <c r="N1101" s="356"/>
    </row>
    <row r="1102" spans="1:14" x14ac:dyDescent="0.2">
      <c r="A1102" s="202" t="s">
        <v>862</v>
      </c>
      <c r="B1102" s="202" t="s">
        <v>3303</v>
      </c>
      <c r="C1102" s="354" t="s">
        <v>1916</v>
      </c>
      <c r="D1102" s="204">
        <v>2.1829999999999998</v>
      </c>
      <c r="E1102" s="204"/>
      <c r="F1102" s="205">
        <v>10.1</v>
      </c>
      <c r="G1102" s="202">
        <v>2</v>
      </c>
      <c r="H1102" s="204">
        <v>0.40899999999999997</v>
      </c>
      <c r="I1102" s="202">
        <v>21</v>
      </c>
      <c r="J1102" s="204">
        <v>8.5000000000000006E-2</v>
      </c>
      <c r="K1102" s="204">
        <v>0.111</v>
      </c>
      <c r="L1102" s="202"/>
      <c r="M1102" s="202"/>
      <c r="N1102" s="355">
        <v>1.1676</v>
      </c>
    </row>
    <row r="1103" spans="1:14" ht="33.75" x14ac:dyDescent="0.2">
      <c r="A1103" s="202" t="s">
        <v>863</v>
      </c>
      <c r="B1103" s="202" t="s">
        <v>3303</v>
      </c>
      <c r="C1103" s="354" t="s">
        <v>1917</v>
      </c>
      <c r="D1103" s="204">
        <v>2.59</v>
      </c>
      <c r="E1103" s="204"/>
      <c r="F1103" s="205">
        <v>18.7</v>
      </c>
      <c r="G1103" s="202">
        <v>5</v>
      </c>
      <c r="H1103" s="204">
        <v>0.316</v>
      </c>
      <c r="I1103" s="202">
        <v>37</v>
      </c>
      <c r="J1103" s="204">
        <v>7.0999999999999994E-2</v>
      </c>
      <c r="K1103" s="204">
        <v>9.6000000000000002E-2</v>
      </c>
      <c r="L1103" s="202"/>
      <c r="M1103" s="202"/>
      <c r="N1103" s="355">
        <v>0.95379999999999998</v>
      </c>
    </row>
    <row r="1104" spans="1:14" ht="45" x14ac:dyDescent="0.2">
      <c r="A1104" s="202" t="s">
        <v>864</v>
      </c>
      <c r="B1104" s="202" t="s">
        <v>3303</v>
      </c>
      <c r="C1104" s="354" t="s">
        <v>7560</v>
      </c>
      <c r="D1104" s="204">
        <v>1.468</v>
      </c>
      <c r="E1104" s="204"/>
      <c r="F1104" s="205">
        <v>5.9</v>
      </c>
      <c r="G1104" s="202">
        <v>1</v>
      </c>
      <c r="H1104" s="204">
        <v>0.37</v>
      </c>
      <c r="I1104" s="202">
        <v>12</v>
      </c>
      <c r="J1104" s="204">
        <v>0.126</v>
      </c>
      <c r="K1104" s="204">
        <v>0.108</v>
      </c>
      <c r="L1104" s="202"/>
      <c r="M1104" s="202"/>
      <c r="N1104" s="355">
        <v>1.2593000000000001</v>
      </c>
    </row>
    <row r="1105" spans="1:14" ht="45" x14ac:dyDescent="0.2">
      <c r="A1105" s="202" t="s">
        <v>2154</v>
      </c>
      <c r="B1105" s="202" t="s">
        <v>3303</v>
      </c>
      <c r="C1105" s="354" t="s">
        <v>7877</v>
      </c>
      <c r="D1105" s="204">
        <v>1.1439999999999999</v>
      </c>
      <c r="E1105" s="204"/>
      <c r="F1105" s="205">
        <v>7.1</v>
      </c>
      <c r="G1105" s="202">
        <v>1</v>
      </c>
      <c r="H1105" s="204">
        <v>0.61499999999999999</v>
      </c>
      <c r="I1105" s="202">
        <v>17</v>
      </c>
      <c r="J1105" s="204">
        <v>6.4000000000000001E-2</v>
      </c>
      <c r="K1105" s="204">
        <v>0.08</v>
      </c>
      <c r="L1105" s="202"/>
      <c r="M1105" s="202"/>
      <c r="N1105" s="355">
        <v>0.73370000000000002</v>
      </c>
    </row>
    <row r="1106" spans="1:14" ht="33.75" x14ac:dyDescent="0.2">
      <c r="A1106" s="202" t="s">
        <v>2155</v>
      </c>
      <c r="B1106" s="202" t="s">
        <v>3303</v>
      </c>
      <c r="C1106" s="354" t="s">
        <v>3409</v>
      </c>
      <c r="D1106" s="204">
        <v>0.98299999999999998</v>
      </c>
      <c r="E1106" s="204"/>
      <c r="F1106" s="205">
        <v>5.6</v>
      </c>
      <c r="G1106" s="202">
        <v>1</v>
      </c>
      <c r="H1106" s="204">
        <v>0.30199999999999999</v>
      </c>
      <c r="I1106" s="202">
        <v>12</v>
      </c>
      <c r="J1106" s="204">
        <v>0.107</v>
      </c>
      <c r="K1106" s="204">
        <v>9.0999999999999998E-2</v>
      </c>
      <c r="L1106" s="202"/>
      <c r="M1106" s="202"/>
      <c r="N1106" s="355">
        <v>1.3109</v>
      </c>
    </row>
    <row r="1107" spans="1:14" ht="33.75" x14ac:dyDescent="0.2">
      <c r="A1107" s="202" t="s">
        <v>2156</v>
      </c>
      <c r="B1107" s="202" t="s">
        <v>3303</v>
      </c>
      <c r="C1107" s="354" t="s">
        <v>3857</v>
      </c>
      <c r="D1107" s="204">
        <v>0.71699999999999997</v>
      </c>
      <c r="E1107" s="204"/>
      <c r="F1107" s="205">
        <v>3.5</v>
      </c>
      <c r="G1107" s="202">
        <v>1</v>
      </c>
      <c r="H1107" s="204">
        <v>0.25900000000000001</v>
      </c>
      <c r="I1107" s="202">
        <v>8</v>
      </c>
      <c r="J1107" s="204">
        <v>8.1000000000000003E-2</v>
      </c>
      <c r="K1107" s="204">
        <v>0.09</v>
      </c>
      <c r="L1107" s="202"/>
      <c r="M1107" s="202"/>
      <c r="N1107" s="355">
        <v>0.72240000000000004</v>
      </c>
    </row>
    <row r="1108" spans="1:14" ht="45" x14ac:dyDescent="0.2">
      <c r="A1108" s="202" t="s">
        <v>865</v>
      </c>
      <c r="B1108" s="202" t="s">
        <v>3305</v>
      </c>
      <c r="C1108" s="354" t="s">
        <v>3559</v>
      </c>
      <c r="D1108" s="204">
        <v>0.96399999999999997</v>
      </c>
      <c r="E1108" s="204"/>
      <c r="F1108" s="205">
        <v>7.2</v>
      </c>
      <c r="G1108" s="202">
        <v>1</v>
      </c>
      <c r="H1108" s="204">
        <v>0.46700000000000003</v>
      </c>
      <c r="I1108" s="202">
        <v>14</v>
      </c>
      <c r="J1108" s="204">
        <v>0.13</v>
      </c>
      <c r="K1108" s="204">
        <v>0.114</v>
      </c>
      <c r="L1108" s="202"/>
      <c r="M1108" s="202"/>
      <c r="N1108" s="355">
        <v>1.6476</v>
      </c>
    </row>
    <row r="1109" spans="1:14" ht="56.25" x14ac:dyDescent="0.2">
      <c r="A1109" s="202" t="s">
        <v>3684</v>
      </c>
      <c r="B1109" s="202" t="s">
        <v>3305</v>
      </c>
      <c r="C1109" s="354" t="s">
        <v>3024</v>
      </c>
      <c r="D1109" s="204">
        <v>0.64900000000000002</v>
      </c>
      <c r="E1109" s="204"/>
      <c r="F1109" s="205">
        <v>5.0999999999999996</v>
      </c>
      <c r="G1109" s="202">
        <v>1</v>
      </c>
      <c r="H1109" s="204">
        <v>0.30599999999999999</v>
      </c>
      <c r="I1109" s="202">
        <v>14</v>
      </c>
      <c r="J1109" s="204">
        <v>0.14599999999999999</v>
      </c>
      <c r="K1109" s="204">
        <v>0.10100000000000001</v>
      </c>
      <c r="L1109" s="202"/>
      <c r="M1109" s="202"/>
      <c r="N1109" s="355">
        <v>1.7955000000000001</v>
      </c>
    </row>
    <row r="1110" spans="1:14" ht="56.25" x14ac:dyDescent="0.2">
      <c r="A1110" s="202" t="s">
        <v>1946</v>
      </c>
      <c r="B1110" s="202" t="s">
        <v>3305</v>
      </c>
      <c r="C1110" s="354" t="s">
        <v>95</v>
      </c>
      <c r="D1110" s="204">
        <v>0.60499999999999998</v>
      </c>
      <c r="E1110" s="204"/>
      <c r="F1110" s="205">
        <v>5.8</v>
      </c>
      <c r="G1110" s="202">
        <v>1</v>
      </c>
      <c r="H1110" s="204">
        <v>0.376</v>
      </c>
      <c r="I1110" s="202">
        <v>14</v>
      </c>
      <c r="J1110" s="204">
        <v>7.0999999999999994E-2</v>
      </c>
      <c r="K1110" s="204">
        <v>8.5999999999999993E-2</v>
      </c>
      <c r="L1110" s="202"/>
      <c r="M1110" s="202"/>
      <c r="N1110" s="355">
        <v>0.84379999999999999</v>
      </c>
    </row>
    <row r="1111" spans="1:14" ht="33.75" x14ac:dyDescent="0.2">
      <c r="A1111" s="202" t="s">
        <v>1837</v>
      </c>
      <c r="B1111" s="202" t="s">
        <v>3305</v>
      </c>
      <c r="C1111" s="354" t="s">
        <v>7878</v>
      </c>
      <c r="D1111" s="204">
        <v>0.44600000000000001</v>
      </c>
      <c r="E1111" s="204"/>
      <c r="F1111" s="205">
        <v>4</v>
      </c>
      <c r="G1111" s="202">
        <v>1</v>
      </c>
      <c r="H1111" s="204">
        <v>0.248</v>
      </c>
      <c r="I1111" s="202">
        <v>9</v>
      </c>
      <c r="J1111" s="204">
        <v>7.0999999999999994E-2</v>
      </c>
      <c r="K1111" s="204">
        <v>8.1000000000000003E-2</v>
      </c>
      <c r="L1111" s="202"/>
      <c r="M1111" s="202"/>
      <c r="N1111" s="355">
        <v>0.88270000000000004</v>
      </c>
    </row>
    <row r="1112" spans="1:14" ht="22.5" x14ac:dyDescent="0.2">
      <c r="A1112" s="202" t="s">
        <v>3685</v>
      </c>
      <c r="B1112" s="202" t="s">
        <v>3305</v>
      </c>
      <c r="C1112" s="354" t="s">
        <v>98</v>
      </c>
      <c r="D1112" s="204">
        <v>1.2330000000000001</v>
      </c>
      <c r="E1112" s="204"/>
      <c r="F1112" s="205">
        <v>12.3</v>
      </c>
      <c r="G1112" s="202">
        <v>3</v>
      </c>
      <c r="H1112" s="204">
        <v>0.27700000000000002</v>
      </c>
      <c r="I1112" s="202">
        <v>25</v>
      </c>
      <c r="J1112" s="204">
        <v>6.3E-2</v>
      </c>
      <c r="K1112" s="204">
        <v>8.4000000000000005E-2</v>
      </c>
      <c r="L1112" s="202"/>
      <c r="M1112" s="202"/>
      <c r="N1112" s="355">
        <v>0.95799999999999996</v>
      </c>
    </row>
    <row r="1113" spans="1:14" ht="22.5" x14ac:dyDescent="0.2">
      <c r="A1113" s="202" t="s">
        <v>3193</v>
      </c>
      <c r="B1113" s="202" t="s">
        <v>3305</v>
      </c>
      <c r="C1113" s="354" t="s">
        <v>99</v>
      </c>
      <c r="D1113" s="204">
        <v>0.61</v>
      </c>
      <c r="E1113" s="204"/>
      <c r="F1113" s="205">
        <v>5.2</v>
      </c>
      <c r="G1113" s="202">
        <v>1</v>
      </c>
      <c r="H1113" s="204">
        <v>0.379</v>
      </c>
      <c r="I1113" s="202">
        <v>12</v>
      </c>
      <c r="J1113" s="204">
        <v>6.6000000000000003E-2</v>
      </c>
      <c r="K1113" s="204">
        <v>7.9000000000000001E-2</v>
      </c>
      <c r="L1113" s="202"/>
      <c r="M1113" s="202"/>
      <c r="N1113" s="355">
        <v>0.73370000000000002</v>
      </c>
    </row>
    <row r="1114" spans="1:14" x14ac:dyDescent="0.2">
      <c r="A1114" s="202" t="s">
        <v>100</v>
      </c>
      <c r="B1114" s="202" t="s">
        <v>3305</v>
      </c>
      <c r="C1114" s="354" t="s">
        <v>101</v>
      </c>
      <c r="D1114" s="204">
        <v>0.77200000000000002</v>
      </c>
      <c r="E1114" s="204"/>
      <c r="F1114" s="205">
        <v>6.7</v>
      </c>
      <c r="G1114" s="202">
        <v>1</v>
      </c>
      <c r="H1114" s="204">
        <v>0.54300000000000004</v>
      </c>
      <c r="I1114" s="202">
        <v>15</v>
      </c>
      <c r="J1114" s="204">
        <v>7.4999999999999997E-2</v>
      </c>
      <c r="K1114" s="204">
        <v>9.2999999999999999E-2</v>
      </c>
      <c r="L1114" s="202"/>
      <c r="M1114" s="202"/>
      <c r="N1114" s="355">
        <v>0.92720000000000002</v>
      </c>
    </row>
    <row r="1115" spans="1:14" x14ac:dyDescent="0.2">
      <c r="A1115" s="202" t="s">
        <v>102</v>
      </c>
      <c r="B1115" s="202" t="s">
        <v>3305</v>
      </c>
      <c r="C1115" s="354" t="s">
        <v>103</v>
      </c>
      <c r="D1115" s="204">
        <v>0.78100000000000003</v>
      </c>
      <c r="E1115" s="204"/>
      <c r="F1115" s="205">
        <v>3.5</v>
      </c>
      <c r="G1115" s="202">
        <v>1</v>
      </c>
      <c r="H1115" s="204">
        <v>0.52900000000000003</v>
      </c>
      <c r="I1115" s="202">
        <v>8</v>
      </c>
      <c r="J1115" s="204">
        <v>0.20699999999999999</v>
      </c>
      <c r="K1115" s="204">
        <v>0.16200000000000001</v>
      </c>
      <c r="L1115" s="202"/>
      <c r="M1115" s="202"/>
      <c r="N1115" s="355">
        <v>1.6433</v>
      </c>
    </row>
    <row r="1116" spans="1:14" x14ac:dyDescent="0.2">
      <c r="A1116" s="202" t="s">
        <v>104</v>
      </c>
      <c r="B1116" s="202" t="s">
        <v>3305</v>
      </c>
      <c r="C1116" s="354" t="s">
        <v>105</v>
      </c>
      <c r="D1116" s="204">
        <v>0.751</v>
      </c>
      <c r="E1116" s="204"/>
      <c r="F1116" s="205">
        <v>6.7</v>
      </c>
      <c r="G1116" s="202">
        <v>1</v>
      </c>
      <c r="H1116" s="204">
        <v>0.52800000000000002</v>
      </c>
      <c r="I1116" s="202">
        <v>16</v>
      </c>
      <c r="J1116" s="204">
        <v>7.4999999999999997E-2</v>
      </c>
      <c r="K1116" s="204">
        <v>9.4E-2</v>
      </c>
      <c r="L1116" s="202"/>
      <c r="M1116" s="202"/>
      <c r="N1116" s="355">
        <v>0.84870000000000001</v>
      </c>
    </row>
    <row r="1117" spans="1:14" x14ac:dyDescent="0.2">
      <c r="A1117" s="81" t="s">
        <v>2245</v>
      </c>
      <c r="B1117" s="82"/>
      <c r="C1117" s="83"/>
      <c r="D1117" s="84"/>
      <c r="E1117" s="84"/>
      <c r="F1117" s="85"/>
      <c r="G1117" s="82"/>
      <c r="H1117" s="84"/>
      <c r="I1117" s="82"/>
      <c r="J1117" s="84"/>
      <c r="K1117" s="84"/>
      <c r="L1117" s="82"/>
      <c r="M1117" s="82"/>
      <c r="N1117" s="356"/>
    </row>
    <row r="1118" spans="1:14" ht="22.5" x14ac:dyDescent="0.2">
      <c r="A1118" s="202" t="s">
        <v>3194</v>
      </c>
      <c r="B1118" s="202" t="s">
        <v>3303</v>
      </c>
      <c r="C1118" s="354" t="s">
        <v>824</v>
      </c>
      <c r="D1118" s="204">
        <v>4.9180000000000001</v>
      </c>
      <c r="E1118" s="204"/>
      <c r="F1118" s="205">
        <v>25.4</v>
      </c>
      <c r="G1118" s="202">
        <v>7</v>
      </c>
      <c r="H1118" s="204">
        <v>0.41199999999999998</v>
      </c>
      <c r="I1118" s="202">
        <v>43</v>
      </c>
      <c r="J1118" s="204">
        <v>0.16</v>
      </c>
      <c r="K1118" s="204">
        <v>0.125</v>
      </c>
      <c r="L1118" s="202"/>
      <c r="M1118" s="202"/>
      <c r="N1118" s="355">
        <v>1.1160000000000001</v>
      </c>
    </row>
    <row r="1119" spans="1:14" ht="45" x14ac:dyDescent="0.2">
      <c r="A1119" s="202" t="s">
        <v>3195</v>
      </c>
      <c r="B1119" s="202" t="s">
        <v>3303</v>
      </c>
      <c r="C1119" s="354" t="s">
        <v>106</v>
      </c>
      <c r="D1119" s="204">
        <v>3.7690000000000001</v>
      </c>
      <c r="E1119" s="204"/>
      <c r="F1119" s="205">
        <v>20.100000000000001</v>
      </c>
      <c r="G1119" s="202">
        <v>6</v>
      </c>
      <c r="H1119" s="204">
        <v>0.34799999999999998</v>
      </c>
      <c r="I1119" s="202">
        <v>38</v>
      </c>
      <c r="J1119" s="204">
        <v>0.13700000000000001</v>
      </c>
      <c r="K1119" s="204">
        <v>0.115</v>
      </c>
      <c r="L1119" s="202"/>
      <c r="M1119" s="202"/>
      <c r="N1119" s="355">
        <v>1.0316000000000001</v>
      </c>
    </row>
    <row r="1120" spans="1:14" ht="33.75" x14ac:dyDescent="0.2">
      <c r="A1120" s="202" t="s">
        <v>825</v>
      </c>
      <c r="B1120" s="202" t="s">
        <v>3303</v>
      </c>
      <c r="C1120" s="354" t="s">
        <v>107</v>
      </c>
      <c r="D1120" s="204">
        <v>2.31</v>
      </c>
      <c r="E1120" s="204"/>
      <c r="F1120" s="205">
        <v>11.6</v>
      </c>
      <c r="G1120" s="202">
        <v>3</v>
      </c>
      <c r="H1120" s="204">
        <v>0.34799999999999998</v>
      </c>
      <c r="I1120" s="202">
        <v>24</v>
      </c>
      <c r="J1120" s="204">
        <v>0.12</v>
      </c>
      <c r="K1120" s="204">
        <v>0.11</v>
      </c>
      <c r="L1120" s="202"/>
      <c r="M1120" s="202"/>
      <c r="N1120" s="355">
        <v>0.94030000000000002</v>
      </c>
    </row>
    <row r="1121" spans="1:14" ht="22.5" x14ac:dyDescent="0.2">
      <c r="A1121" s="202" t="s">
        <v>826</v>
      </c>
      <c r="B1121" s="202" t="s">
        <v>3303</v>
      </c>
      <c r="C1121" s="354" t="s">
        <v>827</v>
      </c>
      <c r="D1121" s="204">
        <v>1.4810000000000001</v>
      </c>
      <c r="E1121" s="204"/>
      <c r="F1121" s="205">
        <v>6.7</v>
      </c>
      <c r="G1121" s="202">
        <v>1</v>
      </c>
      <c r="H1121" s="204">
        <v>0.38700000000000001</v>
      </c>
      <c r="I1121" s="202">
        <v>16</v>
      </c>
      <c r="J1121" s="204">
        <v>8.1000000000000003E-2</v>
      </c>
      <c r="K1121" s="204">
        <v>0.10100000000000001</v>
      </c>
      <c r="L1121" s="202"/>
      <c r="M1121" s="202"/>
      <c r="N1121" s="355">
        <v>0.7369</v>
      </c>
    </row>
    <row r="1122" spans="1:14" ht="33.75" x14ac:dyDescent="0.2">
      <c r="A1122" s="202" t="s">
        <v>1235</v>
      </c>
      <c r="B1122" s="202" t="s">
        <v>3303</v>
      </c>
      <c r="C1122" s="354" t="s">
        <v>1143</v>
      </c>
      <c r="D1122" s="204">
        <v>3.992</v>
      </c>
      <c r="E1122" s="204"/>
      <c r="F1122" s="205">
        <v>16.7</v>
      </c>
      <c r="G1122" s="202">
        <v>5</v>
      </c>
      <c r="H1122" s="204">
        <v>0.37</v>
      </c>
      <c r="I1122" s="202">
        <v>33</v>
      </c>
      <c r="J1122" s="204">
        <v>0.16900000000000001</v>
      </c>
      <c r="K1122" s="204">
        <v>0.126</v>
      </c>
      <c r="L1122" s="202"/>
      <c r="M1122" s="202"/>
      <c r="N1122" s="355">
        <v>1.2091000000000001</v>
      </c>
    </row>
    <row r="1123" spans="1:14" ht="45" x14ac:dyDescent="0.2">
      <c r="A1123" s="202" t="s">
        <v>2080</v>
      </c>
      <c r="B1123" s="202" t="s">
        <v>3303</v>
      </c>
      <c r="C1123" s="354" t="s">
        <v>6845</v>
      </c>
      <c r="D1123" s="204">
        <v>3.01</v>
      </c>
      <c r="E1123" s="204"/>
      <c r="F1123" s="205">
        <v>19.3</v>
      </c>
      <c r="G1123" s="202">
        <v>5</v>
      </c>
      <c r="H1123" s="204">
        <v>0.38100000000000001</v>
      </c>
      <c r="I1123" s="202">
        <v>37</v>
      </c>
      <c r="J1123" s="204">
        <v>0.12</v>
      </c>
      <c r="K1123" s="204">
        <v>0.113</v>
      </c>
      <c r="L1123" s="202"/>
      <c r="M1123" s="202"/>
      <c r="N1123" s="355">
        <v>0.9516</v>
      </c>
    </row>
    <row r="1124" spans="1:14" ht="33.75" x14ac:dyDescent="0.2">
      <c r="A1124" s="202" t="s">
        <v>4016</v>
      </c>
      <c r="B1124" s="202" t="s">
        <v>3303</v>
      </c>
      <c r="C1124" s="354" t="s">
        <v>2212</v>
      </c>
      <c r="D1124" s="204">
        <v>2.2639999999999998</v>
      </c>
      <c r="E1124" s="204"/>
      <c r="F1124" s="205">
        <v>14.5</v>
      </c>
      <c r="G1124" s="202">
        <v>4</v>
      </c>
      <c r="H1124" s="204">
        <v>0.316</v>
      </c>
      <c r="I1124" s="202">
        <v>30</v>
      </c>
      <c r="J1124" s="204">
        <v>7.5999999999999998E-2</v>
      </c>
      <c r="K1124" s="204">
        <v>0.10199999999999999</v>
      </c>
      <c r="L1124" s="202"/>
      <c r="M1124" s="202"/>
      <c r="N1124" s="355">
        <v>0.89780000000000004</v>
      </c>
    </row>
    <row r="1125" spans="1:14" ht="33.75" x14ac:dyDescent="0.2">
      <c r="A1125" s="202" t="s">
        <v>4017</v>
      </c>
      <c r="B1125" s="202" t="s">
        <v>3303</v>
      </c>
      <c r="C1125" s="354" t="s">
        <v>2213</v>
      </c>
      <c r="D1125" s="204">
        <v>1.3049999999999999</v>
      </c>
      <c r="E1125" s="204"/>
      <c r="F1125" s="205">
        <v>9.1</v>
      </c>
      <c r="G1125" s="202">
        <v>2</v>
      </c>
      <c r="H1125" s="204">
        <v>0.33200000000000002</v>
      </c>
      <c r="I1125" s="202">
        <v>22</v>
      </c>
      <c r="J1125" s="204">
        <v>7.5999999999999998E-2</v>
      </c>
      <c r="K1125" s="204">
        <v>9.8000000000000004E-2</v>
      </c>
      <c r="L1125" s="202"/>
      <c r="M1125" s="202"/>
      <c r="N1125" s="355">
        <v>0.72309999999999997</v>
      </c>
    </row>
    <row r="1126" spans="1:14" ht="45" x14ac:dyDescent="0.2">
      <c r="A1126" s="202" t="s">
        <v>1767</v>
      </c>
      <c r="B1126" s="202" t="s">
        <v>3303</v>
      </c>
      <c r="C1126" s="354" t="s">
        <v>5785</v>
      </c>
      <c r="D1126" s="204">
        <v>4.6369999999999996</v>
      </c>
      <c r="E1126" s="204"/>
      <c r="F1126" s="205">
        <v>33.799999999999997</v>
      </c>
      <c r="G1126" s="202">
        <v>10</v>
      </c>
      <c r="H1126" s="204">
        <v>0.40300000000000002</v>
      </c>
      <c r="I1126" s="202">
        <v>52</v>
      </c>
      <c r="J1126" s="204">
        <v>0.13100000000000001</v>
      </c>
      <c r="K1126" s="204">
        <v>0.127</v>
      </c>
      <c r="L1126" s="202"/>
      <c r="M1126" s="202" t="s">
        <v>310</v>
      </c>
      <c r="N1126" s="355">
        <v>0.99250000000000005</v>
      </c>
    </row>
    <row r="1127" spans="1:14" ht="45" x14ac:dyDescent="0.2">
      <c r="A1127" s="202" t="s">
        <v>2778</v>
      </c>
      <c r="B1127" s="202" t="s">
        <v>3303</v>
      </c>
      <c r="C1127" s="354" t="s">
        <v>5786</v>
      </c>
      <c r="D1127" s="204">
        <v>2.9319999999999999</v>
      </c>
      <c r="E1127" s="204"/>
      <c r="F1127" s="205">
        <v>21.7</v>
      </c>
      <c r="G1127" s="202">
        <v>6</v>
      </c>
      <c r="H1127" s="204">
        <v>0.40699999999999997</v>
      </c>
      <c r="I1127" s="202">
        <v>40</v>
      </c>
      <c r="J1127" s="204">
        <v>0.13100000000000001</v>
      </c>
      <c r="K1127" s="204">
        <v>0.125</v>
      </c>
      <c r="L1127" s="202"/>
      <c r="M1127" s="202" t="s">
        <v>310</v>
      </c>
      <c r="N1127" s="355">
        <v>0.8024</v>
      </c>
    </row>
    <row r="1128" spans="1:14" ht="45" x14ac:dyDescent="0.2">
      <c r="A1128" s="202" t="s">
        <v>2214</v>
      </c>
      <c r="B1128" s="202" t="s">
        <v>3303</v>
      </c>
      <c r="C1128" s="354" t="s">
        <v>6747</v>
      </c>
      <c r="D1128" s="204">
        <v>1.752</v>
      </c>
      <c r="E1128" s="204"/>
      <c r="F1128" s="205">
        <v>13.5</v>
      </c>
      <c r="G1128" s="202">
        <v>3</v>
      </c>
      <c r="H1128" s="204">
        <v>0.43099999999999999</v>
      </c>
      <c r="I1128" s="202">
        <v>27</v>
      </c>
      <c r="J1128" s="204">
        <v>0.128</v>
      </c>
      <c r="K1128" s="204">
        <v>0.11899999999999999</v>
      </c>
      <c r="L1128" s="202"/>
      <c r="M1128" s="202" t="s">
        <v>310</v>
      </c>
      <c r="N1128" s="355">
        <v>0.9224</v>
      </c>
    </row>
    <row r="1129" spans="1:14" ht="45" x14ac:dyDescent="0.2">
      <c r="A1129" s="202" t="s">
        <v>2365</v>
      </c>
      <c r="B1129" s="202" t="s">
        <v>3303</v>
      </c>
      <c r="C1129" s="354" t="s">
        <v>6748</v>
      </c>
      <c r="D1129" s="204">
        <v>0.89900000000000002</v>
      </c>
      <c r="E1129" s="204"/>
      <c r="F1129" s="205">
        <v>5.8</v>
      </c>
      <c r="G1129" s="202">
        <v>1</v>
      </c>
      <c r="H1129" s="204">
        <v>0.438</v>
      </c>
      <c r="I1129" s="202">
        <v>14</v>
      </c>
      <c r="J1129" s="204">
        <v>0.15</v>
      </c>
      <c r="K1129" s="204">
        <v>0.128</v>
      </c>
      <c r="L1129" s="202"/>
      <c r="M1129" s="202" t="s">
        <v>310</v>
      </c>
      <c r="N1129" s="355">
        <v>0.83530000000000004</v>
      </c>
    </row>
    <row r="1130" spans="1:14" ht="33.75" x14ac:dyDescent="0.2">
      <c r="A1130" s="202" t="s">
        <v>3134</v>
      </c>
      <c r="B1130" s="202" t="s">
        <v>3303</v>
      </c>
      <c r="C1130" s="354" t="s">
        <v>3612</v>
      </c>
      <c r="D1130" s="204">
        <v>2.1909999999999998</v>
      </c>
      <c r="E1130" s="204"/>
      <c r="F1130" s="205">
        <v>14.8</v>
      </c>
      <c r="G1130" s="202">
        <v>4</v>
      </c>
      <c r="H1130" s="204">
        <v>0.34200000000000003</v>
      </c>
      <c r="I1130" s="202">
        <v>30</v>
      </c>
      <c r="J1130" s="204">
        <v>8.1000000000000003E-2</v>
      </c>
      <c r="K1130" s="204">
        <v>0.109</v>
      </c>
      <c r="L1130" s="202"/>
      <c r="M1130" s="202"/>
      <c r="N1130" s="355">
        <v>0.82650000000000001</v>
      </c>
    </row>
    <row r="1131" spans="1:14" ht="33.75" x14ac:dyDescent="0.2">
      <c r="A1131" s="202" t="s">
        <v>3135</v>
      </c>
      <c r="B1131" s="202" t="s">
        <v>3303</v>
      </c>
      <c r="C1131" s="354" t="s">
        <v>2777</v>
      </c>
      <c r="D1131" s="204">
        <v>1.06</v>
      </c>
      <c r="E1131" s="204"/>
      <c r="F1131" s="205">
        <v>5.3</v>
      </c>
      <c r="G1131" s="202">
        <v>1</v>
      </c>
      <c r="H1131" s="204">
        <v>0.498</v>
      </c>
      <c r="I1131" s="202">
        <v>14</v>
      </c>
      <c r="J1131" s="204">
        <v>8.8999999999999996E-2</v>
      </c>
      <c r="K1131" s="204">
        <v>0.107</v>
      </c>
      <c r="L1131" s="202"/>
      <c r="M1131" s="202"/>
      <c r="N1131" s="355">
        <v>0.72789999999999999</v>
      </c>
    </row>
    <row r="1132" spans="1:14" ht="22.5" x14ac:dyDescent="0.2">
      <c r="A1132" s="202" t="s">
        <v>2783</v>
      </c>
      <c r="B1132" s="202" t="s">
        <v>3303</v>
      </c>
      <c r="C1132" s="354" t="s">
        <v>3027</v>
      </c>
      <c r="D1132" s="204">
        <v>0.81899999999999995</v>
      </c>
      <c r="E1132" s="204"/>
      <c r="F1132" s="205">
        <v>3.9</v>
      </c>
      <c r="G1132" s="202">
        <v>1</v>
      </c>
      <c r="H1132" s="204">
        <v>0.314</v>
      </c>
      <c r="I1132" s="202">
        <v>10</v>
      </c>
      <c r="J1132" s="204">
        <v>9.7000000000000003E-2</v>
      </c>
      <c r="K1132" s="204">
        <v>0.111</v>
      </c>
      <c r="L1132" s="202"/>
      <c r="M1132" s="202"/>
      <c r="N1132" s="355">
        <v>0.72370000000000001</v>
      </c>
    </row>
    <row r="1133" spans="1:14" ht="33.75" x14ac:dyDescent="0.2">
      <c r="A1133" s="202" t="s">
        <v>2784</v>
      </c>
      <c r="B1133" s="202" t="s">
        <v>3303</v>
      </c>
      <c r="C1133" s="354" t="s">
        <v>3613</v>
      </c>
      <c r="D1133" s="204">
        <v>3.218</v>
      </c>
      <c r="E1133" s="204"/>
      <c r="F1133" s="205">
        <v>16</v>
      </c>
      <c r="G1133" s="202">
        <v>4</v>
      </c>
      <c r="H1133" s="204">
        <v>0.35599999999999998</v>
      </c>
      <c r="I1133" s="202">
        <v>33</v>
      </c>
      <c r="J1133" s="204">
        <v>0.13</v>
      </c>
      <c r="K1133" s="204">
        <v>0.104</v>
      </c>
      <c r="L1133" s="202"/>
      <c r="M1133" s="202"/>
      <c r="N1133" s="355">
        <v>0.98429999999999995</v>
      </c>
    </row>
    <row r="1134" spans="1:14" ht="33.75" x14ac:dyDescent="0.2">
      <c r="A1134" s="202" t="s">
        <v>1426</v>
      </c>
      <c r="B1134" s="202" t="s">
        <v>3303</v>
      </c>
      <c r="C1134" s="354" t="s">
        <v>3614</v>
      </c>
      <c r="D1134" s="204">
        <v>1.998</v>
      </c>
      <c r="E1134" s="204"/>
      <c r="F1134" s="205">
        <v>7.9</v>
      </c>
      <c r="G1134" s="202">
        <v>2</v>
      </c>
      <c r="H1134" s="204">
        <v>0.27400000000000002</v>
      </c>
      <c r="I1134" s="202">
        <v>16</v>
      </c>
      <c r="J1134" s="204">
        <v>0.155</v>
      </c>
      <c r="K1134" s="204">
        <v>9.2999999999999999E-2</v>
      </c>
      <c r="L1134" s="202"/>
      <c r="M1134" s="202"/>
      <c r="N1134" s="355">
        <v>0.85060000000000002</v>
      </c>
    </row>
    <row r="1135" spans="1:14" ht="33.75" x14ac:dyDescent="0.2">
      <c r="A1135" s="202" t="s">
        <v>2339</v>
      </c>
      <c r="B1135" s="202" t="s">
        <v>3303</v>
      </c>
      <c r="C1135" s="354" t="s">
        <v>3615</v>
      </c>
      <c r="D1135" s="204">
        <v>1.3819999999999999</v>
      </c>
      <c r="E1135" s="204"/>
      <c r="F1135" s="205">
        <v>5.8</v>
      </c>
      <c r="G1135" s="202">
        <v>1</v>
      </c>
      <c r="H1135" s="204">
        <v>0.29599999999999999</v>
      </c>
      <c r="I1135" s="202">
        <v>13</v>
      </c>
      <c r="J1135" s="204">
        <v>0.13500000000000001</v>
      </c>
      <c r="K1135" s="204">
        <v>8.6999999999999994E-2</v>
      </c>
      <c r="L1135" s="202"/>
      <c r="M1135" s="202"/>
      <c r="N1135" s="355">
        <v>0.76910000000000001</v>
      </c>
    </row>
    <row r="1136" spans="1:14" ht="45" x14ac:dyDescent="0.2">
      <c r="A1136" s="202" t="s">
        <v>108</v>
      </c>
      <c r="B1136" s="202" t="s">
        <v>3303</v>
      </c>
      <c r="C1136" s="354" t="s">
        <v>109</v>
      </c>
      <c r="D1136" s="204">
        <v>1.228</v>
      </c>
      <c r="E1136" s="204"/>
      <c r="F1136" s="205">
        <v>5.4</v>
      </c>
      <c r="G1136" s="202">
        <v>1</v>
      </c>
      <c r="H1136" s="204">
        <v>0.29199999999999998</v>
      </c>
      <c r="I1136" s="202">
        <v>11</v>
      </c>
      <c r="J1136" s="204">
        <v>0.13900000000000001</v>
      </c>
      <c r="K1136" s="204">
        <v>9.1999999999999998E-2</v>
      </c>
      <c r="L1136" s="202"/>
      <c r="M1136" s="202"/>
      <c r="N1136" s="355">
        <v>0.74360000000000004</v>
      </c>
    </row>
    <row r="1137" spans="1:14" ht="45" x14ac:dyDescent="0.2">
      <c r="A1137" s="202" t="s">
        <v>110</v>
      </c>
      <c r="B1137" s="202" t="s">
        <v>3303</v>
      </c>
      <c r="C1137" s="354" t="s">
        <v>111</v>
      </c>
      <c r="D1137" s="204">
        <v>0.98599999999999999</v>
      </c>
      <c r="E1137" s="204"/>
      <c r="F1137" s="205">
        <v>4.3</v>
      </c>
      <c r="G1137" s="202">
        <v>1</v>
      </c>
      <c r="H1137" s="204">
        <v>0.46800000000000003</v>
      </c>
      <c r="I1137" s="202">
        <v>10</v>
      </c>
      <c r="J1137" s="204">
        <v>0.124</v>
      </c>
      <c r="K1137" s="204">
        <v>8.8999999999999996E-2</v>
      </c>
      <c r="L1137" s="202"/>
      <c r="M1137" s="202"/>
      <c r="N1137" s="355">
        <v>0.75309999999999999</v>
      </c>
    </row>
    <row r="1138" spans="1:14" ht="56.25" x14ac:dyDescent="0.2">
      <c r="A1138" s="202" t="s">
        <v>651</v>
      </c>
      <c r="B1138" s="202" t="s">
        <v>3303</v>
      </c>
      <c r="C1138" s="354" t="s">
        <v>3616</v>
      </c>
      <c r="D1138" s="204">
        <v>0.73599999999999999</v>
      </c>
      <c r="E1138" s="204"/>
      <c r="F1138" s="205">
        <v>3.3</v>
      </c>
      <c r="G1138" s="202">
        <v>1</v>
      </c>
      <c r="H1138" s="204">
        <v>0.29799999999999999</v>
      </c>
      <c r="I1138" s="202">
        <v>8</v>
      </c>
      <c r="J1138" s="204">
        <v>9.2999999999999999E-2</v>
      </c>
      <c r="K1138" s="204">
        <v>0.10199999999999999</v>
      </c>
      <c r="L1138" s="202"/>
      <c r="M1138" s="202" t="s">
        <v>310</v>
      </c>
      <c r="N1138" s="355">
        <v>0.76529999999999998</v>
      </c>
    </row>
    <row r="1139" spans="1:14" ht="22.5" x14ac:dyDescent="0.2">
      <c r="A1139" s="202" t="s">
        <v>1425</v>
      </c>
      <c r="B1139" s="202" t="s">
        <v>3303</v>
      </c>
      <c r="C1139" s="354" t="s">
        <v>2019</v>
      </c>
      <c r="D1139" s="204">
        <v>5.3230000000000004</v>
      </c>
      <c r="E1139" s="204"/>
      <c r="F1139" s="205">
        <v>28.9</v>
      </c>
      <c r="G1139" s="202">
        <v>9</v>
      </c>
      <c r="H1139" s="204">
        <v>0.44600000000000001</v>
      </c>
      <c r="I1139" s="202">
        <v>47</v>
      </c>
      <c r="J1139" s="204">
        <v>0.158</v>
      </c>
      <c r="K1139" s="204">
        <v>0.14899999999999999</v>
      </c>
      <c r="L1139" s="202"/>
      <c r="M1139" s="202"/>
      <c r="N1139" s="355">
        <v>1.3367</v>
      </c>
    </row>
    <row r="1140" spans="1:14" ht="56.25" x14ac:dyDescent="0.2">
      <c r="A1140" s="202" t="s">
        <v>4018</v>
      </c>
      <c r="B1140" s="202" t="s">
        <v>3305</v>
      </c>
      <c r="C1140" s="354" t="s">
        <v>7562</v>
      </c>
      <c r="D1140" s="204">
        <v>7.2160000000000002</v>
      </c>
      <c r="E1140" s="204"/>
      <c r="F1140" s="205">
        <v>47.4</v>
      </c>
      <c r="G1140" s="202">
        <v>15</v>
      </c>
      <c r="H1140" s="204">
        <v>0.44400000000000001</v>
      </c>
      <c r="I1140" s="202">
        <v>65</v>
      </c>
      <c r="J1140" s="204">
        <v>0.15</v>
      </c>
      <c r="K1140" s="204">
        <v>0.14699999999999999</v>
      </c>
      <c r="L1140" s="202"/>
      <c r="M1140" s="202" t="s">
        <v>310</v>
      </c>
      <c r="N1140" s="355">
        <v>1.0625</v>
      </c>
    </row>
    <row r="1141" spans="1:14" ht="56.25" x14ac:dyDescent="0.2">
      <c r="A1141" s="202" t="s">
        <v>4019</v>
      </c>
      <c r="B1141" s="202" t="s">
        <v>3305</v>
      </c>
      <c r="C1141" s="354" t="s">
        <v>7563</v>
      </c>
      <c r="D1141" s="204">
        <v>5.1189999999999998</v>
      </c>
      <c r="E1141" s="204"/>
      <c r="F1141" s="205">
        <v>32.299999999999997</v>
      </c>
      <c r="G1141" s="202">
        <v>10</v>
      </c>
      <c r="H1141" s="204">
        <v>0.46100000000000002</v>
      </c>
      <c r="I1141" s="202">
        <v>50</v>
      </c>
      <c r="J1141" s="204">
        <v>0.157</v>
      </c>
      <c r="K1141" s="204">
        <v>0.152</v>
      </c>
      <c r="L1141" s="202"/>
      <c r="M1141" s="202" t="s">
        <v>310</v>
      </c>
      <c r="N1141" s="355">
        <v>1.1324000000000001</v>
      </c>
    </row>
    <row r="1142" spans="1:14" ht="56.25" x14ac:dyDescent="0.2">
      <c r="A1142" s="202" t="s">
        <v>4020</v>
      </c>
      <c r="B1142" s="202" t="s">
        <v>3305</v>
      </c>
      <c r="C1142" s="354" t="s">
        <v>114</v>
      </c>
      <c r="D1142" s="204">
        <v>3.4049999999999998</v>
      </c>
      <c r="E1142" s="204"/>
      <c r="F1142" s="205">
        <v>24.6</v>
      </c>
      <c r="G1142" s="202">
        <v>7</v>
      </c>
      <c r="H1142" s="204">
        <v>0.42199999999999999</v>
      </c>
      <c r="I1142" s="202">
        <v>40</v>
      </c>
      <c r="J1142" s="204">
        <v>0.13700000000000001</v>
      </c>
      <c r="K1142" s="204">
        <v>0.13200000000000001</v>
      </c>
      <c r="L1142" s="202"/>
      <c r="M1142" s="202" t="s">
        <v>310</v>
      </c>
      <c r="N1142" s="355">
        <v>1.0528999999999999</v>
      </c>
    </row>
    <row r="1143" spans="1:14" ht="56.25" x14ac:dyDescent="0.2">
      <c r="A1143" s="202" t="s">
        <v>2074</v>
      </c>
      <c r="B1143" s="202" t="s">
        <v>3305</v>
      </c>
      <c r="C1143" s="354" t="s">
        <v>115</v>
      </c>
      <c r="D1143" s="204">
        <v>1.8580000000000001</v>
      </c>
      <c r="E1143" s="204"/>
      <c r="F1143" s="205">
        <v>13.5</v>
      </c>
      <c r="G1143" s="202">
        <v>4</v>
      </c>
      <c r="H1143" s="204">
        <v>0.36899999999999999</v>
      </c>
      <c r="I1143" s="202">
        <v>28</v>
      </c>
      <c r="J1143" s="204">
        <v>0.13600000000000001</v>
      </c>
      <c r="K1143" s="204">
        <v>0.127</v>
      </c>
      <c r="L1143" s="202"/>
      <c r="M1143" s="202" t="s">
        <v>310</v>
      </c>
      <c r="N1143" s="355">
        <v>1.0799000000000001</v>
      </c>
    </row>
    <row r="1144" spans="1:14" ht="56.25" x14ac:dyDescent="0.2">
      <c r="A1144" s="202" t="s">
        <v>2109</v>
      </c>
      <c r="B1144" s="202" t="s">
        <v>3305</v>
      </c>
      <c r="C1144" s="354" t="s">
        <v>116</v>
      </c>
      <c r="D1144" s="204">
        <v>0.88100000000000001</v>
      </c>
      <c r="E1144" s="204"/>
      <c r="F1144" s="205">
        <v>7.6</v>
      </c>
      <c r="G1144" s="202">
        <v>2</v>
      </c>
      <c r="H1144" s="204">
        <v>0.29299999999999998</v>
      </c>
      <c r="I1144" s="202">
        <v>17</v>
      </c>
      <c r="J1144" s="204">
        <v>0.11600000000000001</v>
      </c>
      <c r="K1144" s="204">
        <v>0.10299999999999999</v>
      </c>
      <c r="L1144" s="202"/>
      <c r="M1144" s="202" t="s">
        <v>310</v>
      </c>
      <c r="N1144" s="355">
        <v>0.99219999999999997</v>
      </c>
    </row>
    <row r="1145" spans="1:14" ht="33.75" x14ac:dyDescent="0.2">
      <c r="A1145" s="202" t="s">
        <v>2370</v>
      </c>
      <c r="B1145" s="202" t="s">
        <v>3305</v>
      </c>
      <c r="C1145" s="354" t="s">
        <v>117</v>
      </c>
      <c r="D1145" s="204">
        <v>0.80700000000000005</v>
      </c>
      <c r="E1145" s="204"/>
      <c r="F1145" s="205">
        <v>6.4</v>
      </c>
      <c r="G1145" s="202">
        <v>1</v>
      </c>
      <c r="H1145" s="204">
        <v>0.39600000000000002</v>
      </c>
      <c r="I1145" s="202">
        <v>15</v>
      </c>
      <c r="J1145" s="204">
        <v>8.6999999999999994E-2</v>
      </c>
      <c r="K1145" s="204">
        <v>0.107</v>
      </c>
      <c r="L1145" s="202"/>
      <c r="M1145" s="202" t="s">
        <v>310</v>
      </c>
      <c r="N1145" s="355">
        <v>0.89700000000000002</v>
      </c>
    </row>
    <row r="1146" spans="1:14" ht="56.25" x14ac:dyDescent="0.2">
      <c r="A1146" s="202" t="s">
        <v>4021</v>
      </c>
      <c r="B1146" s="202" t="s">
        <v>3305</v>
      </c>
      <c r="C1146" s="354" t="s">
        <v>7393</v>
      </c>
      <c r="D1146" s="204">
        <v>3.6030000000000002</v>
      </c>
      <c r="E1146" s="204"/>
      <c r="F1146" s="205">
        <v>24.3</v>
      </c>
      <c r="G1146" s="202">
        <v>7</v>
      </c>
      <c r="H1146" s="204">
        <v>0.436</v>
      </c>
      <c r="I1146" s="202">
        <v>42</v>
      </c>
      <c r="J1146" s="204">
        <v>0.14399999999999999</v>
      </c>
      <c r="K1146" s="204"/>
      <c r="L1146" s="202" t="s">
        <v>310</v>
      </c>
      <c r="M1146" s="202" t="s">
        <v>310</v>
      </c>
      <c r="N1146" s="355">
        <v>1.1715</v>
      </c>
    </row>
    <row r="1147" spans="1:14" ht="56.25" x14ac:dyDescent="0.2">
      <c r="A1147" s="202" t="s">
        <v>4022</v>
      </c>
      <c r="B1147" s="202" t="s">
        <v>3305</v>
      </c>
      <c r="C1147" s="354" t="s">
        <v>7394</v>
      </c>
      <c r="D1147" s="204">
        <v>2.3410000000000002</v>
      </c>
      <c r="E1147" s="204"/>
      <c r="F1147" s="205">
        <v>16.899999999999999</v>
      </c>
      <c r="G1147" s="202">
        <v>5</v>
      </c>
      <c r="H1147" s="204">
        <v>0.373</v>
      </c>
      <c r="I1147" s="202">
        <v>33</v>
      </c>
      <c r="J1147" s="204">
        <v>0.13200000000000001</v>
      </c>
      <c r="K1147" s="204"/>
      <c r="L1147" s="202" t="s">
        <v>310</v>
      </c>
      <c r="M1147" s="202" t="s">
        <v>310</v>
      </c>
      <c r="N1147" s="355">
        <v>1.0072000000000001</v>
      </c>
    </row>
    <row r="1148" spans="1:14" ht="56.25" x14ac:dyDescent="0.2">
      <c r="A1148" s="202" t="s">
        <v>449</v>
      </c>
      <c r="B1148" s="202" t="s">
        <v>3305</v>
      </c>
      <c r="C1148" s="354" t="s">
        <v>7395</v>
      </c>
      <c r="D1148" s="204">
        <v>2.82</v>
      </c>
      <c r="E1148" s="204"/>
      <c r="F1148" s="205">
        <v>12.5</v>
      </c>
      <c r="G1148" s="202">
        <v>3</v>
      </c>
      <c r="H1148" s="204">
        <v>0.59099999999999997</v>
      </c>
      <c r="I1148" s="202">
        <v>25</v>
      </c>
      <c r="J1148" s="204">
        <v>0.189</v>
      </c>
      <c r="K1148" s="204">
        <v>0.17499999999999999</v>
      </c>
      <c r="L1148" s="202"/>
      <c r="M1148" s="202" t="s">
        <v>310</v>
      </c>
      <c r="N1148" s="355">
        <v>1.8549</v>
      </c>
    </row>
    <row r="1149" spans="1:14" ht="56.25" x14ac:dyDescent="0.2">
      <c r="A1149" s="202" t="s">
        <v>1154</v>
      </c>
      <c r="B1149" s="202" t="s">
        <v>3305</v>
      </c>
      <c r="C1149" s="354" t="s">
        <v>7879</v>
      </c>
      <c r="D1149" s="204">
        <v>1.5169999999999999</v>
      </c>
      <c r="E1149" s="204"/>
      <c r="F1149" s="205">
        <v>12.9</v>
      </c>
      <c r="G1149" s="202">
        <v>3</v>
      </c>
      <c r="H1149" s="204">
        <v>0.36899999999999999</v>
      </c>
      <c r="I1149" s="202">
        <v>27</v>
      </c>
      <c r="J1149" s="204">
        <v>0.114</v>
      </c>
      <c r="K1149" s="204">
        <v>0.106</v>
      </c>
      <c r="L1149" s="202"/>
      <c r="M1149" s="202" t="s">
        <v>310</v>
      </c>
      <c r="N1149" s="355">
        <v>0.96179999999999999</v>
      </c>
    </row>
    <row r="1150" spans="1:14" ht="56.25" x14ac:dyDescent="0.2">
      <c r="A1150" s="202" t="s">
        <v>544</v>
      </c>
      <c r="B1150" s="202" t="s">
        <v>3305</v>
      </c>
      <c r="C1150" s="354" t="s">
        <v>7880</v>
      </c>
      <c r="D1150" s="204">
        <v>1.3620000000000001</v>
      </c>
      <c r="E1150" s="204"/>
      <c r="F1150" s="205">
        <v>9.4</v>
      </c>
      <c r="G1150" s="202">
        <v>2</v>
      </c>
      <c r="H1150" s="204">
        <v>0.39300000000000002</v>
      </c>
      <c r="I1150" s="202">
        <v>21</v>
      </c>
      <c r="J1150" s="204">
        <v>0.125</v>
      </c>
      <c r="K1150" s="204">
        <v>0.113</v>
      </c>
      <c r="L1150" s="202"/>
      <c r="M1150" s="202" t="s">
        <v>310</v>
      </c>
      <c r="N1150" s="355">
        <v>0.73670000000000002</v>
      </c>
    </row>
    <row r="1151" spans="1:14" ht="56.25" x14ac:dyDescent="0.2">
      <c r="A1151" s="202" t="s">
        <v>1520</v>
      </c>
      <c r="B1151" s="202" t="s">
        <v>3305</v>
      </c>
      <c r="C1151" s="354" t="s">
        <v>7397</v>
      </c>
      <c r="D1151" s="204">
        <v>0.91700000000000004</v>
      </c>
      <c r="E1151" s="204"/>
      <c r="F1151" s="205">
        <v>7</v>
      </c>
      <c r="G1151" s="202">
        <v>1</v>
      </c>
      <c r="H1151" s="204">
        <v>0.45400000000000001</v>
      </c>
      <c r="I1151" s="202">
        <v>14</v>
      </c>
      <c r="J1151" s="204">
        <v>0.129</v>
      </c>
      <c r="K1151" s="204">
        <v>0.113</v>
      </c>
      <c r="L1151" s="202"/>
      <c r="M1151" s="202" t="s">
        <v>310</v>
      </c>
      <c r="N1151" s="355">
        <v>1.2419</v>
      </c>
    </row>
    <row r="1152" spans="1:14" ht="56.25" x14ac:dyDescent="0.2">
      <c r="A1152" s="202" t="s">
        <v>2210</v>
      </c>
      <c r="B1152" s="202" t="s">
        <v>3305</v>
      </c>
      <c r="C1152" s="354" t="s">
        <v>7881</v>
      </c>
      <c r="D1152" s="204">
        <v>0.90300000000000002</v>
      </c>
      <c r="E1152" s="204"/>
      <c r="F1152" s="205">
        <v>6.4</v>
      </c>
      <c r="G1152" s="202">
        <v>1</v>
      </c>
      <c r="H1152" s="204">
        <v>0.43099999999999999</v>
      </c>
      <c r="I1152" s="202">
        <v>15</v>
      </c>
      <c r="J1152" s="204">
        <v>0.13500000000000001</v>
      </c>
      <c r="K1152" s="204">
        <v>0.11700000000000001</v>
      </c>
      <c r="L1152" s="202"/>
      <c r="M1152" s="202" t="s">
        <v>310</v>
      </c>
      <c r="N1152" s="355">
        <v>0.7853</v>
      </c>
    </row>
    <row r="1153" spans="1:14" ht="45" x14ac:dyDescent="0.2">
      <c r="A1153" s="202" t="s">
        <v>631</v>
      </c>
      <c r="B1153" s="202" t="s">
        <v>3305</v>
      </c>
      <c r="C1153" s="354" t="s">
        <v>7882</v>
      </c>
      <c r="D1153" s="204">
        <v>0.51800000000000002</v>
      </c>
      <c r="E1153" s="204"/>
      <c r="F1153" s="205">
        <v>4.5</v>
      </c>
      <c r="G1153" s="202">
        <v>1</v>
      </c>
      <c r="H1153" s="204">
        <v>0.253</v>
      </c>
      <c r="I1153" s="202">
        <v>11</v>
      </c>
      <c r="J1153" s="204">
        <v>7.9000000000000001E-2</v>
      </c>
      <c r="K1153" s="204">
        <v>9.2999999999999999E-2</v>
      </c>
      <c r="L1153" s="202"/>
      <c r="M1153" s="202" t="s">
        <v>310</v>
      </c>
      <c r="N1153" s="355">
        <v>0.86299999999999999</v>
      </c>
    </row>
    <row r="1154" spans="1:14" ht="56.25" x14ac:dyDescent="0.2">
      <c r="A1154" s="202" t="s">
        <v>4023</v>
      </c>
      <c r="B1154" s="202" t="s">
        <v>3305</v>
      </c>
      <c r="C1154" s="354" t="s">
        <v>7400</v>
      </c>
      <c r="D1154" s="204">
        <v>1.665</v>
      </c>
      <c r="E1154" s="204"/>
      <c r="F1154" s="205">
        <v>12.7</v>
      </c>
      <c r="G1154" s="202">
        <v>3</v>
      </c>
      <c r="H1154" s="204">
        <v>0.33500000000000002</v>
      </c>
      <c r="I1154" s="202">
        <v>28</v>
      </c>
      <c r="J1154" s="204">
        <v>0.106</v>
      </c>
      <c r="K1154" s="204">
        <v>9.8000000000000004E-2</v>
      </c>
      <c r="L1154" s="202"/>
      <c r="M1154" s="202" t="s">
        <v>310</v>
      </c>
      <c r="N1154" s="355">
        <v>0.83360000000000001</v>
      </c>
    </row>
    <row r="1155" spans="1:14" ht="56.25" x14ac:dyDescent="0.2">
      <c r="A1155" s="202" t="s">
        <v>4024</v>
      </c>
      <c r="B1155" s="202" t="s">
        <v>3305</v>
      </c>
      <c r="C1155" s="354" t="s">
        <v>7401</v>
      </c>
      <c r="D1155" s="204">
        <v>0.92900000000000005</v>
      </c>
      <c r="E1155" s="204"/>
      <c r="F1155" s="205">
        <v>8.9</v>
      </c>
      <c r="G1155" s="202">
        <v>2</v>
      </c>
      <c r="H1155" s="204">
        <v>0.28899999999999998</v>
      </c>
      <c r="I1155" s="202">
        <v>20</v>
      </c>
      <c r="J1155" s="204">
        <v>6.8000000000000005E-2</v>
      </c>
      <c r="K1155" s="204">
        <v>8.7999999999999995E-2</v>
      </c>
      <c r="L1155" s="202"/>
      <c r="M1155" s="202" t="s">
        <v>310</v>
      </c>
      <c r="N1155" s="355">
        <v>0.93069999999999997</v>
      </c>
    </row>
    <row r="1156" spans="1:14" ht="45" x14ac:dyDescent="0.2">
      <c r="A1156" s="202" t="s">
        <v>1521</v>
      </c>
      <c r="B1156" s="202" t="s">
        <v>3305</v>
      </c>
      <c r="C1156" s="354" t="s">
        <v>3862</v>
      </c>
      <c r="D1156" s="204">
        <v>0.57599999999999996</v>
      </c>
      <c r="E1156" s="204"/>
      <c r="F1156" s="205">
        <v>4.9000000000000004</v>
      </c>
      <c r="G1156" s="202">
        <v>1</v>
      </c>
      <c r="H1156" s="204">
        <v>0.251</v>
      </c>
      <c r="I1156" s="202">
        <v>13</v>
      </c>
      <c r="J1156" s="204">
        <v>7.1999999999999995E-2</v>
      </c>
      <c r="K1156" s="204">
        <v>8.5000000000000006E-2</v>
      </c>
      <c r="L1156" s="202"/>
      <c r="M1156" s="202" t="s">
        <v>310</v>
      </c>
      <c r="N1156" s="355">
        <v>0.82330000000000003</v>
      </c>
    </row>
    <row r="1157" spans="1:14" ht="22.5" x14ac:dyDescent="0.2">
      <c r="A1157" s="202" t="s">
        <v>1723</v>
      </c>
      <c r="B1157" s="202" t="s">
        <v>3305</v>
      </c>
      <c r="C1157" s="354" t="s">
        <v>7564</v>
      </c>
      <c r="D1157" s="204">
        <v>8.17</v>
      </c>
      <c r="E1157" s="204"/>
      <c r="F1157" s="205">
        <v>53.2</v>
      </c>
      <c r="G1157" s="202">
        <v>17</v>
      </c>
      <c r="H1157" s="204">
        <v>0.44700000000000001</v>
      </c>
      <c r="I1157" s="202">
        <v>71</v>
      </c>
      <c r="J1157" s="204">
        <v>0.151</v>
      </c>
      <c r="K1157" s="204">
        <v>0.14799999999999999</v>
      </c>
      <c r="L1157" s="202"/>
      <c r="M1157" s="202" t="s">
        <v>310</v>
      </c>
      <c r="N1157" s="355">
        <v>0.97419999999999995</v>
      </c>
    </row>
    <row r="1158" spans="1:14" ht="56.25" x14ac:dyDescent="0.2">
      <c r="A1158" s="202" t="s">
        <v>662</v>
      </c>
      <c r="B1158" s="202" t="s">
        <v>3305</v>
      </c>
      <c r="C1158" s="354" t="s">
        <v>7565</v>
      </c>
      <c r="D1158" s="204">
        <v>5.4480000000000004</v>
      </c>
      <c r="E1158" s="204"/>
      <c r="F1158" s="205">
        <v>29.2</v>
      </c>
      <c r="G1158" s="202">
        <v>9</v>
      </c>
      <c r="H1158" s="204">
        <v>0.49199999999999999</v>
      </c>
      <c r="I1158" s="202">
        <v>47</v>
      </c>
      <c r="J1158" s="204">
        <v>0.16900000000000001</v>
      </c>
      <c r="K1158" s="204">
        <v>0.16300000000000001</v>
      </c>
      <c r="L1158" s="202"/>
      <c r="M1158" s="202" t="s">
        <v>310</v>
      </c>
      <c r="N1158" s="355">
        <v>1.6907000000000001</v>
      </c>
    </row>
    <row r="1159" spans="1:14" ht="45" x14ac:dyDescent="0.2">
      <c r="A1159" s="202" t="s">
        <v>665</v>
      </c>
      <c r="B1159" s="202" t="s">
        <v>3305</v>
      </c>
      <c r="C1159" s="354" t="s">
        <v>7566</v>
      </c>
      <c r="D1159" s="204">
        <v>4.0640000000000001</v>
      </c>
      <c r="E1159" s="204"/>
      <c r="F1159" s="205">
        <v>29.6</v>
      </c>
      <c r="G1159" s="202">
        <v>9</v>
      </c>
      <c r="H1159" s="204">
        <v>0.39600000000000002</v>
      </c>
      <c r="I1159" s="202">
        <v>47</v>
      </c>
      <c r="J1159" s="204">
        <v>0.15</v>
      </c>
      <c r="K1159" s="204">
        <v>0.13</v>
      </c>
      <c r="L1159" s="202"/>
      <c r="M1159" s="202" t="s">
        <v>310</v>
      </c>
      <c r="N1159" s="355">
        <v>0.93799999999999994</v>
      </c>
    </row>
    <row r="1160" spans="1:14" ht="45" x14ac:dyDescent="0.2">
      <c r="A1160" s="202" t="s">
        <v>1501</v>
      </c>
      <c r="B1160" s="202" t="s">
        <v>3305</v>
      </c>
      <c r="C1160" s="354" t="s">
        <v>7883</v>
      </c>
      <c r="D1160" s="204">
        <v>3.2320000000000002</v>
      </c>
      <c r="E1160" s="204"/>
      <c r="F1160" s="205">
        <v>19.3</v>
      </c>
      <c r="G1160" s="202">
        <v>5</v>
      </c>
      <c r="H1160" s="204">
        <v>0.499</v>
      </c>
      <c r="I1160" s="202">
        <v>36</v>
      </c>
      <c r="J1160" s="204">
        <v>0.155</v>
      </c>
      <c r="K1160" s="204">
        <v>0.14699999999999999</v>
      </c>
      <c r="L1160" s="202"/>
      <c r="M1160" s="202" t="s">
        <v>310</v>
      </c>
      <c r="N1160" s="355">
        <v>1.5269999999999999</v>
      </c>
    </row>
    <row r="1161" spans="1:14" ht="56.25" x14ac:dyDescent="0.2">
      <c r="A1161" s="202" t="s">
        <v>2807</v>
      </c>
      <c r="B1161" s="202" t="s">
        <v>3305</v>
      </c>
      <c r="C1161" s="354" t="s">
        <v>121</v>
      </c>
      <c r="D1161" s="204">
        <v>2.4020000000000001</v>
      </c>
      <c r="E1161" s="204"/>
      <c r="F1161" s="205">
        <v>14.5</v>
      </c>
      <c r="G1161" s="202">
        <v>4</v>
      </c>
      <c r="H1161" s="204">
        <v>0.439</v>
      </c>
      <c r="I1161" s="202">
        <v>30</v>
      </c>
      <c r="J1161" s="204">
        <v>0.151</v>
      </c>
      <c r="K1161" s="204">
        <v>0.14099999999999999</v>
      </c>
      <c r="L1161" s="202"/>
      <c r="M1161" s="202" t="s">
        <v>310</v>
      </c>
      <c r="N1161" s="355">
        <v>1.3312999999999999</v>
      </c>
    </row>
    <row r="1162" spans="1:14" ht="45" x14ac:dyDescent="0.2">
      <c r="A1162" s="202" t="s">
        <v>2211</v>
      </c>
      <c r="B1162" s="202" t="s">
        <v>3305</v>
      </c>
      <c r="C1162" s="354" t="s">
        <v>122</v>
      </c>
      <c r="D1162" s="204">
        <v>2.29</v>
      </c>
      <c r="E1162" s="204"/>
      <c r="F1162" s="205">
        <v>16.399999999999999</v>
      </c>
      <c r="G1162" s="202">
        <v>4</v>
      </c>
      <c r="H1162" s="204">
        <v>0.45</v>
      </c>
      <c r="I1162" s="202">
        <v>33</v>
      </c>
      <c r="J1162" s="204">
        <v>0.13800000000000001</v>
      </c>
      <c r="K1162" s="204">
        <v>0.13</v>
      </c>
      <c r="L1162" s="202"/>
      <c r="M1162" s="202" t="s">
        <v>310</v>
      </c>
      <c r="N1162" s="355">
        <v>1.1324000000000001</v>
      </c>
    </row>
    <row r="1163" spans="1:14" ht="33.75" x14ac:dyDescent="0.2">
      <c r="A1163" s="202" t="s">
        <v>2692</v>
      </c>
      <c r="B1163" s="202" t="s">
        <v>3305</v>
      </c>
      <c r="C1163" s="354" t="s">
        <v>2727</v>
      </c>
      <c r="D1163" s="204">
        <v>1.915</v>
      </c>
      <c r="E1163" s="204"/>
      <c r="F1163" s="205">
        <v>11.2</v>
      </c>
      <c r="G1163" s="202">
        <v>3</v>
      </c>
      <c r="H1163" s="204">
        <v>0.46300000000000002</v>
      </c>
      <c r="I1163" s="202">
        <v>23</v>
      </c>
      <c r="J1163" s="204">
        <v>0.16500000000000001</v>
      </c>
      <c r="K1163" s="204">
        <v>0.151</v>
      </c>
      <c r="L1163" s="202"/>
      <c r="M1163" s="202" t="s">
        <v>310</v>
      </c>
      <c r="N1163" s="355">
        <v>1.4724999999999999</v>
      </c>
    </row>
    <row r="1164" spans="1:14" ht="33.75" x14ac:dyDescent="0.2">
      <c r="A1164" s="202" t="s">
        <v>1609</v>
      </c>
      <c r="B1164" s="202" t="s">
        <v>3305</v>
      </c>
      <c r="C1164" s="354" t="s">
        <v>2728</v>
      </c>
      <c r="D1164" s="204">
        <v>1.23</v>
      </c>
      <c r="E1164" s="204"/>
      <c r="F1164" s="205">
        <v>8.6999999999999993</v>
      </c>
      <c r="G1164" s="202">
        <v>2</v>
      </c>
      <c r="H1164" s="204">
        <v>0.41199999999999998</v>
      </c>
      <c r="I1164" s="202">
        <v>20</v>
      </c>
      <c r="J1164" s="204">
        <v>0.14199999999999999</v>
      </c>
      <c r="K1164" s="204">
        <v>0.127</v>
      </c>
      <c r="L1164" s="202"/>
      <c r="M1164" s="202" t="s">
        <v>310</v>
      </c>
      <c r="N1164" s="355">
        <v>1.2543</v>
      </c>
    </row>
    <row r="1165" spans="1:14" ht="33.75" x14ac:dyDescent="0.2">
      <c r="A1165" s="202" t="s">
        <v>7570</v>
      </c>
      <c r="B1165" s="202" t="s">
        <v>3305</v>
      </c>
      <c r="C1165" s="354" t="s">
        <v>123</v>
      </c>
      <c r="D1165" s="204">
        <v>0.7</v>
      </c>
      <c r="E1165" s="204"/>
      <c r="F1165" s="205">
        <v>4.7</v>
      </c>
      <c r="G1165" s="202">
        <v>1</v>
      </c>
      <c r="H1165" s="204">
        <v>0.34899999999999998</v>
      </c>
      <c r="I1165" s="202">
        <v>11</v>
      </c>
      <c r="J1165" s="204">
        <v>0.15</v>
      </c>
      <c r="K1165" s="204">
        <v>0.123</v>
      </c>
      <c r="L1165" s="202"/>
      <c r="M1165" s="202" t="s">
        <v>310</v>
      </c>
      <c r="N1165" s="355">
        <v>1.4750000000000001</v>
      </c>
    </row>
    <row r="1166" spans="1:14" x14ac:dyDescent="0.2">
      <c r="A1166" s="202" t="s">
        <v>7884</v>
      </c>
      <c r="B1166" s="202" t="s">
        <v>3305</v>
      </c>
      <c r="C1166" s="354" t="s">
        <v>7885</v>
      </c>
      <c r="D1166" s="204">
        <v>0.26400000000000001</v>
      </c>
      <c r="E1166" s="204"/>
      <c r="F1166" s="205">
        <v>1</v>
      </c>
      <c r="G1166" s="202"/>
      <c r="H1166" s="204"/>
      <c r="I1166" s="202"/>
      <c r="J1166" s="204"/>
      <c r="K1166" s="204"/>
      <c r="L1166" s="202"/>
      <c r="M1166" s="202" t="s">
        <v>310</v>
      </c>
      <c r="N1166" s="355">
        <v>1.3119000000000001</v>
      </c>
    </row>
    <row r="1167" spans="1:14" ht="33.75" x14ac:dyDescent="0.2">
      <c r="A1167" s="202" t="s">
        <v>5788</v>
      </c>
      <c r="B1167" s="202" t="s">
        <v>3305</v>
      </c>
      <c r="C1167" s="354" t="s">
        <v>6847</v>
      </c>
      <c r="D1167" s="204">
        <v>8.8520000000000003</v>
      </c>
      <c r="E1167" s="204"/>
      <c r="F1167" s="205">
        <v>45.4</v>
      </c>
      <c r="G1167" s="202">
        <v>14</v>
      </c>
      <c r="H1167" s="204">
        <v>0.53800000000000003</v>
      </c>
      <c r="I1167" s="202">
        <v>63</v>
      </c>
      <c r="J1167" s="204">
        <v>0.17799999999999999</v>
      </c>
      <c r="K1167" s="204">
        <v>0.17399999999999999</v>
      </c>
      <c r="L1167" s="202"/>
      <c r="M1167" s="202" t="s">
        <v>310</v>
      </c>
      <c r="N1167" s="355">
        <v>1.9951000000000001</v>
      </c>
    </row>
    <row r="1168" spans="1:14" x14ac:dyDescent="0.2">
      <c r="A1168" s="81" t="s">
        <v>2480</v>
      </c>
      <c r="B1168" s="82"/>
      <c r="C1168" s="83"/>
      <c r="D1168" s="84"/>
      <c r="E1168" s="84"/>
      <c r="F1168" s="85"/>
      <c r="G1168" s="82"/>
      <c r="H1168" s="84"/>
      <c r="I1168" s="82"/>
      <c r="J1168" s="84"/>
      <c r="K1168" s="84"/>
      <c r="L1168" s="82"/>
      <c r="M1168" s="82"/>
      <c r="N1168" s="356"/>
    </row>
    <row r="1169" spans="1:14" x14ac:dyDescent="0.2">
      <c r="A1169" s="202" t="s">
        <v>634</v>
      </c>
      <c r="B1169" s="202" t="s">
        <v>3303</v>
      </c>
      <c r="C1169" s="354" t="s">
        <v>635</v>
      </c>
      <c r="D1169" s="204">
        <v>1.609</v>
      </c>
      <c r="E1169" s="204"/>
      <c r="F1169" s="205">
        <v>11.8</v>
      </c>
      <c r="G1169" s="202">
        <v>3</v>
      </c>
      <c r="H1169" s="204">
        <v>0.29899999999999999</v>
      </c>
      <c r="I1169" s="202">
        <v>26</v>
      </c>
      <c r="J1169" s="204">
        <v>0.113</v>
      </c>
      <c r="K1169" s="204">
        <v>9.4E-2</v>
      </c>
      <c r="L1169" s="202"/>
      <c r="M1169" s="202" t="s">
        <v>310</v>
      </c>
      <c r="N1169" s="355">
        <v>0.77559999999999996</v>
      </c>
    </row>
    <row r="1170" spans="1:14" x14ac:dyDescent="0.2">
      <c r="A1170" s="202" t="s">
        <v>4025</v>
      </c>
      <c r="B1170" s="202" t="s">
        <v>3305</v>
      </c>
      <c r="C1170" s="354" t="s">
        <v>3866</v>
      </c>
      <c r="D1170" s="204">
        <v>0.26800000000000002</v>
      </c>
      <c r="E1170" s="204"/>
      <c r="F1170" s="205">
        <v>1</v>
      </c>
      <c r="G1170" s="202"/>
      <c r="H1170" s="204"/>
      <c r="I1170" s="202"/>
      <c r="J1170" s="204"/>
      <c r="K1170" s="204"/>
      <c r="L1170" s="202"/>
      <c r="M1170" s="202" t="s">
        <v>310</v>
      </c>
      <c r="N1170" s="355">
        <v>1.1614</v>
      </c>
    </row>
    <row r="1171" spans="1:14" x14ac:dyDescent="0.2">
      <c r="A1171" s="202" t="s">
        <v>4026</v>
      </c>
      <c r="B1171" s="202" t="s">
        <v>3305</v>
      </c>
      <c r="C1171" s="354" t="s">
        <v>3351</v>
      </c>
      <c r="D1171" s="204">
        <v>0.93200000000000005</v>
      </c>
      <c r="E1171" s="204"/>
      <c r="F1171" s="205">
        <v>7.6</v>
      </c>
      <c r="G1171" s="202">
        <v>2</v>
      </c>
      <c r="H1171" s="204">
        <v>0.30299999999999999</v>
      </c>
      <c r="I1171" s="202">
        <v>18</v>
      </c>
      <c r="J1171" s="204">
        <v>0.128</v>
      </c>
      <c r="K1171" s="204">
        <v>0.105</v>
      </c>
      <c r="L1171" s="202"/>
      <c r="M1171" s="202" t="s">
        <v>310</v>
      </c>
      <c r="N1171" s="355">
        <v>0.83260000000000001</v>
      </c>
    </row>
    <row r="1172" spans="1:14" ht="33.75" x14ac:dyDescent="0.2">
      <c r="A1172" s="202" t="s">
        <v>4027</v>
      </c>
      <c r="B1172" s="202" t="s">
        <v>3305</v>
      </c>
      <c r="C1172" s="354" t="s">
        <v>2770</v>
      </c>
      <c r="D1172" s="204">
        <v>3.07</v>
      </c>
      <c r="E1172" s="204"/>
      <c r="F1172" s="205">
        <v>25</v>
      </c>
      <c r="G1172" s="202">
        <v>7</v>
      </c>
      <c r="H1172" s="204">
        <v>0.36499999999999999</v>
      </c>
      <c r="I1172" s="202">
        <v>43</v>
      </c>
      <c r="J1172" s="204">
        <v>0.124</v>
      </c>
      <c r="K1172" s="204">
        <v>0.112</v>
      </c>
      <c r="L1172" s="202"/>
      <c r="M1172" s="202" t="s">
        <v>310</v>
      </c>
      <c r="N1172" s="355">
        <v>1.2885</v>
      </c>
    </row>
    <row r="1173" spans="1:14" ht="33.75" x14ac:dyDescent="0.2">
      <c r="A1173" s="202" t="s">
        <v>4028</v>
      </c>
      <c r="B1173" s="202" t="s">
        <v>3305</v>
      </c>
      <c r="C1173" s="354" t="s">
        <v>2771</v>
      </c>
      <c r="D1173" s="204">
        <v>1.2749999999999999</v>
      </c>
      <c r="E1173" s="204"/>
      <c r="F1173" s="205">
        <v>11.4</v>
      </c>
      <c r="G1173" s="202">
        <v>3</v>
      </c>
      <c r="H1173" s="204">
        <v>0.30599999999999999</v>
      </c>
      <c r="I1173" s="202">
        <v>25</v>
      </c>
      <c r="J1173" s="204">
        <v>0.107</v>
      </c>
      <c r="K1173" s="204">
        <v>9.9000000000000005E-2</v>
      </c>
      <c r="L1173" s="202"/>
      <c r="M1173" s="202" t="s">
        <v>310</v>
      </c>
      <c r="N1173" s="355">
        <v>0.85360000000000003</v>
      </c>
    </row>
    <row r="1174" spans="1:14" ht="33.75" x14ac:dyDescent="0.2">
      <c r="A1174" s="202" t="s">
        <v>2707</v>
      </c>
      <c r="B1174" s="202" t="s">
        <v>3305</v>
      </c>
      <c r="C1174" s="354" t="s">
        <v>2481</v>
      </c>
      <c r="D1174" s="204">
        <v>2.1829999999999998</v>
      </c>
      <c r="E1174" s="204"/>
      <c r="F1174" s="205">
        <v>15.9</v>
      </c>
      <c r="G1174" s="202">
        <v>4</v>
      </c>
      <c r="H1174" s="204">
        <v>0.41299999999999998</v>
      </c>
      <c r="I1174" s="202">
        <v>33</v>
      </c>
      <c r="J1174" s="204">
        <v>0.13</v>
      </c>
      <c r="K1174" s="204">
        <v>0.122</v>
      </c>
      <c r="L1174" s="202"/>
      <c r="M1174" s="202" t="s">
        <v>310</v>
      </c>
      <c r="N1174" s="355">
        <v>0.88970000000000005</v>
      </c>
    </row>
    <row r="1175" spans="1:14" ht="33.75" x14ac:dyDescent="0.2">
      <c r="A1175" s="202" t="s">
        <v>2708</v>
      </c>
      <c r="B1175" s="202" t="s">
        <v>3305</v>
      </c>
      <c r="C1175" s="354" t="s">
        <v>2482</v>
      </c>
      <c r="D1175" s="204">
        <v>0.96899999999999997</v>
      </c>
      <c r="E1175" s="204"/>
      <c r="F1175" s="205">
        <v>8.1999999999999993</v>
      </c>
      <c r="G1175" s="202">
        <v>2</v>
      </c>
      <c r="H1175" s="204">
        <v>0.307</v>
      </c>
      <c r="I1175" s="202">
        <v>19</v>
      </c>
      <c r="J1175" s="204">
        <v>0.112</v>
      </c>
      <c r="K1175" s="204">
        <v>0.1</v>
      </c>
      <c r="L1175" s="202"/>
      <c r="M1175" s="202" t="s">
        <v>310</v>
      </c>
      <c r="N1175" s="355">
        <v>0.75439999999999996</v>
      </c>
    </row>
    <row r="1176" spans="1:14" x14ac:dyDescent="0.2">
      <c r="A1176" s="81" t="s">
        <v>2483</v>
      </c>
      <c r="B1176" s="82"/>
      <c r="C1176" s="83"/>
      <c r="D1176" s="84"/>
      <c r="E1176" s="84"/>
      <c r="F1176" s="85"/>
      <c r="G1176" s="82"/>
      <c r="H1176" s="84"/>
      <c r="I1176" s="82"/>
      <c r="J1176" s="84"/>
      <c r="K1176" s="84"/>
      <c r="L1176" s="82"/>
      <c r="M1176" s="82"/>
      <c r="N1176" s="356"/>
    </row>
    <row r="1177" spans="1:14" ht="56.25" x14ac:dyDescent="0.2">
      <c r="A1177" s="202" t="s">
        <v>4029</v>
      </c>
      <c r="B1177" s="202" t="s">
        <v>3303</v>
      </c>
      <c r="C1177" s="354" t="s">
        <v>5789</v>
      </c>
      <c r="D1177" s="204">
        <v>3.82</v>
      </c>
      <c r="E1177" s="204"/>
      <c r="F1177" s="205">
        <v>21.9</v>
      </c>
      <c r="G1177" s="202">
        <v>6</v>
      </c>
      <c r="H1177" s="204">
        <v>0.374</v>
      </c>
      <c r="I1177" s="202">
        <v>40</v>
      </c>
      <c r="J1177" s="204">
        <v>0.13600000000000001</v>
      </c>
      <c r="K1177" s="204"/>
      <c r="L1177" s="202" t="s">
        <v>310</v>
      </c>
      <c r="M1177" s="202"/>
      <c r="N1177" s="355">
        <v>1.2634000000000001</v>
      </c>
    </row>
    <row r="1178" spans="1:14" ht="56.25" x14ac:dyDescent="0.2">
      <c r="A1178" s="202" t="s">
        <v>4030</v>
      </c>
      <c r="B1178" s="202" t="s">
        <v>3303</v>
      </c>
      <c r="C1178" s="354" t="s">
        <v>7402</v>
      </c>
      <c r="D1178" s="204">
        <v>2.8919999999999999</v>
      </c>
      <c r="E1178" s="204"/>
      <c r="F1178" s="205">
        <v>21</v>
      </c>
      <c r="G1178" s="202">
        <v>6</v>
      </c>
      <c r="H1178" s="204">
        <v>0.29699999999999999</v>
      </c>
      <c r="I1178" s="202">
        <v>39</v>
      </c>
      <c r="J1178" s="204">
        <v>6.9000000000000006E-2</v>
      </c>
      <c r="K1178" s="204">
        <v>9.5000000000000001E-2</v>
      </c>
      <c r="L1178" s="202"/>
      <c r="M1178" s="202"/>
      <c r="N1178" s="355">
        <v>1.0935999999999999</v>
      </c>
    </row>
    <row r="1179" spans="1:14" ht="56.25" x14ac:dyDescent="0.2">
      <c r="A1179" s="202" t="s">
        <v>1755</v>
      </c>
      <c r="B1179" s="202" t="s">
        <v>3303</v>
      </c>
      <c r="C1179" s="354" t="s">
        <v>6756</v>
      </c>
      <c r="D1179" s="204">
        <v>2.0190000000000001</v>
      </c>
      <c r="E1179" s="204"/>
      <c r="F1179" s="205">
        <v>16.600000000000001</v>
      </c>
      <c r="G1179" s="202">
        <v>5</v>
      </c>
      <c r="H1179" s="204">
        <v>0.24199999999999999</v>
      </c>
      <c r="I1179" s="202">
        <v>33</v>
      </c>
      <c r="J1179" s="204">
        <v>6.0999999999999999E-2</v>
      </c>
      <c r="K1179" s="204"/>
      <c r="L1179" s="202" t="s">
        <v>310</v>
      </c>
      <c r="M1179" s="202"/>
      <c r="N1179" s="355">
        <v>0.82320000000000004</v>
      </c>
    </row>
    <row r="1180" spans="1:14" ht="56.25" x14ac:dyDescent="0.2">
      <c r="A1180" s="202" t="s">
        <v>5790</v>
      </c>
      <c r="B1180" s="202" t="s">
        <v>3303</v>
      </c>
      <c r="C1180" s="354" t="s">
        <v>6757</v>
      </c>
      <c r="D1180" s="204">
        <v>1.4830000000000001</v>
      </c>
      <c r="E1180" s="204"/>
      <c r="F1180" s="205">
        <v>12.2</v>
      </c>
      <c r="G1180" s="202">
        <v>3</v>
      </c>
      <c r="H1180" s="204">
        <v>0.23300000000000001</v>
      </c>
      <c r="I1180" s="202">
        <v>26</v>
      </c>
      <c r="J1180" s="204">
        <v>5.3999999999999999E-2</v>
      </c>
      <c r="K1180" s="204">
        <v>7.0999999999999994E-2</v>
      </c>
      <c r="L1180" s="202"/>
      <c r="M1180" s="202"/>
      <c r="N1180" s="355">
        <v>0.73899999999999999</v>
      </c>
    </row>
    <row r="1181" spans="1:14" ht="56.25" x14ac:dyDescent="0.2">
      <c r="A1181" s="202" t="s">
        <v>6758</v>
      </c>
      <c r="B1181" s="202" t="s">
        <v>3303</v>
      </c>
      <c r="C1181" s="354" t="s">
        <v>6759</v>
      </c>
      <c r="D1181" s="204">
        <v>0.71499999999999997</v>
      </c>
      <c r="E1181" s="204"/>
      <c r="F1181" s="205">
        <v>5.5</v>
      </c>
      <c r="G1181" s="202">
        <v>1</v>
      </c>
      <c r="H1181" s="204">
        <v>0.22700000000000001</v>
      </c>
      <c r="I1181" s="202">
        <v>13</v>
      </c>
      <c r="J1181" s="204">
        <v>5.8000000000000003E-2</v>
      </c>
      <c r="K1181" s="204">
        <v>7.0000000000000007E-2</v>
      </c>
      <c r="L1181" s="202"/>
      <c r="M1181" s="202"/>
      <c r="N1181" s="355">
        <v>0.69740000000000002</v>
      </c>
    </row>
    <row r="1182" spans="1:14" ht="56.25" x14ac:dyDescent="0.2">
      <c r="A1182" s="202" t="s">
        <v>1610</v>
      </c>
      <c r="B1182" s="202" t="s">
        <v>3303</v>
      </c>
      <c r="C1182" s="354" t="s">
        <v>6848</v>
      </c>
      <c r="D1182" s="204">
        <v>4.9909999999999997</v>
      </c>
      <c r="E1182" s="204"/>
      <c r="F1182" s="205">
        <v>20.7</v>
      </c>
      <c r="G1182" s="202">
        <v>6</v>
      </c>
      <c r="H1182" s="204">
        <v>0.66100000000000003</v>
      </c>
      <c r="I1182" s="202">
        <v>39</v>
      </c>
      <c r="J1182" s="204">
        <v>0.224</v>
      </c>
      <c r="K1182" s="204"/>
      <c r="L1182" s="202" t="s">
        <v>310</v>
      </c>
      <c r="M1182" s="202" t="s">
        <v>310</v>
      </c>
      <c r="N1182" s="355">
        <v>2.7149999999999999</v>
      </c>
    </row>
    <row r="1183" spans="1:14" ht="22.5" x14ac:dyDescent="0.2">
      <c r="A1183" s="202" t="s">
        <v>3044</v>
      </c>
      <c r="B1183" s="202" t="s">
        <v>3304</v>
      </c>
      <c r="C1183" s="354" t="s">
        <v>3045</v>
      </c>
      <c r="D1183" s="204">
        <v>1.7270000000000001</v>
      </c>
      <c r="E1183" s="204"/>
      <c r="F1183" s="205">
        <v>22.5</v>
      </c>
      <c r="G1183" s="202"/>
      <c r="H1183" s="204"/>
      <c r="I1183" s="202">
        <v>36</v>
      </c>
      <c r="J1183" s="204">
        <v>5.1999999999999998E-2</v>
      </c>
      <c r="K1183" s="204">
        <v>7.0999999999999994E-2</v>
      </c>
      <c r="L1183" s="202"/>
      <c r="M1183" s="202"/>
      <c r="N1183" s="355">
        <v>0.89790000000000003</v>
      </c>
    </row>
    <row r="1184" spans="1:14" ht="45" x14ac:dyDescent="0.2">
      <c r="A1184" s="202" t="s">
        <v>1756</v>
      </c>
      <c r="B1184" s="202" t="s">
        <v>3305</v>
      </c>
      <c r="C1184" s="354" t="s">
        <v>3</v>
      </c>
      <c r="D1184" s="204">
        <v>2.9</v>
      </c>
      <c r="E1184" s="204"/>
      <c r="F1184" s="205">
        <v>17.899999999999999</v>
      </c>
      <c r="G1184" s="202">
        <v>5</v>
      </c>
      <c r="H1184" s="204">
        <v>0.45</v>
      </c>
      <c r="I1184" s="202">
        <v>34</v>
      </c>
      <c r="J1184" s="204">
        <v>0.151</v>
      </c>
      <c r="K1184" s="204">
        <v>0.14299999999999999</v>
      </c>
      <c r="L1184" s="202"/>
      <c r="M1184" s="202"/>
      <c r="N1184" s="355">
        <v>1.6256999999999999</v>
      </c>
    </row>
    <row r="1185" spans="1:14" ht="56.25" x14ac:dyDescent="0.2">
      <c r="A1185" s="202" t="s">
        <v>1757</v>
      </c>
      <c r="B1185" s="202" t="s">
        <v>3305</v>
      </c>
      <c r="C1185" s="354" t="s">
        <v>5791</v>
      </c>
      <c r="D1185" s="204">
        <v>1.899</v>
      </c>
      <c r="E1185" s="204"/>
      <c r="F1185" s="205">
        <v>12.9</v>
      </c>
      <c r="G1185" s="202">
        <v>3</v>
      </c>
      <c r="H1185" s="204">
        <v>0.438</v>
      </c>
      <c r="I1185" s="202">
        <v>27</v>
      </c>
      <c r="J1185" s="204">
        <v>0.13600000000000001</v>
      </c>
      <c r="K1185" s="204">
        <v>0.126</v>
      </c>
      <c r="L1185" s="202"/>
      <c r="M1185" s="202"/>
      <c r="N1185" s="355">
        <v>1.5802</v>
      </c>
    </row>
    <row r="1186" spans="1:14" ht="56.25" x14ac:dyDescent="0.2">
      <c r="A1186" s="202" t="s">
        <v>3147</v>
      </c>
      <c r="B1186" s="202" t="s">
        <v>3305</v>
      </c>
      <c r="C1186" s="354" t="s">
        <v>5792</v>
      </c>
      <c r="D1186" s="204">
        <v>1.5960000000000001</v>
      </c>
      <c r="E1186" s="204"/>
      <c r="F1186" s="205">
        <v>13.5</v>
      </c>
      <c r="G1186" s="202">
        <v>3</v>
      </c>
      <c r="H1186" s="204">
        <v>0.377</v>
      </c>
      <c r="I1186" s="202">
        <v>27</v>
      </c>
      <c r="J1186" s="204">
        <v>7.8E-2</v>
      </c>
      <c r="K1186" s="204">
        <v>0.104</v>
      </c>
      <c r="L1186" s="202"/>
      <c r="M1186" s="202"/>
      <c r="N1186" s="355">
        <v>1.2718</v>
      </c>
    </row>
    <row r="1187" spans="1:14" ht="56.25" x14ac:dyDescent="0.2">
      <c r="A1187" s="202" t="s">
        <v>3148</v>
      </c>
      <c r="B1187" s="202" t="s">
        <v>3305</v>
      </c>
      <c r="C1187" s="354" t="s">
        <v>5793</v>
      </c>
      <c r="D1187" s="204">
        <v>1.446</v>
      </c>
      <c r="E1187" s="204"/>
      <c r="F1187" s="205">
        <v>9.6</v>
      </c>
      <c r="G1187" s="202">
        <v>2</v>
      </c>
      <c r="H1187" s="204">
        <v>0.46700000000000003</v>
      </c>
      <c r="I1187" s="202">
        <v>21</v>
      </c>
      <c r="J1187" s="204">
        <v>0.10199999999999999</v>
      </c>
      <c r="K1187" s="204">
        <v>0.13200000000000001</v>
      </c>
      <c r="L1187" s="202"/>
      <c r="M1187" s="202"/>
      <c r="N1187" s="355">
        <v>1.8478000000000001</v>
      </c>
    </row>
    <row r="1188" spans="1:14" ht="56.25" x14ac:dyDescent="0.2">
      <c r="A1188" s="202" t="s">
        <v>3674</v>
      </c>
      <c r="B1188" s="202" t="s">
        <v>3305</v>
      </c>
      <c r="C1188" s="354" t="s">
        <v>7403</v>
      </c>
      <c r="D1188" s="204">
        <v>0.77200000000000002</v>
      </c>
      <c r="E1188" s="204"/>
      <c r="F1188" s="205">
        <v>8.6</v>
      </c>
      <c r="G1188" s="202">
        <v>2</v>
      </c>
      <c r="H1188" s="204">
        <v>0.24399999999999999</v>
      </c>
      <c r="I1188" s="202">
        <v>17</v>
      </c>
      <c r="J1188" s="204">
        <v>0.06</v>
      </c>
      <c r="K1188" s="204">
        <v>7.5999999999999998E-2</v>
      </c>
      <c r="L1188" s="202"/>
      <c r="M1188" s="202"/>
      <c r="N1188" s="355">
        <v>0.95809999999999995</v>
      </c>
    </row>
    <row r="1189" spans="1:14" ht="33.75" x14ac:dyDescent="0.2">
      <c r="A1189" s="202" t="s">
        <v>400</v>
      </c>
      <c r="B1189" s="202" t="s">
        <v>3305</v>
      </c>
      <c r="C1189" s="354" t="s">
        <v>7886</v>
      </c>
      <c r="D1189" s="204">
        <v>0.38900000000000001</v>
      </c>
      <c r="E1189" s="204"/>
      <c r="F1189" s="205">
        <v>1.5</v>
      </c>
      <c r="G1189" s="202"/>
      <c r="H1189" s="204"/>
      <c r="I1189" s="202"/>
      <c r="J1189" s="204"/>
      <c r="K1189" s="204"/>
      <c r="L1189" s="202" t="s">
        <v>310</v>
      </c>
      <c r="M1189" s="202"/>
      <c r="N1189" s="355">
        <v>2.0017</v>
      </c>
    </row>
    <row r="1190" spans="1:14" ht="56.25" x14ac:dyDescent="0.2">
      <c r="A1190" s="202" t="s">
        <v>4</v>
      </c>
      <c r="B1190" s="202" t="s">
        <v>3305</v>
      </c>
      <c r="C1190" s="354" t="s">
        <v>7404</v>
      </c>
      <c r="D1190" s="204">
        <v>0.246</v>
      </c>
      <c r="E1190" s="204"/>
      <c r="F1190" s="205">
        <v>1</v>
      </c>
      <c r="G1190" s="202"/>
      <c r="H1190" s="204"/>
      <c r="I1190" s="202"/>
      <c r="J1190" s="204"/>
      <c r="K1190" s="204"/>
      <c r="L1190" s="202"/>
      <c r="M1190" s="202"/>
      <c r="N1190" s="355">
        <v>1.3118000000000001</v>
      </c>
    </row>
    <row r="1191" spans="1:14" x14ac:dyDescent="0.2">
      <c r="A1191" s="202" t="s">
        <v>3046</v>
      </c>
      <c r="B1191" s="202" t="s">
        <v>3305</v>
      </c>
      <c r="C1191" s="354" t="s">
        <v>3047</v>
      </c>
      <c r="D1191" s="204">
        <v>0.47299999999999998</v>
      </c>
      <c r="E1191" s="204"/>
      <c r="F1191" s="205">
        <v>5.4</v>
      </c>
      <c r="G1191" s="202">
        <v>1</v>
      </c>
      <c r="H1191" s="204">
        <v>0.26400000000000001</v>
      </c>
      <c r="I1191" s="202">
        <v>12</v>
      </c>
      <c r="J1191" s="204">
        <v>5.5E-2</v>
      </c>
      <c r="K1191" s="204">
        <v>6.6000000000000003E-2</v>
      </c>
      <c r="L1191" s="202"/>
      <c r="M1191" s="202"/>
      <c r="N1191" s="355">
        <v>0.74270000000000003</v>
      </c>
    </row>
    <row r="1192" spans="1:14" ht="22.5" x14ac:dyDescent="0.2">
      <c r="A1192" s="202" t="s">
        <v>1758</v>
      </c>
      <c r="B1192" s="202" t="s">
        <v>3305</v>
      </c>
      <c r="C1192" s="354" t="s">
        <v>3431</v>
      </c>
      <c r="D1192" s="204">
        <v>0.76600000000000001</v>
      </c>
      <c r="E1192" s="204"/>
      <c r="F1192" s="205">
        <v>7.6</v>
      </c>
      <c r="G1192" s="202">
        <v>2</v>
      </c>
      <c r="H1192" s="204">
        <v>0.246</v>
      </c>
      <c r="I1192" s="202">
        <v>16</v>
      </c>
      <c r="J1192" s="204">
        <v>6.8000000000000005E-2</v>
      </c>
      <c r="K1192" s="204">
        <v>8.5999999999999993E-2</v>
      </c>
      <c r="L1192" s="202"/>
      <c r="M1192" s="202"/>
      <c r="N1192" s="355">
        <v>0.8548</v>
      </c>
    </row>
    <row r="1193" spans="1:14" ht="22.5" x14ac:dyDescent="0.2">
      <c r="A1193" s="202" t="s">
        <v>1759</v>
      </c>
      <c r="B1193" s="202" t="s">
        <v>3305</v>
      </c>
      <c r="C1193" s="354" t="s">
        <v>3432</v>
      </c>
      <c r="D1193" s="204">
        <v>0.41199999999999998</v>
      </c>
      <c r="E1193" s="204"/>
      <c r="F1193" s="205">
        <v>3.8</v>
      </c>
      <c r="G1193" s="202">
        <v>1</v>
      </c>
      <c r="H1193" s="204">
        <v>0.224</v>
      </c>
      <c r="I1193" s="202">
        <v>9</v>
      </c>
      <c r="J1193" s="204">
        <v>7.2999999999999995E-2</v>
      </c>
      <c r="K1193" s="204">
        <v>8.3000000000000004E-2</v>
      </c>
      <c r="L1193" s="202"/>
      <c r="M1193" s="202"/>
      <c r="N1193" s="355">
        <v>0.89070000000000005</v>
      </c>
    </row>
    <row r="1194" spans="1:14" x14ac:dyDescent="0.2">
      <c r="A1194" s="202" t="s">
        <v>1760</v>
      </c>
      <c r="B1194" s="202" t="s">
        <v>3305</v>
      </c>
      <c r="C1194" s="354" t="s">
        <v>2571</v>
      </c>
      <c r="D1194" s="204">
        <v>1.3129999999999999</v>
      </c>
      <c r="E1194" s="204"/>
      <c r="F1194" s="205">
        <v>9.4</v>
      </c>
      <c r="G1194" s="202">
        <v>2</v>
      </c>
      <c r="H1194" s="204">
        <v>0.42199999999999999</v>
      </c>
      <c r="I1194" s="202">
        <v>22</v>
      </c>
      <c r="J1194" s="204">
        <v>0.13500000000000001</v>
      </c>
      <c r="K1194" s="204">
        <v>0.122</v>
      </c>
      <c r="L1194" s="202"/>
      <c r="M1194" s="202"/>
      <c r="N1194" s="355">
        <v>1.1017999999999999</v>
      </c>
    </row>
    <row r="1195" spans="1:14" ht="22.5" x14ac:dyDescent="0.2">
      <c r="A1195" s="202" t="s">
        <v>1761</v>
      </c>
      <c r="B1195" s="202" t="s">
        <v>3305</v>
      </c>
      <c r="C1195" s="354" t="s">
        <v>7887</v>
      </c>
      <c r="D1195" s="204">
        <v>0.83</v>
      </c>
      <c r="E1195" s="204"/>
      <c r="F1195" s="205">
        <v>8.9</v>
      </c>
      <c r="G1195" s="202">
        <v>2</v>
      </c>
      <c r="H1195" s="204">
        <v>0.26600000000000001</v>
      </c>
      <c r="I1195" s="202">
        <v>19</v>
      </c>
      <c r="J1195" s="204">
        <v>6.2E-2</v>
      </c>
      <c r="K1195" s="204">
        <v>0.08</v>
      </c>
      <c r="L1195" s="202"/>
      <c r="M1195" s="202"/>
      <c r="N1195" s="355">
        <v>0.72840000000000005</v>
      </c>
    </row>
    <row r="1196" spans="1:14" ht="22.5" x14ac:dyDescent="0.2">
      <c r="A1196" s="202" t="s">
        <v>3761</v>
      </c>
      <c r="B1196" s="202" t="s">
        <v>3305</v>
      </c>
      <c r="C1196" s="354" t="s">
        <v>7888</v>
      </c>
      <c r="D1196" s="204">
        <v>0.42599999999999999</v>
      </c>
      <c r="E1196" s="204"/>
      <c r="F1196" s="205">
        <v>4.5</v>
      </c>
      <c r="G1196" s="202">
        <v>1</v>
      </c>
      <c r="H1196" s="204">
        <v>0.23200000000000001</v>
      </c>
      <c r="I1196" s="202">
        <v>10</v>
      </c>
      <c r="J1196" s="204">
        <v>6.5000000000000002E-2</v>
      </c>
      <c r="K1196" s="204">
        <v>7.5999999999999998E-2</v>
      </c>
      <c r="L1196" s="202"/>
      <c r="M1196" s="202"/>
      <c r="N1196" s="355">
        <v>0.91049999999999998</v>
      </c>
    </row>
    <row r="1197" spans="1:14" ht="22.5" x14ac:dyDescent="0.2">
      <c r="A1197" s="202" t="s">
        <v>7889</v>
      </c>
      <c r="B1197" s="202" t="s">
        <v>3305</v>
      </c>
      <c r="C1197" s="354" t="s">
        <v>3049</v>
      </c>
      <c r="D1197" s="204">
        <v>0.34399999999999997</v>
      </c>
      <c r="E1197" s="204"/>
      <c r="F1197" s="205">
        <v>3.2</v>
      </c>
      <c r="G1197" s="202">
        <v>1</v>
      </c>
      <c r="H1197" s="204">
        <v>0.161</v>
      </c>
      <c r="I1197" s="202">
        <v>7</v>
      </c>
      <c r="J1197" s="204">
        <v>7.3999999999999996E-2</v>
      </c>
      <c r="K1197" s="204">
        <v>8.1000000000000003E-2</v>
      </c>
      <c r="L1197" s="202"/>
      <c r="M1197" s="202"/>
      <c r="N1197" s="355">
        <v>0.95799999999999996</v>
      </c>
    </row>
    <row r="1198" spans="1:14" ht="22.5" x14ac:dyDescent="0.2">
      <c r="A1198" s="202" t="s">
        <v>450</v>
      </c>
      <c r="B1198" s="202" t="s">
        <v>3305</v>
      </c>
      <c r="C1198" s="354" t="s">
        <v>6849</v>
      </c>
      <c r="D1198" s="204">
        <v>0.85299999999999998</v>
      </c>
      <c r="E1198" s="204"/>
      <c r="F1198" s="205">
        <v>5.5</v>
      </c>
      <c r="G1198" s="202">
        <v>1</v>
      </c>
      <c r="H1198" s="204">
        <v>0.42</v>
      </c>
      <c r="I1198" s="202">
        <v>12</v>
      </c>
      <c r="J1198" s="204">
        <v>0.153</v>
      </c>
      <c r="K1198" s="204">
        <v>0.13</v>
      </c>
      <c r="L1198" s="202"/>
      <c r="M1198" s="202"/>
      <c r="N1198" s="355">
        <v>1.5999000000000001</v>
      </c>
    </row>
    <row r="1199" spans="1:14" ht="22.5" x14ac:dyDescent="0.2">
      <c r="A1199" s="202" t="s">
        <v>451</v>
      </c>
      <c r="B1199" s="202" t="s">
        <v>3305</v>
      </c>
      <c r="C1199" s="354" t="s">
        <v>5</v>
      </c>
      <c r="D1199" s="204">
        <v>0.89500000000000002</v>
      </c>
      <c r="E1199" s="204"/>
      <c r="F1199" s="205">
        <v>8.9</v>
      </c>
      <c r="G1199" s="202">
        <v>2</v>
      </c>
      <c r="H1199" s="204">
        <v>0.29299999999999998</v>
      </c>
      <c r="I1199" s="202">
        <v>19</v>
      </c>
      <c r="J1199" s="204">
        <v>6.9000000000000006E-2</v>
      </c>
      <c r="K1199" s="204">
        <v>8.8999999999999996E-2</v>
      </c>
      <c r="L1199" s="202"/>
      <c r="M1199" s="202"/>
      <c r="N1199" s="355">
        <v>0.75139999999999996</v>
      </c>
    </row>
    <row r="1200" spans="1:14" ht="33.75" x14ac:dyDescent="0.2">
      <c r="A1200" s="202" t="s">
        <v>452</v>
      </c>
      <c r="B1200" s="202" t="s">
        <v>3305</v>
      </c>
      <c r="C1200" s="354" t="s">
        <v>6</v>
      </c>
      <c r="D1200" s="204">
        <v>0.55000000000000004</v>
      </c>
      <c r="E1200" s="204"/>
      <c r="F1200" s="205">
        <v>5.8</v>
      </c>
      <c r="G1200" s="202">
        <v>1</v>
      </c>
      <c r="H1200" s="204">
        <v>0.35599999999999998</v>
      </c>
      <c r="I1200" s="202">
        <v>13</v>
      </c>
      <c r="J1200" s="204">
        <v>6.4000000000000001E-2</v>
      </c>
      <c r="K1200" s="204">
        <v>7.8E-2</v>
      </c>
      <c r="L1200" s="202"/>
      <c r="M1200" s="202"/>
      <c r="N1200" s="355">
        <v>0.86029999999999995</v>
      </c>
    </row>
    <row r="1201" spans="1:14" ht="22.5" x14ac:dyDescent="0.2">
      <c r="A1201" s="202" t="s">
        <v>453</v>
      </c>
      <c r="B1201" s="202" t="s">
        <v>3305</v>
      </c>
      <c r="C1201" s="354" t="s">
        <v>1434</v>
      </c>
      <c r="D1201" s="204">
        <v>1.256</v>
      </c>
      <c r="E1201" s="204"/>
      <c r="F1201" s="205">
        <v>12.7</v>
      </c>
      <c r="G1201" s="202"/>
      <c r="H1201" s="204"/>
      <c r="I1201" s="202">
        <v>24</v>
      </c>
      <c r="J1201" s="204">
        <v>6.7000000000000004E-2</v>
      </c>
      <c r="K1201" s="204">
        <v>8.7999999999999995E-2</v>
      </c>
      <c r="L1201" s="202"/>
      <c r="M1201" s="202"/>
      <c r="N1201" s="355">
        <v>1.2159</v>
      </c>
    </row>
    <row r="1202" spans="1:14" x14ac:dyDescent="0.2">
      <c r="A1202" s="81" t="s">
        <v>771</v>
      </c>
      <c r="B1202" s="82"/>
      <c r="C1202" s="83"/>
      <c r="D1202" s="84"/>
      <c r="E1202" s="84"/>
      <c r="F1202" s="85"/>
      <c r="G1202" s="82"/>
      <c r="H1202" s="84"/>
      <c r="I1202" s="82"/>
      <c r="J1202" s="84"/>
      <c r="K1202" s="84"/>
      <c r="L1202" s="82"/>
      <c r="M1202" s="82"/>
      <c r="N1202" s="356"/>
    </row>
    <row r="1203" spans="1:14" ht="22.5" x14ac:dyDescent="0.2">
      <c r="A1203" s="202" t="s">
        <v>1581</v>
      </c>
      <c r="B1203" s="202" t="s">
        <v>3304</v>
      </c>
      <c r="C1203" s="354" t="s">
        <v>1896</v>
      </c>
      <c r="D1203" s="204">
        <v>1.276</v>
      </c>
      <c r="E1203" s="204"/>
      <c r="F1203" s="205">
        <v>17.7</v>
      </c>
      <c r="G1203" s="202"/>
      <c r="H1203" s="204"/>
      <c r="I1203" s="202">
        <v>25</v>
      </c>
      <c r="J1203" s="204">
        <v>4.9000000000000002E-2</v>
      </c>
      <c r="K1203" s="204">
        <v>6.6000000000000003E-2</v>
      </c>
      <c r="L1203" s="202"/>
      <c r="M1203" s="202"/>
      <c r="N1203" s="355">
        <v>0.68859999999999999</v>
      </c>
    </row>
    <row r="1204" spans="1:14" ht="33.75" x14ac:dyDescent="0.2">
      <c r="A1204" s="202" t="s">
        <v>5794</v>
      </c>
      <c r="B1204" s="202" t="s">
        <v>3304</v>
      </c>
      <c r="C1204" s="354" t="s">
        <v>5795</v>
      </c>
      <c r="D1204" s="204">
        <v>1.2709999999999999</v>
      </c>
      <c r="E1204" s="204"/>
      <c r="F1204" s="205">
        <v>17.3</v>
      </c>
      <c r="G1204" s="202"/>
      <c r="H1204" s="204"/>
      <c r="I1204" s="202">
        <v>22</v>
      </c>
      <c r="J1204" s="204">
        <v>5.5E-2</v>
      </c>
      <c r="K1204" s="204">
        <v>6.8000000000000005E-2</v>
      </c>
      <c r="L1204" s="202"/>
      <c r="M1204" s="202" t="s">
        <v>310</v>
      </c>
      <c r="N1204" s="355">
        <v>0.433</v>
      </c>
    </row>
    <row r="1205" spans="1:14" ht="33.75" x14ac:dyDescent="0.2">
      <c r="A1205" s="202" t="s">
        <v>5796</v>
      </c>
      <c r="B1205" s="202" t="s">
        <v>3304</v>
      </c>
      <c r="C1205" s="354" t="s">
        <v>5797</v>
      </c>
      <c r="D1205" s="204">
        <v>0.90100000000000002</v>
      </c>
      <c r="E1205" s="204"/>
      <c r="F1205" s="205">
        <v>10.4</v>
      </c>
      <c r="G1205" s="202"/>
      <c r="H1205" s="204"/>
      <c r="I1205" s="202">
        <v>17</v>
      </c>
      <c r="J1205" s="204">
        <v>5.5E-2</v>
      </c>
      <c r="K1205" s="204">
        <v>7.6999999999999999E-2</v>
      </c>
      <c r="L1205" s="202"/>
      <c r="M1205" s="202" t="s">
        <v>310</v>
      </c>
      <c r="N1205" s="355">
        <v>0.52259999999999995</v>
      </c>
    </row>
    <row r="1206" spans="1:14" ht="22.5" x14ac:dyDescent="0.2">
      <c r="A1206" s="202" t="s">
        <v>1586</v>
      </c>
      <c r="B1206" s="202" t="s">
        <v>3305</v>
      </c>
      <c r="C1206" s="354" t="s">
        <v>7</v>
      </c>
      <c r="D1206" s="204">
        <v>0.22500000000000001</v>
      </c>
      <c r="E1206" s="204"/>
      <c r="F1206" s="205">
        <v>1</v>
      </c>
      <c r="G1206" s="202"/>
      <c r="H1206" s="204"/>
      <c r="I1206" s="202"/>
      <c r="J1206" s="204"/>
      <c r="K1206" s="204"/>
      <c r="L1206" s="202"/>
      <c r="M1206" s="202"/>
      <c r="N1206" s="355">
        <v>1.6067</v>
      </c>
    </row>
    <row r="1207" spans="1:14" ht="22.5" x14ac:dyDescent="0.2">
      <c r="A1207" s="202" t="s">
        <v>1587</v>
      </c>
      <c r="B1207" s="202" t="s">
        <v>3305</v>
      </c>
      <c r="C1207" s="354" t="s">
        <v>8</v>
      </c>
      <c r="D1207" s="204">
        <v>0.191</v>
      </c>
      <c r="E1207" s="204"/>
      <c r="F1207" s="205">
        <v>1</v>
      </c>
      <c r="G1207" s="202"/>
      <c r="H1207" s="204"/>
      <c r="I1207" s="202"/>
      <c r="J1207" s="204"/>
      <c r="K1207" s="204"/>
      <c r="L1207" s="202"/>
      <c r="M1207" s="202"/>
      <c r="N1207" s="355">
        <v>0.99660000000000004</v>
      </c>
    </row>
    <row r="1208" spans="1:14" ht="22.5" x14ac:dyDescent="0.2">
      <c r="A1208" s="202" t="s">
        <v>3762</v>
      </c>
      <c r="B1208" s="202" t="s">
        <v>3305</v>
      </c>
      <c r="C1208" s="354" t="s">
        <v>1897</v>
      </c>
      <c r="D1208" s="204">
        <v>0.53</v>
      </c>
      <c r="E1208" s="204"/>
      <c r="F1208" s="205">
        <v>5.3</v>
      </c>
      <c r="G1208" s="202">
        <v>1</v>
      </c>
      <c r="H1208" s="204">
        <v>0.25900000000000001</v>
      </c>
      <c r="I1208" s="202">
        <v>13</v>
      </c>
      <c r="J1208" s="204">
        <v>6.8000000000000005E-2</v>
      </c>
      <c r="K1208" s="204">
        <v>8.2000000000000003E-2</v>
      </c>
      <c r="L1208" s="202"/>
      <c r="M1208" s="202"/>
      <c r="N1208" s="355">
        <v>0.91869999999999996</v>
      </c>
    </row>
    <row r="1209" spans="1:14" x14ac:dyDescent="0.2">
      <c r="A1209" s="202" t="s">
        <v>1920</v>
      </c>
      <c r="B1209" s="202" t="s">
        <v>3305</v>
      </c>
      <c r="C1209" s="354" t="s">
        <v>1921</v>
      </c>
      <c r="D1209" s="204">
        <v>0.55200000000000005</v>
      </c>
      <c r="E1209" s="204"/>
      <c r="F1209" s="205">
        <v>5.2</v>
      </c>
      <c r="G1209" s="202">
        <v>1</v>
      </c>
      <c r="H1209" s="204">
        <v>0.26400000000000001</v>
      </c>
      <c r="I1209" s="202">
        <v>12</v>
      </c>
      <c r="J1209" s="204">
        <v>7.0999999999999994E-2</v>
      </c>
      <c r="K1209" s="204">
        <v>8.5000000000000006E-2</v>
      </c>
      <c r="L1209" s="202"/>
      <c r="M1209" s="202"/>
      <c r="N1209" s="355">
        <v>0.72050000000000003</v>
      </c>
    </row>
    <row r="1210" spans="1:14" ht="22.5" x14ac:dyDescent="0.2">
      <c r="A1210" s="202" t="s">
        <v>3476</v>
      </c>
      <c r="B1210" s="202" t="s">
        <v>3305</v>
      </c>
      <c r="C1210" s="354" t="s">
        <v>1833</v>
      </c>
      <c r="D1210" s="204">
        <v>0.504</v>
      </c>
      <c r="E1210" s="204"/>
      <c r="F1210" s="205">
        <v>4.2</v>
      </c>
      <c r="G1210" s="202">
        <v>1</v>
      </c>
      <c r="H1210" s="204">
        <v>0.24399999999999999</v>
      </c>
      <c r="I1210" s="202">
        <v>10</v>
      </c>
      <c r="J1210" s="204">
        <v>8.1000000000000003E-2</v>
      </c>
      <c r="K1210" s="204">
        <v>9.4E-2</v>
      </c>
      <c r="L1210" s="202"/>
      <c r="M1210" s="202"/>
      <c r="N1210" s="355">
        <v>0.72099999999999997</v>
      </c>
    </row>
    <row r="1211" spans="1:14" ht="33.75" x14ac:dyDescent="0.2">
      <c r="A1211" s="202" t="s">
        <v>1762</v>
      </c>
      <c r="B1211" s="202" t="s">
        <v>3305</v>
      </c>
      <c r="C1211" s="354" t="s">
        <v>1834</v>
      </c>
      <c r="D1211" s="204">
        <v>0.52500000000000002</v>
      </c>
      <c r="E1211" s="204"/>
      <c r="F1211" s="205">
        <v>4.3</v>
      </c>
      <c r="G1211" s="202">
        <v>1</v>
      </c>
      <c r="H1211" s="204">
        <v>0.252</v>
      </c>
      <c r="I1211" s="202">
        <v>11</v>
      </c>
      <c r="J1211" s="204">
        <v>8.2000000000000003E-2</v>
      </c>
      <c r="K1211" s="204">
        <v>9.5000000000000001E-2</v>
      </c>
      <c r="L1211" s="202"/>
      <c r="M1211" s="202"/>
      <c r="N1211" s="355">
        <v>1.0311999999999999</v>
      </c>
    </row>
    <row r="1212" spans="1:14" x14ac:dyDescent="0.2">
      <c r="A1212" s="81" t="s">
        <v>772</v>
      </c>
      <c r="B1212" s="82"/>
      <c r="C1212" s="83"/>
      <c r="D1212" s="84"/>
      <c r="E1212" s="84"/>
      <c r="F1212" s="85"/>
      <c r="G1212" s="82"/>
      <c r="H1212" s="84"/>
      <c r="I1212" s="82"/>
      <c r="J1212" s="84"/>
      <c r="K1212" s="84"/>
      <c r="L1212" s="82"/>
      <c r="M1212" s="82"/>
      <c r="N1212" s="356"/>
    </row>
    <row r="1213" spans="1:14" x14ac:dyDescent="0.2">
      <c r="A1213" s="202" t="s">
        <v>3509</v>
      </c>
      <c r="B1213" s="202" t="s">
        <v>3304</v>
      </c>
      <c r="C1213" s="354" t="s">
        <v>3510</v>
      </c>
      <c r="D1213" s="204">
        <v>0.85699999999999998</v>
      </c>
      <c r="E1213" s="204"/>
      <c r="F1213" s="205">
        <v>11.4</v>
      </c>
      <c r="G1213" s="202">
        <v>3</v>
      </c>
      <c r="H1213" s="204">
        <v>0.21</v>
      </c>
      <c r="I1213" s="202">
        <v>18</v>
      </c>
      <c r="J1213" s="204">
        <v>5.0999999999999997E-2</v>
      </c>
      <c r="K1213" s="204">
        <v>6.8000000000000005E-2</v>
      </c>
      <c r="L1213" s="202"/>
      <c r="M1213" s="202"/>
      <c r="N1213" s="355">
        <v>0.63680000000000003</v>
      </c>
    </row>
    <row r="1214" spans="1:14" ht="33.75" x14ac:dyDescent="0.2">
      <c r="A1214" s="202" t="s">
        <v>1922</v>
      </c>
      <c r="B1214" s="202" t="s">
        <v>3305</v>
      </c>
      <c r="C1214" s="354" t="s">
        <v>773</v>
      </c>
      <c r="D1214" s="204">
        <v>0.68700000000000006</v>
      </c>
      <c r="E1214" s="204"/>
      <c r="F1214" s="205">
        <v>7.4</v>
      </c>
      <c r="G1214" s="202">
        <v>1</v>
      </c>
      <c r="H1214" s="204">
        <v>0.503</v>
      </c>
      <c r="I1214" s="202">
        <v>17</v>
      </c>
      <c r="J1214" s="204">
        <v>6.3E-2</v>
      </c>
      <c r="K1214" s="204">
        <v>7.9000000000000001E-2</v>
      </c>
      <c r="L1214" s="202"/>
      <c r="M1214" s="202"/>
      <c r="N1214" s="355">
        <v>1.0972</v>
      </c>
    </row>
    <row r="1215" spans="1:14" ht="33.75" x14ac:dyDescent="0.2">
      <c r="A1215" s="202" t="s">
        <v>3127</v>
      </c>
      <c r="B1215" s="202" t="s">
        <v>3305</v>
      </c>
      <c r="C1215" s="354" t="s">
        <v>3050</v>
      </c>
      <c r="D1215" s="204">
        <v>0.36399999999999999</v>
      </c>
      <c r="E1215" s="204"/>
      <c r="F1215" s="205">
        <v>3.9</v>
      </c>
      <c r="G1215" s="202">
        <v>1</v>
      </c>
      <c r="H1215" s="204">
        <v>0.23100000000000001</v>
      </c>
      <c r="I1215" s="202">
        <v>8</v>
      </c>
      <c r="J1215" s="204">
        <v>6.3E-2</v>
      </c>
      <c r="K1215" s="204">
        <v>7.0999999999999994E-2</v>
      </c>
      <c r="L1215" s="202"/>
      <c r="M1215" s="202"/>
      <c r="N1215" s="355">
        <v>0.75700000000000001</v>
      </c>
    </row>
    <row r="1216" spans="1:14" x14ac:dyDescent="0.2">
      <c r="A1216" s="202" t="s">
        <v>3781</v>
      </c>
      <c r="B1216" s="202" t="s">
        <v>3305</v>
      </c>
      <c r="C1216" s="354" t="s">
        <v>3782</v>
      </c>
      <c r="D1216" s="204">
        <v>0.41199999999999998</v>
      </c>
      <c r="E1216" s="204"/>
      <c r="F1216" s="205">
        <v>4.7</v>
      </c>
      <c r="G1216" s="202">
        <v>1</v>
      </c>
      <c r="H1216" s="204">
        <v>0.23400000000000001</v>
      </c>
      <c r="I1216" s="202">
        <v>10</v>
      </c>
      <c r="J1216" s="204">
        <v>5.8999999999999997E-2</v>
      </c>
      <c r="K1216" s="204">
        <v>7.0000000000000007E-2</v>
      </c>
      <c r="L1216" s="202"/>
      <c r="M1216" s="202"/>
      <c r="N1216" s="355">
        <v>0.89100000000000001</v>
      </c>
    </row>
    <row r="1217" spans="1:14" x14ac:dyDescent="0.2">
      <c r="A1217" s="202" t="s">
        <v>1763</v>
      </c>
      <c r="B1217" s="202" t="s">
        <v>3305</v>
      </c>
      <c r="C1217" s="354" t="s">
        <v>1764</v>
      </c>
      <c r="D1217" s="204">
        <v>0.499</v>
      </c>
      <c r="E1217" s="204"/>
      <c r="F1217" s="205">
        <v>4</v>
      </c>
      <c r="G1217" s="202">
        <v>1</v>
      </c>
      <c r="H1217" s="204">
        <v>0.33900000000000002</v>
      </c>
      <c r="I1217" s="202">
        <v>9</v>
      </c>
      <c r="J1217" s="204">
        <v>8.4000000000000005E-2</v>
      </c>
      <c r="K1217" s="204">
        <v>9.7000000000000003E-2</v>
      </c>
      <c r="L1217" s="202"/>
      <c r="M1217" s="202"/>
      <c r="N1217" s="355">
        <v>1.0784</v>
      </c>
    </row>
    <row r="1218" spans="1:14" ht="33.75" x14ac:dyDescent="0.2">
      <c r="A1218" s="202" t="s">
        <v>1435</v>
      </c>
      <c r="B1218" s="202" t="s">
        <v>3305</v>
      </c>
      <c r="C1218" s="354" t="s">
        <v>3783</v>
      </c>
      <c r="D1218" s="204">
        <v>0.34</v>
      </c>
      <c r="E1218" s="204"/>
      <c r="F1218" s="205">
        <v>2.4</v>
      </c>
      <c r="G1218" s="202">
        <v>1</v>
      </c>
      <c r="H1218" s="204">
        <v>0.192</v>
      </c>
      <c r="I1218" s="202">
        <v>5</v>
      </c>
      <c r="J1218" s="204">
        <v>9.9000000000000005E-2</v>
      </c>
      <c r="K1218" s="204">
        <v>9.9000000000000005E-2</v>
      </c>
      <c r="L1218" s="202"/>
      <c r="M1218" s="202"/>
      <c r="N1218" s="355">
        <v>1.1503000000000001</v>
      </c>
    </row>
    <row r="1219" spans="1:14" x14ac:dyDescent="0.2">
      <c r="A1219" s="81" t="s">
        <v>774</v>
      </c>
      <c r="B1219" s="82"/>
      <c r="C1219" s="83"/>
      <c r="D1219" s="84"/>
      <c r="E1219" s="84"/>
      <c r="F1219" s="85"/>
      <c r="G1219" s="82"/>
      <c r="H1219" s="84"/>
      <c r="I1219" s="82"/>
      <c r="J1219" s="84"/>
      <c r="K1219" s="84"/>
      <c r="L1219" s="82"/>
      <c r="M1219" s="82"/>
      <c r="N1219" s="356"/>
    </row>
    <row r="1220" spans="1:14" ht="56.25" x14ac:dyDescent="0.2">
      <c r="A1220" s="202" t="s">
        <v>3784</v>
      </c>
      <c r="B1220" s="202" t="s">
        <v>3303</v>
      </c>
      <c r="C1220" s="354" t="s">
        <v>7890</v>
      </c>
      <c r="D1220" s="204">
        <v>10.454000000000001</v>
      </c>
      <c r="E1220" s="204"/>
      <c r="F1220" s="205">
        <v>25.9</v>
      </c>
      <c r="G1220" s="202">
        <v>8</v>
      </c>
      <c r="H1220" s="204">
        <v>0.77300000000000002</v>
      </c>
      <c r="I1220" s="202">
        <v>44</v>
      </c>
      <c r="J1220" s="204">
        <v>0.26800000000000002</v>
      </c>
      <c r="K1220" s="204"/>
      <c r="L1220" s="202" t="s">
        <v>310</v>
      </c>
      <c r="M1220" s="202"/>
      <c r="N1220" s="355">
        <v>2.7119</v>
      </c>
    </row>
    <row r="1221" spans="1:14" ht="56.25" x14ac:dyDescent="0.2">
      <c r="A1221" s="202" t="s">
        <v>3766</v>
      </c>
      <c r="B1221" s="202" t="s">
        <v>3303</v>
      </c>
      <c r="C1221" s="354" t="s">
        <v>7891</v>
      </c>
      <c r="D1221" s="204">
        <v>3.968</v>
      </c>
      <c r="E1221" s="204"/>
      <c r="F1221" s="205">
        <v>13.8</v>
      </c>
      <c r="G1221" s="202">
        <v>4</v>
      </c>
      <c r="H1221" s="204">
        <v>0.60899999999999999</v>
      </c>
      <c r="I1221" s="202">
        <v>28</v>
      </c>
      <c r="J1221" s="204">
        <v>0.222</v>
      </c>
      <c r="K1221" s="204"/>
      <c r="L1221" s="202" t="s">
        <v>310</v>
      </c>
      <c r="M1221" s="202"/>
      <c r="N1221" s="355">
        <v>2.2879</v>
      </c>
    </row>
    <row r="1222" spans="1:14" ht="45" x14ac:dyDescent="0.2">
      <c r="A1222" s="202" t="s">
        <v>1835</v>
      </c>
      <c r="B1222" s="202" t="s">
        <v>3303</v>
      </c>
      <c r="C1222" s="354" t="s">
        <v>7892</v>
      </c>
      <c r="D1222" s="204">
        <v>7.9740000000000002</v>
      </c>
      <c r="E1222" s="204"/>
      <c r="F1222" s="205">
        <v>25.3</v>
      </c>
      <c r="G1222" s="202">
        <v>7</v>
      </c>
      <c r="H1222" s="204">
        <v>0.498</v>
      </c>
      <c r="I1222" s="202">
        <v>43</v>
      </c>
      <c r="J1222" s="204">
        <v>0.11</v>
      </c>
      <c r="K1222" s="204"/>
      <c r="L1222" s="202" t="s">
        <v>310</v>
      </c>
      <c r="M1222" s="202"/>
      <c r="N1222" s="355">
        <v>1.6205000000000001</v>
      </c>
    </row>
    <row r="1223" spans="1:14" ht="45" x14ac:dyDescent="0.2">
      <c r="A1223" s="202" t="s">
        <v>3042</v>
      </c>
      <c r="B1223" s="202" t="s">
        <v>3303</v>
      </c>
      <c r="C1223" s="354" t="s">
        <v>7893</v>
      </c>
      <c r="D1223" s="204">
        <v>4.6360000000000001</v>
      </c>
      <c r="E1223" s="204"/>
      <c r="F1223" s="205">
        <v>17.3</v>
      </c>
      <c r="G1223" s="202">
        <v>5</v>
      </c>
      <c r="H1223" s="204">
        <v>0.40899999999999997</v>
      </c>
      <c r="I1223" s="202">
        <v>32</v>
      </c>
      <c r="J1223" s="204">
        <v>9.9000000000000005E-2</v>
      </c>
      <c r="K1223" s="204">
        <v>0.13400000000000001</v>
      </c>
      <c r="L1223" s="202"/>
      <c r="M1223" s="202"/>
      <c r="N1223" s="355">
        <v>1.3987000000000001</v>
      </c>
    </row>
    <row r="1224" spans="1:14" ht="33.75" x14ac:dyDescent="0.2">
      <c r="A1224" s="202" t="s">
        <v>3043</v>
      </c>
      <c r="B1224" s="202" t="s">
        <v>3303</v>
      </c>
      <c r="C1224" s="354" t="s">
        <v>7894</v>
      </c>
      <c r="D1224" s="204">
        <v>5.22</v>
      </c>
      <c r="E1224" s="204"/>
      <c r="F1224" s="205">
        <v>18.2</v>
      </c>
      <c r="G1224" s="202">
        <v>5</v>
      </c>
      <c r="H1224" s="204">
        <v>0.46400000000000002</v>
      </c>
      <c r="I1224" s="202">
        <v>33</v>
      </c>
      <c r="J1224" s="204">
        <v>0.107</v>
      </c>
      <c r="K1224" s="204">
        <v>0.14499999999999999</v>
      </c>
      <c r="L1224" s="202"/>
      <c r="M1224" s="202"/>
      <c r="N1224" s="355">
        <v>1.5646</v>
      </c>
    </row>
    <row r="1225" spans="1:14" ht="45" x14ac:dyDescent="0.2">
      <c r="A1225" s="202" t="s">
        <v>1288</v>
      </c>
      <c r="B1225" s="202" t="s">
        <v>3303</v>
      </c>
      <c r="C1225" s="354" t="s">
        <v>7895</v>
      </c>
      <c r="D1225" s="204">
        <v>3.0870000000000002</v>
      </c>
      <c r="E1225" s="204"/>
      <c r="F1225" s="205">
        <v>14.5</v>
      </c>
      <c r="G1225" s="202">
        <v>4</v>
      </c>
      <c r="H1225" s="204">
        <v>0.375</v>
      </c>
      <c r="I1225" s="202">
        <v>28</v>
      </c>
      <c r="J1225" s="204">
        <v>9.0999999999999998E-2</v>
      </c>
      <c r="K1225" s="204">
        <v>0.121</v>
      </c>
      <c r="L1225" s="202"/>
      <c r="M1225" s="202"/>
      <c r="N1225" s="355">
        <v>1.2130000000000001</v>
      </c>
    </row>
    <row r="1226" spans="1:14" ht="45" x14ac:dyDescent="0.2">
      <c r="A1226" s="202" t="s">
        <v>7576</v>
      </c>
      <c r="B1226" s="202" t="s">
        <v>3303</v>
      </c>
      <c r="C1226" s="354" t="s">
        <v>7896</v>
      </c>
      <c r="D1226" s="204">
        <v>2.02</v>
      </c>
      <c r="E1226" s="204"/>
      <c r="F1226" s="205">
        <v>11.5</v>
      </c>
      <c r="G1226" s="202">
        <v>3</v>
      </c>
      <c r="H1226" s="204">
        <v>0.32700000000000001</v>
      </c>
      <c r="I1226" s="202">
        <v>23</v>
      </c>
      <c r="J1226" s="204">
        <v>7.9000000000000001E-2</v>
      </c>
      <c r="K1226" s="204">
        <v>0.104</v>
      </c>
      <c r="L1226" s="202"/>
      <c r="M1226" s="202"/>
      <c r="N1226" s="355">
        <v>1.1963999999999999</v>
      </c>
    </row>
    <row r="1227" spans="1:14" ht="45" x14ac:dyDescent="0.2">
      <c r="A1227" s="202" t="s">
        <v>1289</v>
      </c>
      <c r="B1227" s="202" t="s">
        <v>3303</v>
      </c>
      <c r="C1227" s="354" t="s">
        <v>13</v>
      </c>
      <c r="D1227" s="204">
        <v>11.477</v>
      </c>
      <c r="E1227" s="204"/>
      <c r="F1227" s="205">
        <v>29.7</v>
      </c>
      <c r="G1227" s="202">
        <v>9</v>
      </c>
      <c r="H1227" s="204">
        <v>0.84099999999999997</v>
      </c>
      <c r="I1227" s="202">
        <v>48</v>
      </c>
      <c r="J1227" s="204">
        <v>0.28299999999999997</v>
      </c>
      <c r="K1227" s="204"/>
      <c r="L1227" s="202" t="s">
        <v>310</v>
      </c>
      <c r="M1227" s="202" t="s">
        <v>310</v>
      </c>
      <c r="N1227" s="355">
        <v>3.1739999999999999</v>
      </c>
    </row>
    <row r="1228" spans="1:14" ht="33.75" x14ac:dyDescent="0.2">
      <c r="A1228" s="202" t="s">
        <v>1765</v>
      </c>
      <c r="B1228" s="202" t="s">
        <v>3305</v>
      </c>
      <c r="C1228" s="354" t="s">
        <v>7897</v>
      </c>
      <c r="D1228" s="204">
        <v>0.624</v>
      </c>
      <c r="E1228" s="204"/>
      <c r="F1228" s="205">
        <v>1.2</v>
      </c>
      <c r="G1228" s="202"/>
      <c r="H1228" s="204"/>
      <c r="I1228" s="202"/>
      <c r="J1228" s="204"/>
      <c r="K1228" s="204"/>
      <c r="L1228" s="202" t="s">
        <v>310</v>
      </c>
      <c r="M1228" s="202"/>
      <c r="N1228" s="355">
        <v>1.5648</v>
      </c>
    </row>
    <row r="1229" spans="1:14" ht="33.75" x14ac:dyDescent="0.2">
      <c r="A1229" s="202" t="s">
        <v>2016</v>
      </c>
      <c r="B1229" s="202" t="s">
        <v>3305</v>
      </c>
      <c r="C1229" s="354" t="s">
        <v>7898</v>
      </c>
      <c r="D1229" s="204">
        <v>1.7250000000000001</v>
      </c>
      <c r="E1229" s="204"/>
      <c r="F1229" s="205">
        <v>11.2</v>
      </c>
      <c r="G1229" s="202">
        <v>3</v>
      </c>
      <c r="H1229" s="204">
        <v>0.41799999999999998</v>
      </c>
      <c r="I1229" s="202">
        <v>24</v>
      </c>
      <c r="J1229" s="204">
        <v>0.105</v>
      </c>
      <c r="K1229" s="204">
        <v>0.13700000000000001</v>
      </c>
      <c r="L1229" s="202"/>
      <c r="M1229" s="202"/>
      <c r="N1229" s="355">
        <v>1.4328000000000001</v>
      </c>
    </row>
    <row r="1230" spans="1:14" ht="33.75" x14ac:dyDescent="0.2">
      <c r="A1230" s="202" t="s">
        <v>2018</v>
      </c>
      <c r="B1230" s="202" t="s">
        <v>3305</v>
      </c>
      <c r="C1230" s="354" t="s">
        <v>7899</v>
      </c>
      <c r="D1230" s="204">
        <v>1.161</v>
      </c>
      <c r="E1230" s="204"/>
      <c r="F1230" s="205">
        <v>8.6999999999999993</v>
      </c>
      <c r="G1230" s="202">
        <v>2</v>
      </c>
      <c r="H1230" s="204">
        <v>0.374</v>
      </c>
      <c r="I1230" s="202">
        <v>18</v>
      </c>
      <c r="J1230" s="204">
        <v>0.09</v>
      </c>
      <c r="K1230" s="204">
        <v>0.115</v>
      </c>
      <c r="L1230" s="202"/>
      <c r="M1230" s="202"/>
      <c r="N1230" s="355">
        <v>1.0872999999999999</v>
      </c>
    </row>
    <row r="1231" spans="1:14" x14ac:dyDescent="0.2">
      <c r="A1231" s="81" t="s">
        <v>2914</v>
      </c>
      <c r="B1231" s="82"/>
      <c r="C1231" s="83"/>
      <c r="D1231" s="84"/>
      <c r="E1231" s="84"/>
      <c r="F1231" s="85"/>
      <c r="G1231" s="82"/>
      <c r="H1231" s="84"/>
      <c r="I1231" s="82"/>
      <c r="J1231" s="84"/>
      <c r="K1231" s="84"/>
      <c r="L1231" s="82"/>
      <c r="M1231" s="82"/>
      <c r="N1231" s="356"/>
    </row>
    <row r="1232" spans="1:14" ht="56.25" x14ac:dyDescent="0.2">
      <c r="A1232" s="202" t="s">
        <v>2157</v>
      </c>
      <c r="B1232" s="202" t="s">
        <v>3303</v>
      </c>
      <c r="C1232" s="354" t="s">
        <v>1271</v>
      </c>
      <c r="D1232" s="204">
        <v>3.827</v>
      </c>
      <c r="E1232" s="204"/>
      <c r="F1232" s="205">
        <v>24.7</v>
      </c>
      <c r="G1232" s="202">
        <v>7</v>
      </c>
      <c r="H1232" s="204">
        <v>0.26100000000000001</v>
      </c>
      <c r="I1232" s="202">
        <v>43</v>
      </c>
      <c r="J1232" s="204">
        <v>5.8999999999999997E-2</v>
      </c>
      <c r="K1232" s="204"/>
      <c r="L1232" s="202" t="s">
        <v>310</v>
      </c>
      <c r="M1232" s="202"/>
      <c r="N1232" s="355">
        <v>0.89649999999999996</v>
      </c>
    </row>
    <row r="1233" spans="1:14" ht="56.25" x14ac:dyDescent="0.2">
      <c r="A1233" s="202" t="s">
        <v>2158</v>
      </c>
      <c r="B1233" s="202" t="s">
        <v>3303</v>
      </c>
      <c r="C1233" s="354" t="s">
        <v>14</v>
      </c>
      <c r="D1233" s="204">
        <v>1.679</v>
      </c>
      <c r="E1233" s="204"/>
      <c r="F1233" s="205">
        <v>11.7</v>
      </c>
      <c r="G1233" s="202">
        <v>3</v>
      </c>
      <c r="H1233" s="204">
        <v>0.21</v>
      </c>
      <c r="I1233" s="202">
        <v>26</v>
      </c>
      <c r="J1233" s="204">
        <v>5.0999999999999997E-2</v>
      </c>
      <c r="K1233" s="204"/>
      <c r="L1233" s="202" t="s">
        <v>310</v>
      </c>
      <c r="M1233" s="202"/>
      <c r="N1233" s="355">
        <v>0.68740000000000001</v>
      </c>
    </row>
    <row r="1234" spans="1:14" ht="56.25" x14ac:dyDescent="0.2">
      <c r="A1234" s="202" t="s">
        <v>2301</v>
      </c>
      <c r="B1234" s="202" t="s">
        <v>3303</v>
      </c>
      <c r="C1234" s="354" t="s">
        <v>5798</v>
      </c>
      <c r="D1234" s="204">
        <v>0.80500000000000005</v>
      </c>
      <c r="E1234" s="204"/>
      <c r="F1234" s="205">
        <v>4.4000000000000004</v>
      </c>
      <c r="G1234" s="202">
        <v>1</v>
      </c>
      <c r="H1234" s="204">
        <v>0.23100000000000001</v>
      </c>
      <c r="I1234" s="202">
        <v>10</v>
      </c>
      <c r="J1234" s="204">
        <v>5.8000000000000003E-2</v>
      </c>
      <c r="K1234" s="204">
        <v>6.8000000000000005E-2</v>
      </c>
      <c r="L1234" s="202"/>
      <c r="M1234" s="202"/>
      <c r="N1234" s="355">
        <v>0.76619999999999999</v>
      </c>
    </row>
    <row r="1235" spans="1:14" x14ac:dyDescent="0.2">
      <c r="A1235" s="202" t="s">
        <v>3128</v>
      </c>
      <c r="B1235" s="202" t="s">
        <v>3303</v>
      </c>
      <c r="C1235" s="354" t="s">
        <v>2801</v>
      </c>
      <c r="D1235" s="204">
        <v>0.81799999999999995</v>
      </c>
      <c r="E1235" s="204"/>
      <c r="F1235" s="205">
        <v>5.5</v>
      </c>
      <c r="G1235" s="202">
        <v>1</v>
      </c>
      <c r="H1235" s="204">
        <v>0.379</v>
      </c>
      <c r="I1235" s="202">
        <v>14</v>
      </c>
      <c r="J1235" s="204">
        <v>5.5E-2</v>
      </c>
      <c r="K1235" s="204">
        <v>6.6000000000000003E-2</v>
      </c>
      <c r="L1235" s="202"/>
      <c r="M1235" s="202"/>
      <c r="N1235" s="355">
        <v>0.71889999999999998</v>
      </c>
    </row>
    <row r="1236" spans="1:14" ht="22.5" x14ac:dyDescent="0.2">
      <c r="A1236" s="202" t="s">
        <v>2302</v>
      </c>
      <c r="B1236" s="202" t="s">
        <v>3303</v>
      </c>
      <c r="C1236" s="354" t="s">
        <v>2303</v>
      </c>
      <c r="D1236" s="204">
        <v>0.76200000000000001</v>
      </c>
      <c r="E1236" s="204"/>
      <c r="F1236" s="205">
        <v>3.6</v>
      </c>
      <c r="G1236" s="202">
        <v>1</v>
      </c>
      <c r="H1236" s="204">
        <v>0.28699999999999998</v>
      </c>
      <c r="I1236" s="202">
        <v>8</v>
      </c>
      <c r="J1236" s="204">
        <v>6.6000000000000003E-2</v>
      </c>
      <c r="K1236" s="204">
        <v>7.2999999999999995E-2</v>
      </c>
      <c r="L1236" s="202"/>
      <c r="M1236" s="202"/>
      <c r="N1236" s="355">
        <v>0.71730000000000005</v>
      </c>
    </row>
    <row r="1237" spans="1:14" ht="22.5" x14ac:dyDescent="0.2">
      <c r="A1237" s="202" t="s">
        <v>2304</v>
      </c>
      <c r="B1237" s="202" t="s">
        <v>3303</v>
      </c>
      <c r="C1237" s="354" t="s">
        <v>2305</v>
      </c>
      <c r="D1237" s="204">
        <v>0.56699999999999995</v>
      </c>
      <c r="E1237" s="204"/>
      <c r="F1237" s="205">
        <v>2.9</v>
      </c>
      <c r="G1237" s="202">
        <v>1</v>
      </c>
      <c r="H1237" s="204">
        <v>0.16200000000000001</v>
      </c>
      <c r="I1237" s="202">
        <v>6</v>
      </c>
      <c r="J1237" s="204">
        <v>6.7000000000000004E-2</v>
      </c>
      <c r="K1237" s="204">
        <v>7.1999999999999995E-2</v>
      </c>
      <c r="L1237" s="202"/>
      <c r="M1237" s="202"/>
      <c r="N1237" s="355">
        <v>0.7913</v>
      </c>
    </row>
    <row r="1238" spans="1:14" ht="22.5" x14ac:dyDescent="0.2">
      <c r="A1238" s="202" t="s">
        <v>4035</v>
      </c>
      <c r="B1238" s="202" t="s">
        <v>3303</v>
      </c>
      <c r="C1238" s="354" t="s">
        <v>2737</v>
      </c>
      <c r="D1238" s="204">
        <v>2.274</v>
      </c>
      <c r="E1238" s="204"/>
      <c r="F1238" s="205">
        <v>14</v>
      </c>
      <c r="G1238" s="202">
        <v>4</v>
      </c>
      <c r="H1238" s="204">
        <v>0.29899999999999999</v>
      </c>
      <c r="I1238" s="202">
        <v>29</v>
      </c>
      <c r="J1238" s="204">
        <v>7.4999999999999997E-2</v>
      </c>
      <c r="K1238" s="204">
        <v>0.1</v>
      </c>
      <c r="L1238" s="202"/>
      <c r="M1238" s="202"/>
      <c r="N1238" s="355">
        <v>1.1758999999999999</v>
      </c>
    </row>
    <row r="1239" spans="1:14" ht="33.75" x14ac:dyDescent="0.2">
      <c r="A1239" s="202" t="s">
        <v>4036</v>
      </c>
      <c r="B1239" s="202" t="s">
        <v>3303</v>
      </c>
      <c r="C1239" s="354" t="s">
        <v>6762</v>
      </c>
      <c r="D1239" s="204">
        <v>1.0289999999999999</v>
      </c>
      <c r="E1239" s="204"/>
      <c r="F1239" s="205">
        <v>6.3</v>
      </c>
      <c r="G1239" s="202">
        <v>1</v>
      </c>
      <c r="H1239" s="204">
        <v>0.53700000000000003</v>
      </c>
      <c r="I1239" s="202">
        <v>15</v>
      </c>
      <c r="J1239" s="204">
        <v>5.8999999999999997E-2</v>
      </c>
      <c r="K1239" s="204">
        <v>7.2999999999999995E-2</v>
      </c>
      <c r="L1239" s="202"/>
      <c r="M1239" s="202"/>
      <c r="N1239" s="355">
        <v>0.79469999999999996</v>
      </c>
    </row>
    <row r="1240" spans="1:14" ht="33.75" x14ac:dyDescent="0.2">
      <c r="A1240" s="202" t="s">
        <v>2738</v>
      </c>
      <c r="B1240" s="202" t="s">
        <v>3303</v>
      </c>
      <c r="C1240" s="354" t="s">
        <v>6763</v>
      </c>
      <c r="D1240" s="204">
        <v>0.71</v>
      </c>
      <c r="E1240" s="204"/>
      <c r="F1240" s="205">
        <v>4.3</v>
      </c>
      <c r="G1240" s="202">
        <v>1</v>
      </c>
      <c r="H1240" s="204">
        <v>0.311</v>
      </c>
      <c r="I1240" s="202">
        <v>10</v>
      </c>
      <c r="J1240" s="204">
        <v>0.06</v>
      </c>
      <c r="K1240" s="204">
        <v>7.0000000000000007E-2</v>
      </c>
      <c r="L1240" s="202"/>
      <c r="M1240" s="202"/>
      <c r="N1240" s="355">
        <v>0.74929999999999997</v>
      </c>
    </row>
    <row r="1241" spans="1:14" ht="22.5" x14ac:dyDescent="0.2">
      <c r="A1241" s="202" t="s">
        <v>1290</v>
      </c>
      <c r="B1241" s="202" t="s">
        <v>3303</v>
      </c>
      <c r="C1241" s="354" t="s">
        <v>872</v>
      </c>
      <c r="D1241" s="204">
        <v>5.75</v>
      </c>
      <c r="E1241" s="204"/>
      <c r="F1241" s="205">
        <v>16.600000000000001</v>
      </c>
      <c r="G1241" s="202">
        <v>5</v>
      </c>
      <c r="H1241" s="204">
        <v>0.27500000000000002</v>
      </c>
      <c r="I1241" s="202">
        <v>32</v>
      </c>
      <c r="J1241" s="204">
        <v>9.9000000000000005E-2</v>
      </c>
      <c r="K1241" s="204">
        <v>9.4E-2</v>
      </c>
      <c r="L1241" s="202"/>
      <c r="M1241" s="202"/>
      <c r="N1241" s="355">
        <v>1.0347999999999999</v>
      </c>
    </row>
    <row r="1242" spans="1:14" ht="22.5" x14ac:dyDescent="0.2">
      <c r="A1242" s="202" t="s">
        <v>873</v>
      </c>
      <c r="B1242" s="202" t="s">
        <v>3303</v>
      </c>
      <c r="C1242" s="354" t="s">
        <v>874</v>
      </c>
      <c r="D1242" s="204">
        <v>2.3969999999999998</v>
      </c>
      <c r="E1242" s="204"/>
      <c r="F1242" s="205">
        <v>8.6</v>
      </c>
      <c r="G1242" s="202">
        <v>2</v>
      </c>
      <c r="H1242" s="204">
        <v>0.25900000000000001</v>
      </c>
      <c r="I1242" s="202">
        <v>16</v>
      </c>
      <c r="J1242" s="204">
        <v>6.3E-2</v>
      </c>
      <c r="K1242" s="204">
        <v>8.1000000000000003E-2</v>
      </c>
      <c r="L1242" s="202"/>
      <c r="M1242" s="202"/>
      <c r="N1242" s="355">
        <v>0.85240000000000005</v>
      </c>
    </row>
    <row r="1243" spans="1:14" ht="33.75" x14ac:dyDescent="0.2">
      <c r="A1243" s="202" t="s">
        <v>2331</v>
      </c>
      <c r="B1243" s="202" t="s">
        <v>3303</v>
      </c>
      <c r="C1243" s="354" t="s">
        <v>2332</v>
      </c>
      <c r="D1243" s="204">
        <v>4.8929999999999998</v>
      </c>
      <c r="E1243" s="204"/>
      <c r="F1243" s="205">
        <v>24.5</v>
      </c>
      <c r="G1243" s="202">
        <v>7</v>
      </c>
      <c r="H1243" s="204">
        <v>0.33700000000000002</v>
      </c>
      <c r="I1243" s="202">
        <v>42</v>
      </c>
      <c r="J1243" s="204">
        <v>0.17</v>
      </c>
      <c r="K1243" s="204">
        <v>0.106</v>
      </c>
      <c r="L1243" s="202"/>
      <c r="M1243" s="202"/>
      <c r="N1243" s="355">
        <v>1.3160000000000001</v>
      </c>
    </row>
    <row r="1244" spans="1:14" x14ac:dyDescent="0.2">
      <c r="A1244" s="202" t="s">
        <v>399</v>
      </c>
      <c r="B1244" s="202" t="s">
        <v>3305</v>
      </c>
      <c r="C1244" s="354" t="s">
        <v>875</v>
      </c>
      <c r="D1244" s="204">
        <v>0.34599999999999997</v>
      </c>
      <c r="E1244" s="204"/>
      <c r="F1244" s="205">
        <v>2.9</v>
      </c>
      <c r="G1244" s="202">
        <v>1</v>
      </c>
      <c r="H1244" s="204">
        <v>0.16400000000000001</v>
      </c>
      <c r="I1244" s="202">
        <v>7</v>
      </c>
      <c r="J1244" s="204">
        <v>7.3999999999999996E-2</v>
      </c>
      <c r="K1244" s="204">
        <v>7.9000000000000001E-2</v>
      </c>
      <c r="L1244" s="202"/>
      <c r="M1244" s="202"/>
      <c r="N1244" s="355">
        <v>0.94379999999999997</v>
      </c>
    </row>
    <row r="1245" spans="1:14" ht="45" x14ac:dyDescent="0.2">
      <c r="A1245" s="202" t="s">
        <v>876</v>
      </c>
      <c r="B1245" s="202" t="s">
        <v>3305</v>
      </c>
      <c r="C1245" s="354" t="s">
        <v>1547</v>
      </c>
      <c r="D1245" s="204">
        <v>0.41899999999999998</v>
      </c>
      <c r="E1245" s="204"/>
      <c r="F1245" s="205">
        <v>3.6</v>
      </c>
      <c r="G1245" s="202">
        <v>1</v>
      </c>
      <c r="H1245" s="204">
        <v>0.23</v>
      </c>
      <c r="I1245" s="202">
        <v>8</v>
      </c>
      <c r="J1245" s="204">
        <v>6.9000000000000006E-2</v>
      </c>
      <c r="K1245" s="204">
        <v>7.6999999999999999E-2</v>
      </c>
      <c r="L1245" s="202"/>
      <c r="M1245" s="202"/>
      <c r="N1245" s="355">
        <v>1.0059</v>
      </c>
    </row>
    <row r="1246" spans="1:14" ht="22.5" x14ac:dyDescent="0.2">
      <c r="A1246" s="202" t="s">
        <v>3971</v>
      </c>
      <c r="B1246" s="202" t="s">
        <v>3305</v>
      </c>
      <c r="C1246" s="354" t="s">
        <v>3972</v>
      </c>
      <c r="D1246" s="204">
        <v>0.29799999999999999</v>
      </c>
      <c r="E1246" s="204"/>
      <c r="F1246" s="205">
        <v>2.5</v>
      </c>
      <c r="G1246" s="202">
        <v>1</v>
      </c>
      <c r="H1246" s="204">
        <v>0.14099999999999999</v>
      </c>
      <c r="I1246" s="202">
        <v>5</v>
      </c>
      <c r="J1246" s="204">
        <v>7.9000000000000001E-2</v>
      </c>
      <c r="K1246" s="204">
        <v>8.1000000000000003E-2</v>
      </c>
      <c r="L1246" s="202"/>
      <c r="M1246" s="202"/>
      <c r="N1246" s="355">
        <v>1.0298</v>
      </c>
    </row>
    <row r="1247" spans="1:14" x14ac:dyDescent="0.2">
      <c r="A1247" s="81" t="s">
        <v>2915</v>
      </c>
      <c r="B1247" s="82"/>
      <c r="C1247" s="83"/>
      <c r="D1247" s="84"/>
      <c r="E1247" s="84"/>
      <c r="F1247" s="85"/>
      <c r="G1247" s="82"/>
      <c r="H1247" s="84"/>
      <c r="I1247" s="82"/>
      <c r="J1247" s="84"/>
      <c r="K1247" s="84"/>
      <c r="L1247" s="82"/>
      <c r="M1247" s="82"/>
      <c r="N1247" s="356"/>
    </row>
    <row r="1248" spans="1:14" ht="56.25" x14ac:dyDescent="0.2">
      <c r="A1248" s="202" t="s">
        <v>2560</v>
      </c>
      <c r="B1248" s="202" t="s">
        <v>3303</v>
      </c>
      <c r="C1248" s="354" t="s">
        <v>15</v>
      </c>
      <c r="D1248" s="204">
        <v>10.493</v>
      </c>
      <c r="E1248" s="204"/>
      <c r="F1248" s="205">
        <v>32.299999999999997</v>
      </c>
      <c r="G1248" s="202">
        <v>10</v>
      </c>
      <c r="H1248" s="204">
        <v>0.70099999999999996</v>
      </c>
      <c r="I1248" s="202">
        <v>50</v>
      </c>
      <c r="J1248" s="204">
        <v>0.23899999999999999</v>
      </c>
      <c r="K1248" s="204">
        <v>0.23200000000000001</v>
      </c>
      <c r="L1248" s="202"/>
      <c r="M1248" s="202"/>
      <c r="N1248" s="355">
        <v>2.4321999999999999</v>
      </c>
    </row>
    <row r="1249" spans="1:14" ht="56.25" x14ac:dyDescent="0.2">
      <c r="A1249" s="202" t="s">
        <v>2561</v>
      </c>
      <c r="B1249" s="202" t="s">
        <v>3303</v>
      </c>
      <c r="C1249" s="354" t="s">
        <v>7900</v>
      </c>
      <c r="D1249" s="204">
        <v>5.3259999999999996</v>
      </c>
      <c r="E1249" s="204"/>
      <c r="F1249" s="205">
        <v>20.5</v>
      </c>
      <c r="G1249" s="202">
        <v>6</v>
      </c>
      <c r="H1249" s="204">
        <v>0.55900000000000005</v>
      </c>
      <c r="I1249" s="202">
        <v>38</v>
      </c>
      <c r="J1249" s="204">
        <v>0.13400000000000001</v>
      </c>
      <c r="K1249" s="204">
        <v>0.182</v>
      </c>
      <c r="L1249" s="202"/>
      <c r="M1249" s="202"/>
      <c r="N1249" s="355">
        <v>2.1707000000000001</v>
      </c>
    </row>
    <row r="1250" spans="1:14" ht="56.25" x14ac:dyDescent="0.2">
      <c r="A1250" s="202" t="s">
        <v>3026</v>
      </c>
      <c r="B1250" s="202" t="s">
        <v>3303</v>
      </c>
      <c r="C1250" s="354" t="s">
        <v>7901</v>
      </c>
      <c r="D1250" s="204">
        <v>2.387</v>
      </c>
      <c r="E1250" s="204"/>
      <c r="F1250" s="205">
        <v>12.5</v>
      </c>
      <c r="G1250" s="202">
        <v>3</v>
      </c>
      <c r="H1250" s="204">
        <v>0.29499999999999998</v>
      </c>
      <c r="I1250" s="202">
        <v>26</v>
      </c>
      <c r="J1250" s="204">
        <v>9.4E-2</v>
      </c>
      <c r="K1250" s="204">
        <v>8.6999999999999994E-2</v>
      </c>
      <c r="L1250" s="202"/>
      <c r="M1250" s="202"/>
      <c r="N1250" s="355">
        <v>1.3612</v>
      </c>
    </row>
    <row r="1251" spans="1:14" ht="45" x14ac:dyDescent="0.2">
      <c r="A1251" s="202" t="s">
        <v>286</v>
      </c>
      <c r="B1251" s="202" t="s">
        <v>3303</v>
      </c>
      <c r="C1251" s="354" t="s">
        <v>287</v>
      </c>
      <c r="D1251" s="204">
        <v>2.1240000000000001</v>
      </c>
      <c r="E1251" s="204"/>
      <c r="F1251" s="205">
        <v>12.5</v>
      </c>
      <c r="G1251" s="202">
        <v>3</v>
      </c>
      <c r="H1251" s="204">
        <v>0.36199999999999999</v>
      </c>
      <c r="I1251" s="202">
        <v>25</v>
      </c>
      <c r="J1251" s="204">
        <v>8.1000000000000003E-2</v>
      </c>
      <c r="K1251" s="204">
        <v>0.107</v>
      </c>
      <c r="L1251" s="202"/>
      <c r="M1251" s="202"/>
      <c r="N1251" s="355">
        <v>1.2462</v>
      </c>
    </row>
    <row r="1252" spans="1:14" x14ac:dyDescent="0.2">
      <c r="A1252" s="202" t="s">
        <v>7902</v>
      </c>
      <c r="B1252" s="202" t="s">
        <v>3303</v>
      </c>
      <c r="C1252" s="354" t="s">
        <v>7903</v>
      </c>
      <c r="D1252" s="204">
        <v>1.034</v>
      </c>
      <c r="E1252" s="204"/>
      <c r="F1252" s="205">
        <v>6.3</v>
      </c>
      <c r="G1252" s="202">
        <v>1</v>
      </c>
      <c r="H1252" s="204">
        <v>0.66800000000000004</v>
      </c>
      <c r="I1252" s="202">
        <v>14</v>
      </c>
      <c r="J1252" s="204">
        <v>7.3999999999999996E-2</v>
      </c>
      <c r="K1252" s="204">
        <v>9.1999999999999998E-2</v>
      </c>
      <c r="L1252" s="202"/>
      <c r="M1252" s="202"/>
      <c r="N1252" s="355">
        <v>1.3393999999999999</v>
      </c>
    </row>
    <row r="1253" spans="1:14" x14ac:dyDescent="0.2">
      <c r="A1253" s="202" t="s">
        <v>7904</v>
      </c>
      <c r="B1253" s="202" t="s">
        <v>3305</v>
      </c>
      <c r="C1253" s="354" t="s">
        <v>7905</v>
      </c>
      <c r="D1253" s="204">
        <v>0.47499999999999998</v>
      </c>
      <c r="E1253" s="204"/>
      <c r="F1253" s="205">
        <v>4.8</v>
      </c>
      <c r="G1253" s="202"/>
      <c r="H1253" s="204"/>
      <c r="I1253" s="202">
        <v>12</v>
      </c>
      <c r="J1253" s="204">
        <v>6.3E-2</v>
      </c>
      <c r="K1253" s="204">
        <v>7.3999999999999996E-2</v>
      </c>
      <c r="L1253" s="202"/>
      <c r="M1253" s="202"/>
      <c r="N1253" s="355">
        <v>1.1109</v>
      </c>
    </row>
    <row r="1254" spans="1:14" x14ac:dyDescent="0.2">
      <c r="A1254" s="202" t="s">
        <v>519</v>
      </c>
      <c r="B1254" s="202" t="s">
        <v>3305</v>
      </c>
      <c r="C1254" s="354" t="s">
        <v>3812</v>
      </c>
      <c r="D1254" s="204">
        <v>0.17100000000000001</v>
      </c>
      <c r="E1254" s="204"/>
      <c r="F1254" s="205">
        <v>1</v>
      </c>
      <c r="G1254" s="202"/>
      <c r="H1254" s="204"/>
      <c r="I1254" s="202"/>
      <c r="J1254" s="204"/>
      <c r="K1254" s="204"/>
      <c r="L1254" s="202"/>
      <c r="M1254" s="202"/>
      <c r="N1254" s="355">
        <v>1.2757000000000001</v>
      </c>
    </row>
    <row r="1255" spans="1:14" x14ac:dyDescent="0.2">
      <c r="A1255" s="81" t="s">
        <v>2916</v>
      </c>
      <c r="B1255" s="82"/>
      <c r="C1255" s="83"/>
      <c r="D1255" s="84"/>
      <c r="E1255" s="84"/>
      <c r="F1255" s="85"/>
      <c r="G1255" s="82"/>
      <c r="H1255" s="84"/>
      <c r="I1255" s="82"/>
      <c r="J1255" s="84"/>
      <c r="K1255" s="84"/>
      <c r="L1255" s="82"/>
      <c r="M1255" s="82"/>
      <c r="N1255" s="356"/>
    </row>
    <row r="1256" spans="1:14" ht="33.75" x14ac:dyDescent="0.2">
      <c r="A1256" s="202" t="s">
        <v>2564</v>
      </c>
      <c r="B1256" s="202" t="s">
        <v>3303</v>
      </c>
      <c r="C1256" s="354" t="s">
        <v>6850</v>
      </c>
      <c r="D1256" s="204">
        <v>2.3679999999999999</v>
      </c>
      <c r="E1256" s="204"/>
      <c r="F1256" s="205">
        <v>12.2</v>
      </c>
      <c r="G1256" s="202">
        <v>3</v>
      </c>
      <c r="H1256" s="204">
        <v>0.33100000000000002</v>
      </c>
      <c r="I1256" s="202">
        <v>29</v>
      </c>
      <c r="J1256" s="204">
        <v>7.5999999999999998E-2</v>
      </c>
      <c r="K1256" s="204">
        <v>0.10100000000000001</v>
      </c>
      <c r="L1256" s="202"/>
      <c r="M1256" s="202"/>
      <c r="N1256" s="355">
        <v>0.90180000000000005</v>
      </c>
    </row>
    <row r="1257" spans="1:14" ht="45" x14ac:dyDescent="0.2">
      <c r="A1257" s="202" t="s">
        <v>2565</v>
      </c>
      <c r="B1257" s="202" t="s">
        <v>3303</v>
      </c>
      <c r="C1257" s="354" t="s">
        <v>6764</v>
      </c>
      <c r="D1257" s="204">
        <v>0.95599999999999996</v>
      </c>
      <c r="E1257" s="204"/>
      <c r="F1257" s="205">
        <v>4.0999999999999996</v>
      </c>
      <c r="G1257" s="202">
        <v>1</v>
      </c>
      <c r="H1257" s="204">
        <v>0.4</v>
      </c>
      <c r="I1257" s="202">
        <v>11</v>
      </c>
      <c r="J1257" s="204">
        <v>6.9000000000000006E-2</v>
      </c>
      <c r="K1257" s="204">
        <v>7.9000000000000001E-2</v>
      </c>
      <c r="L1257" s="202"/>
      <c r="M1257" s="202"/>
      <c r="N1257" s="355">
        <v>0.83430000000000004</v>
      </c>
    </row>
    <row r="1258" spans="1:14" ht="45" x14ac:dyDescent="0.2">
      <c r="A1258" s="202" t="s">
        <v>6765</v>
      </c>
      <c r="B1258" s="202" t="s">
        <v>3303</v>
      </c>
      <c r="C1258" s="354" t="s">
        <v>6766</v>
      </c>
      <c r="D1258" s="204">
        <v>0.47699999999999998</v>
      </c>
      <c r="E1258" s="204"/>
      <c r="F1258" s="205">
        <v>4.0999999999999996</v>
      </c>
      <c r="G1258" s="202">
        <v>1</v>
      </c>
      <c r="H1258" s="204">
        <v>0.21199999999999999</v>
      </c>
      <c r="I1258" s="202">
        <v>10</v>
      </c>
      <c r="J1258" s="204">
        <v>6.5000000000000002E-2</v>
      </c>
      <c r="K1258" s="204">
        <v>7.4999999999999997E-2</v>
      </c>
      <c r="L1258" s="202"/>
      <c r="M1258" s="202"/>
      <c r="N1258" s="355">
        <v>0.76990000000000003</v>
      </c>
    </row>
    <row r="1259" spans="1:14" x14ac:dyDescent="0.2">
      <c r="A1259" s="202" t="s">
        <v>520</v>
      </c>
      <c r="B1259" s="202" t="s">
        <v>3303</v>
      </c>
      <c r="C1259" s="354" t="s">
        <v>521</v>
      </c>
      <c r="D1259" s="204">
        <v>2.4489999999999998</v>
      </c>
      <c r="E1259" s="204"/>
      <c r="F1259" s="205">
        <v>8</v>
      </c>
      <c r="G1259" s="202">
        <v>2</v>
      </c>
      <c r="H1259" s="204">
        <v>0.33300000000000002</v>
      </c>
      <c r="I1259" s="202">
        <v>13</v>
      </c>
      <c r="J1259" s="204">
        <v>0.125</v>
      </c>
      <c r="K1259" s="204">
        <v>0.111</v>
      </c>
      <c r="L1259" s="202"/>
      <c r="M1259" s="202"/>
      <c r="N1259" s="355">
        <v>1.2157</v>
      </c>
    </row>
    <row r="1260" spans="1:14" ht="56.25" x14ac:dyDescent="0.2">
      <c r="A1260" s="202" t="s">
        <v>2333</v>
      </c>
      <c r="B1260" s="202" t="s">
        <v>3305</v>
      </c>
      <c r="C1260" s="354" t="s">
        <v>7906</v>
      </c>
      <c r="D1260" s="204">
        <v>0.83299999999999996</v>
      </c>
      <c r="E1260" s="204"/>
      <c r="F1260" s="205">
        <v>2.4</v>
      </c>
      <c r="G1260" s="202">
        <v>1</v>
      </c>
      <c r="H1260" s="204">
        <v>0.42099999999999999</v>
      </c>
      <c r="I1260" s="202">
        <v>5</v>
      </c>
      <c r="J1260" s="204">
        <v>0.24299999999999999</v>
      </c>
      <c r="K1260" s="204">
        <v>0.246</v>
      </c>
      <c r="L1260" s="202"/>
      <c r="M1260" s="202"/>
      <c r="N1260" s="355">
        <v>1.1900999999999999</v>
      </c>
    </row>
    <row r="1261" spans="1:14" ht="56.25" x14ac:dyDescent="0.2">
      <c r="A1261" s="202" t="s">
        <v>2358</v>
      </c>
      <c r="B1261" s="202" t="s">
        <v>3305</v>
      </c>
      <c r="C1261" s="354" t="s">
        <v>7907</v>
      </c>
      <c r="D1261" s="204">
        <v>0.55500000000000005</v>
      </c>
      <c r="E1261" s="204"/>
      <c r="F1261" s="205">
        <v>2.2000000000000002</v>
      </c>
      <c r="G1261" s="202">
        <v>1</v>
      </c>
      <c r="H1261" s="204">
        <v>0.27500000000000002</v>
      </c>
      <c r="I1261" s="202">
        <v>4</v>
      </c>
      <c r="J1261" s="204">
        <v>0.17199999999999999</v>
      </c>
      <c r="K1261" s="204">
        <v>0.17</v>
      </c>
      <c r="L1261" s="202"/>
      <c r="M1261" s="202"/>
      <c r="N1261" s="355">
        <v>1.3508</v>
      </c>
    </row>
    <row r="1262" spans="1:14" ht="56.25" x14ac:dyDescent="0.2">
      <c r="A1262" s="202" t="s">
        <v>3363</v>
      </c>
      <c r="B1262" s="202" t="s">
        <v>3305</v>
      </c>
      <c r="C1262" s="354" t="s">
        <v>7908</v>
      </c>
      <c r="D1262" s="204">
        <v>0.50800000000000001</v>
      </c>
      <c r="E1262" s="204"/>
      <c r="F1262" s="205">
        <v>3</v>
      </c>
      <c r="G1262" s="202">
        <v>1</v>
      </c>
      <c r="H1262" s="204">
        <v>0.13200000000000001</v>
      </c>
      <c r="I1262" s="202">
        <v>7</v>
      </c>
      <c r="J1262" s="204">
        <v>9.6000000000000002E-2</v>
      </c>
      <c r="K1262" s="204">
        <v>0.10299999999999999</v>
      </c>
      <c r="L1262" s="202"/>
      <c r="M1262" s="202"/>
      <c r="N1262" s="355">
        <v>1.1134999999999999</v>
      </c>
    </row>
    <row r="1263" spans="1:14" ht="56.25" x14ac:dyDescent="0.2">
      <c r="A1263" s="202" t="s">
        <v>1067</v>
      </c>
      <c r="B1263" s="202" t="s">
        <v>3305</v>
      </c>
      <c r="C1263" s="354" t="s">
        <v>7909</v>
      </c>
      <c r="D1263" s="204">
        <v>0.313</v>
      </c>
      <c r="E1263" s="204"/>
      <c r="F1263" s="205">
        <v>2.6</v>
      </c>
      <c r="G1263" s="202">
        <v>1</v>
      </c>
      <c r="H1263" s="204">
        <v>0.112</v>
      </c>
      <c r="I1263" s="202">
        <v>5</v>
      </c>
      <c r="J1263" s="204">
        <v>0.08</v>
      </c>
      <c r="K1263" s="204">
        <v>8.2000000000000003E-2</v>
      </c>
      <c r="L1263" s="202"/>
      <c r="M1263" s="202"/>
      <c r="N1263" s="355">
        <v>0.98619999999999997</v>
      </c>
    </row>
    <row r="1264" spans="1:14" ht="22.5" x14ac:dyDescent="0.2">
      <c r="A1264" s="202" t="s">
        <v>1766</v>
      </c>
      <c r="B1264" s="202" t="s">
        <v>3305</v>
      </c>
      <c r="C1264" s="354" t="s">
        <v>1152</v>
      </c>
      <c r="D1264" s="204">
        <v>0.45200000000000001</v>
      </c>
      <c r="E1264" s="204"/>
      <c r="F1264" s="205">
        <v>4.2</v>
      </c>
      <c r="G1264" s="202">
        <v>1</v>
      </c>
      <c r="H1264" s="204">
        <v>0.25900000000000001</v>
      </c>
      <c r="I1264" s="202">
        <v>10</v>
      </c>
      <c r="J1264" s="204">
        <v>7.0999999999999994E-2</v>
      </c>
      <c r="K1264" s="204">
        <v>8.2000000000000003E-2</v>
      </c>
      <c r="L1264" s="202"/>
      <c r="M1264" s="202"/>
      <c r="N1264" s="355">
        <v>0.88049999999999995</v>
      </c>
    </row>
    <row r="1265" spans="1:14" x14ac:dyDescent="0.2">
      <c r="A1265" s="202" t="s">
        <v>522</v>
      </c>
      <c r="B1265" s="202" t="s">
        <v>3305</v>
      </c>
      <c r="C1265" s="354" t="s">
        <v>523</v>
      </c>
      <c r="D1265" s="204">
        <v>0.73399999999999999</v>
      </c>
      <c r="E1265" s="204"/>
      <c r="F1265" s="205">
        <v>2.4</v>
      </c>
      <c r="G1265" s="202">
        <v>1</v>
      </c>
      <c r="H1265" s="204">
        <v>0.32200000000000001</v>
      </c>
      <c r="I1265" s="202">
        <v>5</v>
      </c>
      <c r="J1265" s="204">
        <v>0.21099999999999999</v>
      </c>
      <c r="K1265" s="204">
        <v>0.21199999999999999</v>
      </c>
      <c r="L1265" s="202"/>
      <c r="M1265" s="202"/>
      <c r="N1265" s="355">
        <v>0.97889999999999999</v>
      </c>
    </row>
    <row r="1266" spans="1:14" x14ac:dyDescent="0.2">
      <c r="A1266" s="81" t="s">
        <v>5800</v>
      </c>
      <c r="B1266" s="82"/>
      <c r="C1266" s="83"/>
      <c r="D1266" s="84"/>
      <c r="E1266" s="84"/>
      <c r="F1266" s="85"/>
      <c r="G1266" s="82"/>
      <c r="H1266" s="84"/>
      <c r="I1266" s="82"/>
      <c r="J1266" s="84"/>
      <c r="K1266" s="84"/>
      <c r="L1266" s="82"/>
      <c r="M1266" s="82"/>
      <c r="N1266" s="356"/>
    </row>
    <row r="1267" spans="1:14" ht="56.25" x14ac:dyDescent="0.2">
      <c r="A1267" s="202" t="s">
        <v>5801</v>
      </c>
      <c r="B1267" s="202" t="s">
        <v>3303</v>
      </c>
      <c r="C1267" s="354" t="s">
        <v>7910</v>
      </c>
      <c r="D1267" s="204">
        <v>5.0129999999999999</v>
      </c>
      <c r="E1267" s="204"/>
      <c r="F1267" s="205">
        <v>27.5</v>
      </c>
      <c r="G1267" s="202">
        <v>8</v>
      </c>
      <c r="H1267" s="204">
        <v>0.433</v>
      </c>
      <c r="I1267" s="202">
        <v>45</v>
      </c>
      <c r="J1267" s="204">
        <v>0.14199999999999999</v>
      </c>
      <c r="K1267" s="204">
        <v>0.13700000000000001</v>
      </c>
      <c r="L1267" s="202"/>
      <c r="M1267" s="202" t="s">
        <v>310</v>
      </c>
      <c r="N1267" s="355">
        <v>1.4744999999999999</v>
      </c>
    </row>
    <row r="1268" spans="1:14" ht="45" x14ac:dyDescent="0.2">
      <c r="A1268" s="202" t="s">
        <v>5803</v>
      </c>
      <c r="B1268" s="202" t="s">
        <v>3303</v>
      </c>
      <c r="C1268" s="354" t="s">
        <v>7911</v>
      </c>
      <c r="D1268" s="204">
        <v>3.0939999999999999</v>
      </c>
      <c r="E1268" s="204"/>
      <c r="F1268" s="205">
        <v>18.899999999999999</v>
      </c>
      <c r="G1268" s="202">
        <v>5</v>
      </c>
      <c r="H1268" s="204">
        <v>0.32800000000000001</v>
      </c>
      <c r="I1268" s="202">
        <v>36</v>
      </c>
      <c r="J1268" s="204">
        <v>7.2999999999999995E-2</v>
      </c>
      <c r="K1268" s="204">
        <v>9.9000000000000005E-2</v>
      </c>
      <c r="L1268" s="202"/>
      <c r="M1268" s="202" t="s">
        <v>310</v>
      </c>
      <c r="N1268" s="355">
        <v>1.0427</v>
      </c>
    </row>
    <row r="1269" spans="1:14" ht="56.25" x14ac:dyDescent="0.2">
      <c r="A1269" s="202" t="s">
        <v>5805</v>
      </c>
      <c r="B1269" s="202" t="s">
        <v>3303</v>
      </c>
      <c r="C1269" s="354" t="s">
        <v>7410</v>
      </c>
      <c r="D1269" s="204">
        <v>2.7360000000000002</v>
      </c>
      <c r="E1269" s="204"/>
      <c r="F1269" s="205">
        <v>18.3</v>
      </c>
      <c r="G1269" s="202">
        <v>5</v>
      </c>
      <c r="H1269" s="204">
        <v>0.29599999999999999</v>
      </c>
      <c r="I1269" s="202">
        <v>35</v>
      </c>
      <c r="J1269" s="204">
        <v>6.8000000000000005E-2</v>
      </c>
      <c r="K1269" s="204">
        <v>9.1999999999999998E-2</v>
      </c>
      <c r="L1269" s="202"/>
      <c r="M1269" s="202" t="s">
        <v>310</v>
      </c>
      <c r="N1269" s="355">
        <v>1.0764</v>
      </c>
    </row>
    <row r="1270" spans="1:14" ht="56.25" x14ac:dyDescent="0.2">
      <c r="A1270" s="202" t="s">
        <v>5807</v>
      </c>
      <c r="B1270" s="202" t="s">
        <v>3303</v>
      </c>
      <c r="C1270" s="354" t="s">
        <v>5808</v>
      </c>
      <c r="D1270" s="204">
        <v>2.2810000000000001</v>
      </c>
      <c r="E1270" s="204"/>
      <c r="F1270" s="205">
        <v>17</v>
      </c>
      <c r="G1270" s="202">
        <v>5</v>
      </c>
      <c r="H1270" s="204">
        <v>0.25700000000000001</v>
      </c>
      <c r="I1270" s="202">
        <v>31</v>
      </c>
      <c r="J1270" s="204">
        <v>6.4000000000000001E-2</v>
      </c>
      <c r="K1270" s="204">
        <v>8.5999999999999993E-2</v>
      </c>
      <c r="L1270" s="202"/>
      <c r="M1270" s="202" t="s">
        <v>310</v>
      </c>
      <c r="N1270" s="355">
        <v>0.92179999999999995</v>
      </c>
    </row>
    <row r="1271" spans="1:14" ht="33.75" x14ac:dyDescent="0.2">
      <c r="A1271" s="202" t="s">
        <v>5809</v>
      </c>
      <c r="B1271" s="202" t="s">
        <v>3303</v>
      </c>
      <c r="C1271" s="354" t="s">
        <v>5810</v>
      </c>
      <c r="D1271" s="204">
        <v>1.885</v>
      </c>
      <c r="E1271" s="204"/>
      <c r="F1271" s="205">
        <v>15.8</v>
      </c>
      <c r="G1271" s="202">
        <v>4</v>
      </c>
      <c r="H1271" s="204">
        <v>0.26900000000000002</v>
      </c>
      <c r="I1271" s="202">
        <v>29</v>
      </c>
      <c r="J1271" s="204">
        <v>0.06</v>
      </c>
      <c r="K1271" s="204">
        <v>0.08</v>
      </c>
      <c r="L1271" s="202"/>
      <c r="M1271" s="202" t="s">
        <v>310</v>
      </c>
      <c r="N1271" s="355">
        <v>0.83479999999999999</v>
      </c>
    </row>
    <row r="1272" spans="1:14" ht="45" x14ac:dyDescent="0.2">
      <c r="A1272" s="202" t="s">
        <v>5811</v>
      </c>
      <c r="B1272" s="202" t="s">
        <v>3303</v>
      </c>
      <c r="C1272" s="354" t="s">
        <v>5812</v>
      </c>
      <c r="D1272" s="204">
        <v>1.8220000000000001</v>
      </c>
      <c r="E1272" s="204"/>
      <c r="F1272" s="205">
        <v>14.6</v>
      </c>
      <c r="G1272" s="202">
        <v>4</v>
      </c>
      <c r="H1272" s="204">
        <v>0.27900000000000003</v>
      </c>
      <c r="I1272" s="202">
        <v>28</v>
      </c>
      <c r="J1272" s="204">
        <v>6.7000000000000004E-2</v>
      </c>
      <c r="K1272" s="204">
        <v>0.09</v>
      </c>
      <c r="L1272" s="202"/>
      <c r="M1272" s="202" t="s">
        <v>310</v>
      </c>
      <c r="N1272" s="355">
        <v>0.8175</v>
      </c>
    </row>
    <row r="1273" spans="1:14" ht="22.5" x14ac:dyDescent="0.2">
      <c r="A1273" s="202" t="s">
        <v>5813</v>
      </c>
      <c r="B1273" s="202" t="s">
        <v>3303</v>
      </c>
      <c r="C1273" s="354" t="s">
        <v>5814</v>
      </c>
      <c r="D1273" s="204">
        <v>1.6180000000000001</v>
      </c>
      <c r="E1273" s="204"/>
      <c r="F1273" s="205">
        <v>14.2</v>
      </c>
      <c r="G1273" s="202">
        <v>4</v>
      </c>
      <c r="H1273" s="204">
        <v>0.24399999999999999</v>
      </c>
      <c r="I1273" s="202">
        <v>27</v>
      </c>
      <c r="J1273" s="204">
        <v>0.06</v>
      </c>
      <c r="K1273" s="204">
        <v>0.08</v>
      </c>
      <c r="L1273" s="202"/>
      <c r="M1273" s="202" t="s">
        <v>310</v>
      </c>
      <c r="N1273" s="355">
        <v>0.80679999999999996</v>
      </c>
    </row>
    <row r="1274" spans="1:14" ht="22.5" x14ac:dyDescent="0.2">
      <c r="A1274" s="202" t="s">
        <v>5815</v>
      </c>
      <c r="B1274" s="202" t="s">
        <v>3303</v>
      </c>
      <c r="C1274" s="354" t="s">
        <v>5816</v>
      </c>
      <c r="D1274" s="204">
        <v>1.4239999999999999</v>
      </c>
      <c r="E1274" s="204"/>
      <c r="F1274" s="205">
        <v>12</v>
      </c>
      <c r="G1274" s="202">
        <v>3</v>
      </c>
      <c r="H1274" s="204">
        <v>0.25800000000000001</v>
      </c>
      <c r="I1274" s="202">
        <v>25</v>
      </c>
      <c r="J1274" s="204">
        <v>0.06</v>
      </c>
      <c r="K1274" s="204">
        <v>7.9000000000000001E-2</v>
      </c>
      <c r="L1274" s="202"/>
      <c r="M1274" s="202" t="s">
        <v>310</v>
      </c>
      <c r="N1274" s="355">
        <v>0.81879999999999997</v>
      </c>
    </row>
    <row r="1275" spans="1:14" ht="22.5" x14ac:dyDescent="0.2">
      <c r="A1275" s="202" t="s">
        <v>5817</v>
      </c>
      <c r="B1275" s="202" t="s">
        <v>3303</v>
      </c>
      <c r="C1275" s="354" t="s">
        <v>5818</v>
      </c>
      <c r="D1275" s="204">
        <v>0.80800000000000005</v>
      </c>
      <c r="E1275" s="204"/>
      <c r="F1275" s="205">
        <v>7.1</v>
      </c>
      <c r="G1275" s="202">
        <v>1</v>
      </c>
      <c r="H1275" s="204">
        <v>0.42599999999999999</v>
      </c>
      <c r="I1275" s="202">
        <v>19</v>
      </c>
      <c r="J1275" s="204">
        <v>5.6000000000000001E-2</v>
      </c>
      <c r="K1275" s="204">
        <v>7.0000000000000007E-2</v>
      </c>
      <c r="L1275" s="202"/>
      <c r="M1275" s="202" t="s">
        <v>310</v>
      </c>
      <c r="N1275" s="355">
        <v>0.77080000000000004</v>
      </c>
    </row>
    <row r="1276" spans="1:14" x14ac:dyDescent="0.2">
      <c r="A1276" s="202" t="s">
        <v>5819</v>
      </c>
      <c r="B1276" s="202" t="s">
        <v>3305</v>
      </c>
      <c r="C1276" s="354" t="s">
        <v>5820</v>
      </c>
      <c r="D1276" s="204">
        <v>0.64</v>
      </c>
      <c r="E1276" s="204"/>
      <c r="F1276" s="205">
        <v>5.0999999999999996</v>
      </c>
      <c r="G1276" s="202">
        <v>1</v>
      </c>
      <c r="H1276" s="204">
        <v>0.312</v>
      </c>
      <c r="I1276" s="202">
        <v>12</v>
      </c>
      <c r="J1276" s="204">
        <v>8.5999999999999993E-2</v>
      </c>
      <c r="K1276" s="204">
        <v>0.10299999999999999</v>
      </c>
      <c r="L1276" s="202"/>
      <c r="M1276" s="202" t="s">
        <v>310</v>
      </c>
      <c r="N1276" s="355">
        <v>1.8092999999999999</v>
      </c>
    </row>
    <row r="1277" spans="1:14" x14ac:dyDescent="0.2">
      <c r="A1277" s="81" t="s">
        <v>5821</v>
      </c>
      <c r="B1277" s="82"/>
      <c r="C1277" s="83"/>
      <c r="D1277" s="84"/>
      <c r="E1277" s="84"/>
      <c r="F1277" s="85"/>
      <c r="G1277" s="82"/>
      <c r="H1277" s="84"/>
      <c r="I1277" s="82"/>
      <c r="J1277" s="84"/>
      <c r="K1277" s="84"/>
      <c r="L1277" s="82"/>
      <c r="M1277" s="82"/>
      <c r="N1277" s="356"/>
    </row>
    <row r="1278" spans="1:14" x14ac:dyDescent="0.2">
      <c r="A1278" s="202" t="s">
        <v>4042</v>
      </c>
      <c r="B1278" s="202" t="s">
        <v>3305</v>
      </c>
      <c r="C1278" s="354" t="s">
        <v>4043</v>
      </c>
      <c r="D1278" s="204"/>
      <c r="E1278" s="204"/>
      <c r="F1278" s="205"/>
      <c r="G1278" s="202"/>
      <c r="H1278" s="204"/>
      <c r="I1278" s="202"/>
      <c r="J1278" s="204"/>
      <c r="K1278" s="204"/>
      <c r="L1278" s="202"/>
      <c r="M1278" s="202"/>
      <c r="N1278" s="355"/>
    </row>
    <row r="1279" spans="1:14" x14ac:dyDescent="0.2">
      <c r="A1279" s="202" t="s">
        <v>4044</v>
      </c>
      <c r="B1279" s="202" t="s">
        <v>3305</v>
      </c>
      <c r="C1279" s="354" t="s">
        <v>3494</v>
      </c>
      <c r="D1279" s="204"/>
      <c r="E1279" s="204"/>
      <c r="F1279" s="205"/>
      <c r="G1279" s="202"/>
      <c r="H1279" s="204"/>
      <c r="I1279" s="202"/>
      <c r="J1279" s="204"/>
      <c r="K1279" s="204"/>
      <c r="L1279" s="202"/>
      <c r="M1279" s="202"/>
      <c r="N1279" s="355"/>
    </row>
    <row r="1280" spans="1:14" x14ac:dyDescent="0.2">
      <c r="A1280" s="202" t="s">
        <v>3495</v>
      </c>
      <c r="B1280" s="202" t="s">
        <v>3305</v>
      </c>
      <c r="C1280" s="354" t="s">
        <v>3101</v>
      </c>
      <c r="D1280" s="204"/>
      <c r="E1280" s="204"/>
      <c r="F1280" s="205"/>
      <c r="G1280" s="202"/>
      <c r="H1280" s="204"/>
      <c r="I1280" s="202"/>
      <c r="J1280" s="204"/>
      <c r="K1280" s="204"/>
      <c r="L1280" s="202"/>
      <c r="M1280" s="202"/>
      <c r="N1280" s="355"/>
    </row>
    <row r="1281" spans="1:14" x14ac:dyDescent="0.2">
      <c r="A1281" s="81" t="s">
        <v>2705</v>
      </c>
      <c r="B1281" s="82"/>
      <c r="C1281" s="83"/>
      <c r="D1281" s="84"/>
      <c r="E1281" s="85"/>
      <c r="F1281" s="82"/>
      <c r="G1281" s="84"/>
      <c r="H1281" s="82"/>
      <c r="I1281" s="84"/>
      <c r="J1281" s="357"/>
      <c r="K1281"/>
      <c r="L1281"/>
      <c r="M1281"/>
    </row>
    <row r="1282" spans="1:14" ht="22.5" x14ac:dyDescent="0.2">
      <c r="A1282" s="202" t="s">
        <v>6335</v>
      </c>
      <c r="B1282" s="202" t="s">
        <v>3305</v>
      </c>
      <c r="C1282" s="354" t="s">
        <v>6337</v>
      </c>
      <c r="D1282" s="204">
        <v>8.7999999999999995E-2</v>
      </c>
      <c r="E1282" s="202"/>
      <c r="F1282" s="205">
        <v>1</v>
      </c>
      <c r="G1282" s="204"/>
      <c r="H1282" s="202"/>
      <c r="I1282" s="204"/>
      <c r="J1282" s="202"/>
      <c r="K1282" s="111"/>
      <c r="L1282" s="110"/>
      <c r="M1282" s="111"/>
      <c r="N1282" s="358">
        <v>0.2046</v>
      </c>
    </row>
    <row r="1283" spans="1:14" ht="22.5" x14ac:dyDescent="0.2">
      <c r="A1283" s="202" t="s">
        <v>6336</v>
      </c>
      <c r="B1283" s="202" t="s">
        <v>3305</v>
      </c>
      <c r="C1283" s="354" t="s">
        <v>6338</v>
      </c>
      <c r="D1283" s="204">
        <v>6.5000000000000002E-2</v>
      </c>
      <c r="E1283" s="202"/>
      <c r="F1283" s="205">
        <v>1</v>
      </c>
      <c r="G1283" s="204"/>
      <c r="H1283" s="202"/>
      <c r="I1283" s="204"/>
      <c r="J1283" s="202"/>
      <c r="K1283" s="204"/>
      <c r="L1283" s="202"/>
      <c r="M1283" s="204"/>
      <c r="N1283" s="355">
        <v>0.46789999999999998</v>
      </c>
    </row>
    <row r="1284" spans="1:14" x14ac:dyDescent="0.2">
      <c r="A1284"/>
      <c r="B1284"/>
      <c r="C1284"/>
      <c r="D1284"/>
      <c r="E1284"/>
      <c r="F1284"/>
      <c r="G1284"/>
      <c r="H1284"/>
      <c r="I1284"/>
      <c r="J1284"/>
      <c r="K1284"/>
      <c r="L1284"/>
      <c r="M1284"/>
    </row>
    <row r="1285" spans="1:14" x14ac:dyDescent="0.2">
      <c r="A1285"/>
      <c r="B1285"/>
      <c r="C1285"/>
      <c r="D1285"/>
      <c r="E1285"/>
      <c r="F1285"/>
      <c r="G1285"/>
      <c r="H1285"/>
      <c r="I1285"/>
      <c r="J1285"/>
      <c r="K1285"/>
      <c r="L1285"/>
      <c r="M1285"/>
    </row>
    <row r="1286" spans="1:14" x14ac:dyDescent="0.2">
      <c r="A1286"/>
      <c r="B1286"/>
      <c r="C1286"/>
      <c r="D1286"/>
      <c r="E1286"/>
      <c r="F1286"/>
      <c r="G1286"/>
      <c r="H1286"/>
      <c r="I1286"/>
      <c r="J1286"/>
      <c r="K1286"/>
      <c r="L1286"/>
      <c r="M1286"/>
    </row>
    <row r="1287" spans="1:14" x14ac:dyDescent="0.2">
      <c r="A1287"/>
      <c r="B1287"/>
      <c r="C1287"/>
      <c r="D1287"/>
      <c r="E1287"/>
      <c r="F1287"/>
      <c r="G1287"/>
      <c r="H1287"/>
      <c r="I1287"/>
      <c r="J1287"/>
      <c r="K1287"/>
      <c r="L1287"/>
      <c r="M1287"/>
    </row>
    <row r="1288" spans="1:14" x14ac:dyDescent="0.2">
      <c r="A1288"/>
      <c r="B1288"/>
      <c r="C1288"/>
      <c r="D1288"/>
      <c r="E1288"/>
      <c r="F1288"/>
      <c r="G1288"/>
      <c r="H1288"/>
      <c r="I1288"/>
      <c r="J1288"/>
      <c r="K1288"/>
      <c r="L1288"/>
      <c r="M1288"/>
    </row>
    <row r="1289" spans="1:14" x14ac:dyDescent="0.2">
      <c r="A1289"/>
      <c r="B1289"/>
      <c r="C1289"/>
      <c r="D1289"/>
      <c r="E1289"/>
      <c r="F1289"/>
      <c r="G1289"/>
      <c r="H1289"/>
      <c r="I1289"/>
      <c r="J1289"/>
      <c r="K1289"/>
      <c r="L1289"/>
      <c r="M1289"/>
    </row>
    <row r="1290" spans="1:14" x14ac:dyDescent="0.2">
      <c r="A1290"/>
      <c r="B1290"/>
      <c r="C1290"/>
      <c r="D1290"/>
      <c r="E1290"/>
      <c r="F1290"/>
      <c r="G1290"/>
      <c r="H1290"/>
      <c r="I1290"/>
      <c r="J1290"/>
      <c r="K1290"/>
      <c r="L1290"/>
      <c r="M1290"/>
    </row>
    <row r="1291" spans="1:14" x14ac:dyDescent="0.2">
      <c r="A1291"/>
      <c r="B1291"/>
      <c r="C1291"/>
      <c r="D1291"/>
      <c r="E1291"/>
      <c r="F1291"/>
      <c r="G1291"/>
      <c r="H1291"/>
      <c r="I1291"/>
      <c r="J1291"/>
      <c r="K1291"/>
      <c r="L1291"/>
      <c r="M1291"/>
    </row>
    <row r="1292" spans="1:14" x14ac:dyDescent="0.2">
      <c r="A1292"/>
      <c r="B1292"/>
      <c r="C1292"/>
      <c r="D1292"/>
      <c r="E1292"/>
      <c r="F1292"/>
      <c r="G1292"/>
      <c r="H1292"/>
      <c r="I1292"/>
      <c r="J1292"/>
      <c r="K1292"/>
      <c r="L1292"/>
      <c r="M1292"/>
    </row>
    <row r="1293" spans="1:14" x14ac:dyDescent="0.2">
      <c r="A1293"/>
      <c r="B1293"/>
      <c r="C1293"/>
      <c r="D1293"/>
      <c r="E1293"/>
      <c r="F1293"/>
      <c r="G1293"/>
      <c r="H1293"/>
      <c r="I1293"/>
      <c r="J1293"/>
      <c r="K1293"/>
      <c r="L1293"/>
      <c r="M1293"/>
    </row>
    <row r="1294" spans="1:14" x14ac:dyDescent="0.2">
      <c r="A1294"/>
      <c r="B1294"/>
      <c r="C1294"/>
      <c r="D1294"/>
      <c r="E1294"/>
      <c r="F1294"/>
      <c r="G1294"/>
      <c r="H1294"/>
      <c r="I1294"/>
      <c r="J1294"/>
      <c r="K1294"/>
      <c r="L1294"/>
      <c r="M1294"/>
    </row>
    <row r="1295" spans="1:14" x14ac:dyDescent="0.2">
      <c r="A1295"/>
      <c r="B1295"/>
      <c r="C1295"/>
      <c r="D1295"/>
      <c r="E1295"/>
      <c r="F1295"/>
      <c r="G1295"/>
      <c r="H1295"/>
      <c r="I1295"/>
      <c r="J1295"/>
      <c r="K1295"/>
      <c r="L1295"/>
      <c r="M1295"/>
    </row>
    <row r="1296" spans="1:14" x14ac:dyDescent="0.2">
      <c r="A1296"/>
      <c r="B1296"/>
      <c r="C1296"/>
      <c r="D1296"/>
      <c r="E1296"/>
      <c r="F1296"/>
      <c r="G1296"/>
      <c r="H1296"/>
      <c r="I1296"/>
      <c r="J1296"/>
      <c r="K1296"/>
      <c r="L1296"/>
      <c r="M1296"/>
    </row>
    <row r="1297" spans="1:13" x14ac:dyDescent="0.2">
      <c r="A1297"/>
      <c r="B1297"/>
      <c r="C1297"/>
      <c r="D1297"/>
      <c r="E1297"/>
      <c r="F1297"/>
      <c r="G1297"/>
      <c r="H1297"/>
      <c r="I1297"/>
      <c r="J1297"/>
      <c r="K1297"/>
      <c r="L1297"/>
      <c r="M1297"/>
    </row>
    <row r="1298" spans="1:13" x14ac:dyDescent="0.2">
      <c r="A1298"/>
      <c r="B1298"/>
      <c r="C1298"/>
      <c r="D1298"/>
      <c r="E1298"/>
      <c r="F1298"/>
      <c r="G1298"/>
      <c r="H1298"/>
      <c r="I1298"/>
      <c r="J1298"/>
      <c r="K1298"/>
      <c r="L1298"/>
      <c r="M1298"/>
    </row>
    <row r="1299" spans="1:13" x14ac:dyDescent="0.2">
      <c r="A1299"/>
      <c r="B1299"/>
      <c r="C1299"/>
      <c r="D1299"/>
      <c r="E1299"/>
      <c r="F1299"/>
      <c r="G1299"/>
      <c r="H1299"/>
      <c r="I1299"/>
      <c r="J1299"/>
      <c r="K1299"/>
      <c r="L1299"/>
      <c r="M1299"/>
    </row>
    <row r="1300" spans="1:13" x14ac:dyDescent="0.2">
      <c r="A1300"/>
      <c r="B1300"/>
      <c r="C1300"/>
      <c r="D1300"/>
      <c r="E1300"/>
      <c r="F1300"/>
      <c r="G1300"/>
      <c r="H1300"/>
      <c r="I1300"/>
      <c r="J1300"/>
      <c r="K1300"/>
      <c r="L1300"/>
      <c r="M1300"/>
    </row>
    <row r="1301" spans="1:13" x14ac:dyDescent="0.2">
      <c r="A1301"/>
      <c r="B1301"/>
      <c r="C1301"/>
      <c r="D1301"/>
      <c r="E1301"/>
      <c r="F1301"/>
      <c r="G1301"/>
      <c r="H1301"/>
      <c r="I1301"/>
      <c r="J1301"/>
      <c r="K1301"/>
      <c r="L1301"/>
      <c r="M1301"/>
    </row>
    <row r="1302" spans="1:13" x14ac:dyDescent="0.2">
      <c r="A1302"/>
      <c r="B1302"/>
      <c r="C1302"/>
      <c r="D1302"/>
      <c r="E1302"/>
      <c r="F1302"/>
      <c r="G1302"/>
      <c r="H1302"/>
      <c r="I1302"/>
      <c r="J1302"/>
      <c r="K1302"/>
      <c r="L1302"/>
      <c r="M1302"/>
    </row>
    <row r="1303" spans="1:13" x14ac:dyDescent="0.2">
      <c r="A1303"/>
      <c r="B1303"/>
      <c r="C1303"/>
      <c r="D1303"/>
      <c r="E1303"/>
      <c r="F1303"/>
      <c r="G1303"/>
      <c r="H1303"/>
      <c r="I1303"/>
      <c r="J1303"/>
      <c r="K1303"/>
      <c r="L1303"/>
      <c r="M1303"/>
    </row>
    <row r="1304" spans="1:13" x14ac:dyDescent="0.2">
      <c r="A1304"/>
      <c r="B1304"/>
      <c r="C1304"/>
      <c r="D1304"/>
      <c r="E1304"/>
      <c r="F1304"/>
      <c r="G1304"/>
      <c r="H1304"/>
      <c r="I1304"/>
      <c r="J1304"/>
      <c r="K1304"/>
      <c r="L1304"/>
      <c r="M1304"/>
    </row>
    <row r="1305" spans="1:13" x14ac:dyDescent="0.2">
      <c r="A1305"/>
      <c r="B1305"/>
      <c r="C1305"/>
      <c r="D1305"/>
      <c r="E1305"/>
      <c r="F1305"/>
      <c r="G1305"/>
      <c r="H1305"/>
      <c r="I1305"/>
      <c r="J1305"/>
      <c r="K1305"/>
      <c r="L1305"/>
      <c r="M1305"/>
    </row>
    <row r="1306" spans="1:13" x14ac:dyDescent="0.2">
      <c r="A1306"/>
      <c r="B1306"/>
      <c r="C1306"/>
      <c r="D1306"/>
      <c r="E1306"/>
      <c r="F1306"/>
      <c r="G1306"/>
      <c r="H1306"/>
      <c r="I1306"/>
      <c r="J1306"/>
      <c r="K1306"/>
      <c r="L1306"/>
      <c r="M1306"/>
    </row>
    <row r="1307" spans="1:13" x14ac:dyDescent="0.2">
      <c r="A1307"/>
      <c r="B1307"/>
      <c r="C1307"/>
      <c r="D1307"/>
      <c r="E1307"/>
      <c r="F1307"/>
      <c r="G1307"/>
      <c r="H1307"/>
      <c r="I1307"/>
      <c r="J1307"/>
      <c r="K1307"/>
      <c r="L1307"/>
      <c r="M1307"/>
    </row>
    <row r="1308" spans="1:13" x14ac:dyDescent="0.2">
      <c r="A1308"/>
      <c r="B1308"/>
      <c r="C1308"/>
      <c r="D1308"/>
      <c r="E1308"/>
      <c r="F1308"/>
      <c r="G1308"/>
      <c r="H1308"/>
      <c r="I1308"/>
      <c r="J1308"/>
      <c r="K1308"/>
      <c r="L1308"/>
      <c r="M1308"/>
    </row>
    <row r="1309" spans="1:13" x14ac:dyDescent="0.2">
      <c r="A1309"/>
      <c r="B1309"/>
      <c r="C1309"/>
      <c r="D1309"/>
      <c r="E1309"/>
      <c r="F1309"/>
      <c r="G1309"/>
      <c r="H1309"/>
      <c r="I1309"/>
      <c r="J1309"/>
      <c r="K1309"/>
      <c r="L1309"/>
      <c r="M1309"/>
    </row>
    <row r="1310" spans="1:13" x14ac:dyDescent="0.2">
      <c r="A1310"/>
      <c r="B1310"/>
      <c r="C1310"/>
      <c r="D1310"/>
      <c r="E1310"/>
      <c r="F1310"/>
      <c r="G1310"/>
      <c r="H1310"/>
      <c r="I1310"/>
      <c r="J1310"/>
      <c r="K1310"/>
      <c r="L1310"/>
      <c r="M1310"/>
    </row>
    <row r="1311" spans="1:13" x14ac:dyDescent="0.2">
      <c r="A1311"/>
      <c r="B1311"/>
      <c r="C1311"/>
      <c r="D1311"/>
      <c r="E1311"/>
      <c r="F1311"/>
      <c r="G1311"/>
      <c r="H1311"/>
      <c r="I1311"/>
      <c r="J1311"/>
      <c r="K1311"/>
      <c r="L1311"/>
      <c r="M1311"/>
    </row>
    <row r="1312" spans="1:13" x14ac:dyDescent="0.2">
      <c r="A1312"/>
      <c r="B1312"/>
      <c r="C1312"/>
      <c r="D1312"/>
      <c r="E1312"/>
      <c r="F1312"/>
      <c r="G1312"/>
      <c r="H1312"/>
      <c r="I1312"/>
      <c r="J1312"/>
      <c r="K1312"/>
      <c r="L1312"/>
      <c r="M1312"/>
    </row>
    <row r="1313" spans="1:13" x14ac:dyDescent="0.2">
      <c r="A1313"/>
      <c r="B1313"/>
      <c r="C1313"/>
      <c r="D1313"/>
      <c r="E1313"/>
      <c r="F1313"/>
      <c r="G1313"/>
      <c r="H1313"/>
      <c r="I1313"/>
      <c r="J1313"/>
      <c r="K1313"/>
      <c r="L1313"/>
      <c r="M1313"/>
    </row>
    <row r="1314" spans="1:13" x14ac:dyDescent="0.2">
      <c r="A1314"/>
      <c r="B1314"/>
      <c r="C1314"/>
      <c r="D1314"/>
      <c r="E1314"/>
      <c r="F1314"/>
      <c r="G1314"/>
      <c r="H1314"/>
      <c r="I1314"/>
      <c r="J1314"/>
      <c r="K1314"/>
      <c r="L1314"/>
      <c r="M1314"/>
    </row>
    <row r="1315" spans="1:13" x14ac:dyDescent="0.2">
      <c r="A1315"/>
      <c r="B1315"/>
      <c r="C1315"/>
      <c r="D1315"/>
      <c r="E1315"/>
      <c r="F1315"/>
      <c r="G1315"/>
      <c r="H1315"/>
      <c r="I1315"/>
      <c r="J1315"/>
      <c r="K1315"/>
      <c r="L1315"/>
      <c r="M1315"/>
    </row>
    <row r="1316" spans="1:13" x14ac:dyDescent="0.2">
      <c r="A1316"/>
      <c r="B1316"/>
      <c r="C1316"/>
      <c r="D1316"/>
      <c r="E1316"/>
      <c r="F1316"/>
      <c r="G1316"/>
      <c r="H1316"/>
      <c r="I1316"/>
      <c r="J1316"/>
      <c r="K1316"/>
      <c r="L1316"/>
      <c r="M1316"/>
    </row>
    <row r="1317" spans="1:13" x14ac:dyDescent="0.2">
      <c r="A1317"/>
      <c r="B1317"/>
      <c r="C1317"/>
      <c r="D1317"/>
      <c r="E1317"/>
      <c r="F1317"/>
      <c r="G1317"/>
      <c r="H1317"/>
      <c r="I1317"/>
      <c r="J1317"/>
      <c r="K1317"/>
      <c r="L1317"/>
      <c r="M1317"/>
    </row>
    <row r="1318" spans="1:13" x14ac:dyDescent="0.2">
      <c r="A1318"/>
      <c r="B1318"/>
      <c r="C1318"/>
      <c r="D1318"/>
      <c r="E1318"/>
      <c r="F1318"/>
      <c r="G1318"/>
      <c r="H1318"/>
      <c r="I1318"/>
      <c r="J1318"/>
      <c r="K1318"/>
      <c r="L1318"/>
      <c r="M1318"/>
    </row>
    <row r="1319" spans="1:13" x14ac:dyDescent="0.2">
      <c r="A1319"/>
      <c r="B1319"/>
      <c r="C1319"/>
      <c r="D1319"/>
      <c r="E1319"/>
      <c r="F1319"/>
      <c r="G1319"/>
      <c r="H1319"/>
      <c r="I1319"/>
      <c r="J1319"/>
      <c r="K1319"/>
      <c r="L1319"/>
      <c r="M1319"/>
    </row>
    <row r="1320" spans="1:13" x14ac:dyDescent="0.2">
      <c r="A1320"/>
      <c r="B1320"/>
      <c r="C1320"/>
      <c r="D1320"/>
      <c r="E1320"/>
      <c r="F1320"/>
      <c r="G1320"/>
      <c r="H1320"/>
      <c r="I1320"/>
      <c r="J1320"/>
      <c r="K1320"/>
      <c r="L1320"/>
      <c r="M1320"/>
    </row>
  </sheetData>
  <mergeCells count="14">
    <mergeCell ref="K5:K6"/>
    <mergeCell ref="L5:L6"/>
    <mergeCell ref="M5:M6"/>
    <mergeCell ref="A2:N2"/>
    <mergeCell ref="A3:N3"/>
    <mergeCell ref="N5:N6"/>
    <mergeCell ref="A5:A6"/>
    <mergeCell ref="B5:B6"/>
    <mergeCell ref="C5:C6"/>
    <mergeCell ref="D5:D6"/>
    <mergeCell ref="E5:E6"/>
    <mergeCell ref="F5:F6"/>
    <mergeCell ref="G5:H5"/>
    <mergeCell ref="I5:J5"/>
  </mergeCells>
  <pageMargins left="0.7" right="0.7" top="0.78740157499999996" bottom="0.78740157499999996"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Anl3a">
    <tabColor rgb="FF002060"/>
  </sheetPr>
  <dimension ref="A1:D68"/>
  <sheetViews>
    <sheetView view="pageBreakPreview" zoomScaleNormal="100" zoomScaleSheetLayoutView="100" workbookViewId="0">
      <pane ySplit="8" topLeftCell="A59" activePane="bottomLeft" state="frozen"/>
      <selection pane="bottomLeft" activeCell="A68" sqref="A68"/>
    </sheetView>
  </sheetViews>
  <sheetFormatPr baseColWidth="10" defaultColWidth="11.5703125" defaultRowHeight="12.75" x14ac:dyDescent="0.2"/>
  <cols>
    <col min="1" max="1" width="8.42578125" style="463" customWidth="1"/>
    <col min="2" max="2" width="4.85546875" style="463" customWidth="1"/>
    <col min="3" max="3" width="85.5703125" style="447" customWidth="1"/>
    <col min="4" max="4" width="14" style="226" customWidth="1"/>
    <col min="5" max="16384" width="11.5703125" style="226"/>
  </cols>
  <sheetData>
    <row r="1" spans="1:4" ht="15" x14ac:dyDescent="0.25">
      <c r="A1" s="445" t="s">
        <v>8123</v>
      </c>
      <c r="B1" s="446"/>
      <c r="D1" s="448" t="s">
        <v>7605</v>
      </c>
    </row>
    <row r="2" spans="1:4" ht="15" x14ac:dyDescent="0.25">
      <c r="A2" s="582"/>
      <c r="B2" s="582"/>
      <c r="C2" s="582"/>
    </row>
    <row r="3" spans="1:4" x14ac:dyDescent="0.2">
      <c r="A3" s="583" t="s">
        <v>8124</v>
      </c>
      <c r="B3" s="583"/>
      <c r="C3" s="583"/>
      <c r="D3" s="583"/>
    </row>
    <row r="4" spans="1:4" ht="82.5" customHeight="1" x14ac:dyDescent="0.2">
      <c r="A4" s="584" t="s">
        <v>8125</v>
      </c>
      <c r="B4" s="584"/>
      <c r="C4" s="584"/>
      <c r="D4" s="584"/>
    </row>
    <row r="5" spans="1:4" ht="9.75" customHeight="1" x14ac:dyDescent="0.2">
      <c r="A5" s="449"/>
      <c r="B5" s="449"/>
      <c r="C5" s="449"/>
    </row>
    <row r="6" spans="1:4" s="450" customFormat="1" ht="24.95" customHeight="1" x14ac:dyDescent="0.2">
      <c r="A6" s="585" t="s">
        <v>1585</v>
      </c>
      <c r="B6" s="585" t="s">
        <v>1484</v>
      </c>
      <c r="C6" s="585" t="s">
        <v>4041</v>
      </c>
      <c r="D6" s="585" t="s">
        <v>7607</v>
      </c>
    </row>
    <row r="7" spans="1:4" s="450" customFormat="1" ht="11.25" x14ac:dyDescent="0.2">
      <c r="A7" s="586"/>
      <c r="B7" s="586"/>
      <c r="C7" s="586"/>
      <c r="D7" s="586"/>
    </row>
    <row r="8" spans="1:4" s="450" customFormat="1" ht="11.25" x14ac:dyDescent="0.2">
      <c r="A8" s="451">
        <v>1</v>
      </c>
      <c r="B8" s="451">
        <v>2</v>
      </c>
      <c r="C8" s="451">
        <v>3</v>
      </c>
      <c r="D8" s="451">
        <v>4</v>
      </c>
    </row>
    <row r="9" spans="1:4" s="456" customFormat="1" ht="21" customHeight="1" x14ac:dyDescent="0.2">
      <c r="A9" s="452" t="s">
        <v>758</v>
      </c>
      <c r="B9" s="453"/>
      <c r="C9" s="454"/>
      <c r="D9" s="455"/>
    </row>
    <row r="10" spans="1:4" ht="22.5" x14ac:dyDescent="0.2">
      <c r="A10" s="457" t="s">
        <v>8126</v>
      </c>
      <c r="B10" s="458" t="s">
        <v>3303</v>
      </c>
      <c r="C10" s="459" t="s">
        <v>8127</v>
      </c>
      <c r="D10" s="460">
        <v>1</v>
      </c>
    </row>
    <row r="11" spans="1:4" ht="22.5" x14ac:dyDescent="0.2">
      <c r="A11" s="457" t="s">
        <v>8128</v>
      </c>
      <c r="B11" s="458" t="s">
        <v>3303</v>
      </c>
      <c r="C11" s="459" t="s">
        <v>8129</v>
      </c>
      <c r="D11" s="460">
        <v>1</v>
      </c>
    </row>
    <row r="12" spans="1:4" x14ac:dyDescent="0.2">
      <c r="A12" s="457" t="s">
        <v>8130</v>
      </c>
      <c r="B12" s="458" t="s">
        <v>3303</v>
      </c>
      <c r="C12" s="459" t="s">
        <v>8131</v>
      </c>
      <c r="D12" s="460">
        <v>1</v>
      </c>
    </row>
    <row r="13" spans="1:4" x14ac:dyDescent="0.2">
      <c r="A13" s="457" t="s">
        <v>8132</v>
      </c>
      <c r="B13" s="458" t="s">
        <v>3303</v>
      </c>
      <c r="C13" s="459" t="s">
        <v>8133</v>
      </c>
      <c r="D13" s="460">
        <v>1</v>
      </c>
    </row>
    <row r="14" spans="1:4" x14ac:dyDescent="0.2">
      <c r="A14" s="457" t="s">
        <v>8134</v>
      </c>
      <c r="B14" s="458" t="s">
        <v>3303</v>
      </c>
      <c r="C14" s="459" t="s">
        <v>8135</v>
      </c>
      <c r="D14" s="460">
        <v>1</v>
      </c>
    </row>
    <row r="15" spans="1:4" x14ac:dyDescent="0.2">
      <c r="A15" s="461" t="s">
        <v>8136</v>
      </c>
      <c r="B15" s="458" t="s">
        <v>3304</v>
      </c>
      <c r="C15" s="459" t="s">
        <v>8137</v>
      </c>
      <c r="D15" s="460">
        <v>1.6623000000000001</v>
      </c>
    </row>
    <row r="16" spans="1:4" s="456" customFormat="1" ht="21" customHeight="1" x14ac:dyDescent="0.2">
      <c r="A16" s="452" t="s">
        <v>3332</v>
      </c>
      <c r="B16" s="453"/>
      <c r="C16" s="454"/>
      <c r="D16" s="455"/>
    </row>
    <row r="17" spans="1:4" x14ac:dyDescent="0.2">
      <c r="A17" s="457" t="s">
        <v>8138</v>
      </c>
      <c r="B17" s="458" t="s">
        <v>3303</v>
      </c>
      <c r="C17" s="459" t="s">
        <v>8139</v>
      </c>
      <c r="D17" s="460">
        <v>1.5469999999999999</v>
      </c>
    </row>
    <row r="18" spans="1:4" x14ac:dyDescent="0.2">
      <c r="A18" s="461" t="s">
        <v>8140</v>
      </c>
      <c r="B18" s="458" t="s">
        <v>3303</v>
      </c>
      <c r="C18" s="459" t="s">
        <v>8141</v>
      </c>
      <c r="D18" s="460">
        <v>1</v>
      </c>
    </row>
    <row r="19" spans="1:4" x14ac:dyDescent="0.2">
      <c r="A19" s="462" t="s">
        <v>8142</v>
      </c>
      <c r="B19" s="458" t="s">
        <v>3304</v>
      </c>
      <c r="C19" s="459" t="s">
        <v>8143</v>
      </c>
      <c r="D19" s="460">
        <v>1.4795</v>
      </c>
    </row>
    <row r="20" spans="1:4" ht="22.5" x14ac:dyDescent="0.2">
      <c r="A20" s="462" t="s">
        <v>8144</v>
      </c>
      <c r="B20" s="458" t="s">
        <v>3304</v>
      </c>
      <c r="C20" s="459" t="s">
        <v>8145</v>
      </c>
      <c r="D20" s="460">
        <v>1.5097</v>
      </c>
    </row>
    <row r="21" spans="1:4" x14ac:dyDescent="0.2">
      <c r="A21" s="462" t="s">
        <v>8146</v>
      </c>
      <c r="B21" s="458" t="s">
        <v>3304</v>
      </c>
      <c r="C21" s="459" t="s">
        <v>8147</v>
      </c>
      <c r="D21" s="460">
        <v>0.79200000000000004</v>
      </c>
    </row>
    <row r="22" spans="1:4" ht="22.5" x14ac:dyDescent="0.2">
      <c r="A22" s="462" t="s">
        <v>8148</v>
      </c>
      <c r="B22" s="458" t="s">
        <v>3305</v>
      </c>
      <c r="C22" s="459" t="s">
        <v>8149</v>
      </c>
      <c r="D22" s="460">
        <v>1.5295000000000001</v>
      </c>
    </row>
    <row r="23" spans="1:4" x14ac:dyDescent="0.2">
      <c r="A23" s="462" t="s">
        <v>8150</v>
      </c>
      <c r="B23" s="458" t="s">
        <v>3305</v>
      </c>
      <c r="C23" s="459" t="s">
        <v>8151</v>
      </c>
      <c r="D23" s="460">
        <v>1.2457</v>
      </c>
    </row>
    <row r="24" spans="1:4" s="456" customFormat="1" ht="21" customHeight="1" x14ac:dyDescent="0.2">
      <c r="A24" s="452" t="s">
        <v>636</v>
      </c>
      <c r="B24" s="453"/>
      <c r="C24" s="454"/>
      <c r="D24" s="455"/>
    </row>
    <row r="25" spans="1:4" x14ac:dyDescent="0.2">
      <c r="A25" s="462" t="s">
        <v>8152</v>
      </c>
      <c r="B25" s="458" t="s">
        <v>3303</v>
      </c>
      <c r="C25" s="459" t="s">
        <v>8153</v>
      </c>
      <c r="D25" s="460">
        <v>1.1187</v>
      </c>
    </row>
    <row r="26" spans="1:4" x14ac:dyDescent="0.2">
      <c r="A26" s="462" t="s">
        <v>8154</v>
      </c>
      <c r="B26" s="458" t="s">
        <v>3303</v>
      </c>
      <c r="C26" s="459" t="s">
        <v>8155</v>
      </c>
      <c r="D26" s="460">
        <v>0.75800000000000001</v>
      </c>
    </row>
    <row r="27" spans="1:4" s="456" customFormat="1" ht="21" customHeight="1" x14ac:dyDescent="0.2">
      <c r="A27" s="452" t="s">
        <v>637</v>
      </c>
      <c r="B27" s="453"/>
      <c r="C27" s="454"/>
      <c r="D27" s="455"/>
    </row>
    <row r="28" spans="1:4" ht="22.5" x14ac:dyDescent="0.2">
      <c r="A28" s="462" t="s">
        <v>8156</v>
      </c>
      <c r="B28" s="458" t="s">
        <v>3303</v>
      </c>
      <c r="C28" s="459" t="s">
        <v>8157</v>
      </c>
      <c r="D28" s="460">
        <v>1</v>
      </c>
    </row>
    <row r="29" spans="1:4" x14ac:dyDescent="0.2">
      <c r="A29" s="462" t="s">
        <v>8158</v>
      </c>
      <c r="B29" s="458" t="s">
        <v>3304</v>
      </c>
      <c r="C29" s="459" t="s">
        <v>8159</v>
      </c>
      <c r="D29" s="460">
        <v>0.79530000000000001</v>
      </c>
    </row>
    <row r="30" spans="1:4" x14ac:dyDescent="0.2">
      <c r="A30" s="462" t="s">
        <v>8160</v>
      </c>
      <c r="B30" s="458" t="s">
        <v>3305</v>
      </c>
      <c r="C30" s="459" t="s">
        <v>8161</v>
      </c>
      <c r="D30" s="460">
        <v>0.67669999999999997</v>
      </c>
    </row>
    <row r="31" spans="1:4" s="456" customFormat="1" ht="21" customHeight="1" x14ac:dyDescent="0.2">
      <c r="A31" s="452" t="s">
        <v>1812</v>
      </c>
      <c r="B31" s="453"/>
      <c r="C31" s="454"/>
      <c r="D31" s="455"/>
    </row>
    <row r="32" spans="1:4" ht="22.5" x14ac:dyDescent="0.2">
      <c r="A32" s="462" t="s">
        <v>8162</v>
      </c>
      <c r="B32" s="458" t="s">
        <v>3303</v>
      </c>
      <c r="C32" s="459" t="s">
        <v>8163</v>
      </c>
      <c r="D32" s="460">
        <v>0.76880000000000004</v>
      </c>
    </row>
    <row r="33" spans="1:4" ht="22.5" x14ac:dyDescent="0.2">
      <c r="A33" s="462" t="s">
        <v>8164</v>
      </c>
      <c r="B33" s="458" t="s">
        <v>3303</v>
      </c>
      <c r="C33" s="459" t="s">
        <v>8165</v>
      </c>
      <c r="D33" s="460">
        <v>0.90139999999999998</v>
      </c>
    </row>
    <row r="34" spans="1:4" x14ac:dyDescent="0.2">
      <c r="A34" s="462" t="s">
        <v>8166</v>
      </c>
      <c r="B34" s="458" t="s">
        <v>3304</v>
      </c>
      <c r="C34" s="459" t="s">
        <v>8167</v>
      </c>
      <c r="D34" s="460">
        <v>0.76880000000000004</v>
      </c>
    </row>
    <row r="35" spans="1:4" x14ac:dyDescent="0.2">
      <c r="A35" s="462" t="s">
        <v>8168</v>
      </c>
      <c r="B35" s="458" t="s">
        <v>3303</v>
      </c>
      <c r="C35" s="459" t="s">
        <v>8169</v>
      </c>
      <c r="D35" s="460">
        <v>1</v>
      </c>
    </row>
    <row r="36" spans="1:4" s="456" customFormat="1" ht="21" customHeight="1" x14ac:dyDescent="0.2">
      <c r="A36" s="452" t="s">
        <v>2284</v>
      </c>
      <c r="B36" s="453"/>
      <c r="C36" s="454"/>
      <c r="D36" s="455"/>
    </row>
    <row r="37" spans="1:4" x14ac:dyDescent="0.2">
      <c r="A37" s="462" t="s">
        <v>8170</v>
      </c>
      <c r="B37" s="458" t="s">
        <v>3304</v>
      </c>
      <c r="C37" s="459" t="s">
        <v>8171</v>
      </c>
      <c r="D37" s="460">
        <v>0.78169999999999995</v>
      </c>
    </row>
    <row r="38" spans="1:4" s="456" customFormat="1" ht="21" customHeight="1" x14ac:dyDescent="0.2">
      <c r="A38" s="452" t="s">
        <v>2802</v>
      </c>
      <c r="B38" s="453"/>
      <c r="C38" s="454"/>
      <c r="D38" s="455"/>
    </row>
    <row r="39" spans="1:4" ht="22.5" x14ac:dyDescent="0.2">
      <c r="A39" s="462" t="s">
        <v>8172</v>
      </c>
      <c r="B39" s="458" t="s">
        <v>3303</v>
      </c>
      <c r="C39" s="459" t="s">
        <v>8173</v>
      </c>
      <c r="D39" s="460">
        <v>1</v>
      </c>
    </row>
    <row r="40" spans="1:4" s="456" customFormat="1" ht="21" customHeight="1" x14ac:dyDescent="0.2">
      <c r="A40" s="452" t="s">
        <v>2776</v>
      </c>
      <c r="B40" s="453"/>
      <c r="C40" s="454"/>
      <c r="D40" s="455"/>
    </row>
    <row r="41" spans="1:4" x14ac:dyDescent="0.2">
      <c r="A41" s="462" t="s">
        <v>8174</v>
      </c>
      <c r="B41" s="458" t="s">
        <v>3304</v>
      </c>
      <c r="C41" s="459" t="s">
        <v>8175</v>
      </c>
      <c r="D41" s="460">
        <v>0.68149999999999999</v>
      </c>
    </row>
    <row r="42" spans="1:4" ht="22.5" x14ac:dyDescent="0.2">
      <c r="A42" s="462" t="s">
        <v>8176</v>
      </c>
      <c r="B42" s="458" t="s">
        <v>3303</v>
      </c>
      <c r="C42" s="459" t="s">
        <v>8177</v>
      </c>
      <c r="D42" s="460">
        <v>1.0477000000000001</v>
      </c>
    </row>
    <row r="43" spans="1:4" s="456" customFormat="1" ht="21" customHeight="1" x14ac:dyDescent="0.2">
      <c r="A43" s="452" t="s">
        <v>1283</v>
      </c>
      <c r="B43" s="453"/>
      <c r="C43" s="454"/>
      <c r="D43" s="455"/>
    </row>
    <row r="44" spans="1:4" ht="22.5" x14ac:dyDescent="0.2">
      <c r="A44" s="462" t="s">
        <v>8178</v>
      </c>
      <c r="B44" s="458" t="s">
        <v>3303</v>
      </c>
      <c r="C44" s="459" t="s">
        <v>8179</v>
      </c>
      <c r="D44" s="460">
        <v>0.84509999999999996</v>
      </c>
    </row>
    <row r="45" spans="1:4" x14ac:dyDescent="0.2">
      <c r="A45" s="462" t="s">
        <v>8180</v>
      </c>
      <c r="B45" s="458" t="s">
        <v>3304</v>
      </c>
      <c r="C45" s="459" t="s">
        <v>8181</v>
      </c>
      <c r="D45" s="460">
        <v>0.84560000000000002</v>
      </c>
    </row>
    <row r="46" spans="1:4" s="456" customFormat="1" ht="21" customHeight="1" x14ac:dyDescent="0.2">
      <c r="A46" s="452" t="s">
        <v>771</v>
      </c>
      <c r="B46" s="453"/>
      <c r="C46" s="454"/>
      <c r="D46" s="455"/>
    </row>
    <row r="47" spans="1:4" x14ac:dyDescent="0.2">
      <c r="A47" s="462" t="s">
        <v>8182</v>
      </c>
      <c r="B47" s="458" t="s">
        <v>3303</v>
      </c>
      <c r="C47" s="459" t="s">
        <v>8183</v>
      </c>
      <c r="D47" s="460">
        <v>0.80369999999999997</v>
      </c>
    </row>
    <row r="48" spans="1:4" x14ac:dyDescent="0.2">
      <c r="A48" s="462" t="s">
        <v>8184</v>
      </c>
      <c r="B48" s="458" t="s">
        <v>3304</v>
      </c>
      <c r="C48" s="459" t="s">
        <v>8185</v>
      </c>
      <c r="D48" s="460">
        <v>1.0832999999999999</v>
      </c>
    </row>
    <row r="49" spans="1:4" x14ac:dyDescent="0.2">
      <c r="A49" s="462" t="s">
        <v>8186</v>
      </c>
      <c r="B49" s="458" t="s">
        <v>3304</v>
      </c>
      <c r="C49" s="459" t="s">
        <v>8187</v>
      </c>
      <c r="D49" s="460">
        <v>1.1600999999999999</v>
      </c>
    </row>
    <row r="50" spans="1:4" x14ac:dyDescent="0.2">
      <c r="A50" s="462" t="s">
        <v>8188</v>
      </c>
      <c r="B50" s="458" t="s">
        <v>3304</v>
      </c>
      <c r="C50" s="459" t="s">
        <v>8189</v>
      </c>
      <c r="D50" s="460">
        <v>1.1091</v>
      </c>
    </row>
    <row r="51" spans="1:4" s="456" customFormat="1" ht="21" customHeight="1" x14ac:dyDescent="0.2">
      <c r="A51" s="452" t="s">
        <v>774</v>
      </c>
      <c r="B51" s="453"/>
      <c r="C51" s="454"/>
      <c r="D51" s="455"/>
    </row>
    <row r="52" spans="1:4" ht="22.5" x14ac:dyDescent="0.2">
      <c r="A52" s="462" t="s">
        <v>8190</v>
      </c>
      <c r="B52" s="458" t="s">
        <v>3303</v>
      </c>
      <c r="C52" s="459" t="s">
        <v>8191</v>
      </c>
      <c r="D52" s="460">
        <v>1.7923</v>
      </c>
    </row>
    <row r="53" spans="1:4" x14ac:dyDescent="0.2">
      <c r="A53" s="462" t="s">
        <v>8192</v>
      </c>
      <c r="B53" s="458" t="s">
        <v>3303</v>
      </c>
      <c r="C53" s="459" t="s">
        <v>8193</v>
      </c>
      <c r="D53" s="460">
        <v>1.2223999999999999</v>
      </c>
    </row>
    <row r="54" spans="1:4" x14ac:dyDescent="0.2">
      <c r="A54" s="462" t="s">
        <v>8194</v>
      </c>
      <c r="B54" s="458" t="s">
        <v>3304</v>
      </c>
      <c r="C54" s="459" t="s">
        <v>8195</v>
      </c>
      <c r="D54" s="460">
        <v>1.2243999999999999</v>
      </c>
    </row>
    <row r="55" spans="1:4" s="456" customFormat="1" ht="21" customHeight="1" x14ac:dyDescent="0.2">
      <c r="A55" s="452" t="s">
        <v>2915</v>
      </c>
      <c r="B55" s="453"/>
      <c r="C55" s="454"/>
      <c r="D55" s="455"/>
    </row>
    <row r="56" spans="1:4" ht="22.5" x14ac:dyDescent="0.2">
      <c r="A56" s="462" t="s">
        <v>8196</v>
      </c>
      <c r="B56" s="458" t="s">
        <v>3303</v>
      </c>
      <c r="C56" s="459" t="s">
        <v>8197</v>
      </c>
      <c r="D56" s="460">
        <v>4.9840999999999998</v>
      </c>
    </row>
    <row r="57" spans="1:4" x14ac:dyDescent="0.2">
      <c r="A57" s="462" t="s">
        <v>8198</v>
      </c>
      <c r="B57" s="458" t="s">
        <v>3305</v>
      </c>
      <c r="C57" s="459" t="s">
        <v>8199</v>
      </c>
      <c r="D57" s="460">
        <v>1</v>
      </c>
    </row>
    <row r="58" spans="1:4" s="456" customFormat="1" ht="21" customHeight="1" x14ac:dyDescent="0.2">
      <c r="A58" s="452" t="s">
        <v>2916</v>
      </c>
      <c r="B58" s="453"/>
      <c r="C58" s="454"/>
      <c r="D58" s="455"/>
    </row>
    <row r="59" spans="1:4" x14ac:dyDescent="0.2">
      <c r="A59" s="462" t="s">
        <v>8200</v>
      </c>
      <c r="B59" s="458" t="s">
        <v>3303</v>
      </c>
      <c r="C59" s="459" t="s">
        <v>8201</v>
      </c>
      <c r="D59" s="460">
        <v>1.2459</v>
      </c>
    </row>
    <row r="60" spans="1:4" x14ac:dyDescent="0.2">
      <c r="A60" s="462" t="s">
        <v>8202</v>
      </c>
      <c r="B60" s="458" t="s">
        <v>3303</v>
      </c>
      <c r="C60" s="459" t="s">
        <v>8203</v>
      </c>
      <c r="D60" s="460">
        <v>1</v>
      </c>
    </row>
    <row r="61" spans="1:4" x14ac:dyDescent="0.2">
      <c r="A61" s="462" t="s">
        <v>8204</v>
      </c>
      <c r="B61" s="458" t="s">
        <v>3304</v>
      </c>
      <c r="C61" s="459" t="s">
        <v>8205</v>
      </c>
      <c r="D61" s="460">
        <v>1</v>
      </c>
    </row>
    <row r="62" spans="1:4" x14ac:dyDescent="0.2">
      <c r="A62" s="462" t="s">
        <v>8206</v>
      </c>
      <c r="B62" s="458" t="s">
        <v>3304</v>
      </c>
      <c r="C62" s="459" t="s">
        <v>8207</v>
      </c>
      <c r="D62" s="460">
        <v>1.1391</v>
      </c>
    </row>
    <row r="63" spans="1:4" x14ac:dyDescent="0.2">
      <c r="A63" s="462" t="s">
        <v>8208</v>
      </c>
      <c r="B63" s="458" t="s">
        <v>3304</v>
      </c>
      <c r="C63" s="459" t="s">
        <v>8209</v>
      </c>
      <c r="D63" s="460">
        <v>1.3839999999999999</v>
      </c>
    </row>
    <row r="64" spans="1:4" x14ac:dyDescent="0.2">
      <c r="A64" s="81" t="s">
        <v>758</v>
      </c>
      <c r="B64" s="82"/>
      <c r="C64" s="83"/>
      <c r="D64" s="353"/>
    </row>
    <row r="65" spans="1:4" x14ac:dyDescent="0.2">
      <c r="A65" s="106" t="s">
        <v>8210</v>
      </c>
      <c r="B65" s="202" t="s">
        <v>3304</v>
      </c>
      <c r="C65" s="354" t="s">
        <v>8211</v>
      </c>
      <c r="D65" s="355">
        <v>0.27400000000000002</v>
      </c>
    </row>
    <row r="66" spans="1:4" x14ac:dyDescent="0.2">
      <c r="A66" s="110" t="s">
        <v>8212</v>
      </c>
      <c r="B66" s="202" t="s">
        <v>3304</v>
      </c>
      <c r="C66" s="354" t="s">
        <v>8213</v>
      </c>
      <c r="D66" s="355">
        <v>0.27400000000000002</v>
      </c>
    </row>
    <row r="67" spans="1:4" x14ac:dyDescent="0.2">
      <c r="A67" s="81" t="s">
        <v>2705</v>
      </c>
      <c r="B67" s="82"/>
      <c r="C67" s="83"/>
      <c r="D67" s="353"/>
    </row>
    <row r="68" spans="1:4" x14ac:dyDescent="0.2">
      <c r="A68" s="110" t="s">
        <v>8214</v>
      </c>
      <c r="B68" s="202" t="s">
        <v>3305</v>
      </c>
      <c r="C68" s="354" t="s">
        <v>8215</v>
      </c>
      <c r="D68" s="355">
        <v>0.5</v>
      </c>
    </row>
  </sheetData>
  <mergeCells count="7">
    <mergeCell ref="A2:C2"/>
    <mergeCell ref="A3:D3"/>
    <mergeCell ref="A4:D4"/>
    <mergeCell ref="A6:A7"/>
    <mergeCell ref="B6:B7"/>
    <mergeCell ref="C6:C7"/>
    <mergeCell ref="D6:D7"/>
  </mergeCells>
  <pageMargins left="0.78740157480314965" right="0.78740157480314965" top="0.98425196850393704" bottom="0.98425196850393704" header="0.51181102362204722" footer="0.51181102362204722"/>
  <pageSetup paperSize="9" scale="76" fitToHeight="2" orientation="portrait" r:id="rId1"/>
  <headerFooter alignWithMargins="0">
    <oddFooter>&amp;RSeite &amp;P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Tabelle15">
    <tabColor rgb="FF002060"/>
  </sheetPr>
  <dimension ref="A1:N10"/>
  <sheetViews>
    <sheetView topLeftCell="E1" workbookViewId="0">
      <selection activeCell="N1" sqref="N1:N1048576"/>
    </sheetView>
  </sheetViews>
  <sheetFormatPr baseColWidth="10" defaultColWidth="10.5703125" defaultRowHeight="12.75" x14ac:dyDescent="0.2"/>
  <cols>
    <col min="1" max="1" width="6.140625" style="155" customWidth="1"/>
    <col min="2" max="2" width="4.5703125" style="155" customWidth="1"/>
    <col min="3" max="3" width="43.5703125" style="155" customWidth="1"/>
    <col min="4" max="4" width="16.5703125" style="155" customWidth="1"/>
    <col min="5" max="5" width="16.85546875" style="155" customWidth="1"/>
    <col min="6" max="10" width="10.5703125" style="155"/>
    <col min="11" max="11" width="14.85546875" style="155" customWidth="1"/>
    <col min="12" max="12" width="10.5703125" style="155"/>
    <col min="13" max="13" width="14" style="155" customWidth="1"/>
    <col min="14" max="16384" width="10.5703125" style="155"/>
  </cols>
  <sheetData>
    <row r="1" spans="1:14" ht="15" x14ac:dyDescent="0.25">
      <c r="A1" s="176"/>
      <c r="B1" s="176"/>
      <c r="C1" s="176"/>
      <c r="D1" s="176"/>
      <c r="E1" s="176"/>
      <c r="F1" s="176"/>
      <c r="G1" s="176"/>
      <c r="H1" s="176"/>
      <c r="I1" s="176"/>
      <c r="J1" s="176"/>
      <c r="K1" s="176"/>
      <c r="L1" s="176"/>
      <c r="M1" s="176"/>
      <c r="N1" s="28" t="s">
        <v>7605</v>
      </c>
    </row>
    <row r="2" spans="1:14" ht="15" x14ac:dyDescent="0.25">
      <c r="A2" s="529" t="s">
        <v>7606</v>
      </c>
      <c r="B2" s="529"/>
      <c r="C2" s="529"/>
      <c r="D2" s="529"/>
      <c r="E2" s="529"/>
      <c r="F2" s="529"/>
      <c r="G2" s="529"/>
      <c r="H2" s="529"/>
      <c r="I2" s="529"/>
      <c r="J2" s="529"/>
      <c r="K2" s="529"/>
      <c r="L2" s="529"/>
      <c r="M2" s="529"/>
      <c r="N2" s="529"/>
    </row>
    <row r="3" spans="1:14" x14ac:dyDescent="0.2">
      <c r="A3" s="531" t="s">
        <v>5824</v>
      </c>
      <c r="B3" s="531"/>
      <c r="C3" s="531"/>
      <c r="D3" s="531"/>
      <c r="E3" s="531"/>
      <c r="F3" s="531"/>
      <c r="G3" s="531"/>
      <c r="H3" s="531"/>
      <c r="I3" s="531"/>
      <c r="J3" s="531"/>
      <c r="K3" s="531"/>
      <c r="L3" s="531"/>
      <c r="M3" s="531"/>
      <c r="N3" s="531"/>
    </row>
    <row r="4" spans="1:14" x14ac:dyDescent="0.2">
      <c r="A4" s="176"/>
      <c r="B4" s="176"/>
      <c r="C4" s="176"/>
      <c r="D4" s="176"/>
      <c r="E4" s="176"/>
      <c r="F4" s="176"/>
      <c r="G4" s="176"/>
      <c r="H4" s="176"/>
      <c r="I4" s="176"/>
      <c r="J4" s="176"/>
      <c r="K4" s="176"/>
      <c r="L4" s="176"/>
      <c r="M4" s="176"/>
    </row>
    <row r="5" spans="1:14" ht="13.35" customHeight="1" x14ac:dyDescent="0.2">
      <c r="A5" s="532" t="s">
        <v>1585</v>
      </c>
      <c r="B5" s="532" t="s">
        <v>1484</v>
      </c>
      <c r="C5" s="532" t="s">
        <v>3364</v>
      </c>
      <c r="D5" s="532" t="s">
        <v>1485</v>
      </c>
      <c r="E5" s="532" t="s">
        <v>1486</v>
      </c>
      <c r="F5" s="532" t="s">
        <v>1776</v>
      </c>
      <c r="G5" s="532" t="s">
        <v>3301</v>
      </c>
      <c r="H5" s="532"/>
      <c r="I5" s="532" t="s">
        <v>3302</v>
      </c>
      <c r="J5" s="532"/>
      <c r="K5" s="532" t="s">
        <v>1487</v>
      </c>
      <c r="L5" s="532" t="s">
        <v>1488</v>
      </c>
      <c r="M5" s="532" t="s">
        <v>1777</v>
      </c>
      <c r="N5" s="528" t="s">
        <v>7607</v>
      </c>
    </row>
    <row r="6" spans="1:14" ht="33.75" x14ac:dyDescent="0.2">
      <c r="A6" s="587"/>
      <c r="B6" s="587"/>
      <c r="C6" s="587"/>
      <c r="D6" s="587"/>
      <c r="E6" s="587"/>
      <c r="F6" s="587"/>
      <c r="G6" s="359" t="s">
        <v>2087</v>
      </c>
      <c r="H6" s="359" t="s">
        <v>2334</v>
      </c>
      <c r="I6" s="359" t="s">
        <v>2088</v>
      </c>
      <c r="J6" s="359" t="s">
        <v>2334</v>
      </c>
      <c r="K6" s="587"/>
      <c r="L6" s="587"/>
      <c r="M6" s="587"/>
      <c r="N6" s="581"/>
    </row>
    <row r="7" spans="1:14" x14ac:dyDescent="0.2">
      <c r="A7" s="159">
        <v>1</v>
      </c>
      <c r="B7" s="159">
        <v>2</v>
      </c>
      <c r="C7" s="159">
        <v>3</v>
      </c>
      <c r="D7" s="159">
        <v>4</v>
      </c>
      <c r="E7" s="159">
        <v>5</v>
      </c>
      <c r="F7" s="159">
        <v>6</v>
      </c>
      <c r="G7" s="159">
        <v>7</v>
      </c>
      <c r="H7" s="159">
        <v>8</v>
      </c>
      <c r="I7" s="159">
        <v>9</v>
      </c>
      <c r="J7" s="159">
        <v>10</v>
      </c>
      <c r="K7" s="159">
        <v>11</v>
      </c>
      <c r="L7" s="159">
        <v>12</v>
      </c>
      <c r="M7" s="159">
        <v>13</v>
      </c>
      <c r="N7" s="191">
        <v>15</v>
      </c>
    </row>
    <row r="8" spans="1:14" ht="19.350000000000001" customHeight="1" x14ac:dyDescent="0.2">
      <c r="A8" s="81" t="s">
        <v>2776</v>
      </c>
      <c r="B8" s="207"/>
      <c r="C8" s="360"/>
      <c r="D8" s="209"/>
      <c r="E8" s="209"/>
      <c r="F8" s="210"/>
      <c r="G8" s="211"/>
      <c r="H8" s="209"/>
      <c r="I8" s="211"/>
      <c r="J8" s="209"/>
      <c r="K8" s="209"/>
      <c r="L8" s="207"/>
      <c r="M8" s="207"/>
      <c r="N8" s="357"/>
    </row>
    <row r="9" spans="1:14" ht="56.25" x14ac:dyDescent="0.2">
      <c r="A9" s="202" t="s">
        <v>1738</v>
      </c>
      <c r="B9" s="202" t="s">
        <v>3305</v>
      </c>
      <c r="C9" s="354" t="s">
        <v>7096</v>
      </c>
      <c r="D9" s="204">
        <v>0.40300000000000002</v>
      </c>
      <c r="E9" s="204"/>
      <c r="F9" s="205">
        <v>4.2</v>
      </c>
      <c r="G9" s="206">
        <v>1</v>
      </c>
      <c r="H9" s="204">
        <v>0.23100000000000001</v>
      </c>
      <c r="I9" s="206">
        <v>10</v>
      </c>
      <c r="J9" s="204">
        <v>6.8000000000000005E-2</v>
      </c>
      <c r="K9" s="204">
        <v>7.8E-2</v>
      </c>
      <c r="L9" s="202"/>
      <c r="M9" s="202"/>
      <c r="N9" s="355">
        <v>0.63629999999999998</v>
      </c>
    </row>
    <row r="10" spans="1:14" ht="22.5" x14ac:dyDescent="0.2">
      <c r="A10" s="202" t="s">
        <v>601</v>
      </c>
      <c r="B10" s="202" t="s">
        <v>3305</v>
      </c>
      <c r="C10" s="354" t="s">
        <v>3620</v>
      </c>
      <c r="D10" s="204">
        <v>0.187</v>
      </c>
      <c r="E10" s="204"/>
      <c r="F10" s="205">
        <v>1</v>
      </c>
      <c r="G10" s="206"/>
      <c r="H10" s="204"/>
      <c r="I10" s="206"/>
      <c r="J10" s="204"/>
      <c r="K10" s="204"/>
      <c r="L10" s="202"/>
      <c r="M10" s="202"/>
      <c r="N10" s="355">
        <v>0.95579999999999998</v>
      </c>
    </row>
  </sheetData>
  <mergeCells count="14">
    <mergeCell ref="K5:K6"/>
    <mergeCell ref="L5:L6"/>
    <mergeCell ref="M5:M6"/>
    <mergeCell ref="A2:N2"/>
    <mergeCell ref="A3:N3"/>
    <mergeCell ref="N5:N6"/>
    <mergeCell ref="A5:A6"/>
    <mergeCell ref="B5:B6"/>
    <mergeCell ref="C5:C6"/>
    <mergeCell ref="D5:D6"/>
    <mergeCell ref="E5:E6"/>
    <mergeCell ref="F5:F6"/>
    <mergeCell ref="G5:H5"/>
    <mergeCell ref="I5:J5"/>
  </mergeCells>
  <pageMargins left="0.7" right="0.7" top="0.78740157499999996" bottom="0.78740157499999996"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Tabelle16">
    <tabColor rgb="FF002060"/>
  </sheetPr>
  <dimension ref="A1:P825"/>
  <sheetViews>
    <sheetView topLeftCell="F1" workbookViewId="0">
      <selection activeCell="A826" sqref="A826"/>
    </sheetView>
  </sheetViews>
  <sheetFormatPr baseColWidth="10" defaultRowHeight="12.75" x14ac:dyDescent="0.2"/>
  <cols>
    <col min="1" max="1" width="8.42578125" style="17" customWidth="1"/>
    <col min="2" max="2" width="4.85546875" style="17" customWidth="1"/>
    <col min="3" max="3" width="42.42578125" style="26" customWidth="1"/>
    <col min="4" max="4" width="9.5703125" style="17" customWidth="1"/>
    <col min="5" max="5" width="9.42578125" style="17" customWidth="1"/>
    <col min="6" max="6" width="8.85546875" style="17" customWidth="1"/>
    <col min="7" max="7" width="10" style="17" customWidth="1"/>
    <col min="8" max="8" width="9.140625" style="17" customWidth="1"/>
    <col min="9" max="9" width="12.42578125" style="24" customWidth="1"/>
    <col min="10" max="10" width="12.85546875" style="17" customWidth="1"/>
    <col min="11" max="11" width="13.5703125" style="24" customWidth="1"/>
    <col min="12" max="12" width="11.5703125" style="17" customWidth="1"/>
    <col min="13" max="13" width="17.5703125" style="17" customWidth="1"/>
    <col min="14" max="14" width="11.5703125" style="17" customWidth="1"/>
    <col min="15" max="15" width="14.5703125" style="17" customWidth="1"/>
    <col min="16" max="16" width="14.5703125" customWidth="1"/>
  </cols>
  <sheetData>
    <row r="1" spans="1:16" ht="15" x14ac:dyDescent="0.25">
      <c r="A1" s="20"/>
      <c r="B1" s="20"/>
      <c r="C1" s="21"/>
      <c r="D1" s="20"/>
      <c r="E1" s="20"/>
      <c r="F1" s="20"/>
      <c r="G1" s="20"/>
      <c r="H1" s="20"/>
      <c r="I1" s="20"/>
      <c r="J1" s="20"/>
      <c r="K1" s="20"/>
      <c r="L1" s="20"/>
      <c r="M1" s="20"/>
      <c r="N1" s="20"/>
      <c r="P1" s="28" t="s">
        <v>7605</v>
      </c>
    </row>
    <row r="2" spans="1:16" ht="15" x14ac:dyDescent="0.25">
      <c r="A2" s="534" t="s">
        <v>7606</v>
      </c>
      <c r="B2" s="534"/>
      <c r="C2" s="534"/>
      <c r="D2" s="534"/>
      <c r="E2" s="534"/>
      <c r="F2" s="534"/>
      <c r="G2" s="534"/>
      <c r="H2" s="534"/>
      <c r="I2" s="534"/>
      <c r="J2" s="534"/>
      <c r="K2" s="534"/>
      <c r="L2" s="534"/>
      <c r="M2" s="534"/>
      <c r="N2" s="534"/>
      <c r="O2" s="534"/>
      <c r="P2" s="534"/>
    </row>
    <row r="3" spans="1:16" x14ac:dyDescent="0.2">
      <c r="A3" s="536" t="s">
        <v>2086</v>
      </c>
      <c r="B3" s="536"/>
      <c r="C3" s="536"/>
      <c r="D3" s="536"/>
      <c r="E3" s="536"/>
      <c r="F3" s="536"/>
      <c r="G3" s="536"/>
      <c r="H3" s="536"/>
      <c r="I3" s="536"/>
      <c r="J3" s="536"/>
      <c r="K3" s="536"/>
      <c r="L3" s="536"/>
      <c r="M3" s="536"/>
      <c r="N3" s="536"/>
      <c r="O3" s="536"/>
      <c r="P3" s="536"/>
    </row>
    <row r="4" spans="1:16" x14ac:dyDescent="0.2">
      <c r="A4" s="20"/>
      <c r="B4" s="20"/>
      <c r="C4" s="21"/>
      <c r="D4" s="20"/>
      <c r="E4" s="20"/>
      <c r="F4" s="20"/>
      <c r="G4" s="20"/>
      <c r="H4" s="20"/>
      <c r="I4" s="20"/>
      <c r="J4" s="20"/>
      <c r="K4" s="20"/>
      <c r="L4" s="20"/>
      <c r="M4" s="20"/>
      <c r="N4" s="20"/>
      <c r="O4" s="20"/>
    </row>
    <row r="5" spans="1:16" ht="13.35" customHeight="1" x14ac:dyDescent="0.2">
      <c r="A5" s="533" t="s">
        <v>1585</v>
      </c>
      <c r="B5" s="533" t="s">
        <v>1484</v>
      </c>
      <c r="C5" s="528" t="s">
        <v>3364</v>
      </c>
      <c r="D5" s="537" t="s">
        <v>1778</v>
      </c>
      <c r="E5" s="537" t="s">
        <v>1779</v>
      </c>
      <c r="F5" s="538" t="s">
        <v>1780</v>
      </c>
      <c r="G5" s="538" t="s">
        <v>1781</v>
      </c>
      <c r="H5" s="533" t="s">
        <v>1233</v>
      </c>
      <c r="I5" s="533" t="s">
        <v>3301</v>
      </c>
      <c r="J5" s="533"/>
      <c r="K5" s="533" t="s">
        <v>3302</v>
      </c>
      <c r="L5" s="533"/>
      <c r="M5" s="533" t="s">
        <v>1487</v>
      </c>
      <c r="N5" s="533" t="s">
        <v>1488</v>
      </c>
      <c r="O5" s="533" t="s">
        <v>1234</v>
      </c>
      <c r="P5" s="528" t="s">
        <v>7607</v>
      </c>
    </row>
    <row r="6" spans="1:16" ht="22.5" x14ac:dyDescent="0.2">
      <c r="A6" s="588"/>
      <c r="B6" s="588"/>
      <c r="C6" s="581"/>
      <c r="D6" s="538"/>
      <c r="E6" s="538"/>
      <c r="F6" s="589"/>
      <c r="G6" s="589"/>
      <c r="H6" s="588"/>
      <c r="I6" s="362" t="s">
        <v>2087</v>
      </c>
      <c r="J6" s="362" t="s">
        <v>2334</v>
      </c>
      <c r="K6" s="362" t="s">
        <v>2088</v>
      </c>
      <c r="L6" s="362" t="s">
        <v>2334</v>
      </c>
      <c r="M6" s="588"/>
      <c r="N6" s="588"/>
      <c r="O6" s="588"/>
      <c r="P6" s="581"/>
    </row>
    <row r="7" spans="1:16" x14ac:dyDescent="0.2">
      <c r="A7" s="191">
        <v>1</v>
      </c>
      <c r="B7" s="191">
        <v>2</v>
      </c>
      <c r="C7" s="191">
        <v>3</v>
      </c>
      <c r="D7" s="191">
        <v>4</v>
      </c>
      <c r="E7" s="191">
        <v>5</v>
      </c>
      <c r="F7" s="191">
        <v>6</v>
      </c>
      <c r="G7" s="191">
        <v>7</v>
      </c>
      <c r="H7" s="191">
        <v>8</v>
      </c>
      <c r="I7" s="191">
        <v>9</v>
      </c>
      <c r="J7" s="191">
        <v>10</v>
      </c>
      <c r="K7" s="191">
        <v>11</v>
      </c>
      <c r="L7" s="191">
        <v>12</v>
      </c>
      <c r="M7" s="191">
        <v>13</v>
      </c>
      <c r="N7" s="191">
        <v>14</v>
      </c>
      <c r="O7" s="191">
        <v>15</v>
      </c>
      <c r="P7" s="191">
        <v>16</v>
      </c>
    </row>
    <row r="8" spans="1:16" x14ac:dyDescent="0.2">
      <c r="A8" s="81" t="s">
        <v>758</v>
      </c>
      <c r="B8" s="207"/>
      <c r="C8" s="360"/>
      <c r="D8" s="209"/>
      <c r="E8" s="209"/>
      <c r="F8" s="209"/>
      <c r="G8" s="209"/>
      <c r="H8" s="210"/>
      <c r="I8" s="207"/>
      <c r="J8" s="209"/>
      <c r="K8" s="207"/>
      <c r="L8" s="209"/>
      <c r="M8" s="209"/>
      <c r="N8" s="207"/>
      <c r="O8" s="207"/>
      <c r="P8" s="357"/>
    </row>
    <row r="9" spans="1:16" ht="56.25" x14ac:dyDescent="0.2">
      <c r="A9" s="202" t="s">
        <v>3035</v>
      </c>
      <c r="B9" s="202" t="s">
        <v>3303</v>
      </c>
      <c r="C9" s="354" t="s">
        <v>483</v>
      </c>
      <c r="D9" s="204">
        <v>8.2829999999999995</v>
      </c>
      <c r="E9" s="204">
        <v>8.2279999999999998</v>
      </c>
      <c r="F9" s="204"/>
      <c r="G9" s="204"/>
      <c r="H9" s="205">
        <v>33.700000000000003</v>
      </c>
      <c r="I9" s="202">
        <v>10</v>
      </c>
      <c r="J9" s="204">
        <v>0.71199999999999997</v>
      </c>
      <c r="K9" s="202">
        <v>52</v>
      </c>
      <c r="L9" s="204">
        <v>0.16300000000000001</v>
      </c>
      <c r="M9" s="204">
        <v>0.22600000000000001</v>
      </c>
      <c r="N9" s="202"/>
      <c r="O9" s="202" t="s">
        <v>310</v>
      </c>
      <c r="P9" s="355">
        <v>3.1642999999999999</v>
      </c>
    </row>
    <row r="10" spans="1:16" ht="56.25" x14ac:dyDescent="0.2">
      <c r="A10" s="202" t="s">
        <v>897</v>
      </c>
      <c r="B10" s="202" t="s">
        <v>3303</v>
      </c>
      <c r="C10" s="354" t="s">
        <v>4536</v>
      </c>
      <c r="D10" s="204">
        <v>6.6520000000000001</v>
      </c>
      <c r="E10" s="204">
        <v>6.5880000000000001</v>
      </c>
      <c r="F10" s="204"/>
      <c r="G10" s="204"/>
      <c r="H10" s="205">
        <v>22.6</v>
      </c>
      <c r="I10" s="202">
        <v>7</v>
      </c>
      <c r="J10" s="204">
        <v>0.75800000000000001</v>
      </c>
      <c r="K10" s="202">
        <v>40</v>
      </c>
      <c r="L10" s="204">
        <v>0.188</v>
      </c>
      <c r="M10" s="204"/>
      <c r="N10" s="202" t="s">
        <v>310</v>
      </c>
      <c r="O10" s="202" t="s">
        <v>310</v>
      </c>
      <c r="P10" s="355">
        <v>3.3746999999999998</v>
      </c>
    </row>
    <row r="11" spans="1:16" ht="56.25" x14ac:dyDescent="0.2">
      <c r="A11" s="202" t="s">
        <v>1560</v>
      </c>
      <c r="B11" s="202" t="s">
        <v>3303</v>
      </c>
      <c r="C11" s="354" t="s">
        <v>4520</v>
      </c>
      <c r="D11" s="204">
        <v>6.133</v>
      </c>
      <c r="E11" s="204">
        <v>6.01</v>
      </c>
      <c r="F11" s="204"/>
      <c r="G11" s="204"/>
      <c r="H11" s="205">
        <v>21.3</v>
      </c>
      <c r="I11" s="202">
        <v>6</v>
      </c>
      <c r="J11" s="204">
        <v>0.76500000000000001</v>
      </c>
      <c r="K11" s="202">
        <v>39</v>
      </c>
      <c r="L11" s="204">
        <v>0.17599999999999999</v>
      </c>
      <c r="M11" s="204">
        <v>0.24</v>
      </c>
      <c r="N11" s="202"/>
      <c r="O11" s="202" t="s">
        <v>310</v>
      </c>
      <c r="P11" s="355">
        <v>3.3420999999999998</v>
      </c>
    </row>
    <row r="12" spans="1:16" ht="56.25" x14ac:dyDescent="0.2">
      <c r="A12" s="202" t="s">
        <v>1819</v>
      </c>
      <c r="B12" s="202" t="s">
        <v>3303</v>
      </c>
      <c r="C12" s="354" t="s">
        <v>7611</v>
      </c>
      <c r="D12" s="204">
        <v>5.5090000000000003</v>
      </c>
      <c r="E12" s="204">
        <v>5.4870000000000001</v>
      </c>
      <c r="F12" s="204"/>
      <c r="G12" s="204"/>
      <c r="H12" s="205">
        <v>21.6</v>
      </c>
      <c r="I12" s="202">
        <v>6</v>
      </c>
      <c r="J12" s="204">
        <v>0.75</v>
      </c>
      <c r="K12" s="202">
        <v>40</v>
      </c>
      <c r="L12" s="204">
        <v>0.17</v>
      </c>
      <c r="M12" s="204">
        <v>0.23200000000000001</v>
      </c>
      <c r="N12" s="202"/>
      <c r="O12" s="202" t="s">
        <v>310</v>
      </c>
      <c r="P12" s="355">
        <v>3.1812999999999998</v>
      </c>
    </row>
    <row r="13" spans="1:16" ht="56.25" x14ac:dyDescent="0.2">
      <c r="A13" s="202" t="s">
        <v>2055</v>
      </c>
      <c r="B13" s="202" t="s">
        <v>3303</v>
      </c>
      <c r="C13" s="354" t="s">
        <v>7612</v>
      </c>
      <c r="D13" s="204">
        <v>3.895</v>
      </c>
      <c r="E13" s="204">
        <v>3.89</v>
      </c>
      <c r="F13" s="204"/>
      <c r="G13" s="204"/>
      <c r="H13" s="205">
        <v>20</v>
      </c>
      <c r="I13" s="202">
        <v>6</v>
      </c>
      <c r="J13" s="204">
        <v>0.54100000000000004</v>
      </c>
      <c r="K13" s="202">
        <v>37</v>
      </c>
      <c r="L13" s="204">
        <v>0.13300000000000001</v>
      </c>
      <c r="M13" s="204">
        <v>0.18</v>
      </c>
      <c r="N13" s="202"/>
      <c r="O13" s="202" t="s">
        <v>310</v>
      </c>
      <c r="P13" s="355">
        <v>3.0823</v>
      </c>
    </row>
    <row r="14" spans="1:16" ht="56.25" x14ac:dyDescent="0.2">
      <c r="A14" s="202" t="s">
        <v>1814</v>
      </c>
      <c r="B14" s="202" t="s">
        <v>3303</v>
      </c>
      <c r="C14" s="354" t="s">
        <v>490</v>
      </c>
      <c r="D14" s="204">
        <v>4.6100000000000003</v>
      </c>
      <c r="E14" s="204">
        <v>4.5490000000000004</v>
      </c>
      <c r="F14" s="204"/>
      <c r="G14" s="204"/>
      <c r="H14" s="205">
        <v>19.2</v>
      </c>
      <c r="I14" s="202">
        <v>5</v>
      </c>
      <c r="J14" s="204">
        <v>0.68899999999999995</v>
      </c>
      <c r="K14" s="202">
        <v>36</v>
      </c>
      <c r="L14" s="204">
        <v>0.151</v>
      </c>
      <c r="M14" s="204"/>
      <c r="N14" s="202" t="s">
        <v>310</v>
      </c>
      <c r="O14" s="202" t="s">
        <v>310</v>
      </c>
      <c r="P14" s="355">
        <v>2.8746</v>
      </c>
    </row>
    <row r="15" spans="1:16" ht="56.25" x14ac:dyDescent="0.2">
      <c r="A15" s="202" t="s">
        <v>1598</v>
      </c>
      <c r="B15" s="202" t="s">
        <v>3303</v>
      </c>
      <c r="C15" s="354" t="s">
        <v>3707</v>
      </c>
      <c r="D15" s="204">
        <v>3.2829999999999999</v>
      </c>
      <c r="E15" s="204">
        <v>3.2650000000000001</v>
      </c>
      <c r="F15" s="204"/>
      <c r="G15" s="204"/>
      <c r="H15" s="205">
        <v>12.8</v>
      </c>
      <c r="I15" s="202">
        <v>3</v>
      </c>
      <c r="J15" s="204">
        <v>0.754</v>
      </c>
      <c r="K15" s="202">
        <v>27</v>
      </c>
      <c r="L15" s="204">
        <v>0.16500000000000001</v>
      </c>
      <c r="M15" s="204">
        <v>0.219</v>
      </c>
      <c r="N15" s="202"/>
      <c r="O15" s="202" t="s">
        <v>310</v>
      </c>
      <c r="P15" s="355">
        <v>3.08</v>
      </c>
    </row>
    <row r="16" spans="1:16" ht="56.25" x14ac:dyDescent="0.2">
      <c r="A16" s="202" t="s">
        <v>2566</v>
      </c>
      <c r="B16" s="202" t="s">
        <v>3303</v>
      </c>
      <c r="C16" s="354" t="s">
        <v>3140</v>
      </c>
      <c r="D16" s="204">
        <v>2.9969999999999999</v>
      </c>
      <c r="E16" s="204">
        <v>2.9769999999999999</v>
      </c>
      <c r="F16" s="204"/>
      <c r="G16" s="204"/>
      <c r="H16" s="205">
        <v>14.4</v>
      </c>
      <c r="I16" s="202">
        <v>4</v>
      </c>
      <c r="J16" s="204">
        <v>0.56599999999999995</v>
      </c>
      <c r="K16" s="202">
        <v>31</v>
      </c>
      <c r="L16" s="204">
        <v>0.13800000000000001</v>
      </c>
      <c r="M16" s="204">
        <v>0.184</v>
      </c>
      <c r="N16" s="202"/>
      <c r="O16" s="202" t="s">
        <v>310</v>
      </c>
      <c r="P16" s="355">
        <v>2.7909000000000002</v>
      </c>
    </row>
    <row r="17" spans="1:16" ht="56.25" x14ac:dyDescent="0.2">
      <c r="A17" s="202" t="s">
        <v>2661</v>
      </c>
      <c r="B17" s="202" t="s">
        <v>3303</v>
      </c>
      <c r="C17" s="354" t="s">
        <v>3141</v>
      </c>
      <c r="D17" s="204">
        <v>2.2280000000000002</v>
      </c>
      <c r="E17" s="204">
        <v>2.2210000000000001</v>
      </c>
      <c r="F17" s="204"/>
      <c r="G17" s="204"/>
      <c r="H17" s="205">
        <v>11.7</v>
      </c>
      <c r="I17" s="202">
        <v>3</v>
      </c>
      <c r="J17" s="204">
        <v>0.53700000000000003</v>
      </c>
      <c r="K17" s="202">
        <v>25</v>
      </c>
      <c r="L17" s="204">
        <v>0.129</v>
      </c>
      <c r="M17" s="204">
        <v>0.16900000000000001</v>
      </c>
      <c r="N17" s="202"/>
      <c r="O17" s="202" t="s">
        <v>310</v>
      </c>
      <c r="P17" s="355">
        <v>2.8483000000000001</v>
      </c>
    </row>
    <row r="18" spans="1:16" ht="22.5" x14ac:dyDescent="0.2">
      <c r="A18" s="202" t="s">
        <v>2901</v>
      </c>
      <c r="B18" s="202" t="s">
        <v>3303</v>
      </c>
      <c r="C18" s="354" t="s">
        <v>7617</v>
      </c>
      <c r="D18" s="204">
        <v>3.879</v>
      </c>
      <c r="E18" s="204">
        <v>3.8780000000000001</v>
      </c>
      <c r="F18" s="204"/>
      <c r="G18" s="204"/>
      <c r="H18" s="205">
        <v>19.5</v>
      </c>
      <c r="I18" s="202">
        <v>5</v>
      </c>
      <c r="J18" s="204">
        <v>0.39900000000000002</v>
      </c>
      <c r="K18" s="202">
        <v>29</v>
      </c>
      <c r="L18" s="204">
        <v>0.16500000000000001</v>
      </c>
      <c r="M18" s="204"/>
      <c r="N18" s="202" t="s">
        <v>310</v>
      </c>
      <c r="O18" s="202" t="s">
        <v>310</v>
      </c>
      <c r="P18" s="355">
        <v>1.1301000000000001</v>
      </c>
    </row>
    <row r="19" spans="1:16" ht="33.75" x14ac:dyDescent="0.2">
      <c r="A19" s="202" t="s">
        <v>2662</v>
      </c>
      <c r="B19" s="202" t="s">
        <v>3304</v>
      </c>
      <c r="C19" s="354" t="s">
        <v>7098</v>
      </c>
      <c r="D19" s="204">
        <v>0.749</v>
      </c>
      <c r="E19" s="204">
        <v>0.748</v>
      </c>
      <c r="F19" s="204"/>
      <c r="G19" s="204"/>
      <c r="H19" s="205">
        <v>4.7</v>
      </c>
      <c r="I19" s="202">
        <v>1</v>
      </c>
      <c r="J19" s="204">
        <v>0.47399999999999998</v>
      </c>
      <c r="K19" s="202">
        <v>10</v>
      </c>
      <c r="L19" s="204">
        <v>0.13</v>
      </c>
      <c r="M19" s="204">
        <v>0.107</v>
      </c>
      <c r="N19" s="202"/>
      <c r="O19" s="202" t="s">
        <v>310</v>
      </c>
      <c r="P19" s="355">
        <v>0.89670000000000005</v>
      </c>
    </row>
    <row r="20" spans="1:16" ht="56.25" x14ac:dyDescent="0.2">
      <c r="A20" s="202" t="s">
        <v>3764</v>
      </c>
      <c r="B20" s="202" t="s">
        <v>3305</v>
      </c>
      <c r="C20" s="354" t="s">
        <v>5560</v>
      </c>
      <c r="D20" s="204">
        <v>0.51800000000000002</v>
      </c>
      <c r="E20" s="204">
        <v>0.50900000000000001</v>
      </c>
      <c r="F20" s="204"/>
      <c r="G20" s="204"/>
      <c r="H20" s="205">
        <v>5.6</v>
      </c>
      <c r="I20" s="202"/>
      <c r="J20" s="204"/>
      <c r="K20" s="202">
        <v>14</v>
      </c>
      <c r="L20" s="204">
        <v>8.1000000000000003E-2</v>
      </c>
      <c r="M20" s="204"/>
      <c r="N20" s="202" t="s">
        <v>310</v>
      </c>
      <c r="O20" s="202" t="s">
        <v>310</v>
      </c>
      <c r="P20" s="355">
        <v>0.74619999999999997</v>
      </c>
    </row>
    <row r="21" spans="1:16" ht="22.5" x14ac:dyDescent="0.2">
      <c r="A21" s="202" t="s">
        <v>324</v>
      </c>
      <c r="B21" s="202" t="s">
        <v>3305</v>
      </c>
      <c r="C21" s="354" t="s">
        <v>3645</v>
      </c>
      <c r="D21" s="204">
        <v>0.193</v>
      </c>
      <c r="E21" s="204">
        <v>0.192</v>
      </c>
      <c r="F21" s="204"/>
      <c r="G21" s="204"/>
      <c r="H21" s="205">
        <v>1</v>
      </c>
      <c r="I21" s="202"/>
      <c r="J21" s="204"/>
      <c r="K21" s="202"/>
      <c r="L21" s="204"/>
      <c r="M21" s="204"/>
      <c r="N21" s="202"/>
      <c r="O21" s="202" t="s">
        <v>310</v>
      </c>
      <c r="P21" s="355">
        <v>1.2355</v>
      </c>
    </row>
    <row r="22" spans="1:16" x14ac:dyDescent="0.2">
      <c r="A22" s="81" t="s">
        <v>3332</v>
      </c>
      <c r="B22" s="207"/>
      <c r="C22" s="360"/>
      <c r="D22" s="209"/>
      <c r="E22" s="209"/>
      <c r="F22" s="209"/>
      <c r="G22" s="209"/>
      <c r="H22" s="210"/>
      <c r="I22" s="207"/>
      <c r="J22" s="209"/>
      <c r="K22" s="207"/>
      <c r="L22" s="209"/>
      <c r="M22" s="209"/>
      <c r="N22" s="207"/>
      <c r="O22" s="207"/>
      <c r="P22" s="363"/>
    </row>
    <row r="23" spans="1:16" ht="56.25" x14ac:dyDescent="0.2">
      <c r="A23" s="202" t="s">
        <v>3765</v>
      </c>
      <c r="B23" s="202" t="s">
        <v>3303</v>
      </c>
      <c r="C23" s="354" t="s">
        <v>6495</v>
      </c>
      <c r="D23" s="204">
        <v>3.1859999999999999</v>
      </c>
      <c r="E23" s="204">
        <v>2.956</v>
      </c>
      <c r="F23" s="204"/>
      <c r="G23" s="204"/>
      <c r="H23" s="205">
        <v>12.5</v>
      </c>
      <c r="I23" s="202">
        <v>3</v>
      </c>
      <c r="J23" s="204">
        <v>0.40600000000000003</v>
      </c>
      <c r="K23" s="202">
        <v>26</v>
      </c>
      <c r="L23" s="204">
        <v>0.14299999999999999</v>
      </c>
      <c r="M23" s="204"/>
      <c r="N23" s="202" t="s">
        <v>310</v>
      </c>
      <c r="O23" s="202"/>
      <c r="P23" s="355">
        <v>1.3668</v>
      </c>
    </row>
    <row r="24" spans="1:16" ht="33.75" x14ac:dyDescent="0.2">
      <c r="A24" s="202" t="s">
        <v>7102</v>
      </c>
      <c r="B24" s="202" t="s">
        <v>3303</v>
      </c>
      <c r="C24" s="354" t="s">
        <v>503</v>
      </c>
      <c r="D24" s="204">
        <v>2.9409999999999998</v>
      </c>
      <c r="E24" s="204">
        <v>2.8580000000000001</v>
      </c>
      <c r="F24" s="204"/>
      <c r="G24" s="204"/>
      <c r="H24" s="205">
        <v>12.1</v>
      </c>
      <c r="I24" s="202">
        <v>3</v>
      </c>
      <c r="J24" s="204">
        <v>0.59099999999999997</v>
      </c>
      <c r="K24" s="202">
        <v>27</v>
      </c>
      <c r="L24" s="204">
        <v>0.19500000000000001</v>
      </c>
      <c r="M24" s="204"/>
      <c r="N24" s="202" t="s">
        <v>310</v>
      </c>
      <c r="O24" s="202"/>
      <c r="P24" s="355">
        <v>1.7444</v>
      </c>
    </row>
    <row r="25" spans="1:16" ht="33.75" x14ac:dyDescent="0.2">
      <c r="A25" s="202" t="s">
        <v>1144</v>
      </c>
      <c r="B25" s="202" t="s">
        <v>3303</v>
      </c>
      <c r="C25" s="354" t="s">
        <v>5566</v>
      </c>
      <c r="D25" s="204">
        <v>1.19</v>
      </c>
      <c r="E25" s="204">
        <v>1.1639999999999999</v>
      </c>
      <c r="F25" s="204"/>
      <c r="G25" s="204"/>
      <c r="H25" s="205">
        <v>3.6</v>
      </c>
      <c r="I25" s="202">
        <v>1</v>
      </c>
      <c r="J25" s="204">
        <v>0.318</v>
      </c>
      <c r="K25" s="202">
        <v>9</v>
      </c>
      <c r="L25" s="204">
        <v>0.13600000000000001</v>
      </c>
      <c r="M25" s="204"/>
      <c r="N25" s="202" t="s">
        <v>310</v>
      </c>
      <c r="O25" s="202"/>
      <c r="P25" s="355">
        <v>0.99080000000000001</v>
      </c>
    </row>
    <row r="26" spans="1:16" ht="33.75" x14ac:dyDescent="0.2">
      <c r="A26" s="202" t="s">
        <v>1145</v>
      </c>
      <c r="B26" s="202" t="s">
        <v>3303</v>
      </c>
      <c r="C26" s="354" t="s">
        <v>5567</v>
      </c>
      <c r="D26" s="204">
        <v>1.0920000000000001</v>
      </c>
      <c r="E26" s="204">
        <v>0.98699999999999999</v>
      </c>
      <c r="F26" s="204"/>
      <c r="G26" s="204"/>
      <c r="H26" s="205">
        <v>6.1</v>
      </c>
      <c r="I26" s="202">
        <v>1</v>
      </c>
      <c r="J26" s="204">
        <v>0.247</v>
      </c>
      <c r="K26" s="202">
        <v>11</v>
      </c>
      <c r="L26" s="204">
        <v>5.7000000000000002E-2</v>
      </c>
      <c r="M26" s="204"/>
      <c r="N26" s="202" t="s">
        <v>310</v>
      </c>
      <c r="O26" s="202"/>
      <c r="P26" s="355">
        <v>0.96199999999999997</v>
      </c>
    </row>
    <row r="27" spans="1:16" ht="22.5" x14ac:dyDescent="0.2">
      <c r="A27" s="202" t="s">
        <v>2406</v>
      </c>
      <c r="B27" s="202" t="s">
        <v>3303</v>
      </c>
      <c r="C27" s="354" t="s">
        <v>7103</v>
      </c>
      <c r="D27" s="204">
        <v>0.38100000000000001</v>
      </c>
      <c r="E27" s="204">
        <v>0.33300000000000002</v>
      </c>
      <c r="F27" s="204"/>
      <c r="G27" s="204"/>
      <c r="H27" s="205">
        <v>2.2000000000000002</v>
      </c>
      <c r="I27" s="202">
        <v>1</v>
      </c>
      <c r="J27" s="204">
        <v>0.09</v>
      </c>
      <c r="K27" s="202">
        <v>4</v>
      </c>
      <c r="L27" s="204">
        <v>0.05</v>
      </c>
      <c r="M27" s="204">
        <v>4.9000000000000002E-2</v>
      </c>
      <c r="N27" s="202"/>
      <c r="O27" s="202"/>
      <c r="P27" s="355">
        <v>0.90659999999999996</v>
      </c>
    </row>
    <row r="28" spans="1:16" x14ac:dyDescent="0.2">
      <c r="A28" s="202" t="s">
        <v>4514</v>
      </c>
      <c r="B28" s="202" t="s">
        <v>3303</v>
      </c>
      <c r="C28" s="354" t="s">
        <v>4515</v>
      </c>
      <c r="D28" s="204">
        <v>0.92600000000000005</v>
      </c>
      <c r="E28" s="204">
        <v>0.84599999999999997</v>
      </c>
      <c r="F28" s="204"/>
      <c r="G28" s="204"/>
      <c r="H28" s="205">
        <v>4.7</v>
      </c>
      <c r="I28" s="202">
        <v>1</v>
      </c>
      <c r="J28" s="204">
        <v>0.44800000000000001</v>
      </c>
      <c r="K28" s="202">
        <v>11</v>
      </c>
      <c r="L28" s="204">
        <v>6.0999999999999999E-2</v>
      </c>
      <c r="M28" s="204">
        <v>7.1999999999999995E-2</v>
      </c>
      <c r="N28" s="202"/>
      <c r="O28" s="202"/>
      <c r="P28" s="355">
        <v>0.8569</v>
      </c>
    </row>
    <row r="29" spans="1:16" ht="22.5" x14ac:dyDescent="0.2">
      <c r="A29" s="202" t="s">
        <v>330</v>
      </c>
      <c r="B29" s="202" t="s">
        <v>3303</v>
      </c>
      <c r="C29" s="354" t="s">
        <v>5568</v>
      </c>
      <c r="D29" s="204">
        <v>2.137</v>
      </c>
      <c r="E29" s="204">
        <v>2.1349999999999998</v>
      </c>
      <c r="F29" s="204"/>
      <c r="G29" s="204"/>
      <c r="H29" s="205">
        <v>19.8</v>
      </c>
      <c r="I29" s="202">
        <v>6</v>
      </c>
      <c r="J29" s="204">
        <v>0.3</v>
      </c>
      <c r="K29" s="202">
        <v>36</v>
      </c>
      <c r="L29" s="204">
        <v>0.106</v>
      </c>
      <c r="M29" s="204"/>
      <c r="N29" s="202" t="s">
        <v>310</v>
      </c>
      <c r="O29" s="202" t="s">
        <v>310</v>
      </c>
      <c r="P29" s="355">
        <v>0.87949999999999995</v>
      </c>
    </row>
    <row r="30" spans="1:16" ht="33.75" x14ac:dyDescent="0.2">
      <c r="A30" s="202" t="s">
        <v>5569</v>
      </c>
      <c r="B30" s="202" t="s">
        <v>3303</v>
      </c>
      <c r="C30" s="354" t="s">
        <v>7104</v>
      </c>
      <c r="D30" s="204">
        <v>1.1559999999999999</v>
      </c>
      <c r="E30" s="204">
        <v>1.149</v>
      </c>
      <c r="F30" s="204"/>
      <c r="G30" s="204"/>
      <c r="H30" s="205">
        <v>10.8</v>
      </c>
      <c r="I30" s="202">
        <v>3</v>
      </c>
      <c r="J30" s="204">
        <v>0.28100000000000003</v>
      </c>
      <c r="K30" s="202">
        <v>22</v>
      </c>
      <c r="L30" s="204">
        <v>0.104</v>
      </c>
      <c r="M30" s="204">
        <v>9.5000000000000001E-2</v>
      </c>
      <c r="N30" s="202"/>
      <c r="O30" s="202" t="s">
        <v>310</v>
      </c>
      <c r="P30" s="355">
        <v>0.92800000000000005</v>
      </c>
    </row>
    <row r="31" spans="1:16" ht="33.75" x14ac:dyDescent="0.2">
      <c r="A31" s="202" t="s">
        <v>5571</v>
      </c>
      <c r="B31" s="202" t="s">
        <v>3303</v>
      </c>
      <c r="C31" s="354" t="s">
        <v>7105</v>
      </c>
      <c r="D31" s="204">
        <v>0.71599999999999997</v>
      </c>
      <c r="E31" s="204">
        <v>0.71399999999999997</v>
      </c>
      <c r="F31" s="204"/>
      <c r="G31" s="204"/>
      <c r="H31" s="205">
        <v>5.0999999999999996</v>
      </c>
      <c r="I31" s="202"/>
      <c r="J31" s="204"/>
      <c r="K31" s="202">
        <v>14</v>
      </c>
      <c r="L31" s="204">
        <v>9.6000000000000002E-2</v>
      </c>
      <c r="M31" s="204">
        <v>0.115</v>
      </c>
      <c r="N31" s="202"/>
      <c r="O31" s="202" t="s">
        <v>310</v>
      </c>
      <c r="P31" s="355">
        <v>0.92659999999999998</v>
      </c>
    </row>
    <row r="32" spans="1:16" ht="56.25" x14ac:dyDescent="0.2">
      <c r="A32" s="202" t="s">
        <v>1801</v>
      </c>
      <c r="B32" s="202" t="s">
        <v>3303</v>
      </c>
      <c r="C32" s="354" t="s">
        <v>6782</v>
      </c>
      <c r="D32" s="204">
        <v>1.89</v>
      </c>
      <c r="E32" s="204">
        <v>1.865</v>
      </c>
      <c r="F32" s="204"/>
      <c r="G32" s="204"/>
      <c r="H32" s="205">
        <v>8.8000000000000007</v>
      </c>
      <c r="I32" s="202">
        <v>2</v>
      </c>
      <c r="J32" s="204">
        <v>0.36699999999999999</v>
      </c>
      <c r="K32" s="202">
        <v>17</v>
      </c>
      <c r="L32" s="204">
        <v>8.7999999999999995E-2</v>
      </c>
      <c r="M32" s="204">
        <v>0.112</v>
      </c>
      <c r="N32" s="202"/>
      <c r="O32" s="202"/>
      <c r="P32" s="355">
        <v>1.0523</v>
      </c>
    </row>
    <row r="33" spans="1:16" ht="56.25" x14ac:dyDescent="0.2">
      <c r="A33" s="202" t="s">
        <v>877</v>
      </c>
      <c r="B33" s="202" t="s">
        <v>3303</v>
      </c>
      <c r="C33" s="354" t="s">
        <v>7425</v>
      </c>
      <c r="D33" s="204">
        <v>1.5089999999999999</v>
      </c>
      <c r="E33" s="204">
        <v>1.4339999999999999</v>
      </c>
      <c r="F33" s="204"/>
      <c r="G33" s="204"/>
      <c r="H33" s="205">
        <v>9.8000000000000007</v>
      </c>
      <c r="I33" s="202">
        <v>2</v>
      </c>
      <c r="J33" s="204">
        <v>0.32700000000000001</v>
      </c>
      <c r="K33" s="202">
        <v>23</v>
      </c>
      <c r="L33" s="204">
        <v>0.1</v>
      </c>
      <c r="M33" s="204">
        <v>9.0999999999999998E-2</v>
      </c>
      <c r="N33" s="202"/>
      <c r="O33" s="202"/>
      <c r="P33" s="355">
        <v>1.0162</v>
      </c>
    </row>
    <row r="34" spans="1:16" ht="45" x14ac:dyDescent="0.2">
      <c r="A34" s="202" t="s">
        <v>878</v>
      </c>
      <c r="B34" s="202" t="s">
        <v>3303</v>
      </c>
      <c r="C34" s="354" t="s">
        <v>7426</v>
      </c>
      <c r="D34" s="204">
        <v>1.0509999999999999</v>
      </c>
      <c r="E34" s="204">
        <v>0.91600000000000004</v>
      </c>
      <c r="F34" s="204"/>
      <c r="G34" s="204"/>
      <c r="H34" s="205">
        <v>4</v>
      </c>
      <c r="I34" s="202">
        <v>1</v>
      </c>
      <c r="J34" s="204">
        <v>0.42599999999999999</v>
      </c>
      <c r="K34" s="202">
        <v>9</v>
      </c>
      <c r="L34" s="204">
        <v>4.7E-2</v>
      </c>
      <c r="M34" s="204">
        <v>5.3999999999999999E-2</v>
      </c>
      <c r="N34" s="202"/>
      <c r="O34" s="202"/>
      <c r="P34" s="355">
        <v>0.79090000000000005</v>
      </c>
    </row>
    <row r="35" spans="1:16" ht="56.25" x14ac:dyDescent="0.2">
      <c r="A35" s="202" t="s">
        <v>1773</v>
      </c>
      <c r="B35" s="202" t="s">
        <v>3303</v>
      </c>
      <c r="C35" s="354" t="s">
        <v>6498</v>
      </c>
      <c r="D35" s="204">
        <v>0.77700000000000002</v>
      </c>
      <c r="E35" s="204">
        <v>0.70199999999999996</v>
      </c>
      <c r="F35" s="204"/>
      <c r="G35" s="204"/>
      <c r="H35" s="205">
        <v>3.6</v>
      </c>
      <c r="I35" s="202">
        <v>1</v>
      </c>
      <c r="J35" s="204">
        <v>0.28199999999999997</v>
      </c>
      <c r="K35" s="202">
        <v>11</v>
      </c>
      <c r="L35" s="204">
        <v>6.0999999999999999E-2</v>
      </c>
      <c r="M35" s="204">
        <v>6.9000000000000006E-2</v>
      </c>
      <c r="N35" s="202"/>
      <c r="O35" s="202"/>
      <c r="P35" s="355">
        <v>0.76429999999999998</v>
      </c>
    </row>
    <row r="36" spans="1:16" ht="56.25" x14ac:dyDescent="0.2">
      <c r="A36" s="202" t="s">
        <v>604</v>
      </c>
      <c r="B36" s="202" t="s">
        <v>3303</v>
      </c>
      <c r="C36" s="354" t="s">
        <v>2733</v>
      </c>
      <c r="D36" s="204">
        <v>0.56000000000000005</v>
      </c>
      <c r="E36" s="204">
        <v>0.49099999999999999</v>
      </c>
      <c r="F36" s="204"/>
      <c r="G36" s="204"/>
      <c r="H36" s="205">
        <v>2.7</v>
      </c>
      <c r="I36" s="202">
        <v>1</v>
      </c>
      <c r="J36" s="204">
        <v>0.14599999999999999</v>
      </c>
      <c r="K36" s="202">
        <v>7</v>
      </c>
      <c r="L36" s="204">
        <v>0.05</v>
      </c>
      <c r="M36" s="204">
        <v>5.1999999999999998E-2</v>
      </c>
      <c r="N36" s="202"/>
      <c r="O36" s="202"/>
      <c r="P36" s="355">
        <v>0.81889999999999996</v>
      </c>
    </row>
    <row r="37" spans="1:16" ht="22.5" x14ac:dyDescent="0.2">
      <c r="A37" s="202" t="s">
        <v>6499</v>
      </c>
      <c r="B37" s="202" t="s">
        <v>3303</v>
      </c>
      <c r="C37" s="354" t="s">
        <v>6500</v>
      </c>
      <c r="D37" s="204">
        <v>3.4830000000000001</v>
      </c>
      <c r="E37" s="204">
        <v>3.266</v>
      </c>
      <c r="F37" s="204"/>
      <c r="G37" s="204"/>
      <c r="H37" s="205">
        <v>18.3</v>
      </c>
      <c r="I37" s="202">
        <v>5</v>
      </c>
      <c r="J37" s="204">
        <v>0.30499999999999999</v>
      </c>
      <c r="K37" s="202">
        <v>36</v>
      </c>
      <c r="L37" s="204">
        <v>7.0000000000000007E-2</v>
      </c>
      <c r="M37" s="204">
        <v>9.5000000000000001E-2</v>
      </c>
      <c r="N37" s="202"/>
      <c r="O37" s="202"/>
      <c r="P37" s="355">
        <v>1.1606000000000001</v>
      </c>
    </row>
    <row r="38" spans="1:16" ht="45" x14ac:dyDescent="0.2">
      <c r="A38" s="202" t="s">
        <v>6501</v>
      </c>
      <c r="B38" s="202" t="s">
        <v>3303</v>
      </c>
      <c r="C38" s="354" t="s">
        <v>6502</v>
      </c>
      <c r="D38" s="204">
        <v>1.927</v>
      </c>
      <c r="E38" s="204">
        <v>1.784</v>
      </c>
      <c r="F38" s="204"/>
      <c r="G38" s="204"/>
      <c r="H38" s="205">
        <v>11.3</v>
      </c>
      <c r="I38" s="202">
        <v>3</v>
      </c>
      <c r="J38" s="204">
        <v>0.224</v>
      </c>
      <c r="K38" s="202">
        <v>24</v>
      </c>
      <c r="L38" s="204">
        <v>5.6000000000000001E-2</v>
      </c>
      <c r="M38" s="204">
        <v>7.2999999999999995E-2</v>
      </c>
      <c r="N38" s="202"/>
      <c r="O38" s="202"/>
      <c r="P38" s="355">
        <v>0.92849999999999999</v>
      </c>
    </row>
    <row r="39" spans="1:16" ht="33.75" x14ac:dyDescent="0.2">
      <c r="A39" s="202" t="s">
        <v>6503</v>
      </c>
      <c r="B39" s="202" t="s">
        <v>3303</v>
      </c>
      <c r="C39" s="354" t="s">
        <v>6504</v>
      </c>
      <c r="D39" s="204">
        <v>1.3620000000000001</v>
      </c>
      <c r="E39" s="204">
        <v>1.246</v>
      </c>
      <c r="F39" s="204"/>
      <c r="G39" s="204"/>
      <c r="H39" s="205">
        <v>7.1</v>
      </c>
      <c r="I39" s="202">
        <v>1</v>
      </c>
      <c r="J39" s="204">
        <v>0.26900000000000002</v>
      </c>
      <c r="K39" s="202">
        <v>15</v>
      </c>
      <c r="L39" s="204">
        <v>5.2999999999999999E-2</v>
      </c>
      <c r="M39" s="204">
        <v>6.7000000000000004E-2</v>
      </c>
      <c r="N39" s="202"/>
      <c r="O39" s="202"/>
      <c r="P39" s="355">
        <v>1.0234000000000001</v>
      </c>
    </row>
    <row r="40" spans="1:16" ht="33.75" x14ac:dyDescent="0.2">
      <c r="A40" s="202" t="s">
        <v>6505</v>
      </c>
      <c r="B40" s="202" t="s">
        <v>3303</v>
      </c>
      <c r="C40" s="354" t="s">
        <v>6506</v>
      </c>
      <c r="D40" s="204">
        <v>1.125</v>
      </c>
      <c r="E40" s="204">
        <v>1.034</v>
      </c>
      <c r="F40" s="204"/>
      <c r="G40" s="204"/>
      <c r="H40" s="205">
        <v>7.8</v>
      </c>
      <c r="I40" s="202">
        <v>2</v>
      </c>
      <c r="J40" s="204">
        <v>0.182</v>
      </c>
      <c r="K40" s="202">
        <v>17</v>
      </c>
      <c r="L40" s="204">
        <v>4.9000000000000002E-2</v>
      </c>
      <c r="M40" s="204">
        <v>6.2E-2</v>
      </c>
      <c r="N40" s="202"/>
      <c r="O40" s="202"/>
      <c r="P40" s="355">
        <v>0.77749999999999997</v>
      </c>
    </row>
    <row r="41" spans="1:16" ht="45" x14ac:dyDescent="0.2">
      <c r="A41" s="202" t="s">
        <v>6507</v>
      </c>
      <c r="B41" s="202" t="s">
        <v>3303</v>
      </c>
      <c r="C41" s="354" t="s">
        <v>6508</v>
      </c>
      <c r="D41" s="204">
        <v>1.0469999999999999</v>
      </c>
      <c r="E41" s="204">
        <v>0.98199999999999998</v>
      </c>
      <c r="F41" s="204"/>
      <c r="G41" s="204"/>
      <c r="H41" s="205">
        <v>3.1</v>
      </c>
      <c r="I41" s="202">
        <v>1</v>
      </c>
      <c r="J41" s="204">
        <v>0.39800000000000002</v>
      </c>
      <c r="K41" s="202">
        <v>7</v>
      </c>
      <c r="L41" s="204">
        <v>4.2999999999999997E-2</v>
      </c>
      <c r="M41" s="204">
        <v>4.7E-2</v>
      </c>
      <c r="N41" s="202"/>
      <c r="O41" s="202"/>
      <c r="P41" s="355">
        <v>0.89300000000000002</v>
      </c>
    </row>
    <row r="42" spans="1:16" ht="56.25" x14ac:dyDescent="0.2">
      <c r="A42" s="202" t="s">
        <v>6509</v>
      </c>
      <c r="B42" s="202" t="s">
        <v>3303</v>
      </c>
      <c r="C42" s="354" t="s">
        <v>6510</v>
      </c>
      <c r="D42" s="204">
        <v>1.425</v>
      </c>
      <c r="E42" s="204">
        <v>1.3540000000000001</v>
      </c>
      <c r="F42" s="204"/>
      <c r="G42" s="204"/>
      <c r="H42" s="205">
        <v>3.2</v>
      </c>
      <c r="I42" s="202">
        <v>1</v>
      </c>
      <c r="J42" s="204">
        <v>0.245</v>
      </c>
      <c r="K42" s="202">
        <v>8</v>
      </c>
      <c r="L42" s="204">
        <v>4.2000000000000003E-2</v>
      </c>
      <c r="M42" s="204">
        <v>4.5999999999999999E-2</v>
      </c>
      <c r="N42" s="202"/>
      <c r="O42" s="202"/>
      <c r="P42" s="355">
        <v>0.78380000000000005</v>
      </c>
    </row>
    <row r="43" spans="1:16" ht="56.25" x14ac:dyDescent="0.2">
      <c r="A43" s="202" t="s">
        <v>6511</v>
      </c>
      <c r="B43" s="202" t="s">
        <v>3303</v>
      </c>
      <c r="C43" s="354" t="s">
        <v>6512</v>
      </c>
      <c r="D43" s="204">
        <v>0.68600000000000005</v>
      </c>
      <c r="E43" s="204">
        <v>0.626</v>
      </c>
      <c r="F43" s="204"/>
      <c r="G43" s="204"/>
      <c r="H43" s="205">
        <v>3</v>
      </c>
      <c r="I43" s="202">
        <v>1</v>
      </c>
      <c r="J43" s="204">
        <v>0.25600000000000001</v>
      </c>
      <c r="K43" s="202">
        <v>7</v>
      </c>
      <c r="L43" s="204">
        <v>4.8000000000000001E-2</v>
      </c>
      <c r="M43" s="204">
        <v>5.0999999999999997E-2</v>
      </c>
      <c r="N43" s="202"/>
      <c r="O43" s="202"/>
      <c r="P43" s="355">
        <v>0.78779999999999994</v>
      </c>
    </row>
    <row r="44" spans="1:16" ht="33.75" x14ac:dyDescent="0.2">
      <c r="A44" s="202" t="s">
        <v>1803</v>
      </c>
      <c r="B44" s="202" t="s">
        <v>3303</v>
      </c>
      <c r="C44" s="354" t="s">
        <v>7627</v>
      </c>
      <c r="D44" s="204">
        <v>2.3460000000000001</v>
      </c>
      <c r="E44" s="204">
        <v>2.169</v>
      </c>
      <c r="F44" s="204"/>
      <c r="G44" s="204"/>
      <c r="H44" s="205">
        <v>11.2</v>
      </c>
      <c r="I44" s="202">
        <v>3</v>
      </c>
      <c r="J44" s="204">
        <v>0.29499999999999998</v>
      </c>
      <c r="K44" s="202">
        <v>21</v>
      </c>
      <c r="L44" s="204">
        <v>0.155</v>
      </c>
      <c r="M44" s="204"/>
      <c r="N44" s="202" t="s">
        <v>310</v>
      </c>
      <c r="O44" s="202"/>
      <c r="P44" s="355">
        <v>1.1738</v>
      </c>
    </row>
    <row r="45" spans="1:16" ht="45" x14ac:dyDescent="0.2">
      <c r="A45" s="202" t="s">
        <v>2906</v>
      </c>
      <c r="B45" s="202" t="s">
        <v>3303</v>
      </c>
      <c r="C45" s="354" t="s">
        <v>6514</v>
      </c>
      <c r="D45" s="204">
        <v>1.879</v>
      </c>
      <c r="E45" s="204">
        <v>1.784</v>
      </c>
      <c r="F45" s="204"/>
      <c r="G45" s="204"/>
      <c r="H45" s="205">
        <v>5.3</v>
      </c>
      <c r="I45" s="202">
        <v>1</v>
      </c>
      <c r="J45" s="204">
        <v>0.71399999999999997</v>
      </c>
      <c r="K45" s="202">
        <v>12</v>
      </c>
      <c r="L45" s="204">
        <v>0.26900000000000002</v>
      </c>
      <c r="M45" s="204"/>
      <c r="N45" s="202" t="s">
        <v>310</v>
      </c>
      <c r="O45" s="202"/>
      <c r="P45" s="355">
        <v>1.4487000000000001</v>
      </c>
    </row>
    <row r="46" spans="1:16" ht="45" x14ac:dyDescent="0.2">
      <c r="A46" s="202" t="s">
        <v>2907</v>
      </c>
      <c r="B46" s="202" t="s">
        <v>3303</v>
      </c>
      <c r="C46" s="354" t="s">
        <v>6515</v>
      </c>
      <c r="D46" s="204">
        <v>1.7769999999999999</v>
      </c>
      <c r="E46" s="204">
        <v>1.67</v>
      </c>
      <c r="F46" s="204"/>
      <c r="G46" s="204"/>
      <c r="H46" s="205">
        <v>9.1</v>
      </c>
      <c r="I46" s="202">
        <v>2</v>
      </c>
      <c r="J46" s="204">
        <v>0.34100000000000003</v>
      </c>
      <c r="K46" s="202">
        <v>19</v>
      </c>
      <c r="L46" s="204">
        <v>0.13100000000000001</v>
      </c>
      <c r="M46" s="204"/>
      <c r="N46" s="202" t="s">
        <v>310</v>
      </c>
      <c r="O46" s="202"/>
      <c r="P46" s="355">
        <v>1.1676</v>
      </c>
    </row>
    <row r="47" spans="1:16" ht="33.75" x14ac:dyDescent="0.2">
      <c r="A47" s="202" t="s">
        <v>2908</v>
      </c>
      <c r="B47" s="202" t="s">
        <v>3303</v>
      </c>
      <c r="C47" s="354" t="s">
        <v>2208</v>
      </c>
      <c r="D47" s="204">
        <v>1.2869999999999999</v>
      </c>
      <c r="E47" s="204">
        <v>1.208</v>
      </c>
      <c r="F47" s="204"/>
      <c r="G47" s="204"/>
      <c r="H47" s="205">
        <v>8.1</v>
      </c>
      <c r="I47" s="202">
        <v>2</v>
      </c>
      <c r="J47" s="204">
        <v>0.26600000000000001</v>
      </c>
      <c r="K47" s="202">
        <v>17</v>
      </c>
      <c r="L47" s="204">
        <v>0.114</v>
      </c>
      <c r="M47" s="204"/>
      <c r="N47" s="202" t="s">
        <v>310</v>
      </c>
      <c r="O47" s="202"/>
      <c r="P47" s="355">
        <v>1.1121000000000001</v>
      </c>
    </row>
    <row r="48" spans="1:16" x14ac:dyDescent="0.2">
      <c r="A48" s="202" t="s">
        <v>3665</v>
      </c>
      <c r="B48" s="202" t="s">
        <v>3305</v>
      </c>
      <c r="C48" s="354" t="s">
        <v>3666</v>
      </c>
      <c r="D48" s="204">
        <v>0.52100000000000002</v>
      </c>
      <c r="E48" s="204">
        <v>0.52100000000000002</v>
      </c>
      <c r="F48" s="204"/>
      <c r="G48" s="204"/>
      <c r="H48" s="205">
        <v>6.7</v>
      </c>
      <c r="I48" s="202">
        <v>1</v>
      </c>
      <c r="J48" s="204">
        <v>0.30199999999999999</v>
      </c>
      <c r="K48" s="202">
        <v>15</v>
      </c>
      <c r="L48" s="204">
        <v>5.3999999999999999E-2</v>
      </c>
      <c r="M48" s="204">
        <v>6.7000000000000004E-2</v>
      </c>
      <c r="N48" s="202"/>
      <c r="O48" s="202"/>
      <c r="P48" s="355">
        <v>0.86650000000000005</v>
      </c>
    </row>
    <row r="49" spans="1:16" ht="22.5" x14ac:dyDescent="0.2">
      <c r="A49" s="202" t="s">
        <v>3780</v>
      </c>
      <c r="B49" s="202" t="s">
        <v>3305</v>
      </c>
      <c r="C49" s="354" t="s">
        <v>512</v>
      </c>
      <c r="D49" s="204">
        <v>0.52700000000000002</v>
      </c>
      <c r="E49" s="204">
        <v>0.52700000000000002</v>
      </c>
      <c r="F49" s="204"/>
      <c r="G49" s="204"/>
      <c r="H49" s="205">
        <v>5.6</v>
      </c>
      <c r="I49" s="202">
        <v>1</v>
      </c>
      <c r="J49" s="204">
        <v>0.315</v>
      </c>
      <c r="K49" s="202">
        <v>14</v>
      </c>
      <c r="L49" s="204">
        <v>6.4000000000000001E-2</v>
      </c>
      <c r="M49" s="204">
        <v>7.8E-2</v>
      </c>
      <c r="N49" s="202"/>
      <c r="O49" s="202" t="s">
        <v>310</v>
      </c>
      <c r="P49" s="355">
        <v>1.0161</v>
      </c>
    </row>
    <row r="50" spans="1:16" ht="22.5" x14ac:dyDescent="0.2">
      <c r="A50" s="202" t="s">
        <v>3773</v>
      </c>
      <c r="B50" s="202" t="s">
        <v>3305</v>
      </c>
      <c r="C50" s="354" t="s">
        <v>326</v>
      </c>
      <c r="D50" s="204">
        <v>0.58799999999999997</v>
      </c>
      <c r="E50" s="204">
        <v>0.58799999999999997</v>
      </c>
      <c r="F50" s="204"/>
      <c r="G50" s="204"/>
      <c r="H50" s="205">
        <v>7.9</v>
      </c>
      <c r="I50" s="202">
        <v>2</v>
      </c>
      <c r="J50" s="204">
        <v>0.192</v>
      </c>
      <c r="K50" s="202">
        <v>16</v>
      </c>
      <c r="L50" s="204">
        <v>5.0999999999999997E-2</v>
      </c>
      <c r="M50" s="204">
        <v>6.5000000000000002E-2</v>
      </c>
      <c r="N50" s="202"/>
      <c r="O50" s="202"/>
      <c r="P50" s="355">
        <v>0.82469999999999999</v>
      </c>
    </row>
    <row r="51" spans="1:16" ht="33.75" x14ac:dyDescent="0.2">
      <c r="A51" s="202" t="s">
        <v>3248</v>
      </c>
      <c r="B51" s="202" t="s">
        <v>3305</v>
      </c>
      <c r="C51" s="354" t="s">
        <v>4529</v>
      </c>
      <c r="D51" s="204">
        <v>0.58399999999999996</v>
      </c>
      <c r="E51" s="204">
        <v>0.58399999999999996</v>
      </c>
      <c r="F51" s="204"/>
      <c r="G51" s="204"/>
      <c r="H51" s="205">
        <v>5.8</v>
      </c>
      <c r="I51" s="202">
        <v>1</v>
      </c>
      <c r="J51" s="204">
        <v>0.38</v>
      </c>
      <c r="K51" s="202">
        <v>13</v>
      </c>
      <c r="L51" s="204">
        <v>7.0000000000000007E-2</v>
      </c>
      <c r="M51" s="204">
        <v>8.5000000000000006E-2</v>
      </c>
      <c r="N51" s="202"/>
      <c r="O51" s="202"/>
      <c r="P51" s="355">
        <v>0.68979999999999997</v>
      </c>
    </row>
    <row r="52" spans="1:16" ht="33.75" x14ac:dyDescent="0.2">
      <c r="A52" s="202" t="s">
        <v>2945</v>
      </c>
      <c r="B52" s="202" t="s">
        <v>3305</v>
      </c>
      <c r="C52" s="354" t="s">
        <v>4530</v>
      </c>
      <c r="D52" s="204">
        <v>0.47</v>
      </c>
      <c r="E52" s="204">
        <v>0.47</v>
      </c>
      <c r="F52" s="204"/>
      <c r="G52" s="204"/>
      <c r="H52" s="205">
        <v>6</v>
      </c>
      <c r="I52" s="202">
        <v>1</v>
      </c>
      <c r="J52" s="204">
        <v>0.33300000000000002</v>
      </c>
      <c r="K52" s="202">
        <v>14</v>
      </c>
      <c r="L52" s="204">
        <v>5.3999999999999999E-2</v>
      </c>
      <c r="M52" s="204">
        <v>6.6000000000000003E-2</v>
      </c>
      <c r="N52" s="202"/>
      <c r="O52" s="202"/>
      <c r="P52" s="355">
        <v>0.70440000000000003</v>
      </c>
    </row>
    <row r="53" spans="1:16" ht="56.25" x14ac:dyDescent="0.2">
      <c r="A53" s="202" t="s">
        <v>1183</v>
      </c>
      <c r="B53" s="202" t="s">
        <v>3305</v>
      </c>
      <c r="C53" s="354" t="s">
        <v>2047</v>
      </c>
      <c r="D53" s="204">
        <v>0.53700000000000003</v>
      </c>
      <c r="E53" s="204">
        <v>0.53600000000000003</v>
      </c>
      <c r="F53" s="204"/>
      <c r="G53" s="204"/>
      <c r="H53" s="205">
        <v>5.0999999999999996</v>
      </c>
      <c r="I53" s="202">
        <v>1</v>
      </c>
      <c r="J53" s="204">
        <v>0.26700000000000002</v>
      </c>
      <c r="K53" s="202">
        <v>10</v>
      </c>
      <c r="L53" s="204">
        <v>7.2999999999999995E-2</v>
      </c>
      <c r="M53" s="204">
        <v>8.6999999999999994E-2</v>
      </c>
      <c r="N53" s="202"/>
      <c r="O53" s="202"/>
      <c r="P53" s="355">
        <v>0.83130000000000004</v>
      </c>
    </row>
    <row r="54" spans="1:16" ht="56.25" x14ac:dyDescent="0.2">
      <c r="A54" s="202" t="s">
        <v>2085</v>
      </c>
      <c r="B54" s="202" t="s">
        <v>3305</v>
      </c>
      <c r="C54" s="354" t="s">
        <v>2746</v>
      </c>
      <c r="D54" s="204">
        <v>1.0589999999999999</v>
      </c>
      <c r="E54" s="204">
        <v>1.0580000000000001</v>
      </c>
      <c r="F54" s="204"/>
      <c r="G54" s="204"/>
      <c r="H54" s="205">
        <v>8.9</v>
      </c>
      <c r="I54" s="202">
        <v>2</v>
      </c>
      <c r="J54" s="204">
        <v>0.34899999999999998</v>
      </c>
      <c r="K54" s="202">
        <v>20</v>
      </c>
      <c r="L54" s="204">
        <v>8.2000000000000003E-2</v>
      </c>
      <c r="M54" s="204">
        <v>0.106</v>
      </c>
      <c r="N54" s="202"/>
      <c r="O54" s="202"/>
      <c r="P54" s="355">
        <v>1.2850999999999999</v>
      </c>
    </row>
    <row r="55" spans="1:16" ht="56.25" x14ac:dyDescent="0.2">
      <c r="A55" s="202" t="s">
        <v>1893</v>
      </c>
      <c r="B55" s="202" t="s">
        <v>3305</v>
      </c>
      <c r="C55" s="354" t="s">
        <v>599</v>
      </c>
      <c r="D55" s="204">
        <v>0.70099999999999996</v>
      </c>
      <c r="E55" s="204">
        <v>0.70099999999999996</v>
      </c>
      <c r="F55" s="204"/>
      <c r="G55" s="204"/>
      <c r="H55" s="205">
        <v>8.3000000000000007</v>
      </c>
      <c r="I55" s="202">
        <v>2</v>
      </c>
      <c r="J55" s="204">
        <v>0.23</v>
      </c>
      <c r="K55" s="202">
        <v>16</v>
      </c>
      <c r="L55" s="204">
        <v>5.8000000000000003E-2</v>
      </c>
      <c r="M55" s="204">
        <v>7.3999999999999996E-2</v>
      </c>
      <c r="N55" s="202"/>
      <c r="O55" s="202"/>
      <c r="P55" s="355">
        <v>0.90700000000000003</v>
      </c>
    </row>
    <row r="56" spans="1:16" ht="45" x14ac:dyDescent="0.2">
      <c r="A56" s="202" t="s">
        <v>1894</v>
      </c>
      <c r="B56" s="202" t="s">
        <v>3305</v>
      </c>
      <c r="C56" s="354" t="s">
        <v>250</v>
      </c>
      <c r="D56" s="204">
        <v>0.68899999999999995</v>
      </c>
      <c r="E56" s="204">
        <v>0.68799999999999994</v>
      </c>
      <c r="F56" s="204"/>
      <c r="G56" s="204"/>
      <c r="H56" s="205">
        <v>2.6</v>
      </c>
      <c r="I56" s="202"/>
      <c r="J56" s="204"/>
      <c r="K56" s="202"/>
      <c r="L56" s="204"/>
      <c r="M56" s="204"/>
      <c r="N56" s="202" t="s">
        <v>310</v>
      </c>
      <c r="O56" s="202"/>
      <c r="P56" s="355">
        <v>2.37</v>
      </c>
    </row>
    <row r="57" spans="1:16" ht="45" x14ac:dyDescent="0.2">
      <c r="A57" s="202" t="s">
        <v>1895</v>
      </c>
      <c r="B57" s="202" t="s">
        <v>3305</v>
      </c>
      <c r="C57" s="354" t="s">
        <v>251</v>
      </c>
      <c r="D57" s="204">
        <v>0.56599999999999995</v>
      </c>
      <c r="E57" s="204">
        <v>0.56499999999999995</v>
      </c>
      <c r="F57" s="204"/>
      <c r="G57" s="204"/>
      <c r="H57" s="205">
        <v>2.4</v>
      </c>
      <c r="I57" s="202"/>
      <c r="J57" s="204"/>
      <c r="K57" s="202"/>
      <c r="L57" s="204"/>
      <c r="M57" s="204"/>
      <c r="N57" s="202" t="s">
        <v>310</v>
      </c>
      <c r="O57" s="202"/>
      <c r="P57" s="355">
        <v>2.4113000000000002</v>
      </c>
    </row>
    <row r="58" spans="1:16" x14ac:dyDescent="0.2">
      <c r="A58" s="202" t="s">
        <v>1493</v>
      </c>
      <c r="B58" s="202" t="s">
        <v>3305</v>
      </c>
      <c r="C58" s="354" t="s">
        <v>3403</v>
      </c>
      <c r="D58" s="204">
        <v>0.28899999999999998</v>
      </c>
      <c r="E58" s="204">
        <v>0.28799999999999998</v>
      </c>
      <c r="F58" s="204"/>
      <c r="G58" s="204"/>
      <c r="H58" s="205">
        <v>1</v>
      </c>
      <c r="I58" s="202"/>
      <c r="J58" s="204"/>
      <c r="K58" s="202"/>
      <c r="L58" s="204"/>
      <c r="M58" s="204"/>
      <c r="N58" s="202"/>
      <c r="O58" s="202"/>
      <c r="P58" s="355">
        <v>1.2571000000000001</v>
      </c>
    </row>
    <row r="59" spans="1:16" ht="33.75" x14ac:dyDescent="0.2">
      <c r="A59" s="202" t="s">
        <v>684</v>
      </c>
      <c r="B59" s="202" t="s">
        <v>3305</v>
      </c>
      <c r="C59" s="354" t="s">
        <v>7112</v>
      </c>
      <c r="D59" s="204">
        <v>0.44500000000000001</v>
      </c>
      <c r="E59" s="204">
        <v>0.44500000000000001</v>
      </c>
      <c r="F59" s="204"/>
      <c r="G59" s="204"/>
      <c r="H59" s="205">
        <v>5.0999999999999996</v>
      </c>
      <c r="I59" s="202">
        <v>1</v>
      </c>
      <c r="J59" s="204">
        <v>0.22500000000000001</v>
      </c>
      <c r="K59" s="202">
        <v>11</v>
      </c>
      <c r="L59" s="204">
        <v>0.06</v>
      </c>
      <c r="M59" s="204">
        <v>7.1999999999999995E-2</v>
      </c>
      <c r="N59" s="202"/>
      <c r="O59" s="202"/>
      <c r="P59" s="355">
        <v>0.68020000000000003</v>
      </c>
    </row>
    <row r="60" spans="1:16" x14ac:dyDescent="0.2">
      <c r="A60" s="202" t="s">
        <v>1263</v>
      </c>
      <c r="B60" s="202" t="s">
        <v>3305</v>
      </c>
      <c r="C60" s="354" t="s">
        <v>1264</v>
      </c>
      <c r="D60" s="204">
        <v>0.33600000000000002</v>
      </c>
      <c r="E60" s="204">
        <v>0.33500000000000002</v>
      </c>
      <c r="F60" s="204"/>
      <c r="G60" s="204"/>
      <c r="H60" s="205">
        <v>2.7</v>
      </c>
      <c r="I60" s="202">
        <v>1</v>
      </c>
      <c r="J60" s="204">
        <v>0.151</v>
      </c>
      <c r="K60" s="202">
        <v>6</v>
      </c>
      <c r="L60" s="204">
        <v>8.5999999999999993E-2</v>
      </c>
      <c r="M60" s="204">
        <v>8.8999999999999996E-2</v>
      </c>
      <c r="N60" s="202"/>
      <c r="O60" s="202"/>
      <c r="P60" s="355">
        <v>1.2858000000000001</v>
      </c>
    </row>
    <row r="61" spans="1:16" ht="45" x14ac:dyDescent="0.2">
      <c r="A61" s="202" t="s">
        <v>2572</v>
      </c>
      <c r="B61" s="202" t="s">
        <v>3305</v>
      </c>
      <c r="C61" s="354" t="s">
        <v>270</v>
      </c>
      <c r="D61" s="204">
        <v>0.45100000000000001</v>
      </c>
      <c r="E61" s="204">
        <v>0.45100000000000001</v>
      </c>
      <c r="F61" s="204"/>
      <c r="G61" s="204"/>
      <c r="H61" s="205">
        <v>4.5</v>
      </c>
      <c r="I61" s="202">
        <v>1</v>
      </c>
      <c r="J61" s="204">
        <v>0.22800000000000001</v>
      </c>
      <c r="K61" s="202">
        <v>9</v>
      </c>
      <c r="L61" s="204">
        <v>6.9000000000000006E-2</v>
      </c>
      <c r="M61" s="204">
        <v>0.08</v>
      </c>
      <c r="N61" s="202"/>
      <c r="O61" s="202"/>
      <c r="P61" s="355">
        <v>0.99529999999999996</v>
      </c>
    </row>
    <row r="62" spans="1:16" x14ac:dyDescent="0.2">
      <c r="A62" s="202" t="s">
        <v>2447</v>
      </c>
      <c r="B62" s="202" t="s">
        <v>3305</v>
      </c>
      <c r="C62" s="354" t="s">
        <v>3683</v>
      </c>
      <c r="D62" s="204">
        <v>0.36699999999999999</v>
      </c>
      <c r="E62" s="204">
        <v>0.36599999999999999</v>
      </c>
      <c r="F62" s="204"/>
      <c r="G62" s="204"/>
      <c r="H62" s="205">
        <v>3.1</v>
      </c>
      <c r="I62" s="202">
        <v>1</v>
      </c>
      <c r="J62" s="204">
        <v>0.17</v>
      </c>
      <c r="K62" s="202">
        <v>7</v>
      </c>
      <c r="L62" s="204">
        <v>8.3000000000000004E-2</v>
      </c>
      <c r="M62" s="204">
        <v>8.8999999999999996E-2</v>
      </c>
      <c r="N62" s="202"/>
      <c r="O62" s="202"/>
      <c r="P62" s="355">
        <v>0.76759999999999995</v>
      </c>
    </row>
    <row r="63" spans="1:16" ht="22.5" x14ac:dyDescent="0.2">
      <c r="A63" s="202" t="s">
        <v>3470</v>
      </c>
      <c r="B63" s="202" t="s">
        <v>3305</v>
      </c>
      <c r="C63" s="354" t="s">
        <v>3435</v>
      </c>
      <c r="D63" s="204">
        <v>0.79300000000000004</v>
      </c>
      <c r="E63" s="204">
        <v>0.79</v>
      </c>
      <c r="F63" s="204"/>
      <c r="G63" s="204"/>
      <c r="H63" s="205">
        <v>6.5</v>
      </c>
      <c r="I63" s="202">
        <v>1</v>
      </c>
      <c r="J63" s="204">
        <v>0.48199999999999998</v>
      </c>
      <c r="K63" s="202">
        <v>15</v>
      </c>
      <c r="L63" s="204">
        <v>8.4000000000000005E-2</v>
      </c>
      <c r="M63" s="204">
        <v>0.104</v>
      </c>
      <c r="N63" s="202"/>
      <c r="O63" s="202"/>
      <c r="P63" s="355">
        <v>1.3424</v>
      </c>
    </row>
    <row r="64" spans="1:16" ht="22.5" x14ac:dyDescent="0.2">
      <c r="A64" s="202" t="s">
        <v>3471</v>
      </c>
      <c r="B64" s="202" t="s">
        <v>3305</v>
      </c>
      <c r="C64" s="354" t="s">
        <v>3436</v>
      </c>
      <c r="D64" s="204">
        <v>0.64600000000000002</v>
      </c>
      <c r="E64" s="204">
        <v>0.64400000000000002</v>
      </c>
      <c r="F64" s="204"/>
      <c r="G64" s="204"/>
      <c r="H64" s="205">
        <v>5.7</v>
      </c>
      <c r="I64" s="202">
        <v>1</v>
      </c>
      <c r="J64" s="204">
        <v>0.38200000000000001</v>
      </c>
      <c r="K64" s="202">
        <v>14</v>
      </c>
      <c r="L64" s="204">
        <v>7.8E-2</v>
      </c>
      <c r="M64" s="204">
        <v>9.5000000000000001E-2</v>
      </c>
      <c r="N64" s="202"/>
      <c r="O64" s="202"/>
      <c r="P64" s="355">
        <v>1.2277</v>
      </c>
    </row>
    <row r="65" spans="1:16" x14ac:dyDescent="0.2">
      <c r="A65" s="202" t="s">
        <v>3720</v>
      </c>
      <c r="B65" s="202" t="s">
        <v>3305</v>
      </c>
      <c r="C65" s="354" t="s">
        <v>3209</v>
      </c>
      <c r="D65" s="204">
        <v>0.46200000000000002</v>
      </c>
      <c r="E65" s="204">
        <v>0.46</v>
      </c>
      <c r="F65" s="204"/>
      <c r="G65" s="204"/>
      <c r="H65" s="205">
        <v>3.9</v>
      </c>
      <c r="I65" s="202">
        <v>1</v>
      </c>
      <c r="J65" s="204">
        <v>0.23799999999999999</v>
      </c>
      <c r="K65" s="202">
        <v>9</v>
      </c>
      <c r="L65" s="204">
        <v>0.08</v>
      </c>
      <c r="M65" s="204">
        <v>9.0999999999999998E-2</v>
      </c>
      <c r="N65" s="202"/>
      <c r="O65" s="202"/>
      <c r="P65" s="355">
        <v>1.3338000000000001</v>
      </c>
    </row>
    <row r="66" spans="1:16" x14ac:dyDescent="0.2">
      <c r="A66" s="202" t="s">
        <v>3721</v>
      </c>
      <c r="B66" s="202" t="s">
        <v>3305</v>
      </c>
      <c r="C66" s="354" t="s">
        <v>3722</v>
      </c>
      <c r="D66" s="204">
        <v>0.223</v>
      </c>
      <c r="E66" s="204">
        <v>0.222</v>
      </c>
      <c r="F66" s="204"/>
      <c r="G66" s="204"/>
      <c r="H66" s="205">
        <v>2.2999999999999998</v>
      </c>
      <c r="I66" s="202">
        <v>1</v>
      </c>
      <c r="J66" s="204">
        <v>7.5999999999999998E-2</v>
      </c>
      <c r="K66" s="202">
        <v>5</v>
      </c>
      <c r="L66" s="204">
        <v>6.6000000000000003E-2</v>
      </c>
      <c r="M66" s="204">
        <v>6.6000000000000003E-2</v>
      </c>
      <c r="N66" s="202"/>
      <c r="O66" s="202"/>
      <c r="P66" s="355">
        <v>1.0590999999999999</v>
      </c>
    </row>
    <row r="67" spans="1:16" ht="33.75" x14ac:dyDescent="0.2">
      <c r="A67" s="202" t="s">
        <v>3724</v>
      </c>
      <c r="B67" s="202" t="s">
        <v>3305</v>
      </c>
      <c r="C67" s="354" t="s">
        <v>5576</v>
      </c>
      <c r="D67" s="204">
        <v>0.51100000000000001</v>
      </c>
      <c r="E67" s="204">
        <v>0.51</v>
      </c>
      <c r="F67" s="204"/>
      <c r="G67" s="204"/>
      <c r="H67" s="205">
        <v>5.4</v>
      </c>
      <c r="I67" s="202">
        <v>1</v>
      </c>
      <c r="J67" s="204">
        <v>0.27200000000000002</v>
      </c>
      <c r="K67" s="202">
        <v>12</v>
      </c>
      <c r="L67" s="204">
        <v>6.5000000000000002E-2</v>
      </c>
      <c r="M67" s="204">
        <v>7.9000000000000001E-2</v>
      </c>
      <c r="N67" s="202"/>
      <c r="O67" s="202"/>
      <c r="P67" s="355">
        <v>0.77939999999999998</v>
      </c>
    </row>
    <row r="68" spans="1:16" x14ac:dyDescent="0.2">
      <c r="A68" s="202" t="s">
        <v>2804</v>
      </c>
      <c r="B68" s="202" t="s">
        <v>3305</v>
      </c>
      <c r="C68" s="354" t="s">
        <v>2805</v>
      </c>
      <c r="D68" s="204">
        <v>0.28499999999999998</v>
      </c>
      <c r="E68" s="204">
        <v>0.28499999999999998</v>
      </c>
      <c r="F68" s="204"/>
      <c r="G68" s="204"/>
      <c r="H68" s="205">
        <v>3.2</v>
      </c>
      <c r="I68" s="202">
        <v>1</v>
      </c>
      <c r="J68" s="204">
        <v>0.126</v>
      </c>
      <c r="K68" s="202">
        <v>7</v>
      </c>
      <c r="L68" s="204">
        <v>0.06</v>
      </c>
      <c r="M68" s="204">
        <v>6.5000000000000002E-2</v>
      </c>
      <c r="N68" s="202"/>
      <c r="O68" s="202"/>
      <c r="P68" s="355">
        <v>0.67949999999999999</v>
      </c>
    </row>
    <row r="69" spans="1:16" ht="45" x14ac:dyDescent="0.2">
      <c r="A69" s="202" t="s">
        <v>3210</v>
      </c>
      <c r="B69" s="202" t="s">
        <v>3305</v>
      </c>
      <c r="C69" s="354" t="s">
        <v>7634</v>
      </c>
      <c r="D69" s="204">
        <v>0.51200000000000001</v>
      </c>
      <c r="E69" s="204">
        <v>0.51200000000000001</v>
      </c>
      <c r="F69" s="204"/>
      <c r="G69" s="204"/>
      <c r="H69" s="205">
        <v>6</v>
      </c>
      <c r="I69" s="202">
        <v>1</v>
      </c>
      <c r="J69" s="204">
        <v>0.32</v>
      </c>
      <c r="K69" s="202">
        <v>14</v>
      </c>
      <c r="L69" s="204">
        <v>5.8999999999999997E-2</v>
      </c>
      <c r="M69" s="204">
        <v>7.1999999999999995E-2</v>
      </c>
      <c r="N69" s="202"/>
      <c r="O69" s="202"/>
      <c r="P69" s="355">
        <v>0.93410000000000004</v>
      </c>
    </row>
    <row r="70" spans="1:16" ht="45" x14ac:dyDescent="0.2">
      <c r="A70" s="202" t="s">
        <v>3211</v>
      </c>
      <c r="B70" s="202" t="s">
        <v>3305</v>
      </c>
      <c r="C70" s="354" t="s">
        <v>274</v>
      </c>
      <c r="D70" s="204">
        <v>0.47</v>
      </c>
      <c r="E70" s="204">
        <v>0.46899999999999997</v>
      </c>
      <c r="F70" s="204"/>
      <c r="G70" s="204"/>
      <c r="H70" s="205">
        <v>4.5</v>
      </c>
      <c r="I70" s="202">
        <v>1</v>
      </c>
      <c r="J70" s="204">
        <v>0.27500000000000002</v>
      </c>
      <c r="K70" s="202">
        <v>11</v>
      </c>
      <c r="L70" s="204">
        <v>7.1999999999999995E-2</v>
      </c>
      <c r="M70" s="204">
        <v>8.4000000000000005E-2</v>
      </c>
      <c r="N70" s="202"/>
      <c r="O70" s="202"/>
      <c r="P70" s="355">
        <v>0.88380000000000003</v>
      </c>
    </row>
    <row r="71" spans="1:16" x14ac:dyDescent="0.2">
      <c r="A71" s="81" t="s">
        <v>600</v>
      </c>
      <c r="B71" s="207"/>
      <c r="C71" s="360"/>
      <c r="D71" s="209"/>
      <c r="E71" s="209"/>
      <c r="F71" s="209"/>
      <c r="G71" s="209"/>
      <c r="H71" s="210"/>
      <c r="I71" s="207"/>
      <c r="J71" s="209"/>
      <c r="K71" s="207"/>
      <c r="L71" s="209"/>
      <c r="M71" s="209"/>
      <c r="N71" s="207"/>
      <c r="O71" s="207"/>
      <c r="P71" s="363"/>
    </row>
    <row r="72" spans="1:16" ht="22.5" x14ac:dyDescent="0.2">
      <c r="A72" s="202" t="s">
        <v>2103</v>
      </c>
      <c r="B72" s="202" t="s">
        <v>3303</v>
      </c>
      <c r="C72" s="354" t="s">
        <v>6516</v>
      </c>
      <c r="D72" s="204">
        <v>1.218</v>
      </c>
      <c r="E72" s="204">
        <v>1.095</v>
      </c>
      <c r="F72" s="204"/>
      <c r="G72" s="204"/>
      <c r="H72" s="205">
        <v>6.8</v>
      </c>
      <c r="I72" s="202">
        <v>1</v>
      </c>
      <c r="J72" s="204">
        <v>0.217</v>
      </c>
      <c r="K72" s="202">
        <v>15</v>
      </c>
      <c r="L72" s="204">
        <v>6.4000000000000001E-2</v>
      </c>
      <c r="M72" s="204">
        <v>5.6000000000000001E-2</v>
      </c>
      <c r="N72" s="202"/>
      <c r="O72" s="202"/>
      <c r="P72" s="355">
        <v>0.8659</v>
      </c>
    </row>
    <row r="73" spans="1:16" ht="33.75" x14ac:dyDescent="0.2">
      <c r="A73" s="202" t="s">
        <v>2104</v>
      </c>
      <c r="B73" s="202" t="s">
        <v>3303</v>
      </c>
      <c r="C73" s="354" t="s">
        <v>6517</v>
      </c>
      <c r="D73" s="204">
        <v>0.61199999999999999</v>
      </c>
      <c r="E73" s="204">
        <v>0.57899999999999996</v>
      </c>
      <c r="F73" s="204"/>
      <c r="G73" s="204"/>
      <c r="H73" s="205">
        <v>4.8</v>
      </c>
      <c r="I73" s="202">
        <v>1</v>
      </c>
      <c r="J73" s="204">
        <v>0.25700000000000001</v>
      </c>
      <c r="K73" s="202">
        <v>13</v>
      </c>
      <c r="L73" s="204">
        <v>4.2999999999999997E-2</v>
      </c>
      <c r="M73" s="204">
        <v>5.0999999999999997E-2</v>
      </c>
      <c r="N73" s="202"/>
      <c r="O73" s="202"/>
      <c r="P73" s="355">
        <v>0.79410000000000003</v>
      </c>
    </row>
    <row r="74" spans="1:16" ht="22.5" x14ac:dyDescent="0.2">
      <c r="A74" s="202" t="s">
        <v>997</v>
      </c>
      <c r="B74" s="202" t="s">
        <v>3303</v>
      </c>
      <c r="C74" s="354" t="s">
        <v>327</v>
      </c>
      <c r="D74" s="204">
        <v>0.78100000000000003</v>
      </c>
      <c r="E74" s="204">
        <v>0.70899999999999996</v>
      </c>
      <c r="F74" s="204"/>
      <c r="G74" s="204"/>
      <c r="H74" s="205">
        <v>4.7</v>
      </c>
      <c r="I74" s="202">
        <v>1</v>
      </c>
      <c r="J74" s="204">
        <v>0.161</v>
      </c>
      <c r="K74" s="202">
        <v>11</v>
      </c>
      <c r="L74" s="204">
        <v>4.8000000000000001E-2</v>
      </c>
      <c r="M74" s="204">
        <v>5.7000000000000002E-2</v>
      </c>
      <c r="N74" s="202"/>
      <c r="O74" s="202"/>
      <c r="P74" s="355">
        <v>0.83409999999999995</v>
      </c>
    </row>
    <row r="75" spans="1:16" ht="56.25" x14ac:dyDescent="0.2">
      <c r="A75" s="202" t="s">
        <v>2105</v>
      </c>
      <c r="B75" s="202" t="s">
        <v>3303</v>
      </c>
      <c r="C75" s="354" t="s">
        <v>7117</v>
      </c>
      <c r="D75" s="204">
        <v>0.86099999999999999</v>
      </c>
      <c r="E75" s="204">
        <v>0.78800000000000003</v>
      </c>
      <c r="F75" s="204"/>
      <c r="G75" s="204"/>
      <c r="H75" s="205">
        <v>4.5999999999999996</v>
      </c>
      <c r="I75" s="202">
        <v>1</v>
      </c>
      <c r="J75" s="204">
        <v>0.13500000000000001</v>
      </c>
      <c r="K75" s="202">
        <v>11</v>
      </c>
      <c r="L75" s="204">
        <v>4.1000000000000002E-2</v>
      </c>
      <c r="M75" s="204">
        <v>4.8000000000000001E-2</v>
      </c>
      <c r="N75" s="202"/>
      <c r="O75" s="202"/>
      <c r="P75" s="355">
        <v>0.75570000000000004</v>
      </c>
    </row>
    <row r="76" spans="1:16" ht="45" x14ac:dyDescent="0.2">
      <c r="A76" s="202" t="s">
        <v>2106</v>
      </c>
      <c r="B76" s="202" t="s">
        <v>3303</v>
      </c>
      <c r="C76" s="354" t="s">
        <v>7118</v>
      </c>
      <c r="D76" s="204">
        <v>0.49299999999999999</v>
      </c>
      <c r="E76" s="204">
        <v>0.44900000000000001</v>
      </c>
      <c r="F76" s="204"/>
      <c r="G76" s="204"/>
      <c r="H76" s="205">
        <v>2.4</v>
      </c>
      <c r="I76" s="202">
        <v>1</v>
      </c>
      <c r="J76" s="204">
        <v>9.0999999999999998E-2</v>
      </c>
      <c r="K76" s="202">
        <v>5</v>
      </c>
      <c r="L76" s="204">
        <v>4.1000000000000002E-2</v>
      </c>
      <c r="M76" s="204">
        <v>4.1000000000000002E-2</v>
      </c>
      <c r="N76" s="202"/>
      <c r="O76" s="202"/>
      <c r="P76" s="355">
        <v>0.72919999999999996</v>
      </c>
    </row>
    <row r="77" spans="1:16" ht="45" x14ac:dyDescent="0.2">
      <c r="A77" s="202" t="s">
        <v>2107</v>
      </c>
      <c r="B77" s="202" t="s">
        <v>3303</v>
      </c>
      <c r="C77" s="354" t="s">
        <v>7119</v>
      </c>
      <c r="D77" s="204">
        <v>0.38100000000000001</v>
      </c>
      <c r="E77" s="204">
        <v>0.34699999999999998</v>
      </c>
      <c r="F77" s="204"/>
      <c r="G77" s="204"/>
      <c r="H77" s="205">
        <v>2.6</v>
      </c>
      <c r="I77" s="202">
        <v>1</v>
      </c>
      <c r="J77" s="204">
        <v>3.1E-2</v>
      </c>
      <c r="K77" s="202">
        <v>5</v>
      </c>
      <c r="L77" s="204">
        <v>3.6999999999999998E-2</v>
      </c>
      <c r="M77" s="204">
        <v>3.7999999999999999E-2</v>
      </c>
      <c r="N77" s="202"/>
      <c r="O77" s="202"/>
      <c r="P77" s="355">
        <v>0.74919999999999998</v>
      </c>
    </row>
    <row r="78" spans="1:16" ht="33.75" x14ac:dyDescent="0.2">
      <c r="A78" s="202" t="s">
        <v>2806</v>
      </c>
      <c r="B78" s="202" t="s">
        <v>3303</v>
      </c>
      <c r="C78" s="354" t="s">
        <v>7120</v>
      </c>
      <c r="D78" s="204">
        <v>1.32</v>
      </c>
      <c r="E78" s="204">
        <v>1.272</v>
      </c>
      <c r="F78" s="204"/>
      <c r="G78" s="204"/>
      <c r="H78" s="205">
        <v>5.0999999999999996</v>
      </c>
      <c r="I78" s="202">
        <v>1</v>
      </c>
      <c r="J78" s="204">
        <v>0.15</v>
      </c>
      <c r="K78" s="202">
        <v>11</v>
      </c>
      <c r="L78" s="204">
        <v>0.126</v>
      </c>
      <c r="M78" s="204">
        <v>0.05</v>
      </c>
      <c r="N78" s="202"/>
      <c r="O78" s="202" t="s">
        <v>310</v>
      </c>
      <c r="P78" s="355">
        <v>0.64649999999999996</v>
      </c>
    </row>
    <row r="79" spans="1:16" ht="33.75" x14ac:dyDescent="0.2">
      <c r="A79" s="202" t="s">
        <v>3475</v>
      </c>
      <c r="B79" s="202" t="s">
        <v>3303</v>
      </c>
      <c r="C79" s="354" t="s">
        <v>7635</v>
      </c>
      <c r="D79" s="204">
        <v>1.038</v>
      </c>
      <c r="E79" s="204">
        <v>1.004</v>
      </c>
      <c r="F79" s="204"/>
      <c r="G79" s="204"/>
      <c r="H79" s="205">
        <v>5</v>
      </c>
      <c r="I79" s="202">
        <v>1</v>
      </c>
      <c r="J79" s="204">
        <v>0.112</v>
      </c>
      <c r="K79" s="202">
        <v>7</v>
      </c>
      <c r="L79" s="204">
        <v>0.16400000000000001</v>
      </c>
      <c r="M79" s="204">
        <v>3.6999999999999998E-2</v>
      </c>
      <c r="N79" s="202"/>
      <c r="O79" s="202" t="s">
        <v>310</v>
      </c>
      <c r="P79" s="355">
        <v>0.69520000000000004</v>
      </c>
    </row>
    <row r="80" spans="1:16" x14ac:dyDescent="0.2">
      <c r="A80" s="202" t="s">
        <v>2717</v>
      </c>
      <c r="B80" s="202" t="s">
        <v>3303</v>
      </c>
      <c r="C80" s="354" t="s">
        <v>2718</v>
      </c>
      <c r="D80" s="204">
        <v>0.53100000000000003</v>
      </c>
      <c r="E80" s="204">
        <v>0.46800000000000003</v>
      </c>
      <c r="F80" s="204"/>
      <c r="G80" s="204"/>
      <c r="H80" s="205">
        <v>2.2999999999999998</v>
      </c>
      <c r="I80" s="202">
        <v>1</v>
      </c>
      <c r="J80" s="204">
        <v>0.14099999999999999</v>
      </c>
      <c r="K80" s="202">
        <v>6</v>
      </c>
      <c r="L80" s="204">
        <v>0.05</v>
      </c>
      <c r="M80" s="204">
        <v>4.9000000000000002E-2</v>
      </c>
      <c r="N80" s="202"/>
      <c r="O80" s="202"/>
      <c r="P80" s="355">
        <v>0.75439999999999996</v>
      </c>
    </row>
    <row r="81" spans="1:16" x14ac:dyDescent="0.2">
      <c r="A81" s="202" t="s">
        <v>2719</v>
      </c>
      <c r="B81" s="202" t="s">
        <v>3303</v>
      </c>
      <c r="C81" s="354" t="s">
        <v>2720</v>
      </c>
      <c r="D81" s="204">
        <v>0.40799999999999997</v>
      </c>
      <c r="E81" s="204">
        <v>0.38400000000000001</v>
      </c>
      <c r="F81" s="204"/>
      <c r="G81" s="204"/>
      <c r="H81" s="205">
        <v>4.3</v>
      </c>
      <c r="I81" s="202">
        <v>1</v>
      </c>
      <c r="J81" s="204">
        <v>9.2999999999999999E-2</v>
      </c>
      <c r="K81" s="202">
        <v>9</v>
      </c>
      <c r="L81" s="204">
        <v>0.03</v>
      </c>
      <c r="M81" s="204">
        <v>3.5000000000000003E-2</v>
      </c>
      <c r="N81" s="202"/>
      <c r="O81" s="202"/>
      <c r="P81" s="355">
        <v>0.68789999999999996</v>
      </c>
    </row>
    <row r="82" spans="1:16" ht="33.75" x14ac:dyDescent="0.2">
      <c r="A82" s="202" t="s">
        <v>2108</v>
      </c>
      <c r="B82" s="202" t="s">
        <v>3303</v>
      </c>
      <c r="C82" s="354" t="s">
        <v>7122</v>
      </c>
      <c r="D82" s="204">
        <v>0.46400000000000002</v>
      </c>
      <c r="E82" s="204">
        <v>0.44400000000000001</v>
      </c>
      <c r="F82" s="204"/>
      <c r="G82" s="204"/>
      <c r="H82" s="205">
        <v>3.1</v>
      </c>
      <c r="I82" s="202">
        <v>1</v>
      </c>
      <c r="J82" s="204">
        <v>0.13800000000000001</v>
      </c>
      <c r="K82" s="202">
        <v>7</v>
      </c>
      <c r="L82" s="204">
        <v>0.04</v>
      </c>
      <c r="M82" s="204">
        <v>4.2999999999999997E-2</v>
      </c>
      <c r="N82" s="202"/>
      <c r="O82" s="202"/>
      <c r="P82" s="355">
        <v>0.72130000000000005</v>
      </c>
    </row>
    <row r="83" spans="1:16" ht="45" x14ac:dyDescent="0.2">
      <c r="A83" s="202" t="s">
        <v>2090</v>
      </c>
      <c r="B83" s="202" t="s">
        <v>3303</v>
      </c>
      <c r="C83" s="354" t="s">
        <v>7636</v>
      </c>
      <c r="D83" s="204">
        <v>0.222</v>
      </c>
      <c r="E83" s="204">
        <v>0.20799999999999999</v>
      </c>
      <c r="F83" s="204"/>
      <c r="G83" s="204"/>
      <c r="H83" s="205">
        <v>2.7</v>
      </c>
      <c r="I83" s="202">
        <v>1</v>
      </c>
      <c r="J83" s="204">
        <v>6.3E-2</v>
      </c>
      <c r="K83" s="202">
        <v>5</v>
      </c>
      <c r="L83" s="204">
        <v>3.3000000000000002E-2</v>
      </c>
      <c r="M83" s="204">
        <v>3.4000000000000002E-2</v>
      </c>
      <c r="N83" s="202"/>
      <c r="O83" s="202"/>
      <c r="P83" s="355">
        <v>0.72829999999999995</v>
      </c>
    </row>
    <row r="84" spans="1:16" ht="33.75" x14ac:dyDescent="0.2">
      <c r="A84" s="202" t="s">
        <v>3236</v>
      </c>
      <c r="B84" s="202" t="s">
        <v>3303</v>
      </c>
      <c r="C84" s="354" t="s">
        <v>7637</v>
      </c>
      <c r="D84" s="204">
        <v>0.53</v>
      </c>
      <c r="E84" s="204">
        <v>0.496</v>
      </c>
      <c r="F84" s="204"/>
      <c r="G84" s="204"/>
      <c r="H84" s="205">
        <v>3.4</v>
      </c>
      <c r="I84" s="202">
        <v>1</v>
      </c>
      <c r="J84" s="204">
        <v>0.159</v>
      </c>
      <c r="K84" s="202">
        <v>7</v>
      </c>
      <c r="L84" s="204">
        <v>4.3999999999999997E-2</v>
      </c>
      <c r="M84" s="204">
        <v>4.9000000000000002E-2</v>
      </c>
      <c r="N84" s="202"/>
      <c r="O84" s="202"/>
      <c r="P84" s="355">
        <v>0.92210000000000003</v>
      </c>
    </row>
    <row r="85" spans="1:16" ht="33.75" x14ac:dyDescent="0.2">
      <c r="A85" s="202" t="s">
        <v>890</v>
      </c>
      <c r="B85" s="202" t="s">
        <v>3303</v>
      </c>
      <c r="C85" s="354" t="s">
        <v>7638</v>
      </c>
      <c r="D85" s="204">
        <v>0.27600000000000002</v>
      </c>
      <c r="E85" s="204">
        <v>0.26100000000000001</v>
      </c>
      <c r="F85" s="204"/>
      <c r="G85" s="204"/>
      <c r="H85" s="205">
        <v>2.2999999999999998</v>
      </c>
      <c r="I85" s="202">
        <v>1</v>
      </c>
      <c r="J85" s="204">
        <v>3.2000000000000001E-2</v>
      </c>
      <c r="K85" s="202">
        <v>4</v>
      </c>
      <c r="L85" s="204">
        <v>3.6999999999999998E-2</v>
      </c>
      <c r="M85" s="204">
        <v>3.6999999999999998E-2</v>
      </c>
      <c r="N85" s="202"/>
      <c r="O85" s="202"/>
      <c r="P85" s="355">
        <v>1.0558000000000001</v>
      </c>
    </row>
    <row r="86" spans="1:16" x14ac:dyDescent="0.2">
      <c r="A86" s="202" t="s">
        <v>1898</v>
      </c>
      <c r="B86" s="202" t="s">
        <v>3303</v>
      </c>
      <c r="C86" s="354" t="s">
        <v>1899</v>
      </c>
      <c r="D86" s="204">
        <v>0.57599999999999996</v>
      </c>
      <c r="E86" s="204">
        <v>0.505</v>
      </c>
      <c r="F86" s="204"/>
      <c r="G86" s="204"/>
      <c r="H86" s="205">
        <v>2.4</v>
      </c>
      <c r="I86" s="202">
        <v>1</v>
      </c>
      <c r="J86" s="204">
        <v>0.17499999999999999</v>
      </c>
      <c r="K86" s="202">
        <v>4</v>
      </c>
      <c r="L86" s="204">
        <v>5.6000000000000001E-2</v>
      </c>
      <c r="M86" s="204">
        <v>5.6000000000000001E-2</v>
      </c>
      <c r="N86" s="202"/>
      <c r="O86" s="202"/>
      <c r="P86" s="355">
        <v>1.1591</v>
      </c>
    </row>
    <row r="87" spans="1:16" ht="22.5" x14ac:dyDescent="0.2">
      <c r="A87" s="202" t="s">
        <v>1900</v>
      </c>
      <c r="B87" s="202" t="s">
        <v>3303</v>
      </c>
      <c r="C87" s="354" t="s">
        <v>3437</v>
      </c>
      <c r="D87" s="204">
        <v>0.52100000000000002</v>
      </c>
      <c r="E87" s="204">
        <v>0.45900000000000002</v>
      </c>
      <c r="F87" s="204"/>
      <c r="G87" s="204"/>
      <c r="H87" s="205">
        <v>2.4</v>
      </c>
      <c r="I87" s="202">
        <v>1</v>
      </c>
      <c r="J87" s="204">
        <v>0.14299999999999999</v>
      </c>
      <c r="K87" s="202">
        <v>4</v>
      </c>
      <c r="L87" s="204">
        <v>7.9000000000000001E-2</v>
      </c>
      <c r="M87" s="204">
        <v>5.6000000000000001E-2</v>
      </c>
      <c r="N87" s="202"/>
      <c r="O87" s="202"/>
      <c r="P87" s="355">
        <v>1.3522000000000001</v>
      </c>
    </row>
    <row r="88" spans="1:16" ht="22.5" x14ac:dyDescent="0.2">
      <c r="A88" s="202" t="s">
        <v>891</v>
      </c>
      <c r="B88" s="202" t="s">
        <v>3303</v>
      </c>
      <c r="C88" s="354" t="s">
        <v>3438</v>
      </c>
      <c r="D88" s="204">
        <v>0.48199999999999998</v>
      </c>
      <c r="E88" s="204">
        <v>0.42699999999999999</v>
      </c>
      <c r="F88" s="204"/>
      <c r="G88" s="204"/>
      <c r="H88" s="205">
        <v>2.4</v>
      </c>
      <c r="I88" s="202">
        <v>1</v>
      </c>
      <c r="J88" s="204">
        <v>0.112</v>
      </c>
      <c r="K88" s="202">
        <v>4</v>
      </c>
      <c r="L88" s="204">
        <v>5.1999999999999998E-2</v>
      </c>
      <c r="M88" s="204">
        <v>5.1999999999999998E-2</v>
      </c>
      <c r="N88" s="202"/>
      <c r="O88" s="202"/>
      <c r="P88" s="355">
        <v>1.0734999999999999</v>
      </c>
    </row>
    <row r="89" spans="1:16" x14ac:dyDescent="0.2">
      <c r="A89" s="202" t="s">
        <v>3717</v>
      </c>
      <c r="B89" s="202" t="s">
        <v>3303</v>
      </c>
      <c r="C89" s="354" t="s">
        <v>1901</v>
      </c>
      <c r="D89" s="204">
        <v>0.51</v>
      </c>
      <c r="E89" s="204">
        <v>0.48199999999999998</v>
      </c>
      <c r="F89" s="204"/>
      <c r="G89" s="204"/>
      <c r="H89" s="205">
        <v>3</v>
      </c>
      <c r="I89" s="202">
        <v>1</v>
      </c>
      <c r="J89" s="204">
        <v>0.22600000000000001</v>
      </c>
      <c r="K89" s="202">
        <v>7</v>
      </c>
      <c r="L89" s="204">
        <v>4.8000000000000001E-2</v>
      </c>
      <c r="M89" s="204">
        <v>5.1999999999999998E-2</v>
      </c>
      <c r="N89" s="202"/>
      <c r="O89" s="202"/>
      <c r="P89" s="355">
        <v>0.754</v>
      </c>
    </row>
    <row r="90" spans="1:16" x14ac:dyDescent="0.2">
      <c r="A90" s="202" t="s">
        <v>3718</v>
      </c>
      <c r="B90" s="202" t="s">
        <v>3303</v>
      </c>
      <c r="C90" s="354" t="s">
        <v>2721</v>
      </c>
      <c r="D90" s="204">
        <v>0.4</v>
      </c>
      <c r="E90" s="204">
        <v>0.36499999999999999</v>
      </c>
      <c r="F90" s="204"/>
      <c r="G90" s="204"/>
      <c r="H90" s="205">
        <v>2.5</v>
      </c>
      <c r="I90" s="202">
        <v>1</v>
      </c>
      <c r="J90" s="204">
        <v>0.121</v>
      </c>
      <c r="K90" s="202">
        <v>7</v>
      </c>
      <c r="L90" s="204">
        <v>5.0999999999999997E-2</v>
      </c>
      <c r="M90" s="204">
        <v>5.1999999999999998E-2</v>
      </c>
      <c r="N90" s="202"/>
      <c r="O90" s="202"/>
      <c r="P90" s="355">
        <v>0.879</v>
      </c>
    </row>
    <row r="91" spans="1:16" x14ac:dyDescent="0.2">
      <c r="A91" s="202" t="s">
        <v>2722</v>
      </c>
      <c r="B91" s="202" t="s">
        <v>3303</v>
      </c>
      <c r="C91" s="354" t="s">
        <v>2723</v>
      </c>
      <c r="D91" s="204">
        <v>0.33200000000000002</v>
      </c>
      <c r="E91" s="204">
        <v>0.317</v>
      </c>
      <c r="F91" s="204"/>
      <c r="G91" s="204"/>
      <c r="H91" s="205">
        <v>2.8</v>
      </c>
      <c r="I91" s="202">
        <v>1</v>
      </c>
      <c r="J91" s="204">
        <v>0.115</v>
      </c>
      <c r="K91" s="202">
        <v>7</v>
      </c>
      <c r="L91" s="204">
        <v>4.9000000000000002E-2</v>
      </c>
      <c r="M91" s="204">
        <v>5.0999999999999997E-2</v>
      </c>
      <c r="N91" s="202"/>
      <c r="O91" s="202"/>
      <c r="P91" s="355">
        <v>0.8044</v>
      </c>
    </row>
    <row r="92" spans="1:16" x14ac:dyDescent="0.2">
      <c r="A92" s="202" t="s">
        <v>1247</v>
      </c>
      <c r="B92" s="202" t="s">
        <v>3303</v>
      </c>
      <c r="C92" s="354" t="s">
        <v>1248</v>
      </c>
      <c r="D92" s="204">
        <v>0.54900000000000004</v>
      </c>
      <c r="E92" s="204">
        <v>0.503</v>
      </c>
      <c r="F92" s="204"/>
      <c r="G92" s="204"/>
      <c r="H92" s="205">
        <v>3.2</v>
      </c>
      <c r="I92" s="202">
        <v>1</v>
      </c>
      <c r="J92" s="204">
        <v>0.161</v>
      </c>
      <c r="K92" s="202">
        <v>7</v>
      </c>
      <c r="L92" s="204">
        <v>4.2000000000000003E-2</v>
      </c>
      <c r="M92" s="204">
        <v>4.5999999999999999E-2</v>
      </c>
      <c r="N92" s="202"/>
      <c r="O92" s="202"/>
      <c r="P92" s="355">
        <v>0.80059999999999998</v>
      </c>
    </row>
    <row r="93" spans="1:16" x14ac:dyDescent="0.2">
      <c r="A93" s="202" t="s">
        <v>2070</v>
      </c>
      <c r="B93" s="202" t="s">
        <v>3303</v>
      </c>
      <c r="C93" s="354" t="s">
        <v>277</v>
      </c>
      <c r="D93" s="204">
        <v>0.66600000000000004</v>
      </c>
      <c r="E93" s="204">
        <v>0.58699999999999997</v>
      </c>
      <c r="F93" s="204"/>
      <c r="G93" s="204"/>
      <c r="H93" s="205">
        <v>3.2</v>
      </c>
      <c r="I93" s="202">
        <v>1</v>
      </c>
      <c r="J93" s="204">
        <v>0.104</v>
      </c>
      <c r="K93" s="202">
        <v>7</v>
      </c>
      <c r="L93" s="204">
        <v>6.5000000000000002E-2</v>
      </c>
      <c r="M93" s="204">
        <v>4.9000000000000002E-2</v>
      </c>
      <c r="N93" s="202"/>
      <c r="O93" s="202"/>
      <c r="P93" s="355">
        <v>1.2774000000000001</v>
      </c>
    </row>
    <row r="94" spans="1:16" ht="45" x14ac:dyDescent="0.2">
      <c r="A94" s="202" t="s">
        <v>3504</v>
      </c>
      <c r="B94" s="202" t="s">
        <v>3303</v>
      </c>
      <c r="C94" s="354" t="s">
        <v>7639</v>
      </c>
      <c r="D94" s="204">
        <v>0.61699999999999999</v>
      </c>
      <c r="E94" s="204">
        <v>0.55700000000000005</v>
      </c>
      <c r="F94" s="204"/>
      <c r="G94" s="204"/>
      <c r="H94" s="205">
        <v>3.3</v>
      </c>
      <c r="I94" s="202">
        <v>1</v>
      </c>
      <c r="J94" s="204">
        <v>0.26500000000000001</v>
      </c>
      <c r="K94" s="202">
        <v>8</v>
      </c>
      <c r="L94" s="204">
        <v>7.0999999999999994E-2</v>
      </c>
      <c r="M94" s="204">
        <v>5.5E-2</v>
      </c>
      <c r="N94" s="202"/>
      <c r="O94" s="202"/>
      <c r="P94" s="355">
        <v>0.95079999999999998</v>
      </c>
    </row>
    <row r="95" spans="1:16" ht="45" x14ac:dyDescent="0.2">
      <c r="A95" s="202" t="s">
        <v>3505</v>
      </c>
      <c r="B95" s="202" t="s">
        <v>3303</v>
      </c>
      <c r="C95" s="354" t="s">
        <v>7640</v>
      </c>
      <c r="D95" s="204">
        <v>0.309</v>
      </c>
      <c r="E95" s="204">
        <v>0.28199999999999997</v>
      </c>
      <c r="F95" s="204"/>
      <c r="G95" s="204"/>
      <c r="H95" s="205">
        <v>2.7</v>
      </c>
      <c r="I95" s="202">
        <v>1</v>
      </c>
      <c r="J95" s="204">
        <v>3.1E-2</v>
      </c>
      <c r="K95" s="202">
        <v>6</v>
      </c>
      <c r="L95" s="204">
        <v>3.7999999999999999E-2</v>
      </c>
      <c r="M95" s="204">
        <v>0.04</v>
      </c>
      <c r="N95" s="202"/>
      <c r="O95" s="202"/>
      <c r="P95" s="355">
        <v>0.82050000000000001</v>
      </c>
    </row>
    <row r="96" spans="1:16" x14ac:dyDescent="0.2">
      <c r="A96" s="202" t="s">
        <v>1249</v>
      </c>
      <c r="B96" s="202" t="s">
        <v>3305</v>
      </c>
      <c r="C96" s="354" t="s">
        <v>1250</v>
      </c>
      <c r="D96" s="204">
        <v>0.34200000000000003</v>
      </c>
      <c r="E96" s="204">
        <v>0.34100000000000003</v>
      </c>
      <c r="F96" s="204"/>
      <c r="G96" s="204"/>
      <c r="H96" s="205">
        <v>5.4</v>
      </c>
      <c r="I96" s="202">
        <v>1</v>
      </c>
      <c r="J96" s="204">
        <v>0.23300000000000001</v>
      </c>
      <c r="K96" s="202">
        <v>12</v>
      </c>
      <c r="L96" s="204">
        <v>4.2999999999999997E-2</v>
      </c>
      <c r="M96" s="204">
        <v>5.1999999999999998E-2</v>
      </c>
      <c r="N96" s="202"/>
      <c r="O96" s="202"/>
      <c r="P96" s="355">
        <v>0.74939999999999996</v>
      </c>
    </row>
    <row r="97" spans="1:16" ht="22.5" x14ac:dyDescent="0.2">
      <c r="A97" s="202" t="s">
        <v>2724</v>
      </c>
      <c r="B97" s="202" t="s">
        <v>3305</v>
      </c>
      <c r="C97" s="354" t="s">
        <v>1251</v>
      </c>
      <c r="D97" s="204">
        <v>0.438</v>
      </c>
      <c r="E97" s="204">
        <v>0.437</v>
      </c>
      <c r="F97" s="204"/>
      <c r="G97" s="204"/>
      <c r="H97" s="205">
        <v>4.2</v>
      </c>
      <c r="I97" s="202">
        <v>1</v>
      </c>
      <c r="J97" s="204">
        <v>0.251</v>
      </c>
      <c r="K97" s="202">
        <v>9</v>
      </c>
      <c r="L97" s="204">
        <v>7.1999999999999995E-2</v>
      </c>
      <c r="M97" s="204">
        <v>8.3000000000000004E-2</v>
      </c>
      <c r="N97" s="202"/>
      <c r="O97" s="202"/>
      <c r="P97" s="355">
        <v>0.68159999999999998</v>
      </c>
    </row>
    <row r="98" spans="1:16" x14ac:dyDescent="0.2">
      <c r="A98" s="202" t="s">
        <v>2725</v>
      </c>
      <c r="B98" s="202" t="s">
        <v>3305</v>
      </c>
      <c r="C98" s="354" t="s">
        <v>2899</v>
      </c>
      <c r="D98" s="204">
        <v>0.23</v>
      </c>
      <c r="E98" s="204">
        <v>0.23</v>
      </c>
      <c r="F98" s="204"/>
      <c r="G98" s="204"/>
      <c r="H98" s="205">
        <v>3.1</v>
      </c>
      <c r="I98" s="202">
        <v>1</v>
      </c>
      <c r="J98" s="204">
        <v>7.6999999999999999E-2</v>
      </c>
      <c r="K98" s="202">
        <v>7</v>
      </c>
      <c r="L98" s="204">
        <v>4.9000000000000002E-2</v>
      </c>
      <c r="M98" s="204">
        <v>5.2999999999999999E-2</v>
      </c>
      <c r="N98" s="202"/>
      <c r="O98" s="202"/>
      <c r="P98" s="355">
        <v>0.78069999999999995</v>
      </c>
    </row>
    <row r="99" spans="1:16" ht="22.5" x14ac:dyDescent="0.2">
      <c r="A99" s="202" t="s">
        <v>1252</v>
      </c>
      <c r="B99" s="202" t="s">
        <v>3305</v>
      </c>
      <c r="C99" s="354" t="s">
        <v>7641</v>
      </c>
      <c r="D99" s="204">
        <v>0.35399999999999998</v>
      </c>
      <c r="E99" s="204">
        <v>0.35299999999999998</v>
      </c>
      <c r="F99" s="204"/>
      <c r="G99" s="204"/>
      <c r="H99" s="205">
        <v>4.0999999999999996</v>
      </c>
      <c r="I99" s="202">
        <v>1</v>
      </c>
      <c r="J99" s="204">
        <v>0.17</v>
      </c>
      <c r="K99" s="202">
        <v>9</v>
      </c>
      <c r="L99" s="204">
        <v>5.8000000000000003E-2</v>
      </c>
      <c r="M99" s="204">
        <v>6.7000000000000004E-2</v>
      </c>
      <c r="N99" s="202"/>
      <c r="O99" s="202"/>
      <c r="P99" s="355">
        <v>0.76919999999999999</v>
      </c>
    </row>
    <row r="100" spans="1:16" x14ac:dyDescent="0.2">
      <c r="A100" s="202" t="s">
        <v>1254</v>
      </c>
      <c r="B100" s="202" t="s">
        <v>3305</v>
      </c>
      <c r="C100" s="354" t="s">
        <v>2238</v>
      </c>
      <c r="D100" s="204">
        <v>0.14000000000000001</v>
      </c>
      <c r="E100" s="204">
        <v>0.14000000000000001</v>
      </c>
      <c r="F100" s="204"/>
      <c r="G100" s="204"/>
      <c r="H100" s="205">
        <v>2.2999999999999998</v>
      </c>
      <c r="I100" s="202">
        <v>1</v>
      </c>
      <c r="J100" s="204">
        <v>0.06</v>
      </c>
      <c r="K100" s="202">
        <v>4</v>
      </c>
      <c r="L100" s="204">
        <v>4.2999999999999997E-2</v>
      </c>
      <c r="M100" s="204">
        <v>4.2000000000000003E-2</v>
      </c>
      <c r="N100" s="202"/>
      <c r="O100" s="202"/>
      <c r="P100" s="355">
        <v>0.77710000000000001</v>
      </c>
    </row>
    <row r="101" spans="1:16" x14ac:dyDescent="0.2">
      <c r="A101" s="202" t="s">
        <v>2239</v>
      </c>
      <c r="B101" s="202" t="s">
        <v>3305</v>
      </c>
      <c r="C101" s="354" t="s">
        <v>2309</v>
      </c>
      <c r="D101" s="204">
        <v>0.44800000000000001</v>
      </c>
      <c r="E101" s="204">
        <v>0.441</v>
      </c>
      <c r="F101" s="204"/>
      <c r="G101" s="204"/>
      <c r="H101" s="205">
        <v>3.3</v>
      </c>
      <c r="I101" s="202">
        <v>1</v>
      </c>
      <c r="J101" s="204">
        <v>0.24399999999999999</v>
      </c>
      <c r="K101" s="202">
        <v>8</v>
      </c>
      <c r="L101" s="204">
        <v>8.8999999999999996E-2</v>
      </c>
      <c r="M101" s="204">
        <v>9.7000000000000003E-2</v>
      </c>
      <c r="N101" s="202"/>
      <c r="O101" s="202" t="s">
        <v>310</v>
      </c>
      <c r="P101" s="355">
        <v>0.94120000000000004</v>
      </c>
    </row>
    <row r="102" spans="1:16" x14ac:dyDescent="0.2">
      <c r="A102" s="81" t="s">
        <v>636</v>
      </c>
      <c r="B102" s="207"/>
      <c r="C102" s="360"/>
      <c r="D102" s="209"/>
      <c r="E102" s="209"/>
      <c r="F102" s="209"/>
      <c r="G102" s="209"/>
      <c r="H102" s="210"/>
      <c r="I102" s="207"/>
      <c r="J102" s="209"/>
      <c r="K102" s="207"/>
      <c r="L102" s="209"/>
      <c r="M102" s="209"/>
      <c r="N102" s="207"/>
      <c r="O102" s="207"/>
      <c r="P102" s="363"/>
    </row>
    <row r="103" spans="1:16" x14ac:dyDescent="0.2">
      <c r="A103" s="202" t="s">
        <v>663</v>
      </c>
      <c r="B103" s="202" t="s">
        <v>3303</v>
      </c>
      <c r="C103" s="354" t="s">
        <v>595</v>
      </c>
      <c r="D103" s="204">
        <v>7.2690000000000001</v>
      </c>
      <c r="E103" s="204">
        <v>7.149</v>
      </c>
      <c r="F103" s="204"/>
      <c r="G103" s="204"/>
      <c r="H103" s="205">
        <v>4.5999999999999996</v>
      </c>
      <c r="I103" s="202">
        <v>1</v>
      </c>
      <c r="J103" s="204">
        <v>0.26200000000000001</v>
      </c>
      <c r="K103" s="202">
        <v>8</v>
      </c>
      <c r="L103" s="204">
        <v>0.114</v>
      </c>
      <c r="M103" s="204">
        <v>9.2999999999999999E-2</v>
      </c>
      <c r="N103" s="202"/>
      <c r="O103" s="202"/>
      <c r="P103" s="355">
        <v>0.78590000000000004</v>
      </c>
    </row>
    <row r="104" spans="1:16" ht="33.75" x14ac:dyDescent="0.2">
      <c r="A104" s="202" t="s">
        <v>4032</v>
      </c>
      <c r="B104" s="202" t="s">
        <v>3303</v>
      </c>
      <c r="C104" s="354" t="s">
        <v>892</v>
      </c>
      <c r="D104" s="204">
        <v>4.9279999999999999</v>
      </c>
      <c r="E104" s="204">
        <v>4.508</v>
      </c>
      <c r="F104" s="204"/>
      <c r="G104" s="204"/>
      <c r="H104" s="205">
        <v>19.8</v>
      </c>
      <c r="I104" s="202">
        <v>6</v>
      </c>
      <c r="J104" s="204">
        <v>0.30299999999999999</v>
      </c>
      <c r="K104" s="202">
        <v>36</v>
      </c>
      <c r="L104" s="204">
        <v>0.20200000000000001</v>
      </c>
      <c r="M104" s="204">
        <v>0.10199999999999999</v>
      </c>
      <c r="N104" s="202"/>
      <c r="O104" s="202"/>
      <c r="P104" s="355">
        <v>1.3555999999999999</v>
      </c>
    </row>
    <row r="105" spans="1:16" ht="33.75" x14ac:dyDescent="0.2">
      <c r="A105" s="202" t="s">
        <v>4033</v>
      </c>
      <c r="B105" s="202" t="s">
        <v>3303</v>
      </c>
      <c r="C105" s="354" t="s">
        <v>893</v>
      </c>
      <c r="D105" s="204">
        <v>3.7050000000000001</v>
      </c>
      <c r="E105" s="204">
        <v>3.3450000000000002</v>
      </c>
      <c r="F105" s="204"/>
      <c r="G105" s="204"/>
      <c r="H105" s="205">
        <v>16.8</v>
      </c>
      <c r="I105" s="202">
        <v>5</v>
      </c>
      <c r="J105" s="204">
        <v>0.26400000000000001</v>
      </c>
      <c r="K105" s="202">
        <v>33</v>
      </c>
      <c r="L105" s="204">
        <v>0.159</v>
      </c>
      <c r="M105" s="204">
        <v>8.8999999999999996E-2</v>
      </c>
      <c r="N105" s="202"/>
      <c r="O105" s="202"/>
      <c r="P105" s="355">
        <v>1.1202000000000001</v>
      </c>
    </row>
    <row r="106" spans="1:16" ht="33.75" x14ac:dyDescent="0.2">
      <c r="A106" s="202" t="s">
        <v>1771</v>
      </c>
      <c r="B106" s="202" t="s">
        <v>3303</v>
      </c>
      <c r="C106" s="354" t="s">
        <v>3439</v>
      </c>
      <c r="D106" s="204">
        <v>1.256</v>
      </c>
      <c r="E106" s="204">
        <v>1.1220000000000001</v>
      </c>
      <c r="F106" s="204"/>
      <c r="G106" s="204"/>
      <c r="H106" s="205">
        <v>4.5</v>
      </c>
      <c r="I106" s="202">
        <v>1</v>
      </c>
      <c r="J106" s="204">
        <v>0.184</v>
      </c>
      <c r="K106" s="202">
        <v>9</v>
      </c>
      <c r="L106" s="204">
        <v>8.2000000000000003E-2</v>
      </c>
      <c r="M106" s="204">
        <v>6.7000000000000004E-2</v>
      </c>
      <c r="N106" s="202"/>
      <c r="O106" s="202"/>
      <c r="P106" s="355">
        <v>1.5886</v>
      </c>
    </row>
    <row r="107" spans="1:16" ht="33.75" x14ac:dyDescent="0.2">
      <c r="A107" s="202" t="s">
        <v>1772</v>
      </c>
      <c r="B107" s="202" t="s">
        <v>3303</v>
      </c>
      <c r="C107" s="354" t="s">
        <v>280</v>
      </c>
      <c r="D107" s="204">
        <v>1.044</v>
      </c>
      <c r="E107" s="204">
        <v>0.91900000000000004</v>
      </c>
      <c r="F107" s="204"/>
      <c r="G107" s="204"/>
      <c r="H107" s="205">
        <v>4.0999999999999996</v>
      </c>
      <c r="I107" s="202">
        <v>1</v>
      </c>
      <c r="J107" s="204">
        <v>0.14399999999999999</v>
      </c>
      <c r="K107" s="202">
        <v>9</v>
      </c>
      <c r="L107" s="204">
        <v>4.9000000000000002E-2</v>
      </c>
      <c r="M107" s="204">
        <v>5.6000000000000001E-2</v>
      </c>
      <c r="N107" s="202"/>
      <c r="O107" s="202"/>
      <c r="P107" s="355">
        <v>1.0491999999999999</v>
      </c>
    </row>
    <row r="108" spans="1:16" ht="45" x14ac:dyDescent="0.2">
      <c r="A108" s="202" t="s">
        <v>7129</v>
      </c>
      <c r="B108" s="202" t="s">
        <v>3303</v>
      </c>
      <c r="C108" s="354" t="s">
        <v>7130</v>
      </c>
      <c r="D108" s="204">
        <v>1.8620000000000001</v>
      </c>
      <c r="E108" s="204">
        <v>1.669</v>
      </c>
      <c r="F108" s="204"/>
      <c r="G108" s="204"/>
      <c r="H108" s="205">
        <v>5</v>
      </c>
      <c r="I108" s="202">
        <v>1</v>
      </c>
      <c r="J108" s="204">
        <v>0.23300000000000001</v>
      </c>
      <c r="K108" s="202">
        <v>9</v>
      </c>
      <c r="L108" s="204">
        <v>0.2</v>
      </c>
      <c r="M108" s="204">
        <v>7.8E-2</v>
      </c>
      <c r="N108" s="202"/>
      <c r="O108" s="202"/>
      <c r="P108" s="355">
        <v>0.99580000000000002</v>
      </c>
    </row>
    <row r="109" spans="1:16" ht="45" x14ac:dyDescent="0.2">
      <c r="A109" s="202" t="s">
        <v>7131</v>
      </c>
      <c r="B109" s="202" t="s">
        <v>3303</v>
      </c>
      <c r="C109" s="354" t="s">
        <v>7132</v>
      </c>
      <c r="D109" s="204">
        <v>1.3580000000000001</v>
      </c>
      <c r="E109" s="204">
        <v>1.234</v>
      </c>
      <c r="F109" s="204"/>
      <c r="G109" s="204"/>
      <c r="H109" s="205">
        <v>6.4</v>
      </c>
      <c r="I109" s="202">
        <v>1</v>
      </c>
      <c r="J109" s="204">
        <v>0.24</v>
      </c>
      <c r="K109" s="202">
        <v>13</v>
      </c>
      <c r="L109" s="204">
        <v>0.17499999999999999</v>
      </c>
      <c r="M109" s="204">
        <v>6.5000000000000002E-2</v>
      </c>
      <c r="N109" s="202"/>
      <c r="O109" s="202"/>
      <c r="P109" s="355">
        <v>0.82730000000000004</v>
      </c>
    </row>
    <row r="110" spans="1:16" x14ac:dyDescent="0.2">
      <c r="A110" s="202" t="s">
        <v>596</v>
      </c>
      <c r="B110" s="202" t="s">
        <v>3303</v>
      </c>
      <c r="C110" s="354" t="s">
        <v>597</v>
      </c>
      <c r="D110" s="204">
        <v>1.238</v>
      </c>
      <c r="E110" s="204">
        <v>1.083</v>
      </c>
      <c r="F110" s="204"/>
      <c r="G110" s="204"/>
      <c r="H110" s="205">
        <v>3.9</v>
      </c>
      <c r="I110" s="202">
        <v>1</v>
      </c>
      <c r="J110" s="204">
        <v>0.17199999999999999</v>
      </c>
      <c r="K110" s="202">
        <v>8</v>
      </c>
      <c r="L110" s="204">
        <v>6.2E-2</v>
      </c>
      <c r="M110" s="204">
        <v>7.0999999999999994E-2</v>
      </c>
      <c r="N110" s="202"/>
      <c r="O110" s="202"/>
      <c r="P110" s="355">
        <v>0.78200000000000003</v>
      </c>
    </row>
    <row r="111" spans="1:16" ht="22.5" x14ac:dyDescent="0.2">
      <c r="A111" s="202" t="s">
        <v>1589</v>
      </c>
      <c r="B111" s="202" t="s">
        <v>3303</v>
      </c>
      <c r="C111" s="354" t="s">
        <v>998</v>
      </c>
      <c r="D111" s="204">
        <v>0.58199999999999996</v>
      </c>
      <c r="E111" s="204">
        <v>0.51200000000000001</v>
      </c>
      <c r="F111" s="204"/>
      <c r="G111" s="204"/>
      <c r="H111" s="205">
        <v>3.1</v>
      </c>
      <c r="I111" s="202">
        <v>1</v>
      </c>
      <c r="J111" s="204">
        <v>8.3000000000000004E-2</v>
      </c>
      <c r="K111" s="202">
        <v>6</v>
      </c>
      <c r="L111" s="204">
        <v>3.6999999999999998E-2</v>
      </c>
      <c r="M111" s="204">
        <v>0.04</v>
      </c>
      <c r="N111" s="202"/>
      <c r="O111" s="202"/>
      <c r="P111" s="355">
        <v>0.71799999999999997</v>
      </c>
    </row>
    <row r="112" spans="1:16" ht="56.25" x14ac:dyDescent="0.2">
      <c r="A112" s="202" t="s">
        <v>999</v>
      </c>
      <c r="B112" s="202" t="s">
        <v>3303</v>
      </c>
      <c r="C112" s="354" t="s">
        <v>7642</v>
      </c>
      <c r="D112" s="204">
        <v>0.996</v>
      </c>
      <c r="E112" s="204">
        <v>0.88200000000000001</v>
      </c>
      <c r="F112" s="204"/>
      <c r="G112" s="204"/>
      <c r="H112" s="205">
        <v>3.9</v>
      </c>
      <c r="I112" s="202">
        <v>1</v>
      </c>
      <c r="J112" s="204">
        <v>0.17199999999999999</v>
      </c>
      <c r="K112" s="202">
        <v>10</v>
      </c>
      <c r="L112" s="204">
        <v>6.0999999999999999E-2</v>
      </c>
      <c r="M112" s="204">
        <v>6.9000000000000006E-2</v>
      </c>
      <c r="N112" s="202"/>
      <c r="O112" s="202"/>
      <c r="P112" s="355">
        <v>1.1361000000000001</v>
      </c>
    </row>
    <row r="113" spans="1:16" ht="56.25" x14ac:dyDescent="0.2">
      <c r="A113" s="202" t="s">
        <v>1000</v>
      </c>
      <c r="B113" s="202" t="s">
        <v>3303</v>
      </c>
      <c r="C113" s="354" t="s">
        <v>7643</v>
      </c>
      <c r="D113" s="204">
        <v>0.48299999999999998</v>
      </c>
      <c r="E113" s="204">
        <v>0.41899999999999998</v>
      </c>
      <c r="F113" s="204"/>
      <c r="G113" s="204"/>
      <c r="H113" s="205">
        <v>3</v>
      </c>
      <c r="I113" s="202">
        <v>1</v>
      </c>
      <c r="J113" s="204">
        <v>0.106</v>
      </c>
      <c r="K113" s="202">
        <v>6</v>
      </c>
      <c r="L113" s="204">
        <v>3.6999999999999998E-2</v>
      </c>
      <c r="M113" s="204">
        <v>0.04</v>
      </c>
      <c r="N113" s="202"/>
      <c r="O113" s="202"/>
      <c r="P113" s="355">
        <v>0.81230000000000002</v>
      </c>
    </row>
    <row r="114" spans="1:16" ht="45" x14ac:dyDescent="0.2">
      <c r="A114" s="202" t="s">
        <v>3319</v>
      </c>
      <c r="B114" s="202" t="s">
        <v>3303</v>
      </c>
      <c r="C114" s="354" t="s">
        <v>7133</v>
      </c>
      <c r="D114" s="204">
        <v>0.42499999999999999</v>
      </c>
      <c r="E114" s="204">
        <v>0.38200000000000001</v>
      </c>
      <c r="F114" s="204"/>
      <c r="G114" s="204"/>
      <c r="H114" s="205">
        <v>2.9</v>
      </c>
      <c r="I114" s="202">
        <v>1</v>
      </c>
      <c r="J114" s="204">
        <v>0.112</v>
      </c>
      <c r="K114" s="202">
        <v>6</v>
      </c>
      <c r="L114" s="204">
        <v>3.4000000000000002E-2</v>
      </c>
      <c r="M114" s="204">
        <v>3.5999999999999997E-2</v>
      </c>
      <c r="N114" s="202"/>
      <c r="O114" s="202"/>
      <c r="P114" s="355">
        <v>0.78459999999999996</v>
      </c>
    </row>
    <row r="115" spans="1:16" ht="22.5" x14ac:dyDescent="0.2">
      <c r="A115" s="202" t="s">
        <v>2242</v>
      </c>
      <c r="B115" s="202" t="s">
        <v>3303</v>
      </c>
      <c r="C115" s="354" t="s">
        <v>3321</v>
      </c>
      <c r="D115" s="204">
        <v>0.64500000000000002</v>
      </c>
      <c r="E115" s="204">
        <v>0.59599999999999997</v>
      </c>
      <c r="F115" s="204"/>
      <c r="G115" s="204"/>
      <c r="H115" s="205">
        <v>4</v>
      </c>
      <c r="I115" s="202">
        <v>1</v>
      </c>
      <c r="J115" s="204">
        <v>0.26300000000000001</v>
      </c>
      <c r="K115" s="202">
        <v>9</v>
      </c>
      <c r="L115" s="204">
        <v>0.111</v>
      </c>
      <c r="M115" s="204">
        <v>7.0000000000000007E-2</v>
      </c>
      <c r="N115" s="202"/>
      <c r="O115" s="202"/>
      <c r="P115" s="355">
        <v>0.79710000000000003</v>
      </c>
    </row>
    <row r="116" spans="1:16" ht="33.75" x14ac:dyDescent="0.2">
      <c r="A116" s="202" t="s">
        <v>3668</v>
      </c>
      <c r="B116" s="202" t="s">
        <v>3303</v>
      </c>
      <c r="C116" s="354" t="s">
        <v>1001</v>
      </c>
      <c r="D116" s="204">
        <v>1.103</v>
      </c>
      <c r="E116" s="204">
        <v>1.0169999999999999</v>
      </c>
      <c r="F116" s="204"/>
      <c r="G116" s="204"/>
      <c r="H116" s="205">
        <v>7.6</v>
      </c>
      <c r="I116" s="202">
        <v>2</v>
      </c>
      <c r="J116" s="204">
        <v>0.216</v>
      </c>
      <c r="K116" s="202">
        <v>17</v>
      </c>
      <c r="L116" s="204">
        <v>0.1</v>
      </c>
      <c r="M116" s="204">
        <v>7.4999999999999997E-2</v>
      </c>
      <c r="N116" s="202"/>
      <c r="O116" s="202"/>
      <c r="P116" s="355">
        <v>0.92269999999999996</v>
      </c>
    </row>
    <row r="117" spans="1:16" x14ac:dyDescent="0.2">
      <c r="A117" s="202" t="s">
        <v>1002</v>
      </c>
      <c r="B117" s="202" t="s">
        <v>3303</v>
      </c>
      <c r="C117" s="354" t="s">
        <v>281</v>
      </c>
      <c r="D117" s="204">
        <v>1.046</v>
      </c>
      <c r="E117" s="204">
        <v>0.95899999999999996</v>
      </c>
      <c r="F117" s="204"/>
      <c r="G117" s="204"/>
      <c r="H117" s="205">
        <v>4.5</v>
      </c>
      <c r="I117" s="202">
        <v>1</v>
      </c>
      <c r="J117" s="204">
        <v>0.23100000000000001</v>
      </c>
      <c r="K117" s="202">
        <v>13</v>
      </c>
      <c r="L117" s="204">
        <v>7.1999999999999995E-2</v>
      </c>
      <c r="M117" s="204">
        <v>8.5000000000000006E-2</v>
      </c>
      <c r="N117" s="202"/>
      <c r="O117" s="202"/>
      <c r="P117" s="355">
        <v>0.9073</v>
      </c>
    </row>
    <row r="118" spans="1:16" x14ac:dyDescent="0.2">
      <c r="A118" s="202" t="s">
        <v>1003</v>
      </c>
      <c r="B118" s="202" t="s">
        <v>3303</v>
      </c>
      <c r="C118" s="354" t="s">
        <v>669</v>
      </c>
      <c r="D118" s="204">
        <v>0.38900000000000001</v>
      </c>
      <c r="E118" s="204">
        <v>0.33900000000000002</v>
      </c>
      <c r="F118" s="204"/>
      <c r="G118" s="204"/>
      <c r="H118" s="205">
        <v>3.1</v>
      </c>
      <c r="I118" s="202">
        <v>1</v>
      </c>
      <c r="J118" s="204">
        <v>0.104</v>
      </c>
      <c r="K118" s="202">
        <v>6</v>
      </c>
      <c r="L118" s="204">
        <v>3.2000000000000001E-2</v>
      </c>
      <c r="M118" s="204">
        <v>3.5000000000000003E-2</v>
      </c>
      <c r="N118" s="202"/>
      <c r="O118" s="202"/>
      <c r="P118" s="355">
        <v>0.81040000000000001</v>
      </c>
    </row>
    <row r="119" spans="1:16" ht="33.75" x14ac:dyDescent="0.2">
      <c r="A119" s="202" t="s">
        <v>2454</v>
      </c>
      <c r="B119" s="202" t="s">
        <v>3303</v>
      </c>
      <c r="C119" s="354" t="s">
        <v>7644</v>
      </c>
      <c r="D119" s="204">
        <v>0.748</v>
      </c>
      <c r="E119" s="204">
        <v>0.68500000000000005</v>
      </c>
      <c r="F119" s="204"/>
      <c r="G119" s="204"/>
      <c r="H119" s="205">
        <v>4.4000000000000004</v>
      </c>
      <c r="I119" s="202">
        <v>1</v>
      </c>
      <c r="J119" s="204">
        <v>0.28000000000000003</v>
      </c>
      <c r="K119" s="202">
        <v>11</v>
      </c>
      <c r="L119" s="204">
        <v>6.6000000000000003E-2</v>
      </c>
      <c r="M119" s="204">
        <v>7.6999999999999999E-2</v>
      </c>
      <c r="N119" s="202"/>
      <c r="O119" s="202"/>
      <c r="P119" s="355">
        <v>0.94899999999999995</v>
      </c>
    </row>
    <row r="120" spans="1:16" ht="33.75" x14ac:dyDescent="0.2">
      <c r="A120" s="202" t="s">
        <v>2455</v>
      </c>
      <c r="B120" s="202" t="s">
        <v>3303</v>
      </c>
      <c r="C120" s="354" t="s">
        <v>7645</v>
      </c>
      <c r="D120" s="204">
        <v>0.32600000000000001</v>
      </c>
      <c r="E120" s="204">
        <v>0.28999999999999998</v>
      </c>
      <c r="F120" s="204"/>
      <c r="G120" s="204"/>
      <c r="H120" s="205">
        <v>2.5</v>
      </c>
      <c r="I120" s="202">
        <v>1</v>
      </c>
      <c r="J120" s="204">
        <v>0.09</v>
      </c>
      <c r="K120" s="202">
        <v>4</v>
      </c>
      <c r="L120" s="204">
        <v>3.7999999999999999E-2</v>
      </c>
      <c r="M120" s="204">
        <v>3.9E-2</v>
      </c>
      <c r="N120" s="202"/>
      <c r="O120" s="202"/>
      <c r="P120" s="355">
        <v>1.0724</v>
      </c>
    </row>
    <row r="121" spans="1:16" ht="22.5" x14ac:dyDescent="0.2">
      <c r="A121" s="202" t="s">
        <v>670</v>
      </c>
      <c r="B121" s="202" t="s">
        <v>3303</v>
      </c>
      <c r="C121" s="354" t="s">
        <v>2091</v>
      </c>
      <c r="D121" s="204">
        <v>2.4449999999999998</v>
      </c>
      <c r="E121" s="204">
        <v>2.31</v>
      </c>
      <c r="F121" s="204"/>
      <c r="G121" s="204"/>
      <c r="H121" s="205">
        <v>17.600000000000001</v>
      </c>
      <c r="I121" s="202">
        <v>5</v>
      </c>
      <c r="J121" s="204">
        <v>0.28299999999999997</v>
      </c>
      <c r="K121" s="202">
        <v>34</v>
      </c>
      <c r="L121" s="204">
        <v>6.7000000000000004E-2</v>
      </c>
      <c r="M121" s="204"/>
      <c r="N121" s="202" t="s">
        <v>310</v>
      </c>
      <c r="O121" s="202"/>
      <c r="P121" s="355">
        <v>1.3889</v>
      </c>
    </row>
    <row r="122" spans="1:16" x14ac:dyDescent="0.2">
      <c r="A122" s="202" t="s">
        <v>671</v>
      </c>
      <c r="B122" s="202" t="s">
        <v>3303</v>
      </c>
      <c r="C122" s="354" t="s">
        <v>672</v>
      </c>
      <c r="D122" s="204">
        <v>1.696</v>
      </c>
      <c r="E122" s="204">
        <v>1.579</v>
      </c>
      <c r="F122" s="204"/>
      <c r="G122" s="204"/>
      <c r="H122" s="205">
        <v>13.5</v>
      </c>
      <c r="I122" s="202">
        <v>4</v>
      </c>
      <c r="J122" s="204">
        <v>0.20100000000000001</v>
      </c>
      <c r="K122" s="202">
        <v>26</v>
      </c>
      <c r="L122" s="204">
        <v>5.1999999999999998E-2</v>
      </c>
      <c r="M122" s="204"/>
      <c r="N122" s="202" t="s">
        <v>310</v>
      </c>
      <c r="O122" s="202"/>
      <c r="P122" s="355">
        <v>1.0470999999999999</v>
      </c>
    </row>
    <row r="123" spans="1:16" x14ac:dyDescent="0.2">
      <c r="A123" s="202" t="s">
        <v>673</v>
      </c>
      <c r="B123" s="202" t="s">
        <v>3303</v>
      </c>
      <c r="C123" s="354" t="s">
        <v>674</v>
      </c>
      <c r="D123" s="204">
        <v>0.55400000000000005</v>
      </c>
      <c r="E123" s="204">
        <v>0.48399999999999999</v>
      </c>
      <c r="F123" s="204"/>
      <c r="G123" s="204"/>
      <c r="H123" s="205">
        <v>2.7</v>
      </c>
      <c r="I123" s="202">
        <v>1</v>
      </c>
      <c r="J123" s="204">
        <v>9.8000000000000004E-2</v>
      </c>
      <c r="K123" s="202">
        <v>5</v>
      </c>
      <c r="L123" s="204">
        <v>4.4999999999999998E-2</v>
      </c>
      <c r="M123" s="204">
        <v>4.7E-2</v>
      </c>
      <c r="N123" s="202"/>
      <c r="O123" s="202"/>
      <c r="P123" s="355">
        <v>0.82920000000000005</v>
      </c>
    </row>
    <row r="124" spans="1:16" ht="33.75" x14ac:dyDescent="0.2">
      <c r="A124" s="202" t="s">
        <v>395</v>
      </c>
      <c r="B124" s="202" t="s">
        <v>3303</v>
      </c>
      <c r="C124" s="354" t="s">
        <v>5582</v>
      </c>
      <c r="D124" s="204">
        <v>2.4980000000000002</v>
      </c>
      <c r="E124" s="204">
        <v>2.4910000000000001</v>
      </c>
      <c r="F124" s="204"/>
      <c r="G124" s="204"/>
      <c r="H124" s="205">
        <v>20.9</v>
      </c>
      <c r="I124" s="202">
        <v>6</v>
      </c>
      <c r="J124" s="204">
        <v>0.34399999999999997</v>
      </c>
      <c r="K124" s="202">
        <v>39</v>
      </c>
      <c r="L124" s="204">
        <v>0.115</v>
      </c>
      <c r="M124" s="204">
        <v>0.11</v>
      </c>
      <c r="N124" s="202"/>
      <c r="O124" s="202" t="s">
        <v>310</v>
      </c>
      <c r="P124" s="355">
        <v>0.80310000000000004</v>
      </c>
    </row>
    <row r="125" spans="1:16" ht="33.75" x14ac:dyDescent="0.2">
      <c r="A125" s="202" t="s">
        <v>5583</v>
      </c>
      <c r="B125" s="202" t="s">
        <v>3303</v>
      </c>
      <c r="C125" s="354" t="s">
        <v>6520</v>
      </c>
      <c r="D125" s="204">
        <v>1.0009999999999999</v>
      </c>
      <c r="E125" s="204">
        <v>1</v>
      </c>
      <c r="F125" s="204"/>
      <c r="G125" s="204"/>
      <c r="H125" s="205">
        <v>6.5</v>
      </c>
      <c r="I125" s="202"/>
      <c r="J125" s="204"/>
      <c r="K125" s="202">
        <v>13</v>
      </c>
      <c r="L125" s="204">
        <v>0.14899999999999999</v>
      </c>
      <c r="M125" s="204">
        <v>0.129</v>
      </c>
      <c r="N125" s="202"/>
      <c r="O125" s="202" t="s">
        <v>310</v>
      </c>
      <c r="P125" s="355">
        <v>0.7661</v>
      </c>
    </row>
    <row r="126" spans="1:16" ht="33.75" x14ac:dyDescent="0.2">
      <c r="A126" s="202" t="s">
        <v>5584</v>
      </c>
      <c r="B126" s="202" t="s">
        <v>3303</v>
      </c>
      <c r="C126" s="354" t="s">
        <v>6521</v>
      </c>
      <c r="D126" s="204">
        <v>0.55400000000000005</v>
      </c>
      <c r="E126" s="204">
        <v>0.55300000000000005</v>
      </c>
      <c r="F126" s="204"/>
      <c r="G126" s="204"/>
      <c r="H126" s="205">
        <v>3.7</v>
      </c>
      <c r="I126" s="202">
        <v>1</v>
      </c>
      <c r="J126" s="204">
        <v>0.26400000000000001</v>
      </c>
      <c r="K126" s="202">
        <v>10</v>
      </c>
      <c r="L126" s="204">
        <v>0.14299999999999999</v>
      </c>
      <c r="M126" s="204">
        <v>0.112</v>
      </c>
      <c r="N126" s="202"/>
      <c r="O126" s="202" t="s">
        <v>310</v>
      </c>
      <c r="P126" s="355">
        <v>0.9042</v>
      </c>
    </row>
    <row r="127" spans="1:16" ht="22.5" x14ac:dyDescent="0.2">
      <c r="A127" s="202" t="s">
        <v>1836</v>
      </c>
      <c r="B127" s="202" t="s">
        <v>3303</v>
      </c>
      <c r="C127" s="354" t="s">
        <v>5585</v>
      </c>
      <c r="D127" s="204">
        <v>0.80800000000000005</v>
      </c>
      <c r="E127" s="204">
        <v>0.72899999999999998</v>
      </c>
      <c r="F127" s="204"/>
      <c r="G127" s="204"/>
      <c r="H127" s="205">
        <v>5.3</v>
      </c>
      <c r="I127" s="202">
        <v>1</v>
      </c>
      <c r="J127" s="204">
        <v>0.16600000000000001</v>
      </c>
      <c r="K127" s="202">
        <v>12</v>
      </c>
      <c r="L127" s="204">
        <v>4.3999999999999997E-2</v>
      </c>
      <c r="M127" s="204">
        <v>5.2999999999999999E-2</v>
      </c>
      <c r="N127" s="202"/>
      <c r="O127" s="202"/>
      <c r="P127" s="355">
        <v>0.80320000000000003</v>
      </c>
    </row>
    <row r="128" spans="1:16" ht="22.5" x14ac:dyDescent="0.2">
      <c r="A128" s="202" t="s">
        <v>1004</v>
      </c>
      <c r="B128" s="202" t="s">
        <v>3303</v>
      </c>
      <c r="C128" s="354" t="s">
        <v>5586</v>
      </c>
      <c r="D128" s="204">
        <v>0.36499999999999999</v>
      </c>
      <c r="E128" s="204">
        <v>0.32800000000000001</v>
      </c>
      <c r="F128" s="204"/>
      <c r="G128" s="204"/>
      <c r="H128" s="205">
        <v>2.7</v>
      </c>
      <c r="I128" s="202">
        <v>1</v>
      </c>
      <c r="J128" s="204">
        <v>8.2000000000000003E-2</v>
      </c>
      <c r="K128" s="202">
        <v>5</v>
      </c>
      <c r="L128" s="204">
        <v>3.6999999999999998E-2</v>
      </c>
      <c r="M128" s="204">
        <v>3.9E-2</v>
      </c>
      <c r="N128" s="202"/>
      <c r="O128" s="202"/>
      <c r="P128" s="355">
        <v>0.81559999999999999</v>
      </c>
    </row>
    <row r="129" spans="1:16" ht="33.75" x14ac:dyDescent="0.2">
      <c r="A129" s="202" t="s">
        <v>1005</v>
      </c>
      <c r="B129" s="202" t="s">
        <v>3303</v>
      </c>
      <c r="C129" s="354" t="s">
        <v>3322</v>
      </c>
      <c r="D129" s="204">
        <v>3.597</v>
      </c>
      <c r="E129" s="204">
        <v>3.3050000000000002</v>
      </c>
      <c r="F129" s="204"/>
      <c r="G129" s="204"/>
      <c r="H129" s="205">
        <v>20</v>
      </c>
      <c r="I129" s="202">
        <v>6</v>
      </c>
      <c r="J129" s="204">
        <v>0.26800000000000002</v>
      </c>
      <c r="K129" s="202">
        <v>38</v>
      </c>
      <c r="L129" s="204">
        <v>6.6000000000000003E-2</v>
      </c>
      <c r="M129" s="204">
        <v>8.8999999999999996E-2</v>
      </c>
      <c r="N129" s="202"/>
      <c r="O129" s="202"/>
      <c r="P129" s="355">
        <v>1.1080000000000001</v>
      </c>
    </row>
    <row r="130" spans="1:16" ht="22.5" x14ac:dyDescent="0.2">
      <c r="A130" s="202" t="s">
        <v>1006</v>
      </c>
      <c r="B130" s="202" t="s">
        <v>3303</v>
      </c>
      <c r="C130" s="354" t="s">
        <v>3323</v>
      </c>
      <c r="D130" s="204">
        <v>2.09</v>
      </c>
      <c r="E130" s="204">
        <v>1.88</v>
      </c>
      <c r="F130" s="204"/>
      <c r="G130" s="204"/>
      <c r="H130" s="205">
        <v>8.6999999999999993</v>
      </c>
      <c r="I130" s="202">
        <v>2</v>
      </c>
      <c r="J130" s="204">
        <v>0.28899999999999998</v>
      </c>
      <c r="K130" s="202">
        <v>20</v>
      </c>
      <c r="L130" s="204">
        <v>7.0000000000000007E-2</v>
      </c>
      <c r="M130" s="204">
        <v>0.09</v>
      </c>
      <c r="N130" s="202"/>
      <c r="O130" s="202"/>
      <c r="P130" s="355">
        <v>0.96840000000000004</v>
      </c>
    </row>
    <row r="131" spans="1:16" ht="33.75" x14ac:dyDescent="0.2">
      <c r="A131" s="202" t="s">
        <v>1007</v>
      </c>
      <c r="B131" s="202" t="s">
        <v>3303</v>
      </c>
      <c r="C131" s="354" t="s">
        <v>2456</v>
      </c>
      <c r="D131" s="204">
        <v>3.2610000000000001</v>
      </c>
      <c r="E131" s="204">
        <v>3.0640000000000001</v>
      </c>
      <c r="F131" s="204"/>
      <c r="G131" s="204"/>
      <c r="H131" s="205">
        <v>23.5</v>
      </c>
      <c r="I131" s="202">
        <v>7</v>
      </c>
      <c r="J131" s="204">
        <v>0.23699999999999999</v>
      </c>
      <c r="K131" s="202">
        <v>41</v>
      </c>
      <c r="L131" s="204">
        <v>0.12</v>
      </c>
      <c r="M131" s="204">
        <v>7.6999999999999999E-2</v>
      </c>
      <c r="N131" s="202"/>
      <c r="O131" s="202"/>
      <c r="P131" s="355">
        <v>1.1206</v>
      </c>
    </row>
    <row r="132" spans="1:16" ht="56.25" x14ac:dyDescent="0.2">
      <c r="A132" s="202" t="s">
        <v>1008</v>
      </c>
      <c r="B132" s="202" t="s">
        <v>3303</v>
      </c>
      <c r="C132" s="354" t="s">
        <v>7646</v>
      </c>
      <c r="D132" s="204">
        <v>1.4490000000000001</v>
      </c>
      <c r="E132" s="204">
        <v>1.3129999999999999</v>
      </c>
      <c r="F132" s="204"/>
      <c r="G132" s="204"/>
      <c r="H132" s="205">
        <v>6.7</v>
      </c>
      <c r="I132" s="202">
        <v>1</v>
      </c>
      <c r="J132" s="204">
        <v>0.312</v>
      </c>
      <c r="K132" s="202">
        <v>16</v>
      </c>
      <c r="L132" s="204">
        <v>0.13</v>
      </c>
      <c r="M132" s="204">
        <v>8.1000000000000003E-2</v>
      </c>
      <c r="N132" s="202"/>
      <c r="O132" s="202"/>
      <c r="P132" s="355">
        <v>0.85289999999999999</v>
      </c>
    </row>
    <row r="133" spans="1:16" ht="22.5" x14ac:dyDescent="0.2">
      <c r="A133" s="202" t="s">
        <v>2160</v>
      </c>
      <c r="B133" s="202" t="s">
        <v>3303</v>
      </c>
      <c r="C133" s="354" t="s">
        <v>2161</v>
      </c>
      <c r="D133" s="204">
        <v>1.522</v>
      </c>
      <c r="E133" s="204">
        <v>1.4159999999999999</v>
      </c>
      <c r="F133" s="204"/>
      <c r="G133" s="204"/>
      <c r="H133" s="205">
        <v>12.5</v>
      </c>
      <c r="I133" s="202">
        <v>3</v>
      </c>
      <c r="J133" s="204">
        <v>0.23</v>
      </c>
      <c r="K133" s="202">
        <v>27</v>
      </c>
      <c r="L133" s="204">
        <v>5.1999999999999998E-2</v>
      </c>
      <c r="M133" s="204">
        <v>6.8000000000000005E-2</v>
      </c>
      <c r="N133" s="202"/>
      <c r="O133" s="202"/>
      <c r="P133" s="355">
        <v>0.95760000000000001</v>
      </c>
    </row>
    <row r="134" spans="1:16" ht="22.5" x14ac:dyDescent="0.2">
      <c r="A134" s="202" t="s">
        <v>2162</v>
      </c>
      <c r="B134" s="202" t="s">
        <v>3303</v>
      </c>
      <c r="C134" s="354" t="s">
        <v>2484</v>
      </c>
      <c r="D134" s="204">
        <v>0.49199999999999999</v>
      </c>
      <c r="E134" s="204">
        <v>0.439</v>
      </c>
      <c r="F134" s="204"/>
      <c r="G134" s="204"/>
      <c r="H134" s="205">
        <v>4.2</v>
      </c>
      <c r="I134" s="202">
        <v>1</v>
      </c>
      <c r="J134" s="204">
        <v>0.108</v>
      </c>
      <c r="K134" s="202">
        <v>9</v>
      </c>
      <c r="L134" s="204">
        <v>3.5999999999999997E-2</v>
      </c>
      <c r="M134" s="204">
        <v>4.1000000000000002E-2</v>
      </c>
      <c r="N134" s="202"/>
      <c r="O134" s="202"/>
      <c r="P134" s="355">
        <v>0.78800000000000003</v>
      </c>
    </row>
    <row r="135" spans="1:16" ht="45" x14ac:dyDescent="0.2">
      <c r="A135" s="202" t="s">
        <v>390</v>
      </c>
      <c r="B135" s="202" t="s">
        <v>3303</v>
      </c>
      <c r="C135" s="354" t="s">
        <v>524</v>
      </c>
      <c r="D135" s="204">
        <v>0.54800000000000004</v>
      </c>
      <c r="E135" s="204">
        <v>0.48299999999999998</v>
      </c>
      <c r="F135" s="204"/>
      <c r="G135" s="204"/>
      <c r="H135" s="205">
        <v>3.1</v>
      </c>
      <c r="I135" s="202">
        <v>1</v>
      </c>
      <c r="J135" s="204">
        <v>0.115</v>
      </c>
      <c r="K135" s="202">
        <v>6</v>
      </c>
      <c r="L135" s="204">
        <v>8.8999999999999996E-2</v>
      </c>
      <c r="M135" s="204"/>
      <c r="N135" s="202" t="s">
        <v>310</v>
      </c>
      <c r="O135" s="202"/>
      <c r="P135" s="355">
        <v>0.71489999999999998</v>
      </c>
    </row>
    <row r="136" spans="1:16" ht="22.5" x14ac:dyDescent="0.2">
      <c r="A136" s="202" t="s">
        <v>448</v>
      </c>
      <c r="B136" s="202" t="s">
        <v>3303</v>
      </c>
      <c r="C136" s="354" t="s">
        <v>1009</v>
      </c>
      <c r="D136" s="204">
        <v>0.75700000000000001</v>
      </c>
      <c r="E136" s="204">
        <v>0.67800000000000005</v>
      </c>
      <c r="F136" s="204"/>
      <c r="G136" s="204"/>
      <c r="H136" s="205">
        <v>3.6</v>
      </c>
      <c r="I136" s="202">
        <v>1</v>
      </c>
      <c r="J136" s="204">
        <v>0.29199999999999998</v>
      </c>
      <c r="K136" s="202">
        <v>9</v>
      </c>
      <c r="L136" s="204">
        <v>5.6000000000000001E-2</v>
      </c>
      <c r="M136" s="204">
        <v>6.2E-2</v>
      </c>
      <c r="N136" s="202"/>
      <c r="O136" s="202"/>
      <c r="P136" s="355">
        <v>0.79049999999999998</v>
      </c>
    </row>
    <row r="137" spans="1:16" ht="56.25" x14ac:dyDescent="0.2">
      <c r="A137" s="202" t="s">
        <v>1010</v>
      </c>
      <c r="B137" s="202" t="s">
        <v>3303</v>
      </c>
      <c r="C137" s="354" t="s">
        <v>7647</v>
      </c>
      <c r="D137" s="204">
        <v>0.45400000000000001</v>
      </c>
      <c r="E137" s="204">
        <v>0.4</v>
      </c>
      <c r="F137" s="204"/>
      <c r="G137" s="204"/>
      <c r="H137" s="205">
        <v>2.7</v>
      </c>
      <c r="I137" s="202">
        <v>1</v>
      </c>
      <c r="J137" s="204">
        <v>4.1000000000000002E-2</v>
      </c>
      <c r="K137" s="202">
        <v>5</v>
      </c>
      <c r="L137" s="204">
        <v>3.5000000000000003E-2</v>
      </c>
      <c r="M137" s="204">
        <v>3.6999999999999998E-2</v>
      </c>
      <c r="N137" s="202"/>
      <c r="O137" s="202"/>
      <c r="P137" s="355">
        <v>0.90749999999999997</v>
      </c>
    </row>
    <row r="138" spans="1:16" ht="56.25" x14ac:dyDescent="0.2">
      <c r="A138" s="202" t="s">
        <v>1011</v>
      </c>
      <c r="B138" s="202" t="s">
        <v>3303</v>
      </c>
      <c r="C138" s="354" t="s">
        <v>7648</v>
      </c>
      <c r="D138" s="204">
        <v>0.35899999999999999</v>
      </c>
      <c r="E138" s="204">
        <v>0.32600000000000001</v>
      </c>
      <c r="F138" s="204"/>
      <c r="G138" s="204"/>
      <c r="H138" s="205">
        <v>4.0999999999999996</v>
      </c>
      <c r="I138" s="202">
        <v>1</v>
      </c>
      <c r="J138" s="204">
        <v>0.123</v>
      </c>
      <c r="K138" s="202">
        <v>8</v>
      </c>
      <c r="L138" s="204">
        <v>3.2000000000000001E-2</v>
      </c>
      <c r="M138" s="204">
        <v>3.5999999999999997E-2</v>
      </c>
      <c r="N138" s="202"/>
      <c r="O138" s="202"/>
      <c r="P138" s="355">
        <v>0.7</v>
      </c>
    </row>
    <row r="139" spans="1:16" ht="22.5" x14ac:dyDescent="0.2">
      <c r="A139" s="202" t="s">
        <v>5587</v>
      </c>
      <c r="B139" s="202" t="s">
        <v>3303</v>
      </c>
      <c r="C139" s="354" t="s">
        <v>7649</v>
      </c>
      <c r="D139" s="204">
        <v>0.28000000000000003</v>
      </c>
      <c r="E139" s="204">
        <v>0.23899999999999999</v>
      </c>
      <c r="F139" s="204"/>
      <c r="G139" s="204"/>
      <c r="H139" s="205">
        <v>2.1</v>
      </c>
      <c r="I139" s="202">
        <v>1</v>
      </c>
      <c r="J139" s="204">
        <v>5.5E-2</v>
      </c>
      <c r="K139" s="202">
        <v>4</v>
      </c>
      <c r="L139" s="204">
        <v>3.5000000000000003E-2</v>
      </c>
      <c r="M139" s="204">
        <v>3.4000000000000002E-2</v>
      </c>
      <c r="N139" s="202"/>
      <c r="O139" s="202"/>
      <c r="P139" s="355">
        <v>1.0408999999999999</v>
      </c>
    </row>
    <row r="140" spans="1:16" ht="22.5" x14ac:dyDescent="0.2">
      <c r="A140" s="202" t="s">
        <v>1838</v>
      </c>
      <c r="B140" s="202" t="s">
        <v>3303</v>
      </c>
      <c r="C140" s="354" t="s">
        <v>7136</v>
      </c>
      <c r="D140" s="204">
        <v>0.71899999999999997</v>
      </c>
      <c r="E140" s="204">
        <v>0.65100000000000002</v>
      </c>
      <c r="F140" s="204"/>
      <c r="G140" s="204"/>
      <c r="H140" s="205">
        <v>3.8</v>
      </c>
      <c r="I140" s="202">
        <v>1</v>
      </c>
      <c r="J140" s="204">
        <v>0.17499999999999999</v>
      </c>
      <c r="K140" s="202">
        <v>9</v>
      </c>
      <c r="L140" s="204">
        <v>0.16500000000000001</v>
      </c>
      <c r="M140" s="204">
        <v>7.2999999999999995E-2</v>
      </c>
      <c r="N140" s="202"/>
      <c r="O140" s="202"/>
      <c r="P140" s="355">
        <v>0.75760000000000005</v>
      </c>
    </row>
    <row r="141" spans="1:16" x14ac:dyDescent="0.2">
      <c r="A141" s="202" t="s">
        <v>1332</v>
      </c>
      <c r="B141" s="202" t="s">
        <v>3303</v>
      </c>
      <c r="C141" s="354" t="s">
        <v>1333</v>
      </c>
      <c r="D141" s="204">
        <v>0.69499999999999995</v>
      </c>
      <c r="E141" s="204">
        <v>0.61699999999999999</v>
      </c>
      <c r="F141" s="204"/>
      <c r="G141" s="204"/>
      <c r="H141" s="205">
        <v>2.9</v>
      </c>
      <c r="I141" s="202">
        <v>1</v>
      </c>
      <c r="J141" s="204">
        <v>0.23400000000000001</v>
      </c>
      <c r="K141" s="202">
        <v>8</v>
      </c>
      <c r="L141" s="204">
        <v>5.7000000000000002E-2</v>
      </c>
      <c r="M141" s="204">
        <v>6.0999999999999999E-2</v>
      </c>
      <c r="N141" s="202"/>
      <c r="O141" s="202"/>
      <c r="P141" s="355">
        <v>0.84570000000000001</v>
      </c>
    </row>
    <row r="142" spans="1:16" ht="33.75" x14ac:dyDescent="0.2">
      <c r="A142" s="202" t="s">
        <v>525</v>
      </c>
      <c r="B142" s="202" t="s">
        <v>3303</v>
      </c>
      <c r="C142" s="354" t="s">
        <v>5590</v>
      </c>
      <c r="D142" s="204">
        <v>1.2989999999999999</v>
      </c>
      <c r="E142" s="204">
        <v>1.1180000000000001</v>
      </c>
      <c r="F142" s="204"/>
      <c r="G142" s="204"/>
      <c r="H142" s="205">
        <v>4.2</v>
      </c>
      <c r="I142" s="202">
        <v>1</v>
      </c>
      <c r="J142" s="204">
        <v>0.15</v>
      </c>
      <c r="K142" s="202">
        <v>8</v>
      </c>
      <c r="L142" s="204">
        <v>5.0999999999999997E-2</v>
      </c>
      <c r="M142" s="204">
        <v>5.8000000000000003E-2</v>
      </c>
      <c r="N142" s="202"/>
      <c r="O142" s="202"/>
      <c r="P142" s="355">
        <v>0.8528</v>
      </c>
    </row>
    <row r="143" spans="1:16" ht="33.75" x14ac:dyDescent="0.2">
      <c r="A143" s="202" t="s">
        <v>526</v>
      </c>
      <c r="B143" s="202" t="s">
        <v>3303</v>
      </c>
      <c r="C143" s="354" t="s">
        <v>5591</v>
      </c>
      <c r="D143" s="204">
        <v>0.47399999999999998</v>
      </c>
      <c r="E143" s="204">
        <v>0.41399999999999998</v>
      </c>
      <c r="F143" s="204"/>
      <c r="G143" s="204"/>
      <c r="H143" s="205">
        <v>2.7</v>
      </c>
      <c r="I143" s="202">
        <v>1</v>
      </c>
      <c r="J143" s="204">
        <v>4.2999999999999997E-2</v>
      </c>
      <c r="K143" s="202">
        <v>5</v>
      </c>
      <c r="L143" s="204">
        <v>3.3000000000000002E-2</v>
      </c>
      <c r="M143" s="204">
        <v>3.5000000000000003E-2</v>
      </c>
      <c r="N143" s="202"/>
      <c r="O143" s="202"/>
      <c r="P143" s="355">
        <v>0.87250000000000005</v>
      </c>
    </row>
    <row r="144" spans="1:16" ht="22.5" x14ac:dyDescent="0.2">
      <c r="A144" s="202" t="s">
        <v>1334</v>
      </c>
      <c r="B144" s="202" t="s">
        <v>3303</v>
      </c>
      <c r="C144" s="354" t="s">
        <v>7650</v>
      </c>
      <c r="D144" s="204">
        <v>0.39200000000000002</v>
      </c>
      <c r="E144" s="204">
        <v>0.34100000000000003</v>
      </c>
      <c r="F144" s="204"/>
      <c r="G144" s="204"/>
      <c r="H144" s="205">
        <v>2.9</v>
      </c>
      <c r="I144" s="202">
        <v>1</v>
      </c>
      <c r="J144" s="204">
        <v>0.10199999999999999</v>
      </c>
      <c r="K144" s="202">
        <v>5</v>
      </c>
      <c r="L144" s="204">
        <v>3.3000000000000002E-2</v>
      </c>
      <c r="M144" s="204">
        <v>3.5000000000000003E-2</v>
      </c>
      <c r="N144" s="202"/>
      <c r="O144" s="202"/>
      <c r="P144" s="355">
        <v>0.81110000000000004</v>
      </c>
    </row>
    <row r="145" spans="1:16" x14ac:dyDescent="0.2">
      <c r="A145" s="202" t="s">
        <v>1335</v>
      </c>
      <c r="B145" s="202" t="s">
        <v>3303</v>
      </c>
      <c r="C145" s="354" t="s">
        <v>1336</v>
      </c>
      <c r="D145" s="204">
        <v>0.372</v>
      </c>
      <c r="E145" s="204">
        <v>0.33400000000000002</v>
      </c>
      <c r="F145" s="204"/>
      <c r="G145" s="204"/>
      <c r="H145" s="205">
        <v>2.6</v>
      </c>
      <c r="I145" s="202">
        <v>1</v>
      </c>
      <c r="J145" s="204">
        <v>9.5000000000000001E-2</v>
      </c>
      <c r="K145" s="202">
        <v>6</v>
      </c>
      <c r="L145" s="204">
        <v>5.1999999999999998E-2</v>
      </c>
      <c r="M145" s="204">
        <v>5.2999999999999999E-2</v>
      </c>
      <c r="N145" s="202"/>
      <c r="O145" s="202"/>
      <c r="P145" s="355">
        <v>0.90949999999999998</v>
      </c>
    </row>
    <row r="146" spans="1:16" x14ac:dyDescent="0.2">
      <c r="A146" s="202" t="s">
        <v>3122</v>
      </c>
      <c r="B146" s="202" t="s">
        <v>3304</v>
      </c>
      <c r="C146" s="354" t="s">
        <v>675</v>
      </c>
      <c r="D146" s="204">
        <v>0.36</v>
      </c>
      <c r="E146" s="204">
        <v>0.318</v>
      </c>
      <c r="F146" s="204"/>
      <c r="G146" s="204"/>
      <c r="H146" s="205">
        <v>2.4</v>
      </c>
      <c r="I146" s="202">
        <v>1</v>
      </c>
      <c r="J146" s="204">
        <v>7.1999999999999995E-2</v>
      </c>
      <c r="K146" s="202">
        <v>5</v>
      </c>
      <c r="L146" s="204">
        <v>4.3999999999999997E-2</v>
      </c>
      <c r="M146" s="204">
        <v>4.4999999999999998E-2</v>
      </c>
      <c r="N146" s="202"/>
      <c r="O146" s="202"/>
      <c r="P146" s="355">
        <v>1.0531999999999999</v>
      </c>
    </row>
    <row r="147" spans="1:16" ht="33.75" x14ac:dyDescent="0.2">
      <c r="A147" s="202" t="s">
        <v>3124</v>
      </c>
      <c r="B147" s="202" t="s">
        <v>3305</v>
      </c>
      <c r="C147" s="354" t="s">
        <v>3380</v>
      </c>
      <c r="D147" s="204">
        <v>0.71899999999999997</v>
      </c>
      <c r="E147" s="204">
        <v>0.71599999999999997</v>
      </c>
      <c r="F147" s="204"/>
      <c r="G147" s="204"/>
      <c r="H147" s="205">
        <v>9.4</v>
      </c>
      <c r="I147" s="202">
        <v>2</v>
      </c>
      <c r="J147" s="204">
        <v>0.22800000000000001</v>
      </c>
      <c r="K147" s="202">
        <v>21</v>
      </c>
      <c r="L147" s="204">
        <v>5.0999999999999997E-2</v>
      </c>
      <c r="M147" s="204">
        <v>6.6000000000000003E-2</v>
      </c>
      <c r="N147" s="202"/>
      <c r="O147" s="202" t="s">
        <v>310</v>
      </c>
      <c r="P147" s="355">
        <v>1.0631999999999999</v>
      </c>
    </row>
    <row r="148" spans="1:16" ht="33.75" x14ac:dyDescent="0.2">
      <c r="A148" s="202" t="s">
        <v>676</v>
      </c>
      <c r="B148" s="202" t="s">
        <v>3305</v>
      </c>
      <c r="C148" s="354" t="s">
        <v>1337</v>
      </c>
      <c r="D148" s="204">
        <v>0.48499999999999999</v>
      </c>
      <c r="E148" s="204">
        <v>0.45800000000000002</v>
      </c>
      <c r="F148" s="204"/>
      <c r="G148" s="204"/>
      <c r="H148" s="205">
        <v>3.7</v>
      </c>
      <c r="I148" s="202">
        <v>1</v>
      </c>
      <c r="J148" s="204">
        <v>0.19700000000000001</v>
      </c>
      <c r="K148" s="202">
        <v>8</v>
      </c>
      <c r="L148" s="204">
        <v>6.2E-2</v>
      </c>
      <c r="M148" s="204">
        <v>7.0000000000000007E-2</v>
      </c>
      <c r="N148" s="202"/>
      <c r="O148" s="202" t="s">
        <v>310</v>
      </c>
      <c r="P148" s="355">
        <v>0.88090000000000002</v>
      </c>
    </row>
    <row r="149" spans="1:16" x14ac:dyDescent="0.2">
      <c r="A149" s="202" t="s">
        <v>6522</v>
      </c>
      <c r="B149" s="202" t="s">
        <v>3305</v>
      </c>
      <c r="C149" s="354" t="s">
        <v>6523</v>
      </c>
      <c r="D149" s="204">
        <v>0.21</v>
      </c>
      <c r="E149" s="204">
        <v>0.21</v>
      </c>
      <c r="F149" s="204"/>
      <c r="G149" s="204"/>
      <c r="H149" s="205">
        <v>3.7</v>
      </c>
      <c r="I149" s="202">
        <v>1</v>
      </c>
      <c r="J149" s="204">
        <v>0.10299999999999999</v>
      </c>
      <c r="K149" s="202">
        <v>7</v>
      </c>
      <c r="L149" s="204">
        <v>3.7999999999999999E-2</v>
      </c>
      <c r="M149" s="204">
        <v>4.2999999999999997E-2</v>
      </c>
      <c r="N149" s="202"/>
      <c r="O149" s="202"/>
      <c r="P149" s="355">
        <v>0.6946</v>
      </c>
    </row>
    <row r="150" spans="1:16" ht="22.5" x14ac:dyDescent="0.2">
      <c r="A150" s="202" t="s">
        <v>3472</v>
      </c>
      <c r="B150" s="202" t="s">
        <v>3305</v>
      </c>
      <c r="C150" s="354" t="s">
        <v>7651</v>
      </c>
      <c r="D150" s="204">
        <v>0.185</v>
      </c>
      <c r="E150" s="204">
        <v>0.185</v>
      </c>
      <c r="F150" s="204"/>
      <c r="G150" s="204"/>
      <c r="H150" s="205">
        <v>3.2</v>
      </c>
      <c r="I150" s="202">
        <v>1</v>
      </c>
      <c r="J150" s="204">
        <v>7.0000000000000007E-2</v>
      </c>
      <c r="K150" s="202">
        <v>6</v>
      </c>
      <c r="L150" s="204">
        <v>3.9E-2</v>
      </c>
      <c r="M150" s="204">
        <v>4.2999999999999997E-2</v>
      </c>
      <c r="N150" s="202"/>
      <c r="O150" s="202"/>
      <c r="P150" s="355">
        <v>0.97140000000000004</v>
      </c>
    </row>
    <row r="151" spans="1:16" x14ac:dyDescent="0.2">
      <c r="A151" s="202" t="s">
        <v>2462</v>
      </c>
      <c r="B151" s="202" t="s">
        <v>3305</v>
      </c>
      <c r="C151" s="354" t="s">
        <v>776</v>
      </c>
      <c r="D151" s="204">
        <v>0.17699999999999999</v>
      </c>
      <c r="E151" s="204">
        <v>0.17699999999999999</v>
      </c>
      <c r="F151" s="204"/>
      <c r="G151" s="204"/>
      <c r="H151" s="205">
        <v>2.2999999999999998</v>
      </c>
      <c r="I151" s="202">
        <v>1</v>
      </c>
      <c r="J151" s="204">
        <v>6.7000000000000004E-2</v>
      </c>
      <c r="K151" s="202">
        <v>4</v>
      </c>
      <c r="L151" s="204">
        <v>5.2999999999999999E-2</v>
      </c>
      <c r="M151" s="204">
        <v>5.2999999999999999E-2</v>
      </c>
      <c r="N151" s="202"/>
      <c r="O151" s="202"/>
      <c r="P151" s="355">
        <v>1.3991</v>
      </c>
    </row>
    <row r="152" spans="1:16" ht="22.5" x14ac:dyDescent="0.2">
      <c r="A152" s="202" t="s">
        <v>3126</v>
      </c>
      <c r="B152" s="202" t="s">
        <v>3305</v>
      </c>
      <c r="C152" s="354" t="s">
        <v>6525</v>
      </c>
      <c r="D152" s="204">
        <v>0.33500000000000002</v>
      </c>
      <c r="E152" s="204">
        <v>0.32300000000000001</v>
      </c>
      <c r="F152" s="204"/>
      <c r="G152" s="204"/>
      <c r="H152" s="205">
        <v>3.5</v>
      </c>
      <c r="I152" s="202">
        <v>1</v>
      </c>
      <c r="J152" s="204">
        <v>0.10299999999999999</v>
      </c>
      <c r="K152" s="202">
        <v>8</v>
      </c>
      <c r="L152" s="204">
        <v>5.5E-2</v>
      </c>
      <c r="M152" s="204">
        <v>6.0999999999999999E-2</v>
      </c>
      <c r="N152" s="202"/>
      <c r="O152" s="202"/>
      <c r="P152" s="355">
        <v>0.89859999999999995</v>
      </c>
    </row>
    <row r="153" spans="1:16" x14ac:dyDescent="0.2">
      <c r="A153" s="202" t="s">
        <v>2501</v>
      </c>
      <c r="B153" s="202" t="s">
        <v>3305</v>
      </c>
      <c r="C153" s="354" t="s">
        <v>603</v>
      </c>
      <c r="D153" s="204">
        <v>0.32900000000000001</v>
      </c>
      <c r="E153" s="204">
        <v>0.317</v>
      </c>
      <c r="F153" s="204"/>
      <c r="G153" s="204"/>
      <c r="H153" s="205">
        <v>3.5</v>
      </c>
      <c r="I153" s="202">
        <v>1</v>
      </c>
      <c r="J153" s="204">
        <v>0.112</v>
      </c>
      <c r="K153" s="202">
        <v>8</v>
      </c>
      <c r="L153" s="204">
        <v>5.2999999999999999E-2</v>
      </c>
      <c r="M153" s="204">
        <v>5.8000000000000003E-2</v>
      </c>
      <c r="N153" s="202"/>
      <c r="O153" s="202"/>
      <c r="P153" s="355">
        <v>0.95330000000000004</v>
      </c>
    </row>
    <row r="154" spans="1:16" x14ac:dyDescent="0.2">
      <c r="A154" s="81" t="s">
        <v>637</v>
      </c>
      <c r="B154" s="207"/>
      <c r="C154" s="360"/>
      <c r="D154" s="209"/>
      <c r="E154" s="209"/>
      <c r="F154" s="209"/>
      <c r="G154" s="209"/>
      <c r="H154" s="210"/>
      <c r="I154" s="207"/>
      <c r="J154" s="209"/>
      <c r="K154" s="207"/>
      <c r="L154" s="209"/>
      <c r="M154" s="209"/>
      <c r="N154" s="207"/>
      <c r="O154" s="207"/>
      <c r="P154" s="363"/>
    </row>
    <row r="155" spans="1:16" ht="33.75" x14ac:dyDescent="0.2">
      <c r="A155" s="202" t="s">
        <v>1573</v>
      </c>
      <c r="B155" s="202" t="s">
        <v>3303</v>
      </c>
      <c r="C155" s="354" t="s">
        <v>6787</v>
      </c>
      <c r="D155" s="204">
        <v>1.9390000000000001</v>
      </c>
      <c r="E155" s="204">
        <v>1.885</v>
      </c>
      <c r="F155" s="204"/>
      <c r="G155" s="204"/>
      <c r="H155" s="205">
        <v>16</v>
      </c>
      <c r="I155" s="202">
        <v>4</v>
      </c>
      <c r="J155" s="204">
        <v>0.29099999999999998</v>
      </c>
      <c r="K155" s="202">
        <v>32</v>
      </c>
      <c r="L155" s="204">
        <v>6.4000000000000001E-2</v>
      </c>
      <c r="M155" s="204">
        <v>8.5999999999999993E-2</v>
      </c>
      <c r="N155" s="202"/>
      <c r="O155" s="202"/>
      <c r="P155" s="355">
        <v>1.0308999999999999</v>
      </c>
    </row>
    <row r="156" spans="1:16" ht="56.25" x14ac:dyDescent="0.2">
      <c r="A156" s="202" t="s">
        <v>2039</v>
      </c>
      <c r="B156" s="202" t="s">
        <v>3303</v>
      </c>
      <c r="C156" s="354" t="s">
        <v>6526</v>
      </c>
      <c r="D156" s="204">
        <v>1.2809999999999999</v>
      </c>
      <c r="E156" s="204">
        <v>1.248</v>
      </c>
      <c r="F156" s="204"/>
      <c r="G156" s="204"/>
      <c r="H156" s="205">
        <v>11.9</v>
      </c>
      <c r="I156" s="202">
        <v>3</v>
      </c>
      <c r="J156" s="204">
        <v>0.24299999999999999</v>
      </c>
      <c r="K156" s="202">
        <v>25</v>
      </c>
      <c r="L156" s="204">
        <v>5.7000000000000002E-2</v>
      </c>
      <c r="M156" s="204">
        <v>7.4999999999999997E-2</v>
      </c>
      <c r="N156" s="202"/>
      <c r="O156" s="202"/>
      <c r="P156" s="355">
        <v>0.7913</v>
      </c>
    </row>
    <row r="157" spans="1:16" ht="56.25" x14ac:dyDescent="0.2">
      <c r="A157" s="202" t="s">
        <v>2199</v>
      </c>
      <c r="B157" s="202" t="s">
        <v>3303</v>
      </c>
      <c r="C157" s="354" t="s">
        <v>7652</v>
      </c>
      <c r="D157" s="204">
        <v>0.80300000000000005</v>
      </c>
      <c r="E157" s="204">
        <v>0.75600000000000001</v>
      </c>
      <c r="F157" s="204"/>
      <c r="G157" s="204"/>
      <c r="H157" s="205">
        <v>4.9000000000000004</v>
      </c>
      <c r="I157" s="202">
        <v>1</v>
      </c>
      <c r="J157" s="204">
        <v>0.23400000000000001</v>
      </c>
      <c r="K157" s="202">
        <v>13</v>
      </c>
      <c r="L157" s="204">
        <v>6.7000000000000004E-2</v>
      </c>
      <c r="M157" s="204">
        <v>0.08</v>
      </c>
      <c r="N157" s="202"/>
      <c r="O157" s="202"/>
      <c r="P157" s="355">
        <v>0.74529999999999996</v>
      </c>
    </row>
    <row r="158" spans="1:16" ht="56.25" x14ac:dyDescent="0.2">
      <c r="A158" s="202" t="s">
        <v>1607</v>
      </c>
      <c r="B158" s="202" t="s">
        <v>3303</v>
      </c>
      <c r="C158" s="354" t="s">
        <v>7653</v>
      </c>
      <c r="D158" s="204">
        <v>0.65900000000000003</v>
      </c>
      <c r="E158" s="204">
        <v>0.64200000000000002</v>
      </c>
      <c r="F158" s="204"/>
      <c r="G158" s="204"/>
      <c r="H158" s="205">
        <v>4.2</v>
      </c>
      <c r="I158" s="202"/>
      <c r="J158" s="204"/>
      <c r="K158" s="202">
        <v>12</v>
      </c>
      <c r="L158" s="204">
        <v>7.6999999999999999E-2</v>
      </c>
      <c r="M158" s="204">
        <v>8.8999999999999996E-2</v>
      </c>
      <c r="N158" s="202"/>
      <c r="O158" s="202"/>
      <c r="P158" s="355">
        <v>0.65439999999999998</v>
      </c>
    </row>
    <row r="159" spans="1:16" ht="56.25" x14ac:dyDescent="0.2">
      <c r="A159" s="202" t="s">
        <v>7141</v>
      </c>
      <c r="B159" s="202" t="s">
        <v>3303</v>
      </c>
      <c r="C159" s="354" t="s">
        <v>7654</v>
      </c>
      <c r="D159" s="204">
        <v>0.46700000000000003</v>
      </c>
      <c r="E159" s="204">
        <v>0.44400000000000001</v>
      </c>
      <c r="F159" s="204"/>
      <c r="G159" s="204"/>
      <c r="H159" s="205">
        <v>1</v>
      </c>
      <c r="I159" s="202"/>
      <c r="J159" s="204"/>
      <c r="K159" s="202"/>
      <c r="L159" s="204"/>
      <c r="M159" s="204"/>
      <c r="N159" s="202"/>
      <c r="O159" s="202"/>
      <c r="P159" s="355">
        <v>1.3371999999999999</v>
      </c>
    </row>
    <row r="160" spans="1:16" ht="56.25" x14ac:dyDescent="0.2">
      <c r="A160" s="202" t="s">
        <v>2306</v>
      </c>
      <c r="B160" s="202" t="s">
        <v>3303</v>
      </c>
      <c r="C160" s="354" t="s">
        <v>6790</v>
      </c>
      <c r="D160" s="204">
        <v>1.4039999999999999</v>
      </c>
      <c r="E160" s="204">
        <v>1.304</v>
      </c>
      <c r="F160" s="204"/>
      <c r="G160" s="204"/>
      <c r="H160" s="205">
        <v>8.6</v>
      </c>
      <c r="I160" s="202">
        <v>2</v>
      </c>
      <c r="J160" s="204">
        <v>0.245</v>
      </c>
      <c r="K160" s="202">
        <v>18</v>
      </c>
      <c r="L160" s="204">
        <v>0.06</v>
      </c>
      <c r="M160" s="204">
        <v>7.6999999999999999E-2</v>
      </c>
      <c r="N160" s="202"/>
      <c r="O160" s="202"/>
      <c r="P160" s="355">
        <v>0.84289999999999998</v>
      </c>
    </row>
    <row r="161" spans="1:16" x14ac:dyDescent="0.2">
      <c r="A161" s="202" t="s">
        <v>3246</v>
      </c>
      <c r="B161" s="202" t="s">
        <v>3303</v>
      </c>
      <c r="C161" s="354" t="s">
        <v>5594</v>
      </c>
      <c r="D161" s="204">
        <v>0.69199999999999995</v>
      </c>
      <c r="E161" s="204">
        <v>0.624</v>
      </c>
      <c r="F161" s="204"/>
      <c r="G161" s="204"/>
      <c r="H161" s="205">
        <v>3.9</v>
      </c>
      <c r="I161" s="202">
        <v>1</v>
      </c>
      <c r="J161" s="204">
        <v>0.14199999999999999</v>
      </c>
      <c r="K161" s="202">
        <v>8</v>
      </c>
      <c r="L161" s="204">
        <v>5.0999999999999997E-2</v>
      </c>
      <c r="M161" s="204">
        <v>5.8000000000000003E-2</v>
      </c>
      <c r="N161" s="202"/>
      <c r="O161" s="202"/>
      <c r="P161" s="355">
        <v>0.68910000000000005</v>
      </c>
    </row>
    <row r="162" spans="1:16" ht="45" x14ac:dyDescent="0.2">
      <c r="A162" s="202" t="s">
        <v>2340</v>
      </c>
      <c r="B162" s="202" t="s">
        <v>3303</v>
      </c>
      <c r="C162" s="354" t="s">
        <v>7143</v>
      </c>
      <c r="D162" s="204">
        <v>2.6659999999999999</v>
      </c>
      <c r="E162" s="204">
        <v>2.6589999999999998</v>
      </c>
      <c r="F162" s="204"/>
      <c r="G162" s="204"/>
      <c r="H162" s="205">
        <v>21.8</v>
      </c>
      <c r="I162" s="202">
        <v>6</v>
      </c>
      <c r="J162" s="204">
        <v>0.36699999999999999</v>
      </c>
      <c r="K162" s="202">
        <v>40</v>
      </c>
      <c r="L162" s="204">
        <v>0.11799999999999999</v>
      </c>
      <c r="M162" s="204"/>
      <c r="N162" s="202" t="s">
        <v>310</v>
      </c>
      <c r="O162" s="202" t="s">
        <v>310</v>
      </c>
      <c r="P162" s="355">
        <v>0.72670000000000001</v>
      </c>
    </row>
    <row r="163" spans="1:16" ht="56.25" x14ac:dyDescent="0.2">
      <c r="A163" s="202" t="s">
        <v>1608</v>
      </c>
      <c r="B163" s="202" t="s">
        <v>3303</v>
      </c>
      <c r="C163" s="354" t="s">
        <v>7144</v>
      </c>
      <c r="D163" s="204">
        <v>1.2829999999999999</v>
      </c>
      <c r="E163" s="204">
        <v>1.28</v>
      </c>
      <c r="F163" s="204"/>
      <c r="G163" s="204"/>
      <c r="H163" s="205">
        <v>10.5</v>
      </c>
      <c r="I163" s="202">
        <v>2</v>
      </c>
      <c r="J163" s="204">
        <v>0.41499999999999998</v>
      </c>
      <c r="K163" s="202">
        <v>24</v>
      </c>
      <c r="L163" s="204">
        <v>0.11899999999999999</v>
      </c>
      <c r="M163" s="204">
        <v>0.108</v>
      </c>
      <c r="N163" s="202"/>
      <c r="O163" s="202" t="s">
        <v>310</v>
      </c>
      <c r="P163" s="355">
        <v>0.76390000000000002</v>
      </c>
    </row>
    <row r="164" spans="1:16" ht="56.25" x14ac:dyDescent="0.2">
      <c r="A164" s="202" t="s">
        <v>5597</v>
      </c>
      <c r="B164" s="202" t="s">
        <v>3303</v>
      </c>
      <c r="C164" s="354" t="s">
        <v>7145</v>
      </c>
      <c r="D164" s="204">
        <v>0.89500000000000002</v>
      </c>
      <c r="E164" s="204">
        <v>0.89100000000000001</v>
      </c>
      <c r="F164" s="204"/>
      <c r="G164" s="204"/>
      <c r="H164" s="205">
        <v>8.5</v>
      </c>
      <c r="I164" s="202">
        <v>2</v>
      </c>
      <c r="J164" s="204">
        <v>0.28199999999999997</v>
      </c>
      <c r="K164" s="202">
        <v>19</v>
      </c>
      <c r="L164" s="204">
        <v>0.1</v>
      </c>
      <c r="M164" s="204"/>
      <c r="N164" s="202" t="s">
        <v>310</v>
      </c>
      <c r="O164" s="202" t="s">
        <v>310</v>
      </c>
      <c r="P164" s="355">
        <v>0.7702</v>
      </c>
    </row>
    <row r="165" spans="1:16" ht="45" x14ac:dyDescent="0.2">
      <c r="A165" s="202" t="s">
        <v>886</v>
      </c>
      <c r="B165" s="202" t="s">
        <v>3304</v>
      </c>
      <c r="C165" s="354" t="s">
        <v>608</v>
      </c>
      <c r="D165" s="204">
        <v>2.0299999999999998</v>
      </c>
      <c r="E165" s="204">
        <v>2.0179999999999998</v>
      </c>
      <c r="F165" s="204"/>
      <c r="G165" s="204"/>
      <c r="H165" s="205">
        <v>12.3</v>
      </c>
      <c r="I165" s="202">
        <v>3</v>
      </c>
      <c r="J165" s="204">
        <v>0.47499999999999998</v>
      </c>
      <c r="K165" s="202">
        <v>27</v>
      </c>
      <c r="L165" s="204">
        <v>0.108</v>
      </c>
      <c r="M165" s="204">
        <v>0.14299999999999999</v>
      </c>
      <c r="N165" s="202"/>
      <c r="O165" s="202" t="s">
        <v>310</v>
      </c>
      <c r="P165" s="355">
        <v>2.11</v>
      </c>
    </row>
    <row r="166" spans="1:16" ht="45" x14ac:dyDescent="0.2">
      <c r="A166" s="202" t="s">
        <v>463</v>
      </c>
      <c r="B166" s="202" t="s">
        <v>3304</v>
      </c>
      <c r="C166" s="354" t="s">
        <v>3385</v>
      </c>
      <c r="D166" s="204">
        <v>1.456</v>
      </c>
      <c r="E166" s="204">
        <v>1.4530000000000001</v>
      </c>
      <c r="F166" s="204"/>
      <c r="G166" s="204"/>
      <c r="H166" s="205">
        <v>10.1</v>
      </c>
      <c r="I166" s="202">
        <v>2</v>
      </c>
      <c r="J166" s="204">
        <v>0.47099999999999997</v>
      </c>
      <c r="K166" s="202">
        <v>22</v>
      </c>
      <c r="L166" s="204">
        <v>9.8000000000000004E-2</v>
      </c>
      <c r="M166" s="204">
        <v>0.127</v>
      </c>
      <c r="N166" s="202"/>
      <c r="O166" s="202" t="s">
        <v>310</v>
      </c>
      <c r="P166" s="355">
        <v>2.1276000000000002</v>
      </c>
    </row>
    <row r="167" spans="1:16" ht="45" x14ac:dyDescent="0.2">
      <c r="A167" s="202" t="s">
        <v>610</v>
      </c>
      <c r="B167" s="202" t="s">
        <v>3305</v>
      </c>
      <c r="C167" s="354" t="s">
        <v>7659</v>
      </c>
      <c r="D167" s="204">
        <v>0.22600000000000001</v>
      </c>
      <c r="E167" s="204">
        <v>0.22600000000000001</v>
      </c>
      <c r="F167" s="204"/>
      <c r="G167" s="204"/>
      <c r="H167" s="205">
        <v>2.1</v>
      </c>
      <c r="I167" s="202">
        <v>1</v>
      </c>
      <c r="J167" s="204">
        <v>9.2999999999999999E-2</v>
      </c>
      <c r="K167" s="202">
        <v>4</v>
      </c>
      <c r="L167" s="204">
        <v>7.3999999999999996E-2</v>
      </c>
      <c r="M167" s="204">
        <v>7.0999999999999994E-2</v>
      </c>
      <c r="N167" s="202"/>
      <c r="O167" s="202"/>
      <c r="P167" s="355">
        <v>0.6593</v>
      </c>
    </row>
    <row r="168" spans="1:16" ht="22.5" x14ac:dyDescent="0.2">
      <c r="A168" s="202" t="s">
        <v>887</v>
      </c>
      <c r="B168" s="202" t="s">
        <v>3305</v>
      </c>
      <c r="C168" s="354" t="s">
        <v>3388</v>
      </c>
      <c r="D168" s="204">
        <v>0.623</v>
      </c>
      <c r="E168" s="204">
        <v>0.623</v>
      </c>
      <c r="F168" s="204"/>
      <c r="G168" s="204"/>
      <c r="H168" s="205">
        <v>7</v>
      </c>
      <c r="I168" s="202">
        <v>1</v>
      </c>
      <c r="J168" s="204">
        <v>0.379</v>
      </c>
      <c r="K168" s="202">
        <v>15</v>
      </c>
      <c r="L168" s="204">
        <v>5.8999999999999997E-2</v>
      </c>
      <c r="M168" s="204">
        <v>7.3999999999999996E-2</v>
      </c>
      <c r="N168" s="202"/>
      <c r="O168" s="202"/>
      <c r="P168" s="355">
        <v>0.88190000000000002</v>
      </c>
    </row>
    <row r="169" spans="1:16" ht="22.5" x14ac:dyDescent="0.2">
      <c r="A169" s="202" t="s">
        <v>888</v>
      </c>
      <c r="B169" s="202" t="s">
        <v>3305</v>
      </c>
      <c r="C169" s="354" t="s">
        <v>7148</v>
      </c>
      <c r="D169" s="204">
        <v>0.54300000000000004</v>
      </c>
      <c r="E169" s="204">
        <v>0.54200000000000004</v>
      </c>
      <c r="F169" s="204"/>
      <c r="G169" s="204"/>
      <c r="H169" s="205">
        <v>4.4000000000000004</v>
      </c>
      <c r="I169" s="202"/>
      <c r="J169" s="204"/>
      <c r="K169" s="202">
        <v>11</v>
      </c>
      <c r="L169" s="204">
        <v>0.121</v>
      </c>
      <c r="M169" s="204">
        <v>9.9000000000000005E-2</v>
      </c>
      <c r="N169" s="202"/>
      <c r="O169" s="202"/>
      <c r="P169" s="355">
        <v>1.9872000000000001</v>
      </c>
    </row>
    <row r="170" spans="1:16" ht="22.5" x14ac:dyDescent="0.2">
      <c r="A170" s="202" t="s">
        <v>889</v>
      </c>
      <c r="B170" s="202" t="s">
        <v>3305</v>
      </c>
      <c r="C170" s="354" t="s">
        <v>7149</v>
      </c>
      <c r="D170" s="204">
        <v>0.46500000000000002</v>
      </c>
      <c r="E170" s="204">
        <v>0.46500000000000002</v>
      </c>
      <c r="F170" s="204"/>
      <c r="G170" s="204"/>
      <c r="H170" s="205">
        <v>6</v>
      </c>
      <c r="I170" s="202"/>
      <c r="J170" s="204"/>
      <c r="K170" s="202">
        <v>14</v>
      </c>
      <c r="L170" s="204">
        <v>5.1999999999999998E-2</v>
      </c>
      <c r="M170" s="204">
        <v>6.4000000000000001E-2</v>
      </c>
      <c r="N170" s="202"/>
      <c r="O170" s="202"/>
      <c r="P170" s="355">
        <v>0.96750000000000003</v>
      </c>
    </row>
    <row r="171" spans="1:16" x14ac:dyDescent="0.2">
      <c r="A171" s="202" t="s">
        <v>2343</v>
      </c>
      <c r="B171" s="202" t="s">
        <v>3305</v>
      </c>
      <c r="C171" s="354" t="s">
        <v>3391</v>
      </c>
      <c r="D171" s="204">
        <v>0.16700000000000001</v>
      </c>
      <c r="E171" s="204">
        <v>0.16600000000000001</v>
      </c>
      <c r="F171" s="204"/>
      <c r="G171" s="204"/>
      <c r="H171" s="205">
        <v>1</v>
      </c>
      <c r="I171" s="202"/>
      <c r="J171" s="204"/>
      <c r="K171" s="202"/>
      <c r="L171" s="204"/>
      <c r="M171" s="204"/>
      <c r="N171" s="202"/>
      <c r="O171" s="202"/>
      <c r="P171" s="355">
        <v>1.3015000000000001</v>
      </c>
    </row>
    <row r="172" spans="1:16" ht="56.25" x14ac:dyDescent="0.2">
      <c r="A172" s="202" t="s">
        <v>3719</v>
      </c>
      <c r="B172" s="202" t="s">
        <v>3305</v>
      </c>
      <c r="C172" s="354" t="s">
        <v>5601</v>
      </c>
      <c r="D172" s="204">
        <v>1.05</v>
      </c>
      <c r="E172" s="204">
        <v>1.0489999999999999</v>
      </c>
      <c r="F172" s="204"/>
      <c r="G172" s="204"/>
      <c r="H172" s="205">
        <v>13.9</v>
      </c>
      <c r="I172" s="202">
        <v>4</v>
      </c>
      <c r="J172" s="204">
        <v>0.19900000000000001</v>
      </c>
      <c r="K172" s="202">
        <v>28</v>
      </c>
      <c r="L172" s="204">
        <v>0.05</v>
      </c>
      <c r="M172" s="204">
        <v>6.7000000000000004E-2</v>
      </c>
      <c r="N172" s="202"/>
      <c r="O172" s="202"/>
      <c r="P172" s="355">
        <v>0.98399999999999999</v>
      </c>
    </row>
    <row r="173" spans="1:16" ht="56.25" x14ac:dyDescent="0.2">
      <c r="A173" s="202" t="s">
        <v>2471</v>
      </c>
      <c r="B173" s="202" t="s">
        <v>3305</v>
      </c>
      <c r="C173" s="354" t="s">
        <v>7150</v>
      </c>
      <c r="D173" s="204">
        <v>0.56000000000000005</v>
      </c>
      <c r="E173" s="204">
        <v>0.55900000000000005</v>
      </c>
      <c r="F173" s="204"/>
      <c r="G173" s="204"/>
      <c r="H173" s="205">
        <v>7.8</v>
      </c>
      <c r="I173" s="202">
        <v>2</v>
      </c>
      <c r="J173" s="204">
        <v>0.17799999999999999</v>
      </c>
      <c r="K173" s="202">
        <v>16</v>
      </c>
      <c r="L173" s="204">
        <v>4.8000000000000001E-2</v>
      </c>
      <c r="M173" s="204">
        <v>6.0999999999999999E-2</v>
      </c>
      <c r="N173" s="202"/>
      <c r="O173" s="202"/>
      <c r="P173" s="355">
        <v>0.76559999999999995</v>
      </c>
    </row>
    <row r="174" spans="1:16" ht="45" x14ac:dyDescent="0.2">
      <c r="A174" s="202" t="s">
        <v>1961</v>
      </c>
      <c r="B174" s="202" t="s">
        <v>3305</v>
      </c>
      <c r="C174" s="354" t="s">
        <v>7151</v>
      </c>
      <c r="D174" s="204">
        <v>0.45800000000000002</v>
      </c>
      <c r="E174" s="204">
        <v>0.45700000000000002</v>
      </c>
      <c r="F174" s="204"/>
      <c r="G174" s="204"/>
      <c r="H174" s="205">
        <v>6.6</v>
      </c>
      <c r="I174" s="202">
        <v>1</v>
      </c>
      <c r="J174" s="204">
        <v>0.27400000000000002</v>
      </c>
      <c r="K174" s="202">
        <v>14</v>
      </c>
      <c r="L174" s="204">
        <v>4.5999999999999999E-2</v>
      </c>
      <c r="M174" s="204">
        <v>5.7000000000000002E-2</v>
      </c>
      <c r="N174" s="202"/>
      <c r="O174" s="202"/>
      <c r="P174" s="355">
        <v>0.72070000000000001</v>
      </c>
    </row>
    <row r="175" spans="1:16" x14ac:dyDescent="0.2">
      <c r="A175" s="202" t="s">
        <v>3725</v>
      </c>
      <c r="B175" s="202" t="s">
        <v>3305</v>
      </c>
      <c r="C175" s="354" t="s">
        <v>2888</v>
      </c>
      <c r="D175" s="204">
        <v>0.495</v>
      </c>
      <c r="E175" s="204">
        <v>0.49299999999999999</v>
      </c>
      <c r="F175" s="204"/>
      <c r="G175" s="204"/>
      <c r="H175" s="205">
        <v>5.8</v>
      </c>
      <c r="I175" s="202">
        <v>1</v>
      </c>
      <c r="J175" s="204">
        <v>0.215</v>
      </c>
      <c r="K175" s="202">
        <v>13</v>
      </c>
      <c r="L175" s="204">
        <v>5.8000000000000003E-2</v>
      </c>
      <c r="M175" s="204">
        <v>7.0999999999999994E-2</v>
      </c>
      <c r="N175" s="202"/>
      <c r="O175" s="202"/>
      <c r="P175" s="355">
        <v>0.86060000000000003</v>
      </c>
    </row>
    <row r="176" spans="1:16" x14ac:dyDescent="0.2">
      <c r="A176" s="202" t="s">
        <v>3726</v>
      </c>
      <c r="B176" s="202" t="s">
        <v>3305</v>
      </c>
      <c r="C176" s="354" t="s">
        <v>1811</v>
      </c>
      <c r="D176" s="204">
        <v>0.35399999999999998</v>
      </c>
      <c r="E176" s="204">
        <v>0.35399999999999998</v>
      </c>
      <c r="F176" s="204"/>
      <c r="G176" s="204"/>
      <c r="H176" s="205">
        <v>4.7</v>
      </c>
      <c r="I176" s="202">
        <v>1</v>
      </c>
      <c r="J176" s="204">
        <v>0.13500000000000001</v>
      </c>
      <c r="K176" s="202">
        <v>10</v>
      </c>
      <c r="L176" s="204">
        <v>5.1999999999999998E-2</v>
      </c>
      <c r="M176" s="204">
        <v>6.0999999999999999E-2</v>
      </c>
      <c r="N176" s="202"/>
      <c r="O176" s="202"/>
      <c r="P176" s="355">
        <v>0.78569999999999995</v>
      </c>
    </row>
    <row r="177" spans="1:16" ht="56.25" x14ac:dyDescent="0.2">
      <c r="A177" s="202" t="s">
        <v>3728</v>
      </c>
      <c r="B177" s="202" t="s">
        <v>3305</v>
      </c>
      <c r="C177" s="354" t="s">
        <v>6529</v>
      </c>
      <c r="D177" s="204">
        <v>0.40100000000000002</v>
      </c>
      <c r="E177" s="204">
        <v>0.4</v>
      </c>
      <c r="F177" s="204"/>
      <c r="G177" s="204"/>
      <c r="H177" s="205">
        <v>6.1</v>
      </c>
      <c r="I177" s="202">
        <v>1</v>
      </c>
      <c r="J177" s="204">
        <v>0.246</v>
      </c>
      <c r="K177" s="202">
        <v>13</v>
      </c>
      <c r="L177" s="204">
        <v>4.3999999999999997E-2</v>
      </c>
      <c r="M177" s="204">
        <v>5.3999999999999999E-2</v>
      </c>
      <c r="N177" s="202"/>
      <c r="O177" s="202"/>
      <c r="P177" s="355">
        <v>0.79720000000000002</v>
      </c>
    </row>
    <row r="178" spans="1:16" ht="56.25" x14ac:dyDescent="0.2">
      <c r="A178" s="202" t="s">
        <v>3729</v>
      </c>
      <c r="B178" s="202" t="s">
        <v>3305</v>
      </c>
      <c r="C178" s="354" t="s">
        <v>7660</v>
      </c>
      <c r="D178" s="204">
        <v>0.28699999999999998</v>
      </c>
      <c r="E178" s="204">
        <v>0.28699999999999998</v>
      </c>
      <c r="F178" s="204"/>
      <c r="G178" s="204"/>
      <c r="H178" s="205">
        <v>3.7</v>
      </c>
      <c r="I178" s="202">
        <v>1</v>
      </c>
      <c r="J178" s="204">
        <v>0.11799999999999999</v>
      </c>
      <c r="K178" s="202">
        <v>7</v>
      </c>
      <c r="L178" s="204">
        <v>5.2999999999999999E-2</v>
      </c>
      <c r="M178" s="204">
        <v>5.8999999999999997E-2</v>
      </c>
      <c r="N178" s="202"/>
      <c r="O178" s="202"/>
      <c r="P178" s="355">
        <v>1.0381</v>
      </c>
    </row>
    <row r="179" spans="1:16" x14ac:dyDescent="0.2">
      <c r="A179" s="202" t="s">
        <v>7661</v>
      </c>
      <c r="B179" s="202" t="s">
        <v>3305</v>
      </c>
      <c r="C179" s="354" t="s">
        <v>7662</v>
      </c>
      <c r="D179" s="204">
        <v>0.29699999999999999</v>
      </c>
      <c r="E179" s="204">
        <v>0.29699999999999999</v>
      </c>
      <c r="F179" s="204"/>
      <c r="G179" s="204"/>
      <c r="H179" s="205">
        <v>4.2</v>
      </c>
      <c r="I179" s="202">
        <v>1</v>
      </c>
      <c r="J179" s="204">
        <v>0.154</v>
      </c>
      <c r="K179" s="202">
        <v>9</v>
      </c>
      <c r="L179" s="204">
        <v>4.9000000000000002E-2</v>
      </c>
      <c r="M179" s="204">
        <v>5.6000000000000001E-2</v>
      </c>
      <c r="N179" s="202"/>
      <c r="O179" s="202"/>
      <c r="P179" s="355">
        <v>1.4863</v>
      </c>
    </row>
    <row r="180" spans="1:16" ht="22.5" x14ac:dyDescent="0.2">
      <c r="A180" s="202" t="s">
        <v>3730</v>
      </c>
      <c r="B180" s="202" t="s">
        <v>3305</v>
      </c>
      <c r="C180" s="354" t="s">
        <v>5606</v>
      </c>
      <c r="D180" s="204">
        <v>1.093</v>
      </c>
      <c r="E180" s="204">
        <v>1.0900000000000001</v>
      </c>
      <c r="F180" s="204"/>
      <c r="G180" s="204"/>
      <c r="H180" s="205">
        <v>13.7</v>
      </c>
      <c r="I180" s="202">
        <v>4</v>
      </c>
      <c r="J180" s="204">
        <v>0.20599999999999999</v>
      </c>
      <c r="K180" s="202">
        <v>28</v>
      </c>
      <c r="L180" s="204">
        <v>5.2999999999999999E-2</v>
      </c>
      <c r="M180" s="204">
        <v>7.0000000000000007E-2</v>
      </c>
      <c r="N180" s="202"/>
      <c r="O180" s="202" t="s">
        <v>310</v>
      </c>
      <c r="P180" s="355">
        <v>0.90510000000000002</v>
      </c>
    </row>
    <row r="181" spans="1:16" ht="45" x14ac:dyDescent="0.2">
      <c r="A181" s="202" t="s">
        <v>3731</v>
      </c>
      <c r="B181" s="202" t="s">
        <v>3305</v>
      </c>
      <c r="C181" s="354" t="s">
        <v>5607</v>
      </c>
      <c r="D181" s="204">
        <v>0.73699999999999999</v>
      </c>
      <c r="E181" s="204">
        <v>0.73</v>
      </c>
      <c r="F181" s="204"/>
      <c r="G181" s="204"/>
      <c r="H181" s="205">
        <v>7.2</v>
      </c>
      <c r="I181" s="202">
        <v>1</v>
      </c>
      <c r="J181" s="204">
        <v>0.39700000000000002</v>
      </c>
      <c r="K181" s="202">
        <v>17</v>
      </c>
      <c r="L181" s="204">
        <v>6.2E-2</v>
      </c>
      <c r="M181" s="204">
        <v>7.8E-2</v>
      </c>
      <c r="N181" s="202"/>
      <c r="O181" s="202" t="s">
        <v>310</v>
      </c>
      <c r="P181" s="355">
        <v>0.63680000000000003</v>
      </c>
    </row>
    <row r="182" spans="1:16" ht="45" x14ac:dyDescent="0.2">
      <c r="A182" s="202" t="s">
        <v>3427</v>
      </c>
      <c r="B182" s="202" t="s">
        <v>3305</v>
      </c>
      <c r="C182" s="354" t="s">
        <v>5608</v>
      </c>
      <c r="D182" s="204">
        <v>0.58599999999999997</v>
      </c>
      <c r="E182" s="204">
        <v>0.58499999999999996</v>
      </c>
      <c r="F182" s="204"/>
      <c r="G182" s="204"/>
      <c r="H182" s="205">
        <v>5.6</v>
      </c>
      <c r="I182" s="202">
        <v>1</v>
      </c>
      <c r="J182" s="204">
        <v>0.24299999999999999</v>
      </c>
      <c r="K182" s="202">
        <v>14</v>
      </c>
      <c r="L182" s="204">
        <v>6.2E-2</v>
      </c>
      <c r="M182" s="204">
        <v>7.5999999999999998E-2</v>
      </c>
      <c r="N182" s="202"/>
      <c r="O182" s="202" t="s">
        <v>310</v>
      </c>
      <c r="P182" s="355">
        <v>0.62760000000000005</v>
      </c>
    </row>
    <row r="183" spans="1:16" ht="45" x14ac:dyDescent="0.2">
      <c r="A183" s="202" t="s">
        <v>5609</v>
      </c>
      <c r="B183" s="202" t="s">
        <v>3305</v>
      </c>
      <c r="C183" s="354" t="s">
        <v>5610</v>
      </c>
      <c r="D183" s="204">
        <v>0.42599999999999999</v>
      </c>
      <c r="E183" s="204">
        <v>0.42399999999999999</v>
      </c>
      <c r="F183" s="204"/>
      <c r="G183" s="204"/>
      <c r="H183" s="205">
        <v>5.3</v>
      </c>
      <c r="I183" s="202">
        <v>1</v>
      </c>
      <c r="J183" s="204">
        <v>0.19900000000000001</v>
      </c>
      <c r="K183" s="202">
        <v>12</v>
      </c>
      <c r="L183" s="204">
        <v>5.2999999999999999E-2</v>
      </c>
      <c r="M183" s="204">
        <v>6.3E-2</v>
      </c>
      <c r="N183" s="202"/>
      <c r="O183" s="202" t="s">
        <v>310</v>
      </c>
      <c r="P183" s="355">
        <v>0.85589999999999999</v>
      </c>
    </row>
    <row r="184" spans="1:16" x14ac:dyDescent="0.2">
      <c r="A184" s="202" t="s">
        <v>3733</v>
      </c>
      <c r="B184" s="202" t="s">
        <v>3305</v>
      </c>
      <c r="C184" s="354" t="s">
        <v>1886</v>
      </c>
      <c r="D184" s="204">
        <v>0.45400000000000001</v>
      </c>
      <c r="E184" s="204">
        <v>0.45200000000000001</v>
      </c>
      <c r="F184" s="204"/>
      <c r="G184" s="204"/>
      <c r="H184" s="205">
        <v>5.4</v>
      </c>
      <c r="I184" s="202">
        <v>1</v>
      </c>
      <c r="J184" s="204">
        <v>0.27200000000000002</v>
      </c>
      <c r="K184" s="202">
        <v>13</v>
      </c>
      <c r="L184" s="204">
        <v>5.3999999999999999E-2</v>
      </c>
      <c r="M184" s="204">
        <v>6.5000000000000002E-2</v>
      </c>
      <c r="N184" s="202"/>
      <c r="O184" s="202"/>
      <c r="P184" s="355">
        <v>0.74809999999999999</v>
      </c>
    </row>
    <row r="185" spans="1:16" x14ac:dyDescent="0.2">
      <c r="A185" s="202" t="s">
        <v>454</v>
      </c>
      <c r="B185" s="202" t="s">
        <v>3305</v>
      </c>
      <c r="C185" s="354" t="s">
        <v>455</v>
      </c>
      <c r="D185" s="204">
        <v>0.53500000000000003</v>
      </c>
      <c r="E185" s="204">
        <v>0.53400000000000003</v>
      </c>
      <c r="F185" s="204"/>
      <c r="G185" s="204"/>
      <c r="H185" s="205">
        <v>6.4</v>
      </c>
      <c r="I185" s="202">
        <v>1</v>
      </c>
      <c r="J185" s="204">
        <v>0.30499999999999999</v>
      </c>
      <c r="K185" s="202">
        <v>15</v>
      </c>
      <c r="L185" s="204">
        <v>5.2999999999999999E-2</v>
      </c>
      <c r="M185" s="204">
        <v>6.5000000000000002E-2</v>
      </c>
      <c r="N185" s="202"/>
      <c r="O185" s="202"/>
      <c r="P185" s="355">
        <v>0.71289999999999998</v>
      </c>
    </row>
    <row r="186" spans="1:16" ht="22.5" x14ac:dyDescent="0.2">
      <c r="A186" s="202" t="s">
        <v>2880</v>
      </c>
      <c r="B186" s="202" t="s">
        <v>3305</v>
      </c>
      <c r="C186" s="354" t="s">
        <v>6530</v>
      </c>
      <c r="D186" s="204">
        <v>0.78900000000000003</v>
      </c>
      <c r="E186" s="204">
        <v>0.78700000000000003</v>
      </c>
      <c r="F186" s="204"/>
      <c r="G186" s="204"/>
      <c r="H186" s="205">
        <v>10</v>
      </c>
      <c r="I186" s="202">
        <v>2</v>
      </c>
      <c r="J186" s="204">
        <v>0.251</v>
      </c>
      <c r="K186" s="202">
        <v>21</v>
      </c>
      <c r="L186" s="204">
        <v>5.2999999999999999E-2</v>
      </c>
      <c r="M186" s="204">
        <v>6.9000000000000006E-2</v>
      </c>
      <c r="N186" s="202"/>
      <c r="O186" s="202"/>
      <c r="P186" s="355">
        <v>1.0938000000000001</v>
      </c>
    </row>
    <row r="187" spans="1:16" ht="33.75" x14ac:dyDescent="0.2">
      <c r="A187" s="202" t="s">
        <v>2436</v>
      </c>
      <c r="B187" s="202" t="s">
        <v>3305</v>
      </c>
      <c r="C187" s="354" t="s">
        <v>2359</v>
      </c>
      <c r="D187" s="204">
        <v>0.39600000000000002</v>
      </c>
      <c r="E187" s="204">
        <v>0.39300000000000002</v>
      </c>
      <c r="F187" s="204"/>
      <c r="G187" s="204"/>
      <c r="H187" s="205">
        <v>4.9000000000000004</v>
      </c>
      <c r="I187" s="202">
        <v>1</v>
      </c>
      <c r="J187" s="204">
        <v>0.19400000000000001</v>
      </c>
      <c r="K187" s="202">
        <v>11</v>
      </c>
      <c r="L187" s="204">
        <v>5.0999999999999997E-2</v>
      </c>
      <c r="M187" s="204">
        <v>6.0999999999999999E-2</v>
      </c>
      <c r="N187" s="202"/>
      <c r="O187" s="202"/>
      <c r="P187" s="355">
        <v>0.85140000000000005</v>
      </c>
    </row>
    <row r="188" spans="1:16" ht="33.75" x14ac:dyDescent="0.2">
      <c r="A188" s="202" t="s">
        <v>1500</v>
      </c>
      <c r="B188" s="202" t="s">
        <v>3305</v>
      </c>
      <c r="C188" s="354" t="s">
        <v>7154</v>
      </c>
      <c r="D188" s="204">
        <v>0.60099999999999998</v>
      </c>
      <c r="E188" s="204">
        <v>0.59899999999999998</v>
      </c>
      <c r="F188" s="204"/>
      <c r="G188" s="204"/>
      <c r="H188" s="205">
        <v>7</v>
      </c>
      <c r="I188" s="202">
        <v>1</v>
      </c>
      <c r="J188" s="204">
        <v>0.35499999999999998</v>
      </c>
      <c r="K188" s="202">
        <v>15</v>
      </c>
      <c r="L188" s="204">
        <v>5.7000000000000002E-2</v>
      </c>
      <c r="M188" s="204">
        <v>7.1999999999999995E-2</v>
      </c>
      <c r="N188" s="202"/>
      <c r="O188" s="202"/>
      <c r="P188" s="355">
        <v>0.9425</v>
      </c>
    </row>
    <row r="189" spans="1:16" ht="22.5" x14ac:dyDescent="0.2">
      <c r="A189" s="202" t="s">
        <v>1966</v>
      </c>
      <c r="B189" s="202" t="s">
        <v>3305</v>
      </c>
      <c r="C189" s="354" t="s">
        <v>6531</v>
      </c>
      <c r="D189" s="204">
        <v>1.115</v>
      </c>
      <c r="E189" s="204">
        <v>1.1140000000000001</v>
      </c>
      <c r="F189" s="204"/>
      <c r="G189" s="204"/>
      <c r="H189" s="205">
        <v>13.7</v>
      </c>
      <c r="I189" s="202">
        <v>4</v>
      </c>
      <c r="J189" s="204">
        <v>0.215</v>
      </c>
      <c r="K189" s="202">
        <v>27</v>
      </c>
      <c r="L189" s="204">
        <v>5.5E-2</v>
      </c>
      <c r="M189" s="204">
        <v>7.2999999999999995E-2</v>
      </c>
      <c r="N189" s="202"/>
      <c r="O189" s="202"/>
      <c r="P189" s="355">
        <v>1.22</v>
      </c>
    </row>
    <row r="190" spans="1:16" ht="22.5" x14ac:dyDescent="0.2">
      <c r="A190" s="202" t="s">
        <v>1546</v>
      </c>
      <c r="B190" s="202" t="s">
        <v>3305</v>
      </c>
      <c r="C190" s="354" t="s">
        <v>2800</v>
      </c>
      <c r="D190" s="204">
        <v>0.20699999999999999</v>
      </c>
      <c r="E190" s="204">
        <v>0.20699999999999999</v>
      </c>
      <c r="F190" s="204"/>
      <c r="G190" s="204"/>
      <c r="H190" s="205">
        <v>2</v>
      </c>
      <c r="I190" s="202">
        <v>1</v>
      </c>
      <c r="J190" s="204">
        <v>6.5000000000000002E-2</v>
      </c>
      <c r="K190" s="202">
        <v>3</v>
      </c>
      <c r="L190" s="204">
        <v>7.0000000000000007E-2</v>
      </c>
      <c r="M190" s="204">
        <v>6.7000000000000004E-2</v>
      </c>
      <c r="N190" s="202"/>
      <c r="O190" s="202"/>
      <c r="P190" s="355">
        <v>0.95479999999999998</v>
      </c>
    </row>
    <row r="191" spans="1:16" ht="45" x14ac:dyDescent="0.2">
      <c r="A191" s="202" t="s">
        <v>5614</v>
      </c>
      <c r="B191" s="202" t="s">
        <v>3305</v>
      </c>
      <c r="C191" s="354" t="s">
        <v>6532</v>
      </c>
      <c r="D191" s="204">
        <v>0.81599999999999995</v>
      </c>
      <c r="E191" s="204">
        <v>0.81499999999999995</v>
      </c>
      <c r="F191" s="204"/>
      <c r="G191" s="204"/>
      <c r="H191" s="205">
        <v>11.3</v>
      </c>
      <c r="I191" s="202">
        <v>3</v>
      </c>
      <c r="J191" s="204">
        <v>0.19500000000000001</v>
      </c>
      <c r="K191" s="202">
        <v>22</v>
      </c>
      <c r="L191" s="204">
        <v>4.8000000000000001E-2</v>
      </c>
      <c r="M191" s="204">
        <v>6.3E-2</v>
      </c>
      <c r="N191" s="202"/>
      <c r="O191" s="202"/>
      <c r="P191" s="355">
        <v>0.97619999999999996</v>
      </c>
    </row>
    <row r="192" spans="1:16" ht="56.25" x14ac:dyDescent="0.2">
      <c r="A192" s="202" t="s">
        <v>5615</v>
      </c>
      <c r="B192" s="202" t="s">
        <v>3305</v>
      </c>
      <c r="C192" s="354" t="s">
        <v>7155</v>
      </c>
      <c r="D192" s="204">
        <v>0.61199999999999999</v>
      </c>
      <c r="E192" s="204">
        <v>0.61199999999999999</v>
      </c>
      <c r="F192" s="204"/>
      <c r="G192" s="204"/>
      <c r="H192" s="205">
        <v>10.1</v>
      </c>
      <c r="I192" s="202">
        <v>2</v>
      </c>
      <c r="J192" s="204">
        <v>0.19900000000000001</v>
      </c>
      <c r="K192" s="202">
        <v>20</v>
      </c>
      <c r="L192" s="204">
        <v>4.1000000000000002E-2</v>
      </c>
      <c r="M192" s="204">
        <v>5.3999999999999999E-2</v>
      </c>
      <c r="N192" s="202"/>
      <c r="O192" s="202"/>
      <c r="P192" s="355">
        <v>1.2119</v>
      </c>
    </row>
    <row r="193" spans="1:16" ht="45" x14ac:dyDescent="0.2">
      <c r="A193" s="202" t="s">
        <v>5616</v>
      </c>
      <c r="B193" s="202" t="s">
        <v>3305</v>
      </c>
      <c r="C193" s="354" t="s">
        <v>7665</v>
      </c>
      <c r="D193" s="204">
        <v>0.46</v>
      </c>
      <c r="E193" s="204">
        <v>0.45900000000000002</v>
      </c>
      <c r="F193" s="204"/>
      <c r="G193" s="204"/>
      <c r="H193" s="205">
        <v>7</v>
      </c>
      <c r="I193" s="202">
        <v>1</v>
      </c>
      <c r="J193" s="204">
        <v>0.27700000000000002</v>
      </c>
      <c r="K193" s="202">
        <v>14</v>
      </c>
      <c r="L193" s="204">
        <v>4.4999999999999998E-2</v>
      </c>
      <c r="M193" s="204">
        <v>5.6000000000000001E-2</v>
      </c>
      <c r="N193" s="202"/>
      <c r="O193" s="202"/>
      <c r="P193" s="355">
        <v>0.88519999999999999</v>
      </c>
    </row>
    <row r="194" spans="1:16" x14ac:dyDescent="0.2">
      <c r="A194" s="81" t="s">
        <v>1812</v>
      </c>
      <c r="B194" s="207"/>
      <c r="C194" s="360"/>
      <c r="D194" s="209"/>
      <c r="E194" s="209"/>
      <c r="F194" s="209"/>
      <c r="G194" s="209"/>
      <c r="H194" s="210"/>
      <c r="I194" s="207"/>
      <c r="J194" s="209"/>
      <c r="K194" s="207"/>
      <c r="L194" s="209"/>
      <c r="M194" s="209"/>
      <c r="N194" s="207"/>
      <c r="O194" s="207"/>
      <c r="P194" s="363"/>
    </row>
    <row r="195" spans="1:16" ht="56.25" x14ac:dyDescent="0.2">
      <c r="A195" s="202" t="s">
        <v>3682</v>
      </c>
      <c r="B195" s="202" t="s">
        <v>3303</v>
      </c>
      <c r="C195" s="354" t="s">
        <v>7668</v>
      </c>
      <c r="D195" s="204">
        <v>3.29</v>
      </c>
      <c r="E195" s="204">
        <v>3.2530000000000001</v>
      </c>
      <c r="F195" s="204"/>
      <c r="G195" s="204"/>
      <c r="H195" s="205">
        <v>5.3</v>
      </c>
      <c r="I195" s="202">
        <v>1</v>
      </c>
      <c r="J195" s="204">
        <v>0.76900000000000002</v>
      </c>
      <c r="K195" s="202">
        <v>16</v>
      </c>
      <c r="L195" s="204">
        <v>5.6000000000000001E-2</v>
      </c>
      <c r="M195" s="204">
        <v>6.8000000000000005E-2</v>
      </c>
      <c r="N195" s="202"/>
      <c r="O195" s="202"/>
      <c r="P195" s="355">
        <v>0.8639</v>
      </c>
    </row>
    <row r="196" spans="1:16" ht="56.25" x14ac:dyDescent="0.2">
      <c r="A196" s="202" t="s">
        <v>3661</v>
      </c>
      <c r="B196" s="202" t="s">
        <v>3303</v>
      </c>
      <c r="C196" s="354" t="s">
        <v>7669</v>
      </c>
      <c r="D196" s="204">
        <v>3.4820000000000002</v>
      </c>
      <c r="E196" s="204">
        <v>3.444</v>
      </c>
      <c r="F196" s="204"/>
      <c r="G196" s="204"/>
      <c r="H196" s="205">
        <v>14.2</v>
      </c>
      <c r="I196" s="202">
        <v>4</v>
      </c>
      <c r="J196" s="204">
        <v>0.25700000000000001</v>
      </c>
      <c r="K196" s="202">
        <v>28</v>
      </c>
      <c r="L196" s="204">
        <v>6.3E-2</v>
      </c>
      <c r="M196" s="204">
        <v>8.5000000000000006E-2</v>
      </c>
      <c r="N196" s="202"/>
      <c r="O196" s="202"/>
      <c r="P196" s="355">
        <v>1.1037999999999999</v>
      </c>
    </row>
    <row r="197" spans="1:16" ht="56.25" x14ac:dyDescent="0.2">
      <c r="A197" s="202" t="s">
        <v>880</v>
      </c>
      <c r="B197" s="202" t="s">
        <v>3303</v>
      </c>
      <c r="C197" s="354" t="s">
        <v>7670</v>
      </c>
      <c r="D197" s="204">
        <v>2.5870000000000002</v>
      </c>
      <c r="E197" s="204">
        <v>2.5569999999999999</v>
      </c>
      <c r="F197" s="204"/>
      <c r="G197" s="204"/>
      <c r="H197" s="205">
        <v>6.1</v>
      </c>
      <c r="I197" s="202">
        <v>1</v>
      </c>
      <c r="J197" s="204">
        <v>0.58199999999999996</v>
      </c>
      <c r="K197" s="202">
        <v>15</v>
      </c>
      <c r="L197" s="204">
        <v>5.6000000000000001E-2</v>
      </c>
      <c r="M197" s="204">
        <v>6.9000000000000006E-2</v>
      </c>
      <c r="N197" s="202"/>
      <c r="O197" s="202"/>
      <c r="P197" s="355">
        <v>0.91890000000000005</v>
      </c>
    </row>
    <row r="198" spans="1:16" ht="56.25" x14ac:dyDescent="0.2">
      <c r="A198" s="202" t="s">
        <v>881</v>
      </c>
      <c r="B198" s="202" t="s">
        <v>3303</v>
      </c>
      <c r="C198" s="354" t="s">
        <v>7671</v>
      </c>
      <c r="D198" s="204">
        <v>2.0920000000000001</v>
      </c>
      <c r="E198" s="204">
        <v>2.0640000000000001</v>
      </c>
      <c r="F198" s="204"/>
      <c r="G198" s="204"/>
      <c r="H198" s="205">
        <v>4.0999999999999996</v>
      </c>
      <c r="I198" s="202">
        <v>1</v>
      </c>
      <c r="J198" s="204">
        <v>0.5</v>
      </c>
      <c r="K198" s="202">
        <v>12</v>
      </c>
      <c r="L198" s="204">
        <v>6.2E-2</v>
      </c>
      <c r="M198" s="204">
        <v>7.0999999999999994E-2</v>
      </c>
      <c r="N198" s="202"/>
      <c r="O198" s="202"/>
      <c r="P198" s="355">
        <v>0.87709999999999999</v>
      </c>
    </row>
    <row r="199" spans="1:16" ht="22.5" x14ac:dyDescent="0.2">
      <c r="A199" s="202" t="s">
        <v>2917</v>
      </c>
      <c r="B199" s="202" t="s">
        <v>3303</v>
      </c>
      <c r="C199" s="354" t="s">
        <v>7672</v>
      </c>
      <c r="D199" s="204">
        <v>2.0179999999999998</v>
      </c>
      <c r="E199" s="204">
        <v>1.992</v>
      </c>
      <c r="F199" s="204"/>
      <c r="G199" s="204"/>
      <c r="H199" s="205">
        <v>2.7</v>
      </c>
      <c r="I199" s="202">
        <v>1</v>
      </c>
      <c r="J199" s="204">
        <v>0.26600000000000001</v>
      </c>
      <c r="K199" s="202">
        <v>7</v>
      </c>
      <c r="L199" s="204">
        <v>5.5E-2</v>
      </c>
      <c r="M199" s="204">
        <v>5.8000000000000003E-2</v>
      </c>
      <c r="N199" s="202"/>
      <c r="O199" s="202"/>
      <c r="P199" s="355">
        <v>0.91320000000000001</v>
      </c>
    </row>
    <row r="200" spans="1:16" ht="22.5" x14ac:dyDescent="0.2">
      <c r="A200" s="202" t="s">
        <v>1155</v>
      </c>
      <c r="B200" s="202" t="s">
        <v>3303</v>
      </c>
      <c r="C200" s="354" t="s">
        <v>7673</v>
      </c>
      <c r="D200" s="204">
        <v>1.6459999999999999</v>
      </c>
      <c r="E200" s="204">
        <v>1.619</v>
      </c>
      <c r="F200" s="204"/>
      <c r="G200" s="204"/>
      <c r="H200" s="205">
        <v>2.7</v>
      </c>
      <c r="I200" s="202">
        <v>1</v>
      </c>
      <c r="J200" s="204">
        <v>0.26700000000000002</v>
      </c>
      <c r="K200" s="202">
        <v>6</v>
      </c>
      <c r="L200" s="204">
        <v>5.5E-2</v>
      </c>
      <c r="M200" s="204">
        <v>5.8000000000000003E-2</v>
      </c>
      <c r="N200" s="202"/>
      <c r="O200" s="202"/>
      <c r="P200" s="355">
        <v>0.95030000000000003</v>
      </c>
    </row>
    <row r="201" spans="1:16" ht="56.25" x14ac:dyDescent="0.2">
      <c r="A201" s="202" t="s">
        <v>3116</v>
      </c>
      <c r="B201" s="202" t="s">
        <v>3303</v>
      </c>
      <c r="C201" s="354" t="s">
        <v>7682</v>
      </c>
      <c r="D201" s="204">
        <v>3.8610000000000002</v>
      </c>
      <c r="E201" s="204">
        <v>3.6040000000000001</v>
      </c>
      <c r="F201" s="204"/>
      <c r="G201" s="204"/>
      <c r="H201" s="205">
        <v>21.2</v>
      </c>
      <c r="I201" s="202">
        <v>6</v>
      </c>
      <c r="J201" s="204">
        <v>0.28299999999999997</v>
      </c>
      <c r="K201" s="202">
        <v>39</v>
      </c>
      <c r="L201" s="204">
        <v>6.5000000000000002E-2</v>
      </c>
      <c r="M201" s="204">
        <v>8.8999999999999996E-2</v>
      </c>
      <c r="N201" s="202"/>
      <c r="O201" s="202"/>
      <c r="P201" s="355">
        <v>1.0435000000000001</v>
      </c>
    </row>
    <row r="202" spans="1:16" ht="56.25" x14ac:dyDescent="0.2">
      <c r="A202" s="202" t="s">
        <v>2246</v>
      </c>
      <c r="B202" s="202" t="s">
        <v>3303</v>
      </c>
      <c r="C202" s="354" t="s">
        <v>7683</v>
      </c>
      <c r="D202" s="204">
        <v>2.8980000000000001</v>
      </c>
      <c r="E202" s="204">
        <v>2.6989999999999998</v>
      </c>
      <c r="F202" s="204"/>
      <c r="G202" s="204"/>
      <c r="H202" s="205">
        <v>18.2</v>
      </c>
      <c r="I202" s="202">
        <v>5</v>
      </c>
      <c r="J202" s="204">
        <v>0.247</v>
      </c>
      <c r="K202" s="202">
        <v>35</v>
      </c>
      <c r="L202" s="204">
        <v>5.7000000000000002E-2</v>
      </c>
      <c r="M202" s="204">
        <v>7.6999999999999999E-2</v>
      </c>
      <c r="N202" s="202"/>
      <c r="O202" s="202"/>
      <c r="P202" s="355">
        <v>0.96579999999999999</v>
      </c>
    </row>
    <row r="203" spans="1:16" ht="56.25" x14ac:dyDescent="0.2">
      <c r="A203" s="202" t="s">
        <v>2247</v>
      </c>
      <c r="B203" s="202" t="s">
        <v>3303</v>
      </c>
      <c r="C203" s="354" t="s">
        <v>7684</v>
      </c>
      <c r="D203" s="204">
        <v>2.3079999999999998</v>
      </c>
      <c r="E203" s="204">
        <v>2.1160000000000001</v>
      </c>
      <c r="F203" s="204"/>
      <c r="G203" s="204"/>
      <c r="H203" s="205">
        <v>12.8</v>
      </c>
      <c r="I203" s="202">
        <v>3</v>
      </c>
      <c r="J203" s="204">
        <v>0.248</v>
      </c>
      <c r="K203" s="202">
        <v>25</v>
      </c>
      <c r="L203" s="204">
        <v>5.3999999999999999E-2</v>
      </c>
      <c r="M203" s="204">
        <v>7.1999999999999995E-2</v>
      </c>
      <c r="N203" s="202"/>
      <c r="O203" s="202"/>
      <c r="P203" s="355">
        <v>0.84060000000000001</v>
      </c>
    </row>
    <row r="204" spans="1:16" ht="56.25" x14ac:dyDescent="0.2">
      <c r="A204" s="202" t="s">
        <v>2248</v>
      </c>
      <c r="B204" s="202" t="s">
        <v>3303</v>
      </c>
      <c r="C204" s="354" t="s">
        <v>7685</v>
      </c>
      <c r="D204" s="204">
        <v>1.873</v>
      </c>
      <c r="E204" s="204">
        <v>1.7190000000000001</v>
      </c>
      <c r="F204" s="204"/>
      <c r="G204" s="204"/>
      <c r="H204" s="205">
        <v>10.9</v>
      </c>
      <c r="I204" s="202">
        <v>3</v>
      </c>
      <c r="J204" s="204">
        <v>0.184</v>
      </c>
      <c r="K204" s="202">
        <v>22</v>
      </c>
      <c r="L204" s="204">
        <v>4.7E-2</v>
      </c>
      <c r="M204" s="204">
        <v>6.2E-2</v>
      </c>
      <c r="N204" s="202"/>
      <c r="O204" s="202"/>
      <c r="P204" s="355">
        <v>0.75760000000000005</v>
      </c>
    </row>
    <row r="205" spans="1:16" ht="45" x14ac:dyDescent="0.2">
      <c r="A205" s="202" t="s">
        <v>2249</v>
      </c>
      <c r="B205" s="202" t="s">
        <v>3303</v>
      </c>
      <c r="C205" s="354" t="s">
        <v>7686</v>
      </c>
      <c r="D205" s="204">
        <v>1.577</v>
      </c>
      <c r="E205" s="204">
        <v>1.4390000000000001</v>
      </c>
      <c r="F205" s="204"/>
      <c r="G205" s="204"/>
      <c r="H205" s="205">
        <v>11</v>
      </c>
      <c r="I205" s="202">
        <v>3</v>
      </c>
      <c r="J205" s="204">
        <v>0.16</v>
      </c>
      <c r="K205" s="202">
        <v>21</v>
      </c>
      <c r="L205" s="204">
        <v>4.1000000000000002E-2</v>
      </c>
      <c r="M205" s="204">
        <v>5.2999999999999999E-2</v>
      </c>
      <c r="N205" s="202"/>
      <c r="O205" s="202"/>
      <c r="P205" s="355">
        <v>0.68779999999999997</v>
      </c>
    </row>
    <row r="206" spans="1:16" ht="45" x14ac:dyDescent="0.2">
      <c r="A206" s="202" t="s">
        <v>7166</v>
      </c>
      <c r="B206" s="202" t="s">
        <v>3303</v>
      </c>
      <c r="C206" s="354" t="s">
        <v>7687</v>
      </c>
      <c r="D206" s="204">
        <v>1.3959999999999999</v>
      </c>
      <c r="E206" s="204">
        <v>1.2649999999999999</v>
      </c>
      <c r="F206" s="204"/>
      <c r="G206" s="204"/>
      <c r="H206" s="205">
        <v>8.4</v>
      </c>
      <c r="I206" s="202">
        <v>2</v>
      </c>
      <c r="J206" s="204">
        <v>0.17499999999999999</v>
      </c>
      <c r="K206" s="202">
        <v>15</v>
      </c>
      <c r="L206" s="204">
        <v>4.3999999999999997E-2</v>
      </c>
      <c r="M206" s="204">
        <v>5.6000000000000001E-2</v>
      </c>
      <c r="N206" s="202"/>
      <c r="O206" s="202"/>
      <c r="P206" s="355">
        <v>0.71909999999999996</v>
      </c>
    </row>
    <row r="207" spans="1:16" ht="56.25" x14ac:dyDescent="0.2">
      <c r="A207" s="202" t="s">
        <v>3232</v>
      </c>
      <c r="B207" s="202" t="s">
        <v>3303</v>
      </c>
      <c r="C207" s="354" t="s">
        <v>7690</v>
      </c>
      <c r="D207" s="204">
        <v>2.181</v>
      </c>
      <c r="E207" s="204">
        <v>2.1459999999999999</v>
      </c>
      <c r="F207" s="204"/>
      <c r="G207" s="204"/>
      <c r="H207" s="205">
        <v>5.6</v>
      </c>
      <c r="I207" s="202">
        <v>1</v>
      </c>
      <c r="J207" s="204">
        <v>0.77800000000000002</v>
      </c>
      <c r="K207" s="202">
        <v>14</v>
      </c>
      <c r="L207" s="204">
        <v>5.1999999999999998E-2</v>
      </c>
      <c r="M207" s="204">
        <v>6.4000000000000001E-2</v>
      </c>
      <c r="N207" s="202"/>
      <c r="O207" s="202"/>
      <c r="P207" s="355">
        <v>0.81869999999999998</v>
      </c>
    </row>
    <row r="208" spans="1:16" ht="33.75" x14ac:dyDescent="0.2">
      <c r="A208" s="202" t="s">
        <v>2393</v>
      </c>
      <c r="B208" s="202" t="s">
        <v>3303</v>
      </c>
      <c r="C208" s="354" t="s">
        <v>7691</v>
      </c>
      <c r="D208" s="204">
        <v>2.2759999999999998</v>
      </c>
      <c r="E208" s="204">
        <v>2.246</v>
      </c>
      <c r="F208" s="204"/>
      <c r="G208" s="204"/>
      <c r="H208" s="205">
        <v>9.6</v>
      </c>
      <c r="I208" s="202">
        <v>2</v>
      </c>
      <c r="J208" s="204">
        <v>0.29199999999999998</v>
      </c>
      <c r="K208" s="202">
        <v>20</v>
      </c>
      <c r="L208" s="204">
        <v>6.4000000000000001E-2</v>
      </c>
      <c r="M208" s="204">
        <v>8.3000000000000004E-2</v>
      </c>
      <c r="N208" s="202"/>
      <c r="O208" s="202"/>
      <c r="P208" s="355">
        <v>1.1511</v>
      </c>
    </row>
    <row r="209" spans="1:16" ht="56.25" x14ac:dyDescent="0.2">
      <c r="A209" s="202" t="s">
        <v>2394</v>
      </c>
      <c r="B209" s="202" t="s">
        <v>3303</v>
      </c>
      <c r="C209" s="354" t="s">
        <v>7692</v>
      </c>
      <c r="D209" s="204">
        <v>1.8049999999999999</v>
      </c>
      <c r="E209" s="204">
        <v>1.78</v>
      </c>
      <c r="F209" s="204"/>
      <c r="G209" s="204"/>
      <c r="H209" s="205">
        <v>12.1</v>
      </c>
      <c r="I209" s="202">
        <v>3</v>
      </c>
      <c r="J209" s="204">
        <v>0.25900000000000001</v>
      </c>
      <c r="K209" s="202">
        <v>25</v>
      </c>
      <c r="L209" s="204">
        <v>0.06</v>
      </c>
      <c r="M209" s="204">
        <v>7.9000000000000001E-2</v>
      </c>
      <c r="N209" s="202"/>
      <c r="O209" s="202"/>
      <c r="P209" s="355">
        <v>1.117</v>
      </c>
    </row>
    <row r="210" spans="1:16" ht="33.75" x14ac:dyDescent="0.2">
      <c r="A210" s="202" t="s">
        <v>2810</v>
      </c>
      <c r="B210" s="202" t="s">
        <v>3303</v>
      </c>
      <c r="C210" s="354" t="s">
        <v>7693</v>
      </c>
      <c r="D210" s="204">
        <v>1.474</v>
      </c>
      <c r="E210" s="204">
        <v>1.468</v>
      </c>
      <c r="F210" s="204"/>
      <c r="G210" s="204"/>
      <c r="H210" s="205">
        <v>6.9</v>
      </c>
      <c r="I210" s="202">
        <v>1</v>
      </c>
      <c r="J210" s="204">
        <v>0.307</v>
      </c>
      <c r="K210" s="202">
        <v>15</v>
      </c>
      <c r="L210" s="204">
        <v>5.1999999999999998E-2</v>
      </c>
      <c r="M210" s="204">
        <v>6.4000000000000001E-2</v>
      </c>
      <c r="N210" s="202"/>
      <c r="O210" s="202"/>
      <c r="P210" s="355">
        <v>0.81359999999999999</v>
      </c>
    </row>
    <row r="211" spans="1:16" ht="56.25" x14ac:dyDescent="0.2">
      <c r="A211" s="202" t="s">
        <v>1751</v>
      </c>
      <c r="B211" s="202" t="s">
        <v>3303</v>
      </c>
      <c r="C211" s="354" t="s">
        <v>7694</v>
      </c>
      <c r="D211" s="204">
        <v>1.0469999999999999</v>
      </c>
      <c r="E211" s="204">
        <v>1.03</v>
      </c>
      <c r="F211" s="204"/>
      <c r="G211" s="204"/>
      <c r="H211" s="205">
        <v>4.3</v>
      </c>
      <c r="I211" s="202">
        <v>1</v>
      </c>
      <c r="J211" s="204">
        <v>0.28299999999999997</v>
      </c>
      <c r="K211" s="202">
        <v>11</v>
      </c>
      <c r="L211" s="204">
        <v>6.4000000000000001E-2</v>
      </c>
      <c r="M211" s="204">
        <v>7.4999999999999997E-2</v>
      </c>
      <c r="N211" s="202"/>
      <c r="O211" s="202"/>
      <c r="P211" s="355">
        <v>0.87270000000000003</v>
      </c>
    </row>
    <row r="212" spans="1:16" ht="45" x14ac:dyDescent="0.2">
      <c r="A212" s="202" t="s">
        <v>870</v>
      </c>
      <c r="B212" s="202" t="s">
        <v>3303</v>
      </c>
      <c r="C212" s="354" t="s">
        <v>7695</v>
      </c>
      <c r="D212" s="204">
        <v>0.94</v>
      </c>
      <c r="E212" s="204">
        <v>0.92200000000000004</v>
      </c>
      <c r="F212" s="204"/>
      <c r="G212" s="204"/>
      <c r="H212" s="205">
        <v>5.5</v>
      </c>
      <c r="I212" s="202">
        <v>1</v>
      </c>
      <c r="J212" s="204">
        <v>0.39100000000000001</v>
      </c>
      <c r="K212" s="202">
        <v>15</v>
      </c>
      <c r="L212" s="204">
        <v>0.06</v>
      </c>
      <c r="M212" s="204">
        <v>7.1999999999999995E-2</v>
      </c>
      <c r="N212" s="202"/>
      <c r="O212" s="202"/>
      <c r="P212" s="355">
        <v>0.93100000000000005</v>
      </c>
    </row>
    <row r="213" spans="1:16" ht="33.75" x14ac:dyDescent="0.2">
      <c r="A213" s="202" t="s">
        <v>3267</v>
      </c>
      <c r="B213" s="202" t="s">
        <v>3303</v>
      </c>
      <c r="C213" s="354" t="s">
        <v>1280</v>
      </c>
      <c r="D213" s="204">
        <v>3.29</v>
      </c>
      <c r="E213" s="204">
        <v>3.0939999999999999</v>
      </c>
      <c r="F213" s="204"/>
      <c r="G213" s="204"/>
      <c r="H213" s="205">
        <v>36.299999999999997</v>
      </c>
      <c r="I213" s="202">
        <v>11</v>
      </c>
      <c r="J213" s="204">
        <v>0.18</v>
      </c>
      <c r="K213" s="202">
        <v>54</v>
      </c>
      <c r="L213" s="204">
        <v>4.2000000000000003E-2</v>
      </c>
      <c r="M213" s="204">
        <v>5.8000000000000003E-2</v>
      </c>
      <c r="N213" s="202"/>
      <c r="O213" s="202"/>
      <c r="P213" s="355">
        <v>0.88670000000000004</v>
      </c>
    </row>
    <row r="214" spans="1:16" ht="33.75" x14ac:dyDescent="0.2">
      <c r="A214" s="202" t="s">
        <v>2437</v>
      </c>
      <c r="B214" s="202" t="s">
        <v>3303</v>
      </c>
      <c r="C214" s="354" t="s">
        <v>1591</v>
      </c>
      <c r="D214" s="204">
        <v>1.2669999999999999</v>
      </c>
      <c r="E214" s="204">
        <v>1.2170000000000001</v>
      </c>
      <c r="F214" s="204"/>
      <c r="G214" s="204"/>
      <c r="H214" s="205">
        <v>16.2</v>
      </c>
      <c r="I214" s="202">
        <v>4</v>
      </c>
      <c r="J214" s="204">
        <v>0.19500000000000001</v>
      </c>
      <c r="K214" s="202">
        <v>31</v>
      </c>
      <c r="L214" s="204">
        <v>4.2000000000000003E-2</v>
      </c>
      <c r="M214" s="204">
        <v>5.7000000000000002E-2</v>
      </c>
      <c r="N214" s="202"/>
      <c r="O214" s="202"/>
      <c r="P214" s="355">
        <v>0.82399999999999995</v>
      </c>
    </row>
    <row r="215" spans="1:16" ht="22.5" x14ac:dyDescent="0.2">
      <c r="A215" s="202" t="s">
        <v>1592</v>
      </c>
      <c r="B215" s="202" t="s">
        <v>3303</v>
      </c>
      <c r="C215" s="354" t="s">
        <v>4009</v>
      </c>
      <c r="D215" s="204">
        <v>1.004</v>
      </c>
      <c r="E215" s="204">
        <v>0.95199999999999996</v>
      </c>
      <c r="F215" s="204"/>
      <c r="G215" s="204"/>
      <c r="H215" s="205">
        <v>11.5</v>
      </c>
      <c r="I215" s="202">
        <v>3</v>
      </c>
      <c r="J215" s="204">
        <v>0.18</v>
      </c>
      <c r="K215" s="202">
        <v>23</v>
      </c>
      <c r="L215" s="204">
        <v>4.3999999999999997E-2</v>
      </c>
      <c r="M215" s="204">
        <v>5.8000000000000003E-2</v>
      </c>
      <c r="N215" s="202"/>
      <c r="O215" s="202"/>
      <c r="P215" s="355">
        <v>0.71960000000000002</v>
      </c>
    </row>
    <row r="216" spans="1:16" ht="22.5" x14ac:dyDescent="0.2">
      <c r="A216" s="202" t="s">
        <v>3117</v>
      </c>
      <c r="B216" s="202" t="s">
        <v>3303</v>
      </c>
      <c r="C216" s="354" t="s">
        <v>305</v>
      </c>
      <c r="D216" s="204">
        <v>2.7480000000000002</v>
      </c>
      <c r="E216" s="204">
        <v>2.5939999999999999</v>
      </c>
      <c r="F216" s="204"/>
      <c r="G216" s="204"/>
      <c r="H216" s="205">
        <v>19.2</v>
      </c>
      <c r="I216" s="202">
        <v>5</v>
      </c>
      <c r="J216" s="204">
        <v>0.26500000000000001</v>
      </c>
      <c r="K216" s="202">
        <v>37</v>
      </c>
      <c r="L216" s="204">
        <v>5.8000000000000003E-2</v>
      </c>
      <c r="M216" s="204">
        <v>7.9000000000000001E-2</v>
      </c>
      <c r="N216" s="202"/>
      <c r="O216" s="202"/>
      <c r="P216" s="355">
        <v>0.9355</v>
      </c>
    </row>
    <row r="217" spans="1:16" ht="22.5" x14ac:dyDescent="0.2">
      <c r="A217" s="202" t="s">
        <v>3118</v>
      </c>
      <c r="B217" s="202" t="s">
        <v>3303</v>
      </c>
      <c r="C217" s="354" t="s">
        <v>306</v>
      </c>
      <c r="D217" s="204">
        <v>1.7210000000000001</v>
      </c>
      <c r="E217" s="204">
        <v>1.597</v>
      </c>
      <c r="F217" s="204"/>
      <c r="G217" s="204"/>
      <c r="H217" s="205">
        <v>9.6999999999999993</v>
      </c>
      <c r="I217" s="202">
        <v>2</v>
      </c>
      <c r="J217" s="204">
        <v>0.26300000000000001</v>
      </c>
      <c r="K217" s="202">
        <v>21</v>
      </c>
      <c r="L217" s="204">
        <v>5.7000000000000002E-2</v>
      </c>
      <c r="M217" s="204">
        <v>7.2999999999999995E-2</v>
      </c>
      <c r="N217" s="202"/>
      <c r="O217" s="202"/>
      <c r="P217" s="355">
        <v>0.77</v>
      </c>
    </row>
    <row r="218" spans="1:16" ht="22.5" x14ac:dyDescent="0.2">
      <c r="A218" s="202" t="s">
        <v>869</v>
      </c>
      <c r="B218" s="202" t="s">
        <v>3303</v>
      </c>
      <c r="C218" s="354" t="s">
        <v>7698</v>
      </c>
      <c r="D218" s="204">
        <v>0.59399999999999997</v>
      </c>
      <c r="E218" s="204">
        <v>0.58199999999999996</v>
      </c>
      <c r="F218" s="204"/>
      <c r="G218" s="204"/>
      <c r="H218" s="205">
        <v>2.4</v>
      </c>
      <c r="I218" s="202">
        <v>1</v>
      </c>
      <c r="J218" s="204">
        <v>6.9000000000000006E-2</v>
      </c>
      <c r="K218" s="202">
        <v>6</v>
      </c>
      <c r="L218" s="204">
        <v>5.2999999999999999E-2</v>
      </c>
      <c r="M218" s="204">
        <v>5.3999999999999999E-2</v>
      </c>
      <c r="N218" s="202"/>
      <c r="O218" s="202"/>
      <c r="P218" s="355">
        <v>0.88890000000000002</v>
      </c>
    </row>
    <row r="219" spans="1:16" ht="56.25" x14ac:dyDescent="0.2">
      <c r="A219" s="202" t="s">
        <v>2741</v>
      </c>
      <c r="B219" s="202" t="s">
        <v>3303</v>
      </c>
      <c r="C219" s="354" t="s">
        <v>5631</v>
      </c>
      <c r="D219" s="204">
        <v>1.0089999999999999</v>
      </c>
      <c r="E219" s="204">
        <v>0.96399999999999997</v>
      </c>
      <c r="F219" s="204"/>
      <c r="G219" s="204"/>
      <c r="H219" s="205">
        <v>3.8</v>
      </c>
      <c r="I219" s="202">
        <v>1</v>
      </c>
      <c r="J219" s="204">
        <v>0.36399999999999999</v>
      </c>
      <c r="K219" s="202">
        <v>10</v>
      </c>
      <c r="L219" s="204">
        <v>6.3E-2</v>
      </c>
      <c r="M219" s="204">
        <v>7.0999999999999994E-2</v>
      </c>
      <c r="N219" s="202"/>
      <c r="O219" s="202"/>
      <c r="P219" s="355">
        <v>0.92190000000000005</v>
      </c>
    </row>
    <row r="220" spans="1:16" ht="45" x14ac:dyDescent="0.2">
      <c r="A220" s="202" t="s">
        <v>2742</v>
      </c>
      <c r="B220" s="202" t="s">
        <v>3303</v>
      </c>
      <c r="C220" s="354" t="s">
        <v>5632</v>
      </c>
      <c r="D220" s="204">
        <v>0.497</v>
      </c>
      <c r="E220" s="204">
        <v>0.47299999999999998</v>
      </c>
      <c r="F220" s="204"/>
      <c r="G220" s="204"/>
      <c r="H220" s="205">
        <v>3.3</v>
      </c>
      <c r="I220" s="202">
        <v>1</v>
      </c>
      <c r="J220" s="204">
        <v>0.253</v>
      </c>
      <c r="K220" s="202">
        <v>8</v>
      </c>
      <c r="L220" s="204">
        <v>5.3999999999999999E-2</v>
      </c>
      <c r="M220" s="204">
        <v>0.06</v>
      </c>
      <c r="N220" s="202"/>
      <c r="O220" s="202"/>
      <c r="P220" s="355">
        <v>0.86480000000000001</v>
      </c>
    </row>
    <row r="221" spans="1:16" ht="22.5" x14ac:dyDescent="0.2">
      <c r="A221" s="202" t="s">
        <v>439</v>
      </c>
      <c r="B221" s="202" t="s">
        <v>3303</v>
      </c>
      <c r="C221" s="354" t="s">
        <v>7699</v>
      </c>
      <c r="D221" s="204">
        <v>1.323</v>
      </c>
      <c r="E221" s="204">
        <v>1.3109999999999999</v>
      </c>
      <c r="F221" s="204"/>
      <c r="G221" s="204"/>
      <c r="H221" s="205">
        <v>3.3</v>
      </c>
      <c r="I221" s="202">
        <v>1</v>
      </c>
      <c r="J221" s="204">
        <v>0.255</v>
      </c>
      <c r="K221" s="202">
        <v>9</v>
      </c>
      <c r="L221" s="204">
        <v>7.5999999999999998E-2</v>
      </c>
      <c r="M221" s="204">
        <v>8.3000000000000004E-2</v>
      </c>
      <c r="N221" s="202"/>
      <c r="O221" s="202"/>
      <c r="P221" s="355">
        <v>1.1173999999999999</v>
      </c>
    </row>
    <row r="222" spans="1:16" ht="22.5" x14ac:dyDescent="0.2">
      <c r="A222" s="202" t="s">
        <v>2495</v>
      </c>
      <c r="B222" s="202" t="s">
        <v>3303</v>
      </c>
      <c r="C222" s="354" t="s">
        <v>6546</v>
      </c>
      <c r="D222" s="204">
        <v>3.7120000000000002</v>
      </c>
      <c r="E222" s="204">
        <v>3.452</v>
      </c>
      <c r="F222" s="204"/>
      <c r="G222" s="204"/>
      <c r="H222" s="205">
        <v>30.7</v>
      </c>
      <c r="I222" s="202">
        <v>9</v>
      </c>
      <c r="J222" s="204">
        <v>0.20499999999999999</v>
      </c>
      <c r="K222" s="202">
        <v>49</v>
      </c>
      <c r="L222" s="204">
        <v>4.7E-2</v>
      </c>
      <c r="M222" s="204">
        <v>6.5000000000000002E-2</v>
      </c>
      <c r="N222" s="202"/>
      <c r="O222" s="202"/>
      <c r="P222" s="355">
        <v>0.92549999999999999</v>
      </c>
    </row>
    <row r="223" spans="1:16" ht="33.75" x14ac:dyDescent="0.2">
      <c r="A223" s="202" t="s">
        <v>2496</v>
      </c>
      <c r="B223" s="202" t="s">
        <v>3303</v>
      </c>
      <c r="C223" s="354" t="s">
        <v>6547</v>
      </c>
      <c r="D223" s="204">
        <v>2.4060000000000001</v>
      </c>
      <c r="E223" s="204">
        <v>2.2679999999999998</v>
      </c>
      <c r="F223" s="204"/>
      <c r="G223" s="204"/>
      <c r="H223" s="205">
        <v>20.7</v>
      </c>
      <c r="I223" s="202">
        <v>6</v>
      </c>
      <c r="J223" s="204">
        <v>0.224</v>
      </c>
      <c r="K223" s="202">
        <v>39</v>
      </c>
      <c r="L223" s="204">
        <v>5.2999999999999999E-2</v>
      </c>
      <c r="M223" s="204">
        <v>7.1999999999999995E-2</v>
      </c>
      <c r="N223" s="202"/>
      <c r="O223" s="202"/>
      <c r="P223" s="355">
        <v>0.90949999999999998</v>
      </c>
    </row>
    <row r="224" spans="1:16" ht="45" x14ac:dyDescent="0.2">
      <c r="A224" s="202" t="s">
        <v>2468</v>
      </c>
      <c r="B224" s="202" t="s">
        <v>3303</v>
      </c>
      <c r="C224" s="354" t="s">
        <v>6548</v>
      </c>
      <c r="D224" s="204">
        <v>1.407</v>
      </c>
      <c r="E224" s="204">
        <v>1.329</v>
      </c>
      <c r="F224" s="204"/>
      <c r="G224" s="204"/>
      <c r="H224" s="205">
        <v>17.7</v>
      </c>
      <c r="I224" s="202">
        <v>5</v>
      </c>
      <c r="J224" s="204">
        <v>0.161</v>
      </c>
      <c r="K224" s="202">
        <v>35</v>
      </c>
      <c r="L224" s="204">
        <v>3.7999999999999999E-2</v>
      </c>
      <c r="M224" s="204">
        <v>5.1999999999999998E-2</v>
      </c>
      <c r="N224" s="202"/>
      <c r="O224" s="202"/>
      <c r="P224" s="355">
        <v>0.75619999999999998</v>
      </c>
    </row>
    <row r="225" spans="1:16" ht="45" x14ac:dyDescent="0.2">
      <c r="A225" s="202" t="s">
        <v>85</v>
      </c>
      <c r="B225" s="202" t="s">
        <v>3303</v>
      </c>
      <c r="C225" s="354" t="s">
        <v>6549</v>
      </c>
      <c r="D225" s="204">
        <v>0.96199999999999997</v>
      </c>
      <c r="E225" s="204">
        <v>0.92500000000000004</v>
      </c>
      <c r="F225" s="204"/>
      <c r="G225" s="204"/>
      <c r="H225" s="205">
        <v>12.2</v>
      </c>
      <c r="I225" s="202">
        <v>3</v>
      </c>
      <c r="J225" s="204">
        <v>0.18099999999999999</v>
      </c>
      <c r="K225" s="202">
        <v>26</v>
      </c>
      <c r="L225" s="204">
        <v>4.2000000000000003E-2</v>
      </c>
      <c r="M225" s="204">
        <v>5.5E-2</v>
      </c>
      <c r="N225" s="202"/>
      <c r="O225" s="202"/>
      <c r="P225" s="355">
        <v>0.75570000000000004</v>
      </c>
    </row>
    <row r="226" spans="1:16" ht="45" x14ac:dyDescent="0.2">
      <c r="A226" s="202" t="s">
        <v>5637</v>
      </c>
      <c r="B226" s="202" t="s">
        <v>3303</v>
      </c>
      <c r="C226" s="354" t="s">
        <v>6550</v>
      </c>
      <c r="D226" s="204">
        <v>0.71199999999999997</v>
      </c>
      <c r="E226" s="204">
        <v>0.69499999999999995</v>
      </c>
      <c r="F226" s="204"/>
      <c r="G226" s="204"/>
      <c r="H226" s="205">
        <v>10.8</v>
      </c>
      <c r="I226" s="202">
        <v>3</v>
      </c>
      <c r="J226" s="204">
        <v>0.151</v>
      </c>
      <c r="K226" s="202">
        <v>20</v>
      </c>
      <c r="L226" s="204">
        <v>3.9E-2</v>
      </c>
      <c r="M226" s="204">
        <v>5.1999999999999998E-2</v>
      </c>
      <c r="N226" s="202"/>
      <c r="O226" s="202"/>
      <c r="P226" s="355">
        <v>0.69</v>
      </c>
    </row>
    <row r="227" spans="1:16" ht="45" x14ac:dyDescent="0.2">
      <c r="A227" s="202" t="s">
        <v>562</v>
      </c>
      <c r="B227" s="202" t="s">
        <v>3303</v>
      </c>
      <c r="C227" s="354" t="s">
        <v>7175</v>
      </c>
      <c r="D227" s="204">
        <v>2.129</v>
      </c>
      <c r="E227" s="204">
        <v>2.125</v>
      </c>
      <c r="F227" s="204"/>
      <c r="G227" s="204"/>
      <c r="H227" s="205">
        <v>13.4</v>
      </c>
      <c r="I227" s="202">
        <v>3</v>
      </c>
      <c r="J227" s="204">
        <v>0.33300000000000002</v>
      </c>
      <c r="K227" s="202">
        <v>27</v>
      </c>
      <c r="L227" s="204">
        <v>7.0000000000000007E-2</v>
      </c>
      <c r="M227" s="204">
        <v>9.2999999999999999E-2</v>
      </c>
      <c r="N227" s="202"/>
      <c r="O227" s="202"/>
      <c r="P227" s="355">
        <v>1.3053999999999999</v>
      </c>
    </row>
    <row r="228" spans="1:16" ht="45" x14ac:dyDescent="0.2">
      <c r="A228" s="202" t="s">
        <v>563</v>
      </c>
      <c r="B228" s="202" t="s">
        <v>3303</v>
      </c>
      <c r="C228" s="354" t="s">
        <v>7176</v>
      </c>
      <c r="D228" s="204">
        <v>1.2050000000000001</v>
      </c>
      <c r="E228" s="204">
        <v>1.2050000000000001</v>
      </c>
      <c r="F228" s="204"/>
      <c r="G228" s="204"/>
      <c r="H228" s="205">
        <v>4.8</v>
      </c>
      <c r="I228" s="202">
        <v>1</v>
      </c>
      <c r="J228" s="204">
        <v>0.41099999999999998</v>
      </c>
      <c r="K228" s="202">
        <v>11</v>
      </c>
      <c r="L228" s="204">
        <v>7.6999999999999999E-2</v>
      </c>
      <c r="M228" s="204">
        <v>9.0999999999999998E-2</v>
      </c>
      <c r="N228" s="202"/>
      <c r="O228" s="202"/>
      <c r="P228" s="355">
        <v>1.0688</v>
      </c>
    </row>
    <row r="229" spans="1:16" ht="33.75" x14ac:dyDescent="0.2">
      <c r="A229" s="202" t="s">
        <v>1466</v>
      </c>
      <c r="B229" s="202" t="s">
        <v>3303</v>
      </c>
      <c r="C229" s="354" t="s">
        <v>7177</v>
      </c>
      <c r="D229" s="204">
        <v>1.7470000000000001</v>
      </c>
      <c r="E229" s="204">
        <v>1.633</v>
      </c>
      <c r="F229" s="204"/>
      <c r="G229" s="204"/>
      <c r="H229" s="205">
        <v>18.3</v>
      </c>
      <c r="I229" s="202">
        <v>5</v>
      </c>
      <c r="J229" s="204">
        <v>0.186</v>
      </c>
      <c r="K229" s="202">
        <v>36</v>
      </c>
      <c r="L229" s="204">
        <v>4.2999999999999997E-2</v>
      </c>
      <c r="M229" s="204">
        <v>5.8000000000000003E-2</v>
      </c>
      <c r="N229" s="202"/>
      <c r="O229" s="202"/>
      <c r="P229" s="355">
        <v>0.8548</v>
      </c>
    </row>
    <row r="230" spans="1:16" ht="56.25" x14ac:dyDescent="0.2">
      <c r="A230" s="202" t="s">
        <v>828</v>
      </c>
      <c r="B230" s="202" t="s">
        <v>3303</v>
      </c>
      <c r="C230" s="354" t="s">
        <v>7178</v>
      </c>
      <c r="D230" s="204">
        <v>1.514</v>
      </c>
      <c r="E230" s="204">
        <v>1.4419999999999999</v>
      </c>
      <c r="F230" s="204"/>
      <c r="G230" s="204"/>
      <c r="H230" s="205">
        <v>18.600000000000001</v>
      </c>
      <c r="I230" s="202">
        <v>5</v>
      </c>
      <c r="J230" s="204">
        <v>0.18</v>
      </c>
      <c r="K230" s="202">
        <v>37</v>
      </c>
      <c r="L230" s="204">
        <v>4.1000000000000002E-2</v>
      </c>
      <c r="M230" s="204">
        <v>5.5E-2</v>
      </c>
      <c r="N230" s="202"/>
      <c r="O230" s="202"/>
      <c r="P230" s="355">
        <v>0.74419999999999997</v>
      </c>
    </row>
    <row r="231" spans="1:16" ht="56.25" x14ac:dyDescent="0.2">
      <c r="A231" s="202" t="s">
        <v>1477</v>
      </c>
      <c r="B231" s="202" t="s">
        <v>3303</v>
      </c>
      <c r="C231" s="354" t="s">
        <v>7179</v>
      </c>
      <c r="D231" s="204">
        <v>1.0649999999999999</v>
      </c>
      <c r="E231" s="204">
        <v>1.0149999999999999</v>
      </c>
      <c r="F231" s="204"/>
      <c r="G231" s="204"/>
      <c r="H231" s="205">
        <v>14.4</v>
      </c>
      <c r="I231" s="202">
        <v>4</v>
      </c>
      <c r="J231" s="204">
        <v>0.159</v>
      </c>
      <c r="K231" s="202">
        <v>28</v>
      </c>
      <c r="L231" s="204">
        <v>3.9E-2</v>
      </c>
      <c r="M231" s="204">
        <v>5.0999999999999997E-2</v>
      </c>
      <c r="N231" s="202"/>
      <c r="O231" s="202"/>
      <c r="P231" s="355">
        <v>0.66039999999999999</v>
      </c>
    </row>
    <row r="232" spans="1:16" ht="56.25" x14ac:dyDescent="0.2">
      <c r="A232" s="202" t="s">
        <v>5640</v>
      </c>
      <c r="B232" s="202" t="s">
        <v>3303</v>
      </c>
      <c r="C232" s="354" t="s">
        <v>7180</v>
      </c>
      <c r="D232" s="204">
        <v>0.879</v>
      </c>
      <c r="E232" s="204">
        <v>0.85599999999999998</v>
      </c>
      <c r="F232" s="204"/>
      <c r="G232" s="204"/>
      <c r="H232" s="205">
        <v>11.6</v>
      </c>
      <c r="I232" s="202">
        <v>3</v>
      </c>
      <c r="J232" s="204">
        <v>0.184</v>
      </c>
      <c r="K232" s="202">
        <v>24</v>
      </c>
      <c r="L232" s="204">
        <v>4.3999999999999997E-2</v>
      </c>
      <c r="M232" s="204">
        <v>5.8000000000000003E-2</v>
      </c>
      <c r="N232" s="202"/>
      <c r="O232" s="202"/>
      <c r="P232" s="355">
        <v>0.73319999999999996</v>
      </c>
    </row>
    <row r="233" spans="1:16" ht="33.75" x14ac:dyDescent="0.2">
      <c r="A233" s="202" t="s">
        <v>3324</v>
      </c>
      <c r="B233" s="202" t="s">
        <v>3303</v>
      </c>
      <c r="C233" s="354" t="s">
        <v>2711</v>
      </c>
      <c r="D233" s="204">
        <v>3.0150000000000001</v>
      </c>
      <c r="E233" s="204">
        <v>2.8260000000000001</v>
      </c>
      <c r="F233" s="204"/>
      <c r="G233" s="204"/>
      <c r="H233" s="205">
        <v>26.3</v>
      </c>
      <c r="I233" s="202">
        <v>8</v>
      </c>
      <c r="J233" s="204">
        <v>0.20100000000000001</v>
      </c>
      <c r="K233" s="202">
        <v>44</v>
      </c>
      <c r="L233" s="204">
        <v>4.8000000000000001E-2</v>
      </c>
      <c r="M233" s="204">
        <v>6.6000000000000003E-2</v>
      </c>
      <c r="N233" s="202"/>
      <c r="O233" s="202"/>
      <c r="P233" s="355">
        <v>0.90969999999999995</v>
      </c>
    </row>
    <row r="234" spans="1:16" ht="45" x14ac:dyDescent="0.2">
      <c r="A234" s="202" t="s">
        <v>2554</v>
      </c>
      <c r="B234" s="202" t="s">
        <v>3303</v>
      </c>
      <c r="C234" s="354" t="s">
        <v>2712</v>
      </c>
      <c r="D234" s="204">
        <v>1.6240000000000001</v>
      </c>
      <c r="E234" s="204">
        <v>1.544</v>
      </c>
      <c r="F234" s="204"/>
      <c r="G234" s="204"/>
      <c r="H234" s="205">
        <v>19.600000000000001</v>
      </c>
      <c r="I234" s="202">
        <v>6</v>
      </c>
      <c r="J234" s="204">
        <v>0.16800000000000001</v>
      </c>
      <c r="K234" s="202">
        <v>38</v>
      </c>
      <c r="L234" s="204">
        <v>4.2000000000000003E-2</v>
      </c>
      <c r="M234" s="204">
        <v>5.7000000000000002E-2</v>
      </c>
      <c r="N234" s="202"/>
      <c r="O234" s="202"/>
      <c r="P234" s="355">
        <v>0.84730000000000005</v>
      </c>
    </row>
    <row r="235" spans="1:16" ht="33.75" x14ac:dyDescent="0.2">
      <c r="A235" s="202" t="s">
        <v>543</v>
      </c>
      <c r="B235" s="202" t="s">
        <v>3303</v>
      </c>
      <c r="C235" s="354" t="s">
        <v>661</v>
      </c>
      <c r="D235" s="204">
        <v>1.2170000000000001</v>
      </c>
      <c r="E235" s="204">
        <v>1.145</v>
      </c>
      <c r="F235" s="204"/>
      <c r="G235" s="204"/>
      <c r="H235" s="205">
        <v>15.4</v>
      </c>
      <c r="I235" s="202">
        <v>4</v>
      </c>
      <c r="J235" s="204">
        <v>0.16600000000000001</v>
      </c>
      <c r="K235" s="202">
        <v>30</v>
      </c>
      <c r="L235" s="204">
        <v>3.7999999999999999E-2</v>
      </c>
      <c r="M235" s="204">
        <v>5.0999999999999997E-2</v>
      </c>
      <c r="N235" s="202"/>
      <c r="O235" s="202"/>
      <c r="P235" s="355">
        <v>0.81499999999999995</v>
      </c>
    </row>
    <row r="236" spans="1:16" ht="33.75" x14ac:dyDescent="0.2">
      <c r="A236" s="202" t="s">
        <v>895</v>
      </c>
      <c r="B236" s="202" t="s">
        <v>3303</v>
      </c>
      <c r="C236" s="354" t="s">
        <v>376</v>
      </c>
      <c r="D236" s="204">
        <v>0.45200000000000001</v>
      </c>
      <c r="E236" s="204">
        <v>0.41799999999999998</v>
      </c>
      <c r="F236" s="204"/>
      <c r="G236" s="204"/>
      <c r="H236" s="205">
        <v>2.4</v>
      </c>
      <c r="I236" s="202">
        <v>1</v>
      </c>
      <c r="J236" s="204">
        <v>2.1999999999999999E-2</v>
      </c>
      <c r="K236" s="202">
        <v>8</v>
      </c>
      <c r="L236" s="204">
        <v>5.2999999999999999E-2</v>
      </c>
      <c r="M236" s="204">
        <v>5.3999999999999999E-2</v>
      </c>
      <c r="N236" s="202"/>
      <c r="O236" s="202"/>
      <c r="P236" s="355">
        <v>0.76559999999999995</v>
      </c>
    </row>
    <row r="237" spans="1:16" ht="33.75" x14ac:dyDescent="0.2">
      <c r="A237" s="202" t="s">
        <v>896</v>
      </c>
      <c r="B237" s="202" t="s">
        <v>3303</v>
      </c>
      <c r="C237" s="354" t="s">
        <v>377</v>
      </c>
      <c r="D237" s="204">
        <v>0.42</v>
      </c>
      <c r="E237" s="204">
        <v>0.38200000000000001</v>
      </c>
      <c r="F237" s="204"/>
      <c r="G237" s="204"/>
      <c r="H237" s="205">
        <v>2.2000000000000002</v>
      </c>
      <c r="I237" s="202">
        <v>1</v>
      </c>
      <c r="J237" s="204">
        <v>8.9999999999999993E-3</v>
      </c>
      <c r="K237" s="202">
        <v>4</v>
      </c>
      <c r="L237" s="204">
        <v>5.5E-2</v>
      </c>
      <c r="M237" s="204">
        <v>5.3999999999999999E-2</v>
      </c>
      <c r="N237" s="202"/>
      <c r="O237" s="202"/>
      <c r="P237" s="355">
        <v>1.0057</v>
      </c>
    </row>
    <row r="238" spans="1:16" ht="22.5" x14ac:dyDescent="0.2">
      <c r="A238" s="202" t="s">
        <v>2498</v>
      </c>
      <c r="B238" s="202" t="s">
        <v>3304</v>
      </c>
      <c r="C238" s="354" t="s">
        <v>3677</v>
      </c>
      <c r="D238" s="204">
        <v>0.625</v>
      </c>
      <c r="E238" s="204">
        <v>0.625</v>
      </c>
      <c r="F238" s="204"/>
      <c r="G238" s="204"/>
      <c r="H238" s="205">
        <v>4.4000000000000004</v>
      </c>
      <c r="I238" s="202">
        <v>1</v>
      </c>
      <c r="J238" s="204">
        <v>0.222</v>
      </c>
      <c r="K238" s="202">
        <v>11</v>
      </c>
      <c r="L238" s="204">
        <v>7.0999999999999994E-2</v>
      </c>
      <c r="M238" s="204">
        <v>8.2000000000000003E-2</v>
      </c>
      <c r="N238" s="202"/>
      <c r="O238" s="202"/>
      <c r="P238" s="355">
        <v>0.96060000000000001</v>
      </c>
    </row>
    <row r="239" spans="1:16" ht="56.25" x14ac:dyDescent="0.2">
      <c r="A239" s="202" t="s">
        <v>1577</v>
      </c>
      <c r="B239" s="202" t="s">
        <v>3304</v>
      </c>
      <c r="C239" s="354" t="s">
        <v>5642</v>
      </c>
      <c r="D239" s="204">
        <v>1.766</v>
      </c>
      <c r="E239" s="204">
        <v>1.764</v>
      </c>
      <c r="F239" s="204"/>
      <c r="G239" s="204"/>
      <c r="H239" s="205">
        <v>11.1</v>
      </c>
      <c r="I239" s="202">
        <v>3</v>
      </c>
      <c r="J239" s="204">
        <v>0.41599999999999998</v>
      </c>
      <c r="K239" s="202">
        <v>24</v>
      </c>
      <c r="L239" s="204">
        <v>0.105</v>
      </c>
      <c r="M239" s="204">
        <v>0.13700000000000001</v>
      </c>
      <c r="N239" s="202"/>
      <c r="O239" s="202" t="s">
        <v>310</v>
      </c>
      <c r="P239" s="355">
        <v>2.0758000000000001</v>
      </c>
    </row>
    <row r="240" spans="1:16" ht="45" x14ac:dyDescent="0.2">
      <c r="A240" s="202" t="s">
        <v>3679</v>
      </c>
      <c r="B240" s="202" t="s">
        <v>3304</v>
      </c>
      <c r="C240" s="354" t="s">
        <v>7185</v>
      </c>
      <c r="D240" s="204">
        <v>1.1439999999999999</v>
      </c>
      <c r="E240" s="204">
        <v>1.143</v>
      </c>
      <c r="F240" s="204"/>
      <c r="G240" s="204"/>
      <c r="H240" s="205">
        <v>12.2</v>
      </c>
      <c r="I240" s="202">
        <v>3</v>
      </c>
      <c r="J240" s="204">
        <v>0.22500000000000001</v>
      </c>
      <c r="K240" s="202">
        <v>25</v>
      </c>
      <c r="L240" s="204">
        <v>5.1999999999999998E-2</v>
      </c>
      <c r="M240" s="204">
        <v>6.8000000000000005E-2</v>
      </c>
      <c r="N240" s="202"/>
      <c r="O240" s="202"/>
      <c r="P240" s="355">
        <v>0.85540000000000005</v>
      </c>
    </row>
    <row r="241" spans="1:16" ht="56.25" x14ac:dyDescent="0.2">
      <c r="A241" s="202" t="s">
        <v>3680</v>
      </c>
      <c r="B241" s="202" t="s">
        <v>3304</v>
      </c>
      <c r="C241" s="354" t="s">
        <v>7186</v>
      </c>
      <c r="D241" s="204">
        <v>0.84599999999999997</v>
      </c>
      <c r="E241" s="204">
        <v>0.84499999999999997</v>
      </c>
      <c r="F241" s="204"/>
      <c r="G241" s="204"/>
      <c r="H241" s="205">
        <v>4.5999999999999996</v>
      </c>
      <c r="I241" s="202">
        <v>1</v>
      </c>
      <c r="J241" s="204">
        <v>0.3</v>
      </c>
      <c r="K241" s="202">
        <v>11</v>
      </c>
      <c r="L241" s="204">
        <v>6.9000000000000006E-2</v>
      </c>
      <c r="M241" s="204">
        <v>8.1000000000000003E-2</v>
      </c>
      <c r="N241" s="202"/>
      <c r="O241" s="202"/>
      <c r="P241" s="355">
        <v>0.90969999999999995</v>
      </c>
    </row>
    <row r="242" spans="1:16" ht="56.25" x14ac:dyDescent="0.2">
      <c r="A242" s="202" t="s">
        <v>391</v>
      </c>
      <c r="B242" s="202" t="s">
        <v>3304</v>
      </c>
      <c r="C242" s="354" t="s">
        <v>7187</v>
      </c>
      <c r="D242" s="204">
        <v>0.64800000000000002</v>
      </c>
      <c r="E242" s="204">
        <v>0.64800000000000002</v>
      </c>
      <c r="F242" s="204"/>
      <c r="G242" s="204"/>
      <c r="H242" s="205">
        <v>4.8</v>
      </c>
      <c r="I242" s="202">
        <v>1</v>
      </c>
      <c r="J242" s="204">
        <v>0.214</v>
      </c>
      <c r="K242" s="202">
        <v>13</v>
      </c>
      <c r="L242" s="204">
        <v>5.6000000000000001E-2</v>
      </c>
      <c r="M242" s="204">
        <v>6.6000000000000003E-2</v>
      </c>
      <c r="N242" s="202"/>
      <c r="O242" s="202"/>
      <c r="P242" s="355">
        <v>0.7359</v>
      </c>
    </row>
    <row r="243" spans="1:16" ht="56.25" x14ac:dyDescent="0.2">
      <c r="A243" s="202" t="s">
        <v>789</v>
      </c>
      <c r="B243" s="202" t="s">
        <v>3304</v>
      </c>
      <c r="C243" s="354" t="s">
        <v>7188</v>
      </c>
      <c r="D243" s="204">
        <v>0.42699999999999999</v>
      </c>
      <c r="E243" s="204">
        <v>0.42699999999999999</v>
      </c>
      <c r="F243" s="204"/>
      <c r="G243" s="204"/>
      <c r="H243" s="205">
        <v>2.9</v>
      </c>
      <c r="I243" s="202">
        <v>1</v>
      </c>
      <c r="J243" s="204">
        <v>0.16400000000000001</v>
      </c>
      <c r="K243" s="202">
        <v>8</v>
      </c>
      <c r="L243" s="204">
        <v>6.0999999999999999E-2</v>
      </c>
      <c r="M243" s="204">
        <v>6.5000000000000002E-2</v>
      </c>
      <c r="N243" s="202"/>
      <c r="O243" s="202"/>
      <c r="P243" s="355">
        <v>0.74880000000000002</v>
      </c>
    </row>
    <row r="244" spans="1:16" ht="45" x14ac:dyDescent="0.2">
      <c r="A244" s="202" t="s">
        <v>589</v>
      </c>
      <c r="B244" s="202" t="s">
        <v>3303</v>
      </c>
      <c r="C244" s="354" t="s">
        <v>7703</v>
      </c>
      <c r="D244" s="204">
        <v>1.9710000000000001</v>
      </c>
      <c r="E244" s="204">
        <v>1.96</v>
      </c>
      <c r="F244" s="204"/>
      <c r="G244" s="204"/>
      <c r="H244" s="205">
        <v>2.9</v>
      </c>
      <c r="I244" s="202">
        <v>1</v>
      </c>
      <c r="J244" s="204">
        <v>0.27900000000000003</v>
      </c>
      <c r="K244" s="202">
        <v>8</v>
      </c>
      <c r="L244" s="204">
        <v>6.5000000000000002E-2</v>
      </c>
      <c r="M244" s="204">
        <v>6.9000000000000006E-2</v>
      </c>
      <c r="N244" s="202"/>
      <c r="O244" s="202"/>
      <c r="P244" s="355">
        <v>0.91269999999999996</v>
      </c>
    </row>
    <row r="245" spans="1:16" ht="45" x14ac:dyDescent="0.2">
      <c r="A245" s="202" t="s">
        <v>590</v>
      </c>
      <c r="B245" s="202" t="s">
        <v>3303</v>
      </c>
      <c r="C245" s="354" t="s">
        <v>7704</v>
      </c>
      <c r="D245" s="204">
        <v>1.381</v>
      </c>
      <c r="E245" s="204">
        <v>1.38</v>
      </c>
      <c r="F245" s="204"/>
      <c r="G245" s="204"/>
      <c r="H245" s="205">
        <v>3.1</v>
      </c>
      <c r="I245" s="202">
        <v>1</v>
      </c>
      <c r="J245" s="204">
        <v>0.17599999999999999</v>
      </c>
      <c r="K245" s="202">
        <v>8</v>
      </c>
      <c r="L245" s="204">
        <v>5.7000000000000002E-2</v>
      </c>
      <c r="M245" s="204">
        <v>6.0999999999999999E-2</v>
      </c>
      <c r="N245" s="202"/>
      <c r="O245" s="202"/>
      <c r="P245" s="355">
        <v>0.8871</v>
      </c>
    </row>
    <row r="246" spans="1:16" ht="45" x14ac:dyDescent="0.2">
      <c r="A246" s="202" t="s">
        <v>2714</v>
      </c>
      <c r="B246" s="202" t="s">
        <v>3303</v>
      </c>
      <c r="C246" s="354" t="s">
        <v>7705</v>
      </c>
      <c r="D246" s="204">
        <v>0.94199999999999995</v>
      </c>
      <c r="E246" s="204">
        <v>0.94199999999999995</v>
      </c>
      <c r="F246" s="204"/>
      <c r="G246" s="204"/>
      <c r="H246" s="205">
        <v>2.5</v>
      </c>
      <c r="I246" s="202">
        <v>1</v>
      </c>
      <c r="J246" s="204">
        <v>0.16400000000000001</v>
      </c>
      <c r="K246" s="202">
        <v>7</v>
      </c>
      <c r="L246" s="204">
        <v>0.06</v>
      </c>
      <c r="M246" s="204">
        <v>6.2E-2</v>
      </c>
      <c r="N246" s="202"/>
      <c r="O246" s="202"/>
      <c r="P246" s="355">
        <v>0.92779999999999996</v>
      </c>
    </row>
    <row r="247" spans="1:16" ht="33.75" x14ac:dyDescent="0.2">
      <c r="A247" s="202" t="s">
        <v>592</v>
      </c>
      <c r="B247" s="202" t="s">
        <v>3303</v>
      </c>
      <c r="C247" s="354" t="s">
        <v>3422</v>
      </c>
      <c r="D247" s="204">
        <v>3.6</v>
      </c>
      <c r="E247" s="204">
        <v>3.4750000000000001</v>
      </c>
      <c r="F247" s="204"/>
      <c r="G247" s="204"/>
      <c r="H247" s="205">
        <v>8.8000000000000007</v>
      </c>
      <c r="I247" s="202">
        <v>2</v>
      </c>
      <c r="J247" s="204">
        <v>0.26200000000000001</v>
      </c>
      <c r="K247" s="202">
        <v>16</v>
      </c>
      <c r="L247" s="204">
        <v>6.3E-2</v>
      </c>
      <c r="M247" s="204">
        <v>0.08</v>
      </c>
      <c r="N247" s="202"/>
      <c r="O247" s="202"/>
      <c r="P247" s="355">
        <v>0.93259999999999998</v>
      </c>
    </row>
    <row r="248" spans="1:16" ht="22.5" x14ac:dyDescent="0.2">
      <c r="A248" s="202" t="s">
        <v>392</v>
      </c>
      <c r="B248" s="202" t="s">
        <v>3303</v>
      </c>
      <c r="C248" s="354" t="s">
        <v>393</v>
      </c>
      <c r="D248" s="204">
        <v>1.823</v>
      </c>
      <c r="E248" s="204">
        <v>1.821</v>
      </c>
      <c r="F248" s="204"/>
      <c r="G248" s="204"/>
      <c r="H248" s="205">
        <v>13</v>
      </c>
      <c r="I248" s="202">
        <v>3</v>
      </c>
      <c r="J248" s="204">
        <v>0.32900000000000001</v>
      </c>
      <c r="K248" s="202">
        <v>26</v>
      </c>
      <c r="L248" s="204">
        <v>7.0999999999999994E-2</v>
      </c>
      <c r="M248" s="204">
        <v>9.4E-2</v>
      </c>
      <c r="N248" s="202"/>
      <c r="O248" s="202"/>
      <c r="P248" s="355">
        <v>1.3222</v>
      </c>
    </row>
    <row r="249" spans="1:16" ht="33.75" x14ac:dyDescent="0.2">
      <c r="A249" s="202" t="s">
        <v>394</v>
      </c>
      <c r="B249" s="202" t="s">
        <v>3303</v>
      </c>
      <c r="C249" s="354" t="s">
        <v>335</v>
      </c>
      <c r="D249" s="204">
        <v>0.90700000000000003</v>
      </c>
      <c r="E249" s="204">
        <v>0.90700000000000003</v>
      </c>
      <c r="F249" s="204"/>
      <c r="G249" s="204"/>
      <c r="H249" s="205">
        <v>4.3</v>
      </c>
      <c r="I249" s="202">
        <v>1</v>
      </c>
      <c r="J249" s="204">
        <v>0.25700000000000001</v>
      </c>
      <c r="K249" s="202">
        <v>10</v>
      </c>
      <c r="L249" s="204">
        <v>7.6999999999999999E-2</v>
      </c>
      <c r="M249" s="204">
        <v>0.09</v>
      </c>
      <c r="N249" s="202"/>
      <c r="O249" s="202"/>
      <c r="P249" s="355">
        <v>1.0415000000000001</v>
      </c>
    </row>
    <row r="250" spans="1:16" ht="22.5" x14ac:dyDescent="0.2">
      <c r="A250" s="202" t="s">
        <v>2796</v>
      </c>
      <c r="B250" s="202" t="s">
        <v>3303</v>
      </c>
      <c r="C250" s="354" t="s">
        <v>3552</v>
      </c>
      <c r="D250" s="204">
        <v>1.7090000000000001</v>
      </c>
      <c r="E250" s="204">
        <v>1.7070000000000001</v>
      </c>
      <c r="F250" s="204"/>
      <c r="G250" s="204"/>
      <c r="H250" s="205">
        <v>10.199999999999999</v>
      </c>
      <c r="I250" s="202">
        <v>2</v>
      </c>
      <c r="J250" s="204">
        <v>0.312</v>
      </c>
      <c r="K250" s="202">
        <v>22</v>
      </c>
      <c r="L250" s="204">
        <v>6.4000000000000001E-2</v>
      </c>
      <c r="M250" s="204">
        <v>8.4000000000000005E-2</v>
      </c>
      <c r="N250" s="202"/>
      <c r="O250" s="202"/>
      <c r="P250" s="355">
        <v>1.1315</v>
      </c>
    </row>
    <row r="251" spans="1:16" ht="33.75" x14ac:dyDescent="0.2">
      <c r="A251" s="202" t="s">
        <v>2797</v>
      </c>
      <c r="B251" s="202" t="s">
        <v>3303</v>
      </c>
      <c r="C251" s="354" t="s">
        <v>6556</v>
      </c>
      <c r="D251" s="204">
        <v>0.85799999999999998</v>
      </c>
      <c r="E251" s="204">
        <v>0.85799999999999998</v>
      </c>
      <c r="F251" s="204"/>
      <c r="G251" s="204"/>
      <c r="H251" s="205">
        <v>2.9</v>
      </c>
      <c r="I251" s="202">
        <v>1</v>
      </c>
      <c r="J251" s="204">
        <v>0.252</v>
      </c>
      <c r="K251" s="202">
        <v>8</v>
      </c>
      <c r="L251" s="204">
        <v>5.8999999999999997E-2</v>
      </c>
      <c r="M251" s="204">
        <v>6.3E-2</v>
      </c>
      <c r="N251" s="202"/>
      <c r="O251" s="202"/>
      <c r="P251" s="355">
        <v>0.8679</v>
      </c>
    </row>
    <row r="252" spans="1:16" x14ac:dyDescent="0.2">
      <c r="A252" s="202" t="s">
        <v>585</v>
      </c>
      <c r="B252" s="202" t="s">
        <v>3303</v>
      </c>
      <c r="C252" s="354" t="s">
        <v>2798</v>
      </c>
      <c r="D252" s="204">
        <v>1.3440000000000001</v>
      </c>
      <c r="E252" s="204">
        <v>1.343</v>
      </c>
      <c r="F252" s="204"/>
      <c r="G252" s="204"/>
      <c r="H252" s="205">
        <v>9.8000000000000007</v>
      </c>
      <c r="I252" s="202">
        <v>2</v>
      </c>
      <c r="J252" s="204">
        <v>0.27700000000000002</v>
      </c>
      <c r="K252" s="202">
        <v>20</v>
      </c>
      <c r="L252" s="204">
        <v>5.8999999999999997E-2</v>
      </c>
      <c r="M252" s="204">
        <v>7.6999999999999999E-2</v>
      </c>
      <c r="N252" s="202"/>
      <c r="O252" s="202"/>
      <c r="P252" s="355">
        <v>1.0506</v>
      </c>
    </row>
    <row r="253" spans="1:16" x14ac:dyDescent="0.2">
      <c r="A253" s="202" t="s">
        <v>586</v>
      </c>
      <c r="B253" s="202" t="s">
        <v>3303</v>
      </c>
      <c r="C253" s="354" t="s">
        <v>2315</v>
      </c>
      <c r="D253" s="204">
        <v>0.63100000000000001</v>
      </c>
      <c r="E253" s="204">
        <v>0.63100000000000001</v>
      </c>
      <c r="F253" s="204"/>
      <c r="G253" s="204"/>
      <c r="H253" s="205">
        <v>2.7</v>
      </c>
      <c r="I253" s="202">
        <v>1</v>
      </c>
      <c r="J253" s="204">
        <v>0.17799999999999999</v>
      </c>
      <c r="K253" s="202">
        <v>7</v>
      </c>
      <c r="L253" s="204">
        <v>5.8999999999999997E-2</v>
      </c>
      <c r="M253" s="204">
        <v>6.0999999999999999E-2</v>
      </c>
      <c r="N253" s="202"/>
      <c r="O253" s="202"/>
      <c r="P253" s="355">
        <v>0.85880000000000001</v>
      </c>
    </row>
    <row r="254" spans="1:16" x14ac:dyDescent="0.2">
      <c r="A254" s="202" t="s">
        <v>442</v>
      </c>
      <c r="B254" s="202" t="s">
        <v>3303</v>
      </c>
      <c r="C254" s="354" t="s">
        <v>7706</v>
      </c>
      <c r="D254" s="204">
        <v>2.2589999999999999</v>
      </c>
      <c r="E254" s="204">
        <v>2.1859999999999999</v>
      </c>
      <c r="F254" s="204"/>
      <c r="G254" s="204"/>
      <c r="H254" s="205">
        <v>16.5</v>
      </c>
      <c r="I254" s="202">
        <v>5</v>
      </c>
      <c r="J254" s="204">
        <v>0.26500000000000001</v>
      </c>
      <c r="K254" s="202">
        <v>33</v>
      </c>
      <c r="L254" s="204">
        <v>6.7000000000000004E-2</v>
      </c>
      <c r="M254" s="204">
        <v>9.0999999999999998E-2</v>
      </c>
      <c r="N254" s="202"/>
      <c r="O254" s="202"/>
      <c r="P254" s="355">
        <v>0.97650000000000003</v>
      </c>
    </row>
    <row r="255" spans="1:16" ht="22.5" x14ac:dyDescent="0.2">
      <c r="A255" s="202" t="s">
        <v>443</v>
      </c>
      <c r="B255" s="202" t="s">
        <v>3303</v>
      </c>
      <c r="C255" s="354" t="s">
        <v>7707</v>
      </c>
      <c r="D255" s="204">
        <v>1.6839999999999999</v>
      </c>
      <c r="E255" s="204">
        <v>1.6679999999999999</v>
      </c>
      <c r="F255" s="204"/>
      <c r="G255" s="204"/>
      <c r="H255" s="205">
        <v>4.5999999999999996</v>
      </c>
      <c r="I255" s="202">
        <v>1</v>
      </c>
      <c r="J255" s="204">
        <v>0.56100000000000005</v>
      </c>
      <c r="K255" s="202">
        <v>11</v>
      </c>
      <c r="L255" s="204">
        <v>0.17799999999999999</v>
      </c>
      <c r="M255" s="204">
        <v>0.20899999999999999</v>
      </c>
      <c r="N255" s="202"/>
      <c r="O255" s="202"/>
      <c r="P255" s="355">
        <v>0.90880000000000005</v>
      </c>
    </row>
    <row r="256" spans="1:16" ht="45" x14ac:dyDescent="0.2">
      <c r="A256" s="202" t="s">
        <v>378</v>
      </c>
      <c r="B256" s="202" t="s">
        <v>3303</v>
      </c>
      <c r="C256" s="354" t="s">
        <v>7708</v>
      </c>
      <c r="D256" s="204">
        <v>1.417</v>
      </c>
      <c r="E256" s="204">
        <v>1.329</v>
      </c>
      <c r="F256" s="204"/>
      <c r="G256" s="204"/>
      <c r="H256" s="205">
        <v>7.5</v>
      </c>
      <c r="I256" s="202">
        <v>2</v>
      </c>
      <c r="J256" s="204">
        <v>0.24299999999999999</v>
      </c>
      <c r="K256" s="202">
        <v>16</v>
      </c>
      <c r="L256" s="204">
        <v>6.8000000000000005E-2</v>
      </c>
      <c r="M256" s="204">
        <v>8.5000000000000006E-2</v>
      </c>
      <c r="N256" s="202"/>
      <c r="O256" s="202"/>
      <c r="P256" s="355">
        <v>0.81830000000000003</v>
      </c>
    </row>
    <row r="257" spans="1:16" ht="56.25" x14ac:dyDescent="0.2">
      <c r="A257" s="202" t="s">
        <v>2372</v>
      </c>
      <c r="B257" s="202" t="s">
        <v>3303</v>
      </c>
      <c r="C257" s="354" t="s">
        <v>7709</v>
      </c>
      <c r="D257" s="204">
        <v>0.94099999999999995</v>
      </c>
      <c r="E257" s="204">
        <v>0.90200000000000002</v>
      </c>
      <c r="F257" s="204"/>
      <c r="G257" s="204"/>
      <c r="H257" s="205">
        <v>3.8</v>
      </c>
      <c r="I257" s="202">
        <v>1</v>
      </c>
      <c r="J257" s="204">
        <v>0.18</v>
      </c>
      <c r="K257" s="202">
        <v>11</v>
      </c>
      <c r="L257" s="204">
        <v>9.8000000000000004E-2</v>
      </c>
      <c r="M257" s="204">
        <v>0.11</v>
      </c>
      <c r="N257" s="202"/>
      <c r="O257" s="202"/>
      <c r="P257" s="355">
        <v>0.79549999999999998</v>
      </c>
    </row>
    <row r="258" spans="1:16" ht="56.25" x14ac:dyDescent="0.2">
      <c r="A258" s="202" t="s">
        <v>7195</v>
      </c>
      <c r="B258" s="202" t="s">
        <v>3303</v>
      </c>
      <c r="C258" s="354" t="s">
        <v>7710</v>
      </c>
      <c r="D258" s="204">
        <v>0.76600000000000001</v>
      </c>
      <c r="E258" s="204">
        <v>0.74099999999999999</v>
      </c>
      <c r="F258" s="204"/>
      <c r="G258" s="204"/>
      <c r="H258" s="205">
        <v>3.4</v>
      </c>
      <c r="I258" s="202">
        <v>1</v>
      </c>
      <c r="J258" s="204">
        <v>0.189</v>
      </c>
      <c r="K258" s="202">
        <v>10</v>
      </c>
      <c r="L258" s="204">
        <v>0.10299999999999999</v>
      </c>
      <c r="M258" s="204">
        <v>0.113</v>
      </c>
      <c r="N258" s="202"/>
      <c r="O258" s="202"/>
      <c r="P258" s="355">
        <v>0.80210000000000004</v>
      </c>
    </row>
    <row r="259" spans="1:16" ht="45" x14ac:dyDescent="0.2">
      <c r="A259" s="202" t="s">
        <v>7711</v>
      </c>
      <c r="B259" s="202" t="s">
        <v>3303</v>
      </c>
      <c r="C259" s="354" t="s">
        <v>7712</v>
      </c>
      <c r="D259" s="204">
        <v>0.61</v>
      </c>
      <c r="E259" s="204">
        <v>0.59899999999999998</v>
      </c>
      <c r="F259" s="204"/>
      <c r="G259" s="204"/>
      <c r="H259" s="205">
        <v>2.4</v>
      </c>
      <c r="I259" s="202">
        <v>1</v>
      </c>
      <c r="J259" s="204">
        <v>0.127</v>
      </c>
      <c r="K259" s="202">
        <v>6</v>
      </c>
      <c r="L259" s="204">
        <v>0.123</v>
      </c>
      <c r="M259" s="204">
        <v>0.125</v>
      </c>
      <c r="N259" s="202"/>
      <c r="O259" s="202"/>
      <c r="P259" s="355">
        <v>0.84389999999999998</v>
      </c>
    </row>
    <row r="260" spans="1:16" ht="22.5" x14ac:dyDescent="0.2">
      <c r="A260" s="202" t="s">
        <v>2499</v>
      </c>
      <c r="B260" s="202" t="s">
        <v>3305</v>
      </c>
      <c r="C260" s="354" t="s">
        <v>444</v>
      </c>
      <c r="D260" s="204">
        <v>0.98</v>
      </c>
      <c r="E260" s="204">
        <v>0.97899999999999998</v>
      </c>
      <c r="F260" s="204"/>
      <c r="G260" s="204"/>
      <c r="H260" s="205">
        <v>12.1</v>
      </c>
      <c r="I260" s="202">
        <v>3</v>
      </c>
      <c r="J260" s="204">
        <v>0.23499999999999999</v>
      </c>
      <c r="K260" s="202">
        <v>24</v>
      </c>
      <c r="L260" s="204">
        <v>5.3999999999999999E-2</v>
      </c>
      <c r="M260" s="204">
        <v>7.1999999999999995E-2</v>
      </c>
      <c r="N260" s="202"/>
      <c r="O260" s="202"/>
      <c r="P260" s="355">
        <v>1.1503000000000001</v>
      </c>
    </row>
    <row r="261" spans="1:16" ht="22.5" x14ac:dyDescent="0.2">
      <c r="A261" s="202" t="s">
        <v>849</v>
      </c>
      <c r="B261" s="202" t="s">
        <v>3305</v>
      </c>
      <c r="C261" s="354" t="s">
        <v>445</v>
      </c>
      <c r="D261" s="204">
        <v>0.45600000000000002</v>
      </c>
      <c r="E261" s="204">
        <v>0.45500000000000002</v>
      </c>
      <c r="F261" s="204"/>
      <c r="G261" s="204"/>
      <c r="H261" s="205">
        <v>5.7</v>
      </c>
      <c r="I261" s="202">
        <v>1</v>
      </c>
      <c r="J261" s="204">
        <v>0.29099999999999998</v>
      </c>
      <c r="K261" s="202">
        <v>13</v>
      </c>
      <c r="L261" s="204">
        <v>5.5E-2</v>
      </c>
      <c r="M261" s="204">
        <v>6.6000000000000003E-2</v>
      </c>
      <c r="N261" s="202"/>
      <c r="O261" s="202"/>
      <c r="P261" s="355">
        <v>0.9506</v>
      </c>
    </row>
    <row r="262" spans="1:16" ht="22.5" x14ac:dyDescent="0.2">
      <c r="A262" s="202" t="s">
        <v>447</v>
      </c>
      <c r="B262" s="202" t="s">
        <v>3305</v>
      </c>
      <c r="C262" s="354" t="s">
        <v>2300</v>
      </c>
      <c r="D262" s="204">
        <v>1.6719999999999999</v>
      </c>
      <c r="E262" s="204">
        <v>1.669</v>
      </c>
      <c r="F262" s="204"/>
      <c r="G262" s="204"/>
      <c r="H262" s="205">
        <v>25.1</v>
      </c>
      <c r="I262" s="202">
        <v>7</v>
      </c>
      <c r="J262" s="204">
        <v>0.19800000000000001</v>
      </c>
      <c r="K262" s="202">
        <v>43</v>
      </c>
      <c r="L262" s="204">
        <v>4.3999999999999997E-2</v>
      </c>
      <c r="M262" s="204">
        <v>6.0999999999999999E-2</v>
      </c>
      <c r="N262" s="202"/>
      <c r="O262" s="202"/>
      <c r="P262" s="355">
        <v>0.78190000000000004</v>
      </c>
    </row>
    <row r="263" spans="1:16" ht="56.25" x14ac:dyDescent="0.2">
      <c r="A263" s="202" t="s">
        <v>3349</v>
      </c>
      <c r="B263" s="202" t="s">
        <v>3305</v>
      </c>
      <c r="C263" s="354" t="s">
        <v>7713</v>
      </c>
      <c r="D263" s="204">
        <v>1.339</v>
      </c>
      <c r="E263" s="204">
        <v>1.3380000000000001</v>
      </c>
      <c r="F263" s="204"/>
      <c r="G263" s="204"/>
      <c r="H263" s="205">
        <v>18.2</v>
      </c>
      <c r="I263" s="202">
        <v>5</v>
      </c>
      <c r="J263" s="204">
        <v>0.214</v>
      </c>
      <c r="K263" s="202">
        <v>34</v>
      </c>
      <c r="L263" s="204">
        <v>4.9000000000000002E-2</v>
      </c>
      <c r="M263" s="204">
        <v>6.7000000000000004E-2</v>
      </c>
      <c r="N263" s="202"/>
      <c r="O263" s="202"/>
      <c r="P263" s="355">
        <v>1.0631999999999999</v>
      </c>
    </row>
    <row r="264" spans="1:16" ht="56.25" x14ac:dyDescent="0.2">
      <c r="A264" s="202" t="s">
        <v>337</v>
      </c>
      <c r="B264" s="202" t="s">
        <v>3305</v>
      </c>
      <c r="C264" s="354" t="s">
        <v>7714</v>
      </c>
      <c r="D264" s="204">
        <v>0.499</v>
      </c>
      <c r="E264" s="204">
        <v>0.499</v>
      </c>
      <c r="F264" s="204"/>
      <c r="G264" s="204"/>
      <c r="H264" s="205">
        <v>7.8</v>
      </c>
      <c r="I264" s="202">
        <v>2</v>
      </c>
      <c r="J264" s="204">
        <v>0.161</v>
      </c>
      <c r="K264" s="202">
        <v>16</v>
      </c>
      <c r="L264" s="204">
        <v>4.2999999999999997E-2</v>
      </c>
      <c r="M264" s="204">
        <v>5.5E-2</v>
      </c>
      <c r="N264" s="202"/>
      <c r="O264" s="202"/>
      <c r="P264" s="355">
        <v>0.77900000000000003</v>
      </c>
    </row>
    <row r="265" spans="1:16" ht="45" x14ac:dyDescent="0.2">
      <c r="A265" s="202" t="s">
        <v>5652</v>
      </c>
      <c r="B265" s="202" t="s">
        <v>3305</v>
      </c>
      <c r="C265" s="354" t="s">
        <v>5654</v>
      </c>
      <c r="D265" s="204">
        <v>0.161</v>
      </c>
      <c r="E265" s="204">
        <v>0.161</v>
      </c>
      <c r="F265" s="204"/>
      <c r="G265" s="204"/>
      <c r="H265" s="205">
        <v>1</v>
      </c>
      <c r="I265" s="202"/>
      <c r="J265" s="204"/>
      <c r="K265" s="202"/>
      <c r="L265" s="204"/>
      <c r="M265" s="204"/>
      <c r="N265" s="202"/>
      <c r="O265" s="202"/>
      <c r="P265" s="355">
        <v>1.1552</v>
      </c>
    </row>
    <row r="266" spans="1:16" x14ac:dyDescent="0.2">
      <c r="A266" s="202" t="s">
        <v>3282</v>
      </c>
      <c r="B266" s="202" t="s">
        <v>3305</v>
      </c>
      <c r="C266" s="354" t="s">
        <v>380</v>
      </c>
      <c r="D266" s="204">
        <v>0.371</v>
      </c>
      <c r="E266" s="204">
        <v>0.37</v>
      </c>
      <c r="F266" s="204"/>
      <c r="G266" s="204"/>
      <c r="H266" s="205">
        <v>5.3</v>
      </c>
      <c r="I266" s="202">
        <v>1</v>
      </c>
      <c r="J266" s="204">
        <v>0.17799999999999999</v>
      </c>
      <c r="K266" s="202">
        <v>11</v>
      </c>
      <c r="L266" s="204">
        <v>4.5999999999999999E-2</v>
      </c>
      <c r="M266" s="204">
        <v>5.5E-2</v>
      </c>
      <c r="N266" s="202"/>
      <c r="O266" s="202"/>
      <c r="P266" s="355">
        <v>0.70709999999999995</v>
      </c>
    </row>
    <row r="267" spans="1:16" x14ac:dyDescent="0.2">
      <c r="A267" s="202" t="s">
        <v>3283</v>
      </c>
      <c r="B267" s="202" t="s">
        <v>3305</v>
      </c>
      <c r="C267" s="354" t="s">
        <v>1574</v>
      </c>
      <c r="D267" s="204">
        <v>0.53</v>
      </c>
      <c r="E267" s="204">
        <v>0.52900000000000003</v>
      </c>
      <c r="F267" s="204"/>
      <c r="G267" s="204"/>
      <c r="H267" s="205">
        <v>9.4</v>
      </c>
      <c r="I267" s="202">
        <v>2</v>
      </c>
      <c r="J267" s="204">
        <v>0.17299999999999999</v>
      </c>
      <c r="K267" s="202">
        <v>17</v>
      </c>
      <c r="L267" s="204">
        <v>3.9E-2</v>
      </c>
      <c r="M267" s="204">
        <v>0.05</v>
      </c>
      <c r="N267" s="202"/>
      <c r="O267" s="202"/>
      <c r="P267" s="355">
        <v>0.72460000000000002</v>
      </c>
    </row>
    <row r="268" spans="1:16" ht="33.75" x14ac:dyDescent="0.2">
      <c r="A268" s="202" t="s">
        <v>3285</v>
      </c>
      <c r="B268" s="202" t="s">
        <v>3305</v>
      </c>
      <c r="C268" s="354" t="s">
        <v>339</v>
      </c>
      <c r="D268" s="204">
        <v>0.44900000000000001</v>
      </c>
      <c r="E268" s="204">
        <v>0.44800000000000001</v>
      </c>
      <c r="F268" s="204"/>
      <c r="G268" s="204"/>
      <c r="H268" s="205">
        <v>6.7</v>
      </c>
      <c r="I268" s="202">
        <v>1</v>
      </c>
      <c r="J268" s="204">
        <v>0.19</v>
      </c>
      <c r="K268" s="202">
        <v>15</v>
      </c>
      <c r="L268" s="204">
        <v>4.4999999999999998E-2</v>
      </c>
      <c r="M268" s="204">
        <v>5.6000000000000001E-2</v>
      </c>
      <c r="N268" s="202"/>
      <c r="O268" s="202"/>
      <c r="P268" s="355">
        <v>0.7641</v>
      </c>
    </row>
    <row r="269" spans="1:16" x14ac:dyDescent="0.2">
      <c r="A269" s="202" t="s">
        <v>3287</v>
      </c>
      <c r="B269" s="202" t="s">
        <v>3305</v>
      </c>
      <c r="C269" s="354" t="s">
        <v>1472</v>
      </c>
      <c r="D269" s="204">
        <v>0.29399999999999998</v>
      </c>
      <c r="E269" s="204">
        <v>0.29399999999999998</v>
      </c>
      <c r="F269" s="204"/>
      <c r="G269" s="204"/>
      <c r="H269" s="205">
        <v>3.5</v>
      </c>
      <c r="I269" s="202">
        <v>1</v>
      </c>
      <c r="J269" s="204">
        <v>0.16900000000000001</v>
      </c>
      <c r="K269" s="202">
        <v>10</v>
      </c>
      <c r="L269" s="204">
        <v>5.7000000000000002E-2</v>
      </c>
      <c r="M269" s="204">
        <v>6.4000000000000001E-2</v>
      </c>
      <c r="N269" s="202"/>
      <c r="O269" s="202"/>
      <c r="P269" s="355">
        <v>0.73040000000000005</v>
      </c>
    </row>
    <row r="270" spans="1:16" ht="33.75" x14ac:dyDescent="0.2">
      <c r="A270" s="202" t="s">
        <v>3289</v>
      </c>
      <c r="B270" s="202" t="s">
        <v>3305</v>
      </c>
      <c r="C270" s="354" t="s">
        <v>5656</v>
      </c>
      <c r="D270" s="204">
        <v>0.57799999999999996</v>
      </c>
      <c r="E270" s="204">
        <v>0.57799999999999996</v>
      </c>
      <c r="F270" s="204"/>
      <c r="G270" s="204"/>
      <c r="H270" s="205">
        <v>7.9</v>
      </c>
      <c r="I270" s="202">
        <v>2</v>
      </c>
      <c r="J270" s="204">
        <v>0.185</v>
      </c>
      <c r="K270" s="202">
        <v>17</v>
      </c>
      <c r="L270" s="204">
        <v>4.9000000000000002E-2</v>
      </c>
      <c r="M270" s="204">
        <v>6.3E-2</v>
      </c>
      <c r="N270" s="202"/>
      <c r="O270" s="202"/>
      <c r="P270" s="355">
        <v>0.79830000000000001</v>
      </c>
    </row>
    <row r="271" spans="1:16" ht="33.75" x14ac:dyDescent="0.2">
      <c r="A271" s="202" t="s">
        <v>1473</v>
      </c>
      <c r="B271" s="202" t="s">
        <v>3305</v>
      </c>
      <c r="C271" s="354" t="s">
        <v>5657</v>
      </c>
      <c r="D271" s="204">
        <v>0.30299999999999999</v>
      </c>
      <c r="E271" s="204">
        <v>0.30299999999999999</v>
      </c>
      <c r="F271" s="204"/>
      <c r="G271" s="204"/>
      <c r="H271" s="205">
        <v>3.4</v>
      </c>
      <c r="I271" s="202">
        <v>1</v>
      </c>
      <c r="J271" s="204">
        <v>0.13200000000000001</v>
      </c>
      <c r="K271" s="202">
        <v>8</v>
      </c>
      <c r="L271" s="204">
        <v>6.2E-2</v>
      </c>
      <c r="M271" s="204">
        <v>6.8000000000000005E-2</v>
      </c>
      <c r="N271" s="202"/>
      <c r="O271" s="202"/>
      <c r="P271" s="355">
        <v>1.0548999999999999</v>
      </c>
    </row>
    <row r="272" spans="1:16" ht="33.75" x14ac:dyDescent="0.2">
      <c r="A272" s="202" t="s">
        <v>587</v>
      </c>
      <c r="B272" s="202" t="s">
        <v>3305</v>
      </c>
      <c r="C272" s="354" t="s">
        <v>5658</v>
      </c>
      <c r="D272" s="204">
        <v>0.30099999999999999</v>
      </c>
      <c r="E272" s="204">
        <v>0.30099999999999999</v>
      </c>
      <c r="F272" s="204"/>
      <c r="G272" s="204"/>
      <c r="H272" s="205">
        <v>3.9</v>
      </c>
      <c r="I272" s="202">
        <v>1</v>
      </c>
      <c r="J272" s="204">
        <v>0.161</v>
      </c>
      <c r="K272" s="202">
        <v>8</v>
      </c>
      <c r="L272" s="204">
        <v>5.2999999999999999E-2</v>
      </c>
      <c r="M272" s="204">
        <v>0.06</v>
      </c>
      <c r="N272" s="202"/>
      <c r="O272" s="202"/>
      <c r="P272" s="355">
        <v>0.63170000000000004</v>
      </c>
    </row>
    <row r="273" spans="1:16" ht="45" x14ac:dyDescent="0.2">
      <c r="A273" s="202" t="s">
        <v>1919</v>
      </c>
      <c r="B273" s="202" t="s">
        <v>3305</v>
      </c>
      <c r="C273" s="354" t="s">
        <v>7716</v>
      </c>
      <c r="D273" s="204">
        <v>0.34699999999999998</v>
      </c>
      <c r="E273" s="204">
        <v>0.34599999999999997</v>
      </c>
      <c r="F273" s="204"/>
      <c r="G273" s="204"/>
      <c r="H273" s="205">
        <v>3.6</v>
      </c>
      <c r="I273" s="202">
        <v>1</v>
      </c>
      <c r="J273" s="204">
        <v>0.16</v>
      </c>
      <c r="K273" s="202">
        <v>9</v>
      </c>
      <c r="L273" s="204">
        <v>6.2E-2</v>
      </c>
      <c r="M273" s="204">
        <v>7.0000000000000007E-2</v>
      </c>
      <c r="N273" s="202"/>
      <c r="O273" s="202"/>
      <c r="P273" s="355">
        <v>0.90549999999999997</v>
      </c>
    </row>
    <row r="274" spans="1:16" ht="22.5" x14ac:dyDescent="0.2">
      <c r="A274" s="202" t="s">
        <v>3290</v>
      </c>
      <c r="B274" s="202" t="s">
        <v>3305</v>
      </c>
      <c r="C274" s="354" t="s">
        <v>1583</v>
      </c>
      <c r="D274" s="204">
        <v>0.85899999999999999</v>
      </c>
      <c r="E274" s="204">
        <v>0.85899999999999999</v>
      </c>
      <c r="F274" s="204"/>
      <c r="G274" s="204"/>
      <c r="H274" s="205">
        <v>12</v>
      </c>
      <c r="I274" s="202">
        <v>3</v>
      </c>
      <c r="J274" s="204">
        <v>0.19900000000000001</v>
      </c>
      <c r="K274" s="202">
        <v>24</v>
      </c>
      <c r="L274" s="204">
        <v>4.5999999999999999E-2</v>
      </c>
      <c r="M274" s="204">
        <v>6.0999999999999999E-2</v>
      </c>
      <c r="N274" s="202"/>
      <c r="O274" s="202"/>
      <c r="P274" s="355">
        <v>0.80469999999999997</v>
      </c>
    </row>
    <row r="275" spans="1:16" ht="22.5" x14ac:dyDescent="0.2">
      <c r="A275" s="202" t="s">
        <v>3291</v>
      </c>
      <c r="B275" s="202" t="s">
        <v>3305</v>
      </c>
      <c r="C275" s="354" t="s">
        <v>1266</v>
      </c>
      <c r="D275" s="204">
        <v>0.34499999999999997</v>
      </c>
      <c r="E275" s="204">
        <v>0.34499999999999997</v>
      </c>
      <c r="F275" s="204"/>
      <c r="G275" s="204"/>
      <c r="H275" s="205">
        <v>4.3</v>
      </c>
      <c r="I275" s="202">
        <v>1</v>
      </c>
      <c r="J275" s="204">
        <v>0.191</v>
      </c>
      <c r="K275" s="202">
        <v>11</v>
      </c>
      <c r="L275" s="204">
        <v>5.3999999999999999E-2</v>
      </c>
      <c r="M275" s="204">
        <v>6.2E-2</v>
      </c>
      <c r="N275" s="202"/>
      <c r="O275" s="202"/>
      <c r="P275" s="355">
        <v>0.74119999999999997</v>
      </c>
    </row>
    <row r="276" spans="1:16" ht="22.5" x14ac:dyDescent="0.2">
      <c r="A276" s="202" t="s">
        <v>3293</v>
      </c>
      <c r="B276" s="202" t="s">
        <v>3305</v>
      </c>
      <c r="C276" s="354" t="s">
        <v>2102</v>
      </c>
      <c r="D276" s="204">
        <v>0.42399999999999999</v>
      </c>
      <c r="E276" s="204">
        <v>0.42399999999999999</v>
      </c>
      <c r="F276" s="204"/>
      <c r="G276" s="204"/>
      <c r="H276" s="205">
        <v>4.5999999999999996</v>
      </c>
      <c r="I276" s="202">
        <v>1</v>
      </c>
      <c r="J276" s="204">
        <v>0.27500000000000002</v>
      </c>
      <c r="K276" s="202">
        <v>11</v>
      </c>
      <c r="L276" s="204">
        <v>6.3E-2</v>
      </c>
      <c r="M276" s="204">
        <v>7.2999999999999995E-2</v>
      </c>
      <c r="N276" s="202"/>
      <c r="O276" s="202"/>
      <c r="P276" s="355">
        <v>0.96630000000000005</v>
      </c>
    </row>
    <row r="277" spans="1:16" ht="56.25" x14ac:dyDescent="0.2">
      <c r="A277" s="202" t="s">
        <v>3294</v>
      </c>
      <c r="B277" s="202" t="s">
        <v>3305</v>
      </c>
      <c r="C277" s="354" t="s">
        <v>5661</v>
      </c>
      <c r="D277" s="204">
        <v>0.92800000000000005</v>
      </c>
      <c r="E277" s="204">
        <v>0.92800000000000005</v>
      </c>
      <c r="F277" s="204"/>
      <c r="G277" s="204"/>
      <c r="H277" s="205">
        <v>12.2</v>
      </c>
      <c r="I277" s="202">
        <v>3</v>
      </c>
      <c r="J277" s="204">
        <v>0.223</v>
      </c>
      <c r="K277" s="202">
        <v>24</v>
      </c>
      <c r="L277" s="204">
        <v>5.0999999999999997E-2</v>
      </c>
      <c r="M277" s="204">
        <v>6.7000000000000004E-2</v>
      </c>
      <c r="N277" s="202"/>
      <c r="O277" s="202"/>
      <c r="P277" s="355">
        <v>1.0032000000000001</v>
      </c>
    </row>
    <row r="278" spans="1:16" ht="56.25" x14ac:dyDescent="0.2">
      <c r="A278" s="202" t="s">
        <v>3295</v>
      </c>
      <c r="B278" s="202" t="s">
        <v>3305</v>
      </c>
      <c r="C278" s="354" t="s">
        <v>5662</v>
      </c>
      <c r="D278" s="204">
        <v>0.28499999999999998</v>
      </c>
      <c r="E278" s="204">
        <v>0.28499999999999998</v>
      </c>
      <c r="F278" s="204"/>
      <c r="G278" s="204"/>
      <c r="H278" s="205">
        <v>3.4</v>
      </c>
      <c r="I278" s="202">
        <v>1</v>
      </c>
      <c r="J278" s="204">
        <v>0.14899999999999999</v>
      </c>
      <c r="K278" s="202">
        <v>8</v>
      </c>
      <c r="L278" s="204">
        <v>5.7000000000000002E-2</v>
      </c>
      <c r="M278" s="204">
        <v>6.2E-2</v>
      </c>
      <c r="N278" s="202"/>
      <c r="O278" s="202"/>
      <c r="P278" s="355">
        <v>0.75970000000000004</v>
      </c>
    </row>
    <row r="279" spans="1:16" x14ac:dyDescent="0.2">
      <c r="A279" s="202" t="s">
        <v>3502</v>
      </c>
      <c r="B279" s="202" t="s">
        <v>3305</v>
      </c>
      <c r="C279" s="354" t="s">
        <v>4586</v>
      </c>
      <c r="D279" s="204">
        <v>0.29899999999999999</v>
      </c>
      <c r="E279" s="204">
        <v>0.29899999999999999</v>
      </c>
      <c r="F279" s="204"/>
      <c r="G279" s="204"/>
      <c r="H279" s="205">
        <v>3.5</v>
      </c>
      <c r="I279" s="202">
        <v>1</v>
      </c>
      <c r="J279" s="204">
        <v>0.15</v>
      </c>
      <c r="K279" s="202">
        <v>8</v>
      </c>
      <c r="L279" s="204">
        <v>5.8000000000000003E-2</v>
      </c>
      <c r="M279" s="204">
        <v>6.4000000000000001E-2</v>
      </c>
      <c r="N279" s="202"/>
      <c r="O279" s="202"/>
      <c r="P279" s="355">
        <v>0.68989999999999996</v>
      </c>
    </row>
    <row r="280" spans="1:16" x14ac:dyDescent="0.2">
      <c r="A280" s="202" t="s">
        <v>5663</v>
      </c>
      <c r="B280" s="202" t="s">
        <v>3305</v>
      </c>
      <c r="C280" s="354" t="s">
        <v>5664</v>
      </c>
      <c r="D280" s="204">
        <v>0.158</v>
      </c>
      <c r="E280" s="204">
        <v>0.158</v>
      </c>
      <c r="F280" s="204"/>
      <c r="G280" s="204"/>
      <c r="H280" s="205">
        <v>1</v>
      </c>
      <c r="I280" s="202"/>
      <c r="J280" s="204"/>
      <c r="K280" s="202"/>
      <c r="L280" s="204"/>
      <c r="M280" s="204"/>
      <c r="N280" s="202"/>
      <c r="O280" s="202"/>
      <c r="P280" s="355">
        <v>1.4593</v>
      </c>
    </row>
    <row r="281" spans="1:16" ht="22.5" x14ac:dyDescent="0.2">
      <c r="A281" s="202" t="s">
        <v>5665</v>
      </c>
      <c r="B281" s="202" t="s">
        <v>3305</v>
      </c>
      <c r="C281" s="354" t="s">
        <v>5666</v>
      </c>
      <c r="D281" s="204">
        <v>0.33600000000000002</v>
      </c>
      <c r="E281" s="204">
        <v>0.33600000000000002</v>
      </c>
      <c r="F281" s="204"/>
      <c r="G281" s="204"/>
      <c r="H281" s="205">
        <v>3.8</v>
      </c>
      <c r="I281" s="202">
        <v>1</v>
      </c>
      <c r="J281" s="204">
        <v>0.187</v>
      </c>
      <c r="K281" s="202">
        <v>9</v>
      </c>
      <c r="L281" s="204">
        <v>0.06</v>
      </c>
      <c r="M281" s="204">
        <v>6.8000000000000005E-2</v>
      </c>
      <c r="N281" s="202"/>
      <c r="O281" s="202"/>
      <c r="P281" s="355">
        <v>0.73480000000000001</v>
      </c>
    </row>
    <row r="282" spans="1:16" ht="22.5" x14ac:dyDescent="0.2">
      <c r="A282" s="202" t="s">
        <v>1516</v>
      </c>
      <c r="B282" s="202" t="s">
        <v>3305</v>
      </c>
      <c r="C282" s="354" t="s">
        <v>4587</v>
      </c>
      <c r="D282" s="204">
        <v>0.25900000000000001</v>
      </c>
      <c r="E282" s="204">
        <v>0.25900000000000001</v>
      </c>
      <c r="F282" s="204"/>
      <c r="G282" s="204"/>
      <c r="H282" s="205">
        <v>2.6</v>
      </c>
      <c r="I282" s="202">
        <v>1</v>
      </c>
      <c r="J282" s="204">
        <v>0.121</v>
      </c>
      <c r="K282" s="202">
        <v>6</v>
      </c>
      <c r="L282" s="204">
        <v>6.9000000000000006E-2</v>
      </c>
      <c r="M282" s="204">
        <v>7.0999999999999994E-2</v>
      </c>
      <c r="N282" s="202"/>
      <c r="O282" s="202"/>
      <c r="P282" s="355">
        <v>0.70520000000000005</v>
      </c>
    </row>
    <row r="283" spans="1:16" ht="33.75" x14ac:dyDescent="0.2">
      <c r="A283" s="202" t="s">
        <v>2082</v>
      </c>
      <c r="B283" s="202" t="s">
        <v>3305</v>
      </c>
      <c r="C283" s="354" t="s">
        <v>7718</v>
      </c>
      <c r="D283" s="204">
        <v>0.496</v>
      </c>
      <c r="E283" s="204">
        <v>0.49199999999999999</v>
      </c>
      <c r="F283" s="204"/>
      <c r="G283" s="204"/>
      <c r="H283" s="205">
        <v>4.5</v>
      </c>
      <c r="I283" s="202">
        <v>1</v>
      </c>
      <c r="J283" s="204">
        <v>0.29499999999999998</v>
      </c>
      <c r="K283" s="202">
        <v>12</v>
      </c>
      <c r="L283" s="204">
        <v>6.2E-2</v>
      </c>
      <c r="M283" s="204">
        <v>7.2999999999999995E-2</v>
      </c>
      <c r="N283" s="202"/>
      <c r="O283" s="202"/>
      <c r="P283" s="355">
        <v>0.80279999999999996</v>
      </c>
    </row>
    <row r="284" spans="1:16" ht="22.5" x14ac:dyDescent="0.2">
      <c r="A284" s="202" t="s">
        <v>2362</v>
      </c>
      <c r="B284" s="202" t="s">
        <v>3303</v>
      </c>
      <c r="C284" s="354" t="s">
        <v>7198</v>
      </c>
      <c r="D284" s="204">
        <v>2.0590000000000002</v>
      </c>
      <c r="E284" s="204">
        <v>2.0419999999999998</v>
      </c>
      <c r="F284" s="204"/>
      <c r="G284" s="204"/>
      <c r="H284" s="205">
        <v>3.7</v>
      </c>
      <c r="I284" s="202">
        <v>1</v>
      </c>
      <c r="J284" s="204">
        <v>0.40200000000000002</v>
      </c>
      <c r="K284" s="202">
        <v>11</v>
      </c>
      <c r="L284" s="204">
        <v>6.0999999999999999E-2</v>
      </c>
      <c r="M284" s="204">
        <v>6.8000000000000005E-2</v>
      </c>
      <c r="N284" s="202"/>
      <c r="O284" s="202"/>
      <c r="P284" s="355">
        <v>0.95040000000000002</v>
      </c>
    </row>
    <row r="285" spans="1:16" ht="22.5" x14ac:dyDescent="0.2">
      <c r="A285" s="202" t="s">
        <v>2363</v>
      </c>
      <c r="B285" s="202" t="s">
        <v>3303</v>
      </c>
      <c r="C285" s="354" t="s">
        <v>7719</v>
      </c>
      <c r="D285" s="204">
        <v>1.7190000000000001</v>
      </c>
      <c r="E285" s="204">
        <v>1.712</v>
      </c>
      <c r="F285" s="204"/>
      <c r="G285" s="204"/>
      <c r="H285" s="205">
        <v>2.5</v>
      </c>
      <c r="I285" s="202">
        <v>1</v>
      </c>
      <c r="J285" s="204">
        <v>0.26900000000000002</v>
      </c>
      <c r="K285" s="202">
        <v>5</v>
      </c>
      <c r="L285" s="204">
        <v>0.06</v>
      </c>
      <c r="M285" s="204">
        <v>6.0999999999999999E-2</v>
      </c>
      <c r="N285" s="202"/>
      <c r="O285" s="202"/>
      <c r="P285" s="355">
        <v>0.97870000000000001</v>
      </c>
    </row>
    <row r="286" spans="1:16" x14ac:dyDescent="0.2">
      <c r="A286" s="81" t="s">
        <v>2284</v>
      </c>
      <c r="B286" s="207"/>
      <c r="C286" s="360"/>
      <c r="D286" s="209"/>
      <c r="E286" s="209"/>
      <c r="F286" s="209"/>
      <c r="G286" s="209"/>
      <c r="H286" s="210"/>
      <c r="I286" s="207"/>
      <c r="J286" s="209"/>
      <c r="K286" s="207"/>
      <c r="L286" s="209"/>
      <c r="M286" s="209"/>
      <c r="N286" s="207"/>
      <c r="O286" s="207"/>
      <c r="P286" s="363"/>
    </row>
    <row r="287" spans="1:16" ht="56.25" x14ac:dyDescent="0.2">
      <c r="A287" s="202" t="s">
        <v>3423</v>
      </c>
      <c r="B287" s="202" t="s">
        <v>3303</v>
      </c>
      <c r="C287" s="354" t="s">
        <v>7200</v>
      </c>
      <c r="D287" s="204">
        <v>2.9929999999999999</v>
      </c>
      <c r="E287" s="204">
        <v>2.798</v>
      </c>
      <c r="F287" s="204"/>
      <c r="G287" s="204"/>
      <c r="H287" s="205">
        <v>17.5</v>
      </c>
      <c r="I287" s="202">
        <v>5</v>
      </c>
      <c r="J287" s="204">
        <v>0.28899999999999998</v>
      </c>
      <c r="K287" s="202">
        <v>34</v>
      </c>
      <c r="L287" s="204">
        <v>6.9000000000000006E-2</v>
      </c>
      <c r="M287" s="204">
        <v>9.4E-2</v>
      </c>
      <c r="N287" s="202"/>
      <c r="O287" s="202"/>
      <c r="P287" s="355">
        <v>1.2327999999999999</v>
      </c>
    </row>
    <row r="288" spans="1:16" ht="56.25" x14ac:dyDescent="0.2">
      <c r="A288" s="202" t="s">
        <v>3497</v>
      </c>
      <c r="B288" s="202" t="s">
        <v>3303</v>
      </c>
      <c r="C288" s="354" t="s">
        <v>7201</v>
      </c>
      <c r="D288" s="204">
        <v>2.3220000000000001</v>
      </c>
      <c r="E288" s="204">
        <v>2.161</v>
      </c>
      <c r="F288" s="204"/>
      <c r="G288" s="204"/>
      <c r="H288" s="205">
        <v>14.7</v>
      </c>
      <c r="I288" s="202">
        <v>4</v>
      </c>
      <c r="J288" s="204">
        <v>0.247</v>
      </c>
      <c r="K288" s="202">
        <v>28</v>
      </c>
      <c r="L288" s="204">
        <v>5.8999999999999997E-2</v>
      </c>
      <c r="M288" s="204">
        <v>7.8E-2</v>
      </c>
      <c r="N288" s="202"/>
      <c r="O288" s="202"/>
      <c r="P288" s="355">
        <v>0.94469999999999998</v>
      </c>
    </row>
    <row r="289" spans="1:16" ht="45" x14ac:dyDescent="0.2">
      <c r="A289" s="202" t="s">
        <v>7202</v>
      </c>
      <c r="B289" s="202" t="s">
        <v>3303</v>
      </c>
      <c r="C289" s="354" t="s">
        <v>7203</v>
      </c>
      <c r="D289" s="204">
        <v>1.8149999999999999</v>
      </c>
      <c r="E289" s="204">
        <v>1.6759999999999999</v>
      </c>
      <c r="F289" s="204"/>
      <c r="G289" s="204"/>
      <c r="H289" s="205">
        <v>11.7</v>
      </c>
      <c r="I289" s="202">
        <v>3</v>
      </c>
      <c r="J289" s="204">
        <v>0.22700000000000001</v>
      </c>
      <c r="K289" s="202">
        <v>22</v>
      </c>
      <c r="L289" s="204">
        <v>5.3999999999999999E-2</v>
      </c>
      <c r="M289" s="204">
        <v>7.0999999999999994E-2</v>
      </c>
      <c r="N289" s="202"/>
      <c r="O289" s="202"/>
      <c r="P289" s="355">
        <v>0.8831</v>
      </c>
    </row>
    <row r="290" spans="1:16" ht="56.25" x14ac:dyDescent="0.2">
      <c r="A290" s="202" t="s">
        <v>5317</v>
      </c>
      <c r="B290" s="202" t="s">
        <v>3303</v>
      </c>
      <c r="C290" s="354" t="s">
        <v>7725</v>
      </c>
      <c r="D290" s="204">
        <v>3.2229999999999999</v>
      </c>
      <c r="E290" s="204">
        <v>3.0089999999999999</v>
      </c>
      <c r="F290" s="204"/>
      <c r="G290" s="204"/>
      <c r="H290" s="205">
        <v>17.100000000000001</v>
      </c>
      <c r="I290" s="202">
        <v>5</v>
      </c>
      <c r="J290" s="204">
        <v>0.28599999999999998</v>
      </c>
      <c r="K290" s="202">
        <v>31</v>
      </c>
      <c r="L290" s="204">
        <v>7.0000000000000007E-2</v>
      </c>
      <c r="M290" s="204">
        <v>9.5000000000000001E-2</v>
      </c>
      <c r="N290" s="202"/>
      <c r="O290" s="202"/>
      <c r="P290" s="355">
        <v>1.1587000000000001</v>
      </c>
    </row>
    <row r="291" spans="1:16" ht="56.25" x14ac:dyDescent="0.2">
      <c r="A291" s="202" t="s">
        <v>5669</v>
      </c>
      <c r="B291" s="202" t="s">
        <v>3303</v>
      </c>
      <c r="C291" s="354" t="s">
        <v>6563</v>
      </c>
      <c r="D291" s="204">
        <v>2.5550000000000002</v>
      </c>
      <c r="E291" s="204">
        <v>2.395</v>
      </c>
      <c r="F291" s="204"/>
      <c r="G291" s="204"/>
      <c r="H291" s="205">
        <v>18.2</v>
      </c>
      <c r="I291" s="202">
        <v>5</v>
      </c>
      <c r="J291" s="204">
        <v>0.25600000000000001</v>
      </c>
      <c r="K291" s="202">
        <v>34</v>
      </c>
      <c r="L291" s="204">
        <v>5.8999999999999997E-2</v>
      </c>
      <c r="M291" s="204">
        <v>0.08</v>
      </c>
      <c r="N291" s="202"/>
      <c r="O291" s="202"/>
      <c r="P291" s="355">
        <v>1.1240000000000001</v>
      </c>
    </row>
    <row r="292" spans="1:16" ht="56.25" x14ac:dyDescent="0.2">
      <c r="A292" s="202" t="s">
        <v>3143</v>
      </c>
      <c r="B292" s="202" t="s">
        <v>3303</v>
      </c>
      <c r="C292" s="354" t="s">
        <v>7204</v>
      </c>
      <c r="D292" s="204">
        <v>1.34</v>
      </c>
      <c r="E292" s="204">
        <v>1.2310000000000001</v>
      </c>
      <c r="F292" s="204"/>
      <c r="G292" s="204"/>
      <c r="H292" s="205">
        <v>8.6</v>
      </c>
      <c r="I292" s="202">
        <v>2</v>
      </c>
      <c r="J292" s="204">
        <v>0.20699999999999999</v>
      </c>
      <c r="K292" s="202">
        <v>17</v>
      </c>
      <c r="L292" s="204">
        <v>5.0999999999999997E-2</v>
      </c>
      <c r="M292" s="204">
        <v>6.5000000000000002E-2</v>
      </c>
      <c r="N292" s="202"/>
      <c r="O292" s="202"/>
      <c r="P292" s="355">
        <v>1.0141</v>
      </c>
    </row>
    <row r="293" spans="1:16" ht="56.25" x14ac:dyDescent="0.2">
      <c r="A293" s="202" t="s">
        <v>3154</v>
      </c>
      <c r="B293" s="202" t="s">
        <v>3303</v>
      </c>
      <c r="C293" s="354" t="s">
        <v>7205</v>
      </c>
      <c r="D293" s="204">
        <v>1.0049999999999999</v>
      </c>
      <c r="E293" s="204">
        <v>0.92800000000000005</v>
      </c>
      <c r="F293" s="204"/>
      <c r="G293" s="204"/>
      <c r="H293" s="205">
        <v>8.1</v>
      </c>
      <c r="I293" s="202">
        <v>2</v>
      </c>
      <c r="J293" s="204">
        <v>0.16900000000000001</v>
      </c>
      <c r="K293" s="202">
        <v>15</v>
      </c>
      <c r="L293" s="204">
        <v>4.3999999999999997E-2</v>
      </c>
      <c r="M293" s="204">
        <v>5.6000000000000001E-2</v>
      </c>
      <c r="N293" s="202"/>
      <c r="O293" s="202"/>
      <c r="P293" s="355">
        <v>0.72009999999999996</v>
      </c>
    </row>
    <row r="294" spans="1:16" ht="22.5" x14ac:dyDescent="0.2">
      <c r="A294" s="202" t="s">
        <v>3156</v>
      </c>
      <c r="B294" s="202" t="s">
        <v>3303</v>
      </c>
      <c r="C294" s="354" t="s">
        <v>4046</v>
      </c>
      <c r="D294" s="204">
        <v>0.85799999999999998</v>
      </c>
      <c r="E294" s="204">
        <v>0.77300000000000002</v>
      </c>
      <c r="F294" s="204"/>
      <c r="G294" s="204"/>
      <c r="H294" s="205">
        <v>4.0999999999999996</v>
      </c>
      <c r="I294" s="202">
        <v>1</v>
      </c>
      <c r="J294" s="204">
        <v>0.38700000000000001</v>
      </c>
      <c r="K294" s="202">
        <v>10</v>
      </c>
      <c r="L294" s="204">
        <v>4.2000000000000003E-2</v>
      </c>
      <c r="M294" s="204">
        <v>4.9000000000000002E-2</v>
      </c>
      <c r="N294" s="202"/>
      <c r="O294" s="202"/>
      <c r="P294" s="355">
        <v>0.71489999999999998</v>
      </c>
    </row>
    <row r="295" spans="1:16" ht="45" x14ac:dyDescent="0.2">
      <c r="A295" s="202" t="s">
        <v>2083</v>
      </c>
      <c r="B295" s="202" t="s">
        <v>3303</v>
      </c>
      <c r="C295" s="354" t="s">
        <v>7726</v>
      </c>
      <c r="D295" s="204">
        <v>0.70599999999999996</v>
      </c>
      <c r="E295" s="204">
        <v>0.624</v>
      </c>
      <c r="F295" s="204"/>
      <c r="G295" s="204"/>
      <c r="H295" s="205">
        <v>2.5</v>
      </c>
      <c r="I295" s="202">
        <v>1</v>
      </c>
      <c r="J295" s="204">
        <v>0.11899999999999999</v>
      </c>
      <c r="K295" s="202">
        <v>5</v>
      </c>
      <c r="L295" s="204">
        <v>5.1999999999999998E-2</v>
      </c>
      <c r="M295" s="204">
        <v>5.2999999999999999E-2</v>
      </c>
      <c r="N295" s="202"/>
      <c r="O295" s="202"/>
      <c r="P295" s="355">
        <v>0.93469999999999998</v>
      </c>
    </row>
    <row r="296" spans="1:16" ht="33.75" x14ac:dyDescent="0.2">
      <c r="A296" s="202" t="s">
        <v>2130</v>
      </c>
      <c r="B296" s="202" t="s">
        <v>3303</v>
      </c>
      <c r="C296" s="354" t="s">
        <v>7728</v>
      </c>
      <c r="D296" s="204">
        <v>0.40400000000000003</v>
      </c>
      <c r="E296" s="204">
        <v>0.38100000000000001</v>
      </c>
      <c r="F296" s="204"/>
      <c r="G296" s="204"/>
      <c r="H296" s="205">
        <v>4.5999999999999996</v>
      </c>
      <c r="I296" s="202">
        <v>1</v>
      </c>
      <c r="J296" s="204">
        <v>0.11700000000000001</v>
      </c>
      <c r="K296" s="202">
        <v>10</v>
      </c>
      <c r="L296" s="204">
        <v>3.5999999999999997E-2</v>
      </c>
      <c r="M296" s="204">
        <v>4.2000000000000003E-2</v>
      </c>
      <c r="N296" s="202"/>
      <c r="O296" s="202"/>
      <c r="P296" s="355">
        <v>0.72119999999999995</v>
      </c>
    </row>
    <row r="297" spans="1:16" ht="22.5" x14ac:dyDescent="0.2">
      <c r="A297" s="202" t="s">
        <v>2041</v>
      </c>
      <c r="B297" s="202" t="s">
        <v>3303</v>
      </c>
      <c r="C297" s="354" t="s">
        <v>341</v>
      </c>
      <c r="D297" s="204">
        <v>1.325</v>
      </c>
      <c r="E297" s="204">
        <v>1.252</v>
      </c>
      <c r="F297" s="204"/>
      <c r="G297" s="204"/>
      <c r="H297" s="205">
        <v>12</v>
      </c>
      <c r="I297" s="202">
        <v>3</v>
      </c>
      <c r="J297" s="204">
        <v>0.22</v>
      </c>
      <c r="K297" s="202">
        <v>26</v>
      </c>
      <c r="L297" s="204">
        <v>5.0999999999999997E-2</v>
      </c>
      <c r="M297" s="204">
        <v>6.8000000000000005E-2</v>
      </c>
      <c r="N297" s="202"/>
      <c r="O297" s="202"/>
      <c r="P297" s="355">
        <v>0.86639999999999995</v>
      </c>
    </row>
    <row r="298" spans="1:16" ht="22.5" x14ac:dyDescent="0.2">
      <c r="A298" s="202" t="s">
        <v>3132</v>
      </c>
      <c r="B298" s="202" t="s">
        <v>3303</v>
      </c>
      <c r="C298" s="354" t="s">
        <v>6567</v>
      </c>
      <c r="D298" s="204">
        <v>1.1020000000000001</v>
      </c>
      <c r="E298" s="204">
        <v>1.02</v>
      </c>
      <c r="F298" s="204"/>
      <c r="G298" s="204"/>
      <c r="H298" s="205">
        <v>5.8</v>
      </c>
      <c r="I298" s="202"/>
      <c r="J298" s="204"/>
      <c r="K298" s="202">
        <v>15</v>
      </c>
      <c r="L298" s="204">
        <v>5.1999999999999998E-2</v>
      </c>
      <c r="M298" s="204">
        <v>6.4000000000000001E-2</v>
      </c>
      <c r="N298" s="202"/>
      <c r="O298" s="202"/>
      <c r="P298" s="355">
        <v>0.73950000000000005</v>
      </c>
    </row>
    <row r="299" spans="1:16" ht="56.25" x14ac:dyDescent="0.2">
      <c r="A299" s="202" t="s">
        <v>6568</v>
      </c>
      <c r="B299" s="202" t="s">
        <v>3303</v>
      </c>
      <c r="C299" s="354" t="s">
        <v>7729</v>
      </c>
      <c r="D299" s="204">
        <v>0.873</v>
      </c>
      <c r="E299" s="204">
        <v>0.83799999999999997</v>
      </c>
      <c r="F299" s="204"/>
      <c r="G299" s="204"/>
      <c r="H299" s="205">
        <v>7.2</v>
      </c>
      <c r="I299" s="202">
        <v>1</v>
      </c>
      <c r="J299" s="204">
        <v>0.28999999999999998</v>
      </c>
      <c r="K299" s="202">
        <v>18</v>
      </c>
      <c r="L299" s="204">
        <v>5.6000000000000001E-2</v>
      </c>
      <c r="M299" s="204">
        <v>7.0999999999999994E-2</v>
      </c>
      <c r="N299" s="202"/>
      <c r="O299" s="202"/>
      <c r="P299" s="355">
        <v>0.78310000000000002</v>
      </c>
    </row>
    <row r="300" spans="1:16" ht="56.25" x14ac:dyDescent="0.2">
      <c r="A300" s="202" t="s">
        <v>7208</v>
      </c>
      <c r="B300" s="202" t="s">
        <v>3303</v>
      </c>
      <c r="C300" s="354" t="s">
        <v>7730</v>
      </c>
      <c r="D300" s="204">
        <v>0.66</v>
      </c>
      <c r="E300" s="204">
        <v>0.60499999999999998</v>
      </c>
      <c r="F300" s="204"/>
      <c r="G300" s="204"/>
      <c r="H300" s="205">
        <v>4.5999999999999996</v>
      </c>
      <c r="I300" s="202">
        <v>1</v>
      </c>
      <c r="J300" s="204">
        <v>0.214</v>
      </c>
      <c r="K300" s="202">
        <v>11</v>
      </c>
      <c r="L300" s="204">
        <v>4.8000000000000001E-2</v>
      </c>
      <c r="M300" s="204">
        <v>5.6000000000000001E-2</v>
      </c>
      <c r="N300" s="202"/>
      <c r="O300" s="202"/>
      <c r="P300" s="355">
        <v>0.86439999999999995</v>
      </c>
    </row>
    <row r="301" spans="1:16" ht="45" x14ac:dyDescent="0.2">
      <c r="A301" s="202" t="s">
        <v>6569</v>
      </c>
      <c r="B301" s="202" t="s">
        <v>3303</v>
      </c>
      <c r="C301" s="354" t="s">
        <v>6570</v>
      </c>
      <c r="D301" s="204">
        <v>0.89700000000000002</v>
      </c>
      <c r="E301" s="204">
        <v>0.84699999999999998</v>
      </c>
      <c r="F301" s="204"/>
      <c r="G301" s="204"/>
      <c r="H301" s="205">
        <v>3</v>
      </c>
      <c r="I301" s="202">
        <v>1</v>
      </c>
      <c r="J301" s="204">
        <v>0.09</v>
      </c>
      <c r="K301" s="202">
        <v>6</v>
      </c>
      <c r="L301" s="204">
        <v>4.2000000000000003E-2</v>
      </c>
      <c r="M301" s="204">
        <v>4.4999999999999998E-2</v>
      </c>
      <c r="N301" s="202"/>
      <c r="O301" s="202"/>
      <c r="P301" s="355">
        <v>0.79990000000000006</v>
      </c>
    </row>
    <row r="302" spans="1:16" ht="45" x14ac:dyDescent="0.2">
      <c r="A302" s="202" t="s">
        <v>6571</v>
      </c>
      <c r="B302" s="202" t="s">
        <v>3303</v>
      </c>
      <c r="C302" s="354" t="s">
        <v>6572</v>
      </c>
      <c r="D302" s="204">
        <v>1.1879999999999999</v>
      </c>
      <c r="E302" s="204">
        <v>1.1220000000000001</v>
      </c>
      <c r="F302" s="204"/>
      <c r="G302" s="204"/>
      <c r="H302" s="205">
        <v>2.8</v>
      </c>
      <c r="I302" s="202">
        <v>1</v>
      </c>
      <c r="J302" s="204">
        <v>9.4E-2</v>
      </c>
      <c r="K302" s="202">
        <v>6</v>
      </c>
      <c r="L302" s="204">
        <v>4.7E-2</v>
      </c>
      <c r="M302" s="204">
        <v>4.9000000000000002E-2</v>
      </c>
      <c r="N302" s="202"/>
      <c r="O302" s="202"/>
      <c r="P302" s="355">
        <v>0.76090000000000002</v>
      </c>
    </row>
    <row r="303" spans="1:16" ht="56.25" x14ac:dyDescent="0.2">
      <c r="A303" s="202" t="s">
        <v>2024</v>
      </c>
      <c r="B303" s="202" t="s">
        <v>3303</v>
      </c>
      <c r="C303" s="354" t="s">
        <v>6573</v>
      </c>
      <c r="D303" s="204">
        <v>3.1179999999999999</v>
      </c>
      <c r="E303" s="204">
        <v>2.883</v>
      </c>
      <c r="F303" s="204"/>
      <c r="G303" s="204"/>
      <c r="H303" s="205">
        <v>18</v>
      </c>
      <c r="I303" s="202">
        <v>5</v>
      </c>
      <c r="J303" s="204">
        <v>0.247</v>
      </c>
      <c r="K303" s="202">
        <v>34</v>
      </c>
      <c r="L303" s="204">
        <v>5.7000000000000002E-2</v>
      </c>
      <c r="M303" s="204">
        <v>7.8E-2</v>
      </c>
      <c r="N303" s="202"/>
      <c r="O303" s="202"/>
      <c r="P303" s="355">
        <v>1.0268999999999999</v>
      </c>
    </row>
    <row r="304" spans="1:16" ht="33.75" x14ac:dyDescent="0.2">
      <c r="A304" s="202" t="s">
        <v>740</v>
      </c>
      <c r="B304" s="202" t="s">
        <v>3303</v>
      </c>
      <c r="C304" s="354" t="s">
        <v>4047</v>
      </c>
      <c r="D304" s="204">
        <v>2.544</v>
      </c>
      <c r="E304" s="204">
        <v>2.355</v>
      </c>
      <c r="F304" s="204"/>
      <c r="G304" s="204"/>
      <c r="H304" s="205">
        <v>13</v>
      </c>
      <c r="I304" s="202">
        <v>3</v>
      </c>
      <c r="J304" s="204">
        <v>0.27300000000000002</v>
      </c>
      <c r="K304" s="202">
        <v>26</v>
      </c>
      <c r="L304" s="204">
        <v>5.8999999999999997E-2</v>
      </c>
      <c r="M304" s="204">
        <v>7.8E-2</v>
      </c>
      <c r="N304" s="202"/>
      <c r="O304" s="202"/>
      <c r="P304" s="355">
        <v>0.92330000000000001</v>
      </c>
    </row>
    <row r="305" spans="1:16" ht="33.75" x14ac:dyDescent="0.2">
      <c r="A305" s="202" t="s">
        <v>741</v>
      </c>
      <c r="B305" s="202" t="s">
        <v>3303</v>
      </c>
      <c r="C305" s="354" t="s">
        <v>4048</v>
      </c>
      <c r="D305" s="204">
        <v>2.0680000000000001</v>
      </c>
      <c r="E305" s="204">
        <v>1.909</v>
      </c>
      <c r="F305" s="204"/>
      <c r="G305" s="204"/>
      <c r="H305" s="205">
        <v>11.5</v>
      </c>
      <c r="I305" s="202">
        <v>3</v>
      </c>
      <c r="J305" s="204">
        <v>0.21199999999999999</v>
      </c>
      <c r="K305" s="202">
        <v>22</v>
      </c>
      <c r="L305" s="204">
        <v>5.1999999999999998E-2</v>
      </c>
      <c r="M305" s="204">
        <v>6.8000000000000005E-2</v>
      </c>
      <c r="N305" s="202"/>
      <c r="O305" s="202"/>
      <c r="P305" s="355">
        <v>0.9143</v>
      </c>
    </row>
    <row r="306" spans="1:16" ht="56.25" x14ac:dyDescent="0.2">
      <c r="A306" s="202" t="s">
        <v>4006</v>
      </c>
      <c r="B306" s="202" t="s">
        <v>3303</v>
      </c>
      <c r="C306" s="354" t="s">
        <v>7731</v>
      </c>
      <c r="D306" s="204">
        <v>2.8290000000000002</v>
      </c>
      <c r="E306" s="204">
        <v>2.6179999999999999</v>
      </c>
      <c r="F306" s="204"/>
      <c r="G306" s="204"/>
      <c r="H306" s="205">
        <v>15.5</v>
      </c>
      <c r="I306" s="202">
        <v>4</v>
      </c>
      <c r="J306" s="204">
        <v>0.28599999999999998</v>
      </c>
      <c r="K306" s="202">
        <v>30</v>
      </c>
      <c r="L306" s="204">
        <v>6.5000000000000002E-2</v>
      </c>
      <c r="M306" s="204">
        <v>8.6999999999999994E-2</v>
      </c>
      <c r="N306" s="202"/>
      <c r="O306" s="202"/>
      <c r="P306" s="355">
        <v>1.1125</v>
      </c>
    </row>
    <row r="307" spans="1:16" ht="56.25" x14ac:dyDescent="0.2">
      <c r="A307" s="202" t="s">
        <v>1737</v>
      </c>
      <c r="B307" s="202" t="s">
        <v>3303</v>
      </c>
      <c r="C307" s="354" t="s">
        <v>7732</v>
      </c>
      <c r="D307" s="204">
        <v>1.915</v>
      </c>
      <c r="E307" s="204">
        <v>1.7709999999999999</v>
      </c>
      <c r="F307" s="204"/>
      <c r="G307" s="204"/>
      <c r="H307" s="205">
        <v>11.8</v>
      </c>
      <c r="I307" s="202">
        <v>3</v>
      </c>
      <c r="J307" s="204">
        <v>0.22500000000000001</v>
      </c>
      <c r="K307" s="202">
        <v>23</v>
      </c>
      <c r="L307" s="204">
        <v>5.3999999999999999E-2</v>
      </c>
      <c r="M307" s="204">
        <v>7.0000000000000007E-2</v>
      </c>
      <c r="N307" s="202"/>
      <c r="O307" s="202"/>
      <c r="P307" s="355">
        <v>0.88970000000000005</v>
      </c>
    </row>
    <row r="308" spans="1:16" ht="45" x14ac:dyDescent="0.2">
      <c r="A308" s="202" t="s">
        <v>572</v>
      </c>
      <c r="B308" s="202" t="s">
        <v>3303</v>
      </c>
      <c r="C308" s="354" t="s">
        <v>7733</v>
      </c>
      <c r="D308" s="204">
        <v>1.5129999999999999</v>
      </c>
      <c r="E308" s="204">
        <v>1.3959999999999999</v>
      </c>
      <c r="F308" s="204"/>
      <c r="G308" s="204"/>
      <c r="H308" s="205">
        <v>9.9</v>
      </c>
      <c r="I308" s="202">
        <v>2</v>
      </c>
      <c r="J308" s="204">
        <v>0.24099999999999999</v>
      </c>
      <c r="K308" s="202">
        <v>21</v>
      </c>
      <c r="L308" s="204">
        <v>5.0999999999999997E-2</v>
      </c>
      <c r="M308" s="204">
        <v>6.6000000000000003E-2</v>
      </c>
      <c r="N308" s="202"/>
      <c r="O308" s="202"/>
      <c r="P308" s="355">
        <v>0.84619999999999995</v>
      </c>
    </row>
    <row r="309" spans="1:16" ht="22.5" x14ac:dyDescent="0.2">
      <c r="A309" s="202" t="s">
        <v>3365</v>
      </c>
      <c r="B309" s="202" t="s">
        <v>3303</v>
      </c>
      <c r="C309" s="354" t="s">
        <v>7734</v>
      </c>
      <c r="D309" s="204">
        <v>0.86399999999999999</v>
      </c>
      <c r="E309" s="204">
        <v>0.79300000000000004</v>
      </c>
      <c r="F309" s="204"/>
      <c r="G309" s="204"/>
      <c r="H309" s="205">
        <v>4.9000000000000004</v>
      </c>
      <c r="I309" s="202">
        <v>1</v>
      </c>
      <c r="J309" s="204">
        <v>0.17299999999999999</v>
      </c>
      <c r="K309" s="202">
        <v>12</v>
      </c>
      <c r="L309" s="204">
        <v>4.9000000000000002E-2</v>
      </c>
      <c r="M309" s="204">
        <v>5.8000000000000003E-2</v>
      </c>
      <c r="N309" s="202"/>
      <c r="O309" s="202"/>
      <c r="P309" s="355">
        <v>0.80979999999999996</v>
      </c>
    </row>
    <row r="310" spans="1:16" ht="45" x14ac:dyDescent="0.2">
      <c r="A310" s="202" t="s">
        <v>687</v>
      </c>
      <c r="B310" s="202" t="s">
        <v>3303</v>
      </c>
      <c r="C310" s="354" t="s">
        <v>7735</v>
      </c>
      <c r="D310" s="204">
        <v>1.98</v>
      </c>
      <c r="E310" s="204">
        <v>1.849</v>
      </c>
      <c r="F310" s="204"/>
      <c r="G310" s="204"/>
      <c r="H310" s="205">
        <v>12.8</v>
      </c>
      <c r="I310" s="202">
        <v>3</v>
      </c>
      <c r="J310" s="204">
        <v>0.254</v>
      </c>
      <c r="K310" s="202">
        <v>27</v>
      </c>
      <c r="L310" s="204">
        <v>5.6000000000000001E-2</v>
      </c>
      <c r="M310" s="204">
        <v>7.3999999999999996E-2</v>
      </c>
      <c r="N310" s="202"/>
      <c r="O310" s="202"/>
      <c r="P310" s="355">
        <v>0.9546</v>
      </c>
    </row>
    <row r="311" spans="1:16" ht="45" x14ac:dyDescent="0.2">
      <c r="A311" s="202" t="s">
        <v>688</v>
      </c>
      <c r="B311" s="202" t="s">
        <v>3303</v>
      </c>
      <c r="C311" s="354" t="s">
        <v>7736</v>
      </c>
      <c r="D311" s="204">
        <v>1.599</v>
      </c>
      <c r="E311" s="204">
        <v>1.4930000000000001</v>
      </c>
      <c r="F311" s="204"/>
      <c r="G311" s="204"/>
      <c r="H311" s="205">
        <v>9.4</v>
      </c>
      <c r="I311" s="202">
        <v>2</v>
      </c>
      <c r="J311" s="204">
        <v>0.24</v>
      </c>
      <c r="K311" s="202">
        <v>20</v>
      </c>
      <c r="L311" s="204">
        <v>5.3999999999999999E-2</v>
      </c>
      <c r="M311" s="204">
        <v>6.9000000000000006E-2</v>
      </c>
      <c r="N311" s="202"/>
      <c r="O311" s="202"/>
      <c r="P311" s="355">
        <v>0.97389999999999999</v>
      </c>
    </row>
    <row r="312" spans="1:16" ht="45" x14ac:dyDescent="0.2">
      <c r="A312" s="202" t="s">
        <v>2297</v>
      </c>
      <c r="B312" s="202" t="s">
        <v>3303</v>
      </c>
      <c r="C312" s="354" t="s">
        <v>7737</v>
      </c>
      <c r="D312" s="204">
        <v>1.075</v>
      </c>
      <c r="E312" s="204">
        <v>0.96799999999999997</v>
      </c>
      <c r="F312" s="204"/>
      <c r="G312" s="204"/>
      <c r="H312" s="205">
        <v>4.9000000000000004</v>
      </c>
      <c r="I312" s="202">
        <v>1</v>
      </c>
      <c r="J312" s="204">
        <v>0.16400000000000001</v>
      </c>
      <c r="K312" s="202">
        <v>11</v>
      </c>
      <c r="L312" s="204">
        <v>4.7E-2</v>
      </c>
      <c r="M312" s="204">
        <v>5.6000000000000001E-2</v>
      </c>
      <c r="N312" s="202"/>
      <c r="O312" s="202"/>
      <c r="P312" s="355">
        <v>0.77259999999999995</v>
      </c>
    </row>
    <row r="313" spans="1:16" ht="56.25" x14ac:dyDescent="0.2">
      <c r="A313" s="202" t="s">
        <v>2022</v>
      </c>
      <c r="B313" s="202" t="s">
        <v>3303</v>
      </c>
      <c r="C313" s="354" t="s">
        <v>7739</v>
      </c>
      <c r="D313" s="204">
        <v>1.1359999999999999</v>
      </c>
      <c r="E313" s="204">
        <v>1.0349999999999999</v>
      </c>
      <c r="F313" s="204"/>
      <c r="G313" s="204"/>
      <c r="H313" s="205">
        <v>6.9</v>
      </c>
      <c r="I313" s="202">
        <v>1</v>
      </c>
      <c r="J313" s="204">
        <v>0.253</v>
      </c>
      <c r="K313" s="202">
        <v>15</v>
      </c>
      <c r="L313" s="204">
        <v>5.1999999999999998E-2</v>
      </c>
      <c r="M313" s="204">
        <v>6.4000000000000001E-2</v>
      </c>
      <c r="N313" s="202"/>
      <c r="O313" s="202"/>
      <c r="P313" s="355">
        <v>0.79779999999999995</v>
      </c>
    </row>
    <row r="314" spans="1:16" ht="33.75" x14ac:dyDescent="0.2">
      <c r="A314" s="202" t="s">
        <v>2743</v>
      </c>
      <c r="B314" s="202" t="s">
        <v>3303</v>
      </c>
      <c r="C314" s="354" t="s">
        <v>7740</v>
      </c>
      <c r="D314" s="204">
        <v>0.61399999999999999</v>
      </c>
      <c r="E314" s="204">
        <v>0.56299999999999994</v>
      </c>
      <c r="F314" s="204"/>
      <c r="G314" s="204"/>
      <c r="H314" s="205">
        <v>4</v>
      </c>
      <c r="I314" s="202">
        <v>1</v>
      </c>
      <c r="J314" s="204">
        <v>0.34499999999999997</v>
      </c>
      <c r="K314" s="202">
        <v>10</v>
      </c>
      <c r="L314" s="204">
        <v>4.5999999999999999E-2</v>
      </c>
      <c r="M314" s="204">
        <v>5.2999999999999999E-2</v>
      </c>
      <c r="N314" s="202"/>
      <c r="O314" s="202"/>
      <c r="P314" s="355">
        <v>0.70089999999999997</v>
      </c>
    </row>
    <row r="315" spans="1:16" ht="33.75" x14ac:dyDescent="0.2">
      <c r="A315" s="202" t="s">
        <v>689</v>
      </c>
      <c r="B315" s="202" t="s">
        <v>3303</v>
      </c>
      <c r="C315" s="354" t="s">
        <v>4592</v>
      </c>
      <c r="D315" s="204">
        <v>1.026</v>
      </c>
      <c r="E315" s="204">
        <v>0.94399999999999995</v>
      </c>
      <c r="F315" s="204"/>
      <c r="G315" s="204"/>
      <c r="H315" s="205">
        <v>6.8</v>
      </c>
      <c r="I315" s="202">
        <v>1</v>
      </c>
      <c r="J315" s="204">
        <v>0.25600000000000001</v>
      </c>
      <c r="K315" s="202">
        <v>14</v>
      </c>
      <c r="L315" s="204">
        <v>5.2999999999999999E-2</v>
      </c>
      <c r="M315" s="204">
        <v>6.6000000000000003E-2</v>
      </c>
      <c r="N315" s="202"/>
      <c r="O315" s="202"/>
      <c r="P315" s="355">
        <v>1.1698</v>
      </c>
    </row>
    <row r="316" spans="1:16" ht="45" x14ac:dyDescent="0.2">
      <c r="A316" s="202" t="s">
        <v>690</v>
      </c>
      <c r="B316" s="202" t="s">
        <v>3303</v>
      </c>
      <c r="C316" s="354" t="s">
        <v>346</v>
      </c>
      <c r="D316" s="204">
        <v>0.99099999999999999</v>
      </c>
      <c r="E316" s="204">
        <v>0.91200000000000003</v>
      </c>
      <c r="F316" s="204"/>
      <c r="G316" s="204"/>
      <c r="H316" s="205">
        <v>6.6</v>
      </c>
      <c r="I316" s="202">
        <v>1</v>
      </c>
      <c r="J316" s="204">
        <v>0.22700000000000001</v>
      </c>
      <c r="K316" s="202">
        <v>14</v>
      </c>
      <c r="L316" s="204">
        <v>4.8000000000000001E-2</v>
      </c>
      <c r="M316" s="204">
        <v>0.06</v>
      </c>
      <c r="N316" s="202"/>
      <c r="O316" s="202"/>
      <c r="P316" s="355">
        <v>0.94979999999999998</v>
      </c>
    </row>
    <row r="317" spans="1:16" ht="33.75" x14ac:dyDescent="0.2">
      <c r="A317" s="202" t="s">
        <v>2503</v>
      </c>
      <c r="B317" s="202" t="s">
        <v>3303</v>
      </c>
      <c r="C317" s="354" t="s">
        <v>4593</v>
      </c>
      <c r="D317" s="204">
        <v>0.83099999999999996</v>
      </c>
      <c r="E317" s="204">
        <v>0.76400000000000001</v>
      </c>
      <c r="F317" s="204"/>
      <c r="G317" s="204"/>
      <c r="H317" s="205">
        <v>5.4</v>
      </c>
      <c r="I317" s="202">
        <v>1</v>
      </c>
      <c r="J317" s="204">
        <v>0.185</v>
      </c>
      <c r="K317" s="202">
        <v>11</v>
      </c>
      <c r="L317" s="204">
        <v>4.8000000000000001E-2</v>
      </c>
      <c r="M317" s="204">
        <v>5.8000000000000003E-2</v>
      </c>
      <c r="N317" s="202"/>
      <c r="O317" s="202"/>
      <c r="P317" s="355">
        <v>0.7097</v>
      </c>
    </row>
    <row r="318" spans="1:16" ht="33.75" x14ac:dyDescent="0.2">
      <c r="A318" s="202" t="s">
        <v>691</v>
      </c>
      <c r="B318" s="202" t="s">
        <v>3303</v>
      </c>
      <c r="C318" s="354" t="s">
        <v>4537</v>
      </c>
      <c r="D318" s="204">
        <v>0.69499999999999995</v>
      </c>
      <c r="E318" s="204">
        <v>0.63100000000000001</v>
      </c>
      <c r="F318" s="204"/>
      <c r="G318" s="204"/>
      <c r="H318" s="205">
        <v>4.0999999999999996</v>
      </c>
      <c r="I318" s="202">
        <v>1</v>
      </c>
      <c r="J318" s="204">
        <v>0.14399999999999999</v>
      </c>
      <c r="K318" s="202">
        <v>8</v>
      </c>
      <c r="L318" s="204">
        <v>4.9000000000000002E-2</v>
      </c>
      <c r="M318" s="204">
        <v>5.6000000000000001E-2</v>
      </c>
      <c r="N318" s="202"/>
      <c r="O318" s="202"/>
      <c r="P318" s="355">
        <v>1.1081000000000001</v>
      </c>
    </row>
    <row r="319" spans="1:16" ht="33.75" x14ac:dyDescent="0.2">
      <c r="A319" s="202" t="s">
        <v>1423</v>
      </c>
      <c r="B319" s="202" t="s">
        <v>3303</v>
      </c>
      <c r="C319" s="354" t="s">
        <v>7212</v>
      </c>
      <c r="D319" s="204">
        <v>0.64400000000000002</v>
      </c>
      <c r="E319" s="204">
        <v>0.58399999999999996</v>
      </c>
      <c r="F319" s="204"/>
      <c r="G319" s="204"/>
      <c r="H319" s="205">
        <v>3.4</v>
      </c>
      <c r="I319" s="202">
        <v>1</v>
      </c>
      <c r="J319" s="204">
        <v>0.11899999999999999</v>
      </c>
      <c r="K319" s="202">
        <v>7</v>
      </c>
      <c r="L319" s="204">
        <v>5.0999999999999997E-2</v>
      </c>
      <c r="M319" s="204">
        <v>5.6000000000000001E-2</v>
      </c>
      <c r="N319" s="202"/>
      <c r="O319" s="202"/>
      <c r="P319" s="355">
        <v>0.77749999999999997</v>
      </c>
    </row>
    <row r="320" spans="1:16" ht="22.5" x14ac:dyDescent="0.2">
      <c r="A320" s="202" t="s">
        <v>2052</v>
      </c>
      <c r="B320" s="202" t="s">
        <v>3303</v>
      </c>
      <c r="C320" s="354" t="s">
        <v>6576</v>
      </c>
      <c r="D320" s="204">
        <v>0.85099999999999998</v>
      </c>
      <c r="E320" s="204">
        <v>0.752</v>
      </c>
      <c r="F320" s="204"/>
      <c r="G320" s="204"/>
      <c r="H320" s="205">
        <v>3.9</v>
      </c>
      <c r="I320" s="202">
        <v>1</v>
      </c>
      <c r="J320" s="204">
        <v>0.126</v>
      </c>
      <c r="K320" s="202">
        <v>10</v>
      </c>
      <c r="L320" s="204">
        <v>4.4999999999999998E-2</v>
      </c>
      <c r="M320" s="204">
        <v>5.0999999999999997E-2</v>
      </c>
      <c r="N320" s="202"/>
      <c r="O320" s="202"/>
      <c r="P320" s="355">
        <v>0.79010000000000002</v>
      </c>
    </row>
    <row r="321" spans="1:16" ht="33.75" x14ac:dyDescent="0.2">
      <c r="A321" s="202" t="s">
        <v>2053</v>
      </c>
      <c r="B321" s="202" t="s">
        <v>3303</v>
      </c>
      <c r="C321" s="354" t="s">
        <v>7213</v>
      </c>
      <c r="D321" s="204">
        <v>0.65500000000000003</v>
      </c>
      <c r="E321" s="204">
        <v>0.57699999999999996</v>
      </c>
      <c r="F321" s="204"/>
      <c r="G321" s="204"/>
      <c r="H321" s="205">
        <v>2.2000000000000002</v>
      </c>
      <c r="I321" s="202">
        <v>1</v>
      </c>
      <c r="J321" s="204">
        <v>8.7999999999999995E-2</v>
      </c>
      <c r="K321" s="202">
        <v>4</v>
      </c>
      <c r="L321" s="204">
        <v>5.0999999999999997E-2</v>
      </c>
      <c r="M321" s="204">
        <v>0.05</v>
      </c>
      <c r="N321" s="202"/>
      <c r="O321" s="202"/>
      <c r="P321" s="355">
        <v>1.0846</v>
      </c>
    </row>
    <row r="322" spans="1:16" ht="45" x14ac:dyDescent="0.2">
      <c r="A322" s="202" t="s">
        <v>6578</v>
      </c>
      <c r="B322" s="202" t="s">
        <v>3303</v>
      </c>
      <c r="C322" s="354" t="s">
        <v>7214</v>
      </c>
      <c r="D322" s="204">
        <v>0.438</v>
      </c>
      <c r="E322" s="204">
        <v>0.38600000000000001</v>
      </c>
      <c r="F322" s="204"/>
      <c r="G322" s="204"/>
      <c r="H322" s="205">
        <v>2.6</v>
      </c>
      <c r="I322" s="202">
        <v>1</v>
      </c>
      <c r="J322" s="204">
        <v>0.121</v>
      </c>
      <c r="K322" s="202">
        <v>5</v>
      </c>
      <c r="L322" s="204">
        <v>3.9E-2</v>
      </c>
      <c r="M322" s="204">
        <v>0.04</v>
      </c>
      <c r="N322" s="202"/>
      <c r="O322" s="202"/>
      <c r="P322" s="355">
        <v>1.0401</v>
      </c>
    </row>
    <row r="323" spans="1:16" ht="45" x14ac:dyDescent="0.2">
      <c r="A323" s="202" t="s">
        <v>348</v>
      </c>
      <c r="B323" s="202" t="s">
        <v>3303</v>
      </c>
      <c r="C323" s="354" t="s">
        <v>7741</v>
      </c>
      <c r="D323" s="204">
        <v>0.52300000000000002</v>
      </c>
      <c r="E323" s="204">
        <v>0.47799999999999998</v>
      </c>
      <c r="F323" s="204"/>
      <c r="G323" s="204"/>
      <c r="H323" s="205">
        <v>3.6</v>
      </c>
      <c r="I323" s="202">
        <v>1</v>
      </c>
      <c r="J323" s="204">
        <v>0.191</v>
      </c>
      <c r="K323" s="202">
        <v>8</v>
      </c>
      <c r="L323" s="204">
        <v>4.9000000000000002E-2</v>
      </c>
      <c r="M323" s="204">
        <v>5.5E-2</v>
      </c>
      <c r="N323" s="202"/>
      <c r="O323" s="202"/>
      <c r="P323" s="355">
        <v>0.9869</v>
      </c>
    </row>
    <row r="324" spans="1:16" ht="45" x14ac:dyDescent="0.2">
      <c r="A324" s="202" t="s">
        <v>349</v>
      </c>
      <c r="B324" s="202" t="s">
        <v>3303</v>
      </c>
      <c r="C324" s="354" t="s">
        <v>7742</v>
      </c>
      <c r="D324" s="204">
        <v>0.29099999999999998</v>
      </c>
      <c r="E324" s="204">
        <v>0.26500000000000001</v>
      </c>
      <c r="F324" s="204"/>
      <c r="G324" s="204"/>
      <c r="H324" s="205">
        <v>2.5</v>
      </c>
      <c r="I324" s="202">
        <v>1</v>
      </c>
      <c r="J324" s="204">
        <v>7.6999999999999999E-2</v>
      </c>
      <c r="K324" s="202">
        <v>5</v>
      </c>
      <c r="L324" s="204">
        <v>3.6999999999999998E-2</v>
      </c>
      <c r="M324" s="204">
        <v>3.7999999999999999E-2</v>
      </c>
      <c r="N324" s="202"/>
      <c r="O324" s="202"/>
      <c r="P324" s="355">
        <v>0.97629999999999995</v>
      </c>
    </row>
    <row r="325" spans="1:16" ht="33.75" x14ac:dyDescent="0.2">
      <c r="A325" s="202" t="s">
        <v>2020</v>
      </c>
      <c r="B325" s="202" t="s">
        <v>3303</v>
      </c>
      <c r="C325" s="354" t="s">
        <v>6582</v>
      </c>
      <c r="D325" s="204">
        <v>1.9870000000000001</v>
      </c>
      <c r="E325" s="204">
        <v>1.984</v>
      </c>
      <c r="F325" s="204"/>
      <c r="G325" s="204"/>
      <c r="H325" s="205">
        <v>16.899999999999999</v>
      </c>
      <c r="I325" s="202">
        <v>5</v>
      </c>
      <c r="J325" s="204">
        <v>0.32100000000000001</v>
      </c>
      <c r="K325" s="202">
        <v>33</v>
      </c>
      <c r="L325" s="204">
        <v>0.114</v>
      </c>
      <c r="M325" s="204">
        <v>0.107</v>
      </c>
      <c r="N325" s="202"/>
      <c r="O325" s="202" t="s">
        <v>310</v>
      </c>
      <c r="P325" s="355">
        <v>0.75580000000000003</v>
      </c>
    </row>
    <row r="326" spans="1:16" ht="33.75" x14ac:dyDescent="0.2">
      <c r="A326" s="202" t="s">
        <v>5674</v>
      </c>
      <c r="B326" s="202" t="s">
        <v>3303</v>
      </c>
      <c r="C326" s="354" t="s">
        <v>7215</v>
      </c>
      <c r="D326" s="204">
        <v>0.871</v>
      </c>
      <c r="E326" s="204">
        <v>0.87</v>
      </c>
      <c r="F326" s="204"/>
      <c r="G326" s="204"/>
      <c r="H326" s="205">
        <v>6.6</v>
      </c>
      <c r="I326" s="202"/>
      <c r="J326" s="204"/>
      <c r="K326" s="202">
        <v>13</v>
      </c>
      <c r="L326" s="204">
        <v>0.128</v>
      </c>
      <c r="M326" s="204">
        <v>0.112</v>
      </c>
      <c r="N326" s="202"/>
      <c r="O326" s="202" t="s">
        <v>310</v>
      </c>
      <c r="P326" s="355">
        <v>0.75449999999999995</v>
      </c>
    </row>
    <row r="327" spans="1:16" ht="33.75" x14ac:dyDescent="0.2">
      <c r="A327" s="202" t="s">
        <v>5676</v>
      </c>
      <c r="B327" s="202" t="s">
        <v>3303</v>
      </c>
      <c r="C327" s="354" t="s">
        <v>7216</v>
      </c>
      <c r="D327" s="204">
        <v>0.59899999999999998</v>
      </c>
      <c r="E327" s="204">
        <v>0.59799999999999998</v>
      </c>
      <c r="F327" s="204"/>
      <c r="G327" s="204"/>
      <c r="H327" s="205">
        <v>3.9</v>
      </c>
      <c r="I327" s="202"/>
      <c r="J327" s="204"/>
      <c r="K327" s="202">
        <v>11</v>
      </c>
      <c r="L327" s="204">
        <v>0.14799999999999999</v>
      </c>
      <c r="M327" s="204">
        <v>0.11799999999999999</v>
      </c>
      <c r="N327" s="202"/>
      <c r="O327" s="202" t="s">
        <v>310</v>
      </c>
      <c r="P327" s="355">
        <v>0.87739999999999996</v>
      </c>
    </row>
    <row r="328" spans="1:16" ht="56.25" x14ac:dyDescent="0.2">
      <c r="A328" s="202" t="s">
        <v>1742</v>
      </c>
      <c r="B328" s="202" t="s">
        <v>3304</v>
      </c>
      <c r="C328" s="354" t="s">
        <v>6584</v>
      </c>
      <c r="D328" s="204">
        <v>1.258</v>
      </c>
      <c r="E328" s="204">
        <v>1.254</v>
      </c>
      <c r="F328" s="204"/>
      <c r="G328" s="204"/>
      <c r="H328" s="205">
        <v>13.8</v>
      </c>
      <c r="I328" s="202">
        <v>4</v>
      </c>
      <c r="J328" s="204">
        <v>0.20799999999999999</v>
      </c>
      <c r="K328" s="202">
        <v>28</v>
      </c>
      <c r="L328" s="204">
        <v>5.2999999999999999E-2</v>
      </c>
      <c r="M328" s="204">
        <v>7.0999999999999994E-2</v>
      </c>
      <c r="N328" s="202"/>
      <c r="O328" s="202"/>
      <c r="P328" s="355">
        <v>0.96350000000000002</v>
      </c>
    </row>
    <row r="329" spans="1:16" ht="56.25" x14ac:dyDescent="0.2">
      <c r="A329" s="202" t="s">
        <v>542</v>
      </c>
      <c r="B329" s="202" t="s">
        <v>3304</v>
      </c>
      <c r="C329" s="354" t="s">
        <v>5678</v>
      </c>
      <c r="D329" s="204">
        <v>0.72299999999999998</v>
      </c>
      <c r="E329" s="204">
        <v>0.72</v>
      </c>
      <c r="F329" s="204"/>
      <c r="G329" s="204"/>
      <c r="H329" s="205">
        <v>6.3</v>
      </c>
      <c r="I329" s="202">
        <v>1</v>
      </c>
      <c r="J329" s="204">
        <v>0.35799999999999998</v>
      </c>
      <c r="K329" s="202">
        <v>14</v>
      </c>
      <c r="L329" s="204">
        <v>5.1999999999999998E-2</v>
      </c>
      <c r="M329" s="204">
        <v>6.4000000000000001E-2</v>
      </c>
      <c r="N329" s="202"/>
      <c r="O329" s="202"/>
      <c r="P329" s="355">
        <v>0.74929999999999997</v>
      </c>
    </row>
    <row r="330" spans="1:16" ht="45" x14ac:dyDescent="0.2">
      <c r="A330" s="202" t="s">
        <v>7217</v>
      </c>
      <c r="B330" s="202" t="s">
        <v>3304</v>
      </c>
      <c r="C330" s="354" t="s">
        <v>7744</v>
      </c>
      <c r="D330" s="204">
        <v>0.57999999999999996</v>
      </c>
      <c r="E330" s="204">
        <v>0.57799999999999996</v>
      </c>
      <c r="F330" s="204"/>
      <c r="G330" s="204"/>
      <c r="H330" s="205">
        <v>5.3</v>
      </c>
      <c r="I330" s="202">
        <v>1</v>
      </c>
      <c r="J330" s="204">
        <v>0.3</v>
      </c>
      <c r="K330" s="202">
        <v>13</v>
      </c>
      <c r="L330" s="204">
        <v>5.6000000000000001E-2</v>
      </c>
      <c r="M330" s="204">
        <v>6.7000000000000004E-2</v>
      </c>
      <c r="N330" s="202"/>
      <c r="O330" s="202"/>
      <c r="P330" s="355">
        <v>0.6885</v>
      </c>
    </row>
    <row r="331" spans="1:16" ht="45" x14ac:dyDescent="0.2">
      <c r="A331" s="202" t="s">
        <v>3496</v>
      </c>
      <c r="B331" s="202" t="s">
        <v>3304</v>
      </c>
      <c r="C331" s="354" t="s">
        <v>355</v>
      </c>
      <c r="D331" s="204">
        <v>1.0249999999999999</v>
      </c>
      <c r="E331" s="204">
        <v>1.024</v>
      </c>
      <c r="F331" s="204"/>
      <c r="G331" s="204"/>
      <c r="H331" s="205">
        <v>12.1</v>
      </c>
      <c r="I331" s="202">
        <v>3</v>
      </c>
      <c r="J331" s="204">
        <v>0.223</v>
      </c>
      <c r="K331" s="202">
        <v>25</v>
      </c>
      <c r="L331" s="204">
        <v>5.1999999999999998E-2</v>
      </c>
      <c r="M331" s="204">
        <v>6.8000000000000005E-2</v>
      </c>
      <c r="N331" s="202"/>
      <c r="O331" s="202"/>
      <c r="P331" s="355">
        <v>0.93920000000000003</v>
      </c>
    </row>
    <row r="332" spans="1:16" ht="56.25" x14ac:dyDescent="0.2">
      <c r="A332" s="202" t="s">
        <v>3119</v>
      </c>
      <c r="B332" s="202" t="s">
        <v>3304</v>
      </c>
      <c r="C332" s="354" t="s">
        <v>356</v>
      </c>
      <c r="D332" s="204">
        <v>0.87</v>
      </c>
      <c r="E332" s="204">
        <v>0.86699999999999999</v>
      </c>
      <c r="F332" s="204"/>
      <c r="G332" s="204"/>
      <c r="H332" s="205">
        <v>7.9</v>
      </c>
      <c r="I332" s="202">
        <v>2</v>
      </c>
      <c r="J332" s="204">
        <v>0.216</v>
      </c>
      <c r="K332" s="202">
        <v>18</v>
      </c>
      <c r="L332" s="204">
        <v>5.7000000000000002E-2</v>
      </c>
      <c r="M332" s="204">
        <v>7.2999999999999995E-2</v>
      </c>
      <c r="N332" s="202"/>
      <c r="O332" s="202"/>
      <c r="P332" s="355">
        <v>0.84230000000000005</v>
      </c>
    </row>
    <row r="333" spans="1:16" ht="45" x14ac:dyDescent="0.2">
      <c r="A333" s="202" t="s">
        <v>1518</v>
      </c>
      <c r="B333" s="202" t="s">
        <v>3304</v>
      </c>
      <c r="C333" s="354" t="s">
        <v>357</v>
      </c>
      <c r="D333" s="204">
        <v>1.0129999999999999</v>
      </c>
      <c r="E333" s="204">
        <v>1.006</v>
      </c>
      <c r="F333" s="204"/>
      <c r="G333" s="204"/>
      <c r="H333" s="205">
        <v>11.2</v>
      </c>
      <c r="I333" s="202">
        <v>3</v>
      </c>
      <c r="J333" s="204">
        <v>0.20200000000000001</v>
      </c>
      <c r="K333" s="202">
        <v>24</v>
      </c>
      <c r="L333" s="204">
        <v>5.0999999999999997E-2</v>
      </c>
      <c r="M333" s="204">
        <v>6.6000000000000003E-2</v>
      </c>
      <c r="N333" s="202"/>
      <c r="O333" s="202"/>
      <c r="P333" s="355">
        <v>0.98229999999999995</v>
      </c>
    </row>
    <row r="334" spans="1:16" ht="33.75" x14ac:dyDescent="0.2">
      <c r="A334" s="202" t="s">
        <v>3191</v>
      </c>
      <c r="B334" s="202" t="s">
        <v>3305</v>
      </c>
      <c r="C334" s="354" t="s">
        <v>5680</v>
      </c>
      <c r="D334" s="204">
        <v>0.91100000000000003</v>
      </c>
      <c r="E334" s="204">
        <v>0.90700000000000003</v>
      </c>
      <c r="F334" s="204"/>
      <c r="G334" s="204"/>
      <c r="H334" s="205">
        <v>11.8</v>
      </c>
      <c r="I334" s="202">
        <v>3</v>
      </c>
      <c r="J334" s="204">
        <v>0.21099999999999999</v>
      </c>
      <c r="K334" s="202">
        <v>25</v>
      </c>
      <c r="L334" s="204">
        <v>0.05</v>
      </c>
      <c r="M334" s="204">
        <v>6.6000000000000003E-2</v>
      </c>
      <c r="N334" s="202"/>
      <c r="O334" s="202" t="s">
        <v>310</v>
      </c>
      <c r="P334" s="355">
        <v>1.03</v>
      </c>
    </row>
    <row r="335" spans="1:16" ht="33.75" x14ac:dyDescent="0.2">
      <c r="A335" s="202" t="s">
        <v>3192</v>
      </c>
      <c r="B335" s="202" t="s">
        <v>3305</v>
      </c>
      <c r="C335" s="354" t="s">
        <v>5681</v>
      </c>
      <c r="D335" s="204">
        <v>0.313</v>
      </c>
      <c r="E335" s="204">
        <v>0.312</v>
      </c>
      <c r="F335" s="204"/>
      <c r="G335" s="204"/>
      <c r="H335" s="205">
        <v>3.6</v>
      </c>
      <c r="I335" s="202">
        <v>1</v>
      </c>
      <c r="J335" s="204">
        <v>0.10199999999999999</v>
      </c>
      <c r="K335" s="202">
        <v>9</v>
      </c>
      <c r="L335" s="204">
        <v>5.5E-2</v>
      </c>
      <c r="M335" s="204">
        <v>6.2E-2</v>
      </c>
      <c r="N335" s="202"/>
      <c r="O335" s="202" t="s">
        <v>310</v>
      </c>
      <c r="P335" s="355">
        <v>0.90090000000000003</v>
      </c>
    </row>
    <row r="336" spans="1:16" ht="33.75" x14ac:dyDescent="0.2">
      <c r="A336" s="202" t="s">
        <v>3265</v>
      </c>
      <c r="B336" s="202" t="s">
        <v>3305</v>
      </c>
      <c r="C336" s="354" t="s">
        <v>7745</v>
      </c>
      <c r="D336" s="204">
        <v>1.046</v>
      </c>
      <c r="E336" s="204">
        <v>1.0429999999999999</v>
      </c>
      <c r="F336" s="204"/>
      <c r="G336" s="204"/>
      <c r="H336" s="205">
        <v>12</v>
      </c>
      <c r="I336" s="202">
        <v>3</v>
      </c>
      <c r="J336" s="204">
        <v>0.24099999999999999</v>
      </c>
      <c r="K336" s="202">
        <v>25</v>
      </c>
      <c r="L336" s="204">
        <v>5.6000000000000001E-2</v>
      </c>
      <c r="M336" s="204">
        <v>7.3999999999999996E-2</v>
      </c>
      <c r="N336" s="202"/>
      <c r="O336" s="202"/>
      <c r="P336" s="355">
        <v>0.98680000000000001</v>
      </c>
    </row>
    <row r="337" spans="1:16" ht="33.75" x14ac:dyDescent="0.2">
      <c r="A337" s="202" t="s">
        <v>3266</v>
      </c>
      <c r="B337" s="202" t="s">
        <v>3305</v>
      </c>
      <c r="C337" s="354" t="s">
        <v>7746</v>
      </c>
      <c r="D337" s="204">
        <v>0.42599999999999999</v>
      </c>
      <c r="E337" s="204">
        <v>0.42499999999999999</v>
      </c>
      <c r="F337" s="204"/>
      <c r="G337" s="204"/>
      <c r="H337" s="205">
        <v>5.3</v>
      </c>
      <c r="I337" s="202">
        <v>1</v>
      </c>
      <c r="J337" s="204">
        <v>0.25800000000000001</v>
      </c>
      <c r="K337" s="202">
        <v>12</v>
      </c>
      <c r="L337" s="204">
        <v>4.9000000000000002E-2</v>
      </c>
      <c r="M337" s="204">
        <v>5.8999999999999997E-2</v>
      </c>
      <c r="N337" s="202"/>
      <c r="O337" s="202"/>
      <c r="P337" s="355">
        <v>0.65310000000000001</v>
      </c>
    </row>
    <row r="338" spans="1:16" ht="22.5" x14ac:dyDescent="0.2">
      <c r="A338" s="202" t="s">
        <v>1032</v>
      </c>
      <c r="B338" s="202" t="s">
        <v>3305</v>
      </c>
      <c r="C338" s="354" t="s">
        <v>358</v>
      </c>
      <c r="D338" s="204">
        <v>0.4</v>
      </c>
      <c r="E338" s="204">
        <v>0.4</v>
      </c>
      <c r="F338" s="204"/>
      <c r="G338" s="204"/>
      <c r="H338" s="205">
        <v>4.9000000000000004</v>
      </c>
      <c r="I338" s="202">
        <v>1</v>
      </c>
      <c r="J338" s="204">
        <v>0.22900000000000001</v>
      </c>
      <c r="K338" s="202">
        <v>11</v>
      </c>
      <c r="L338" s="204">
        <v>5.0999999999999997E-2</v>
      </c>
      <c r="M338" s="204">
        <v>6.0999999999999999E-2</v>
      </c>
      <c r="N338" s="202"/>
      <c r="O338" s="202"/>
      <c r="P338" s="355">
        <v>0.74439999999999995</v>
      </c>
    </row>
    <row r="339" spans="1:16" ht="56.25" x14ac:dyDescent="0.2">
      <c r="A339" s="202" t="s">
        <v>3329</v>
      </c>
      <c r="B339" s="202" t="s">
        <v>3305</v>
      </c>
      <c r="C339" s="354" t="s">
        <v>7747</v>
      </c>
      <c r="D339" s="204">
        <v>0.46200000000000002</v>
      </c>
      <c r="E339" s="204">
        <v>0.46100000000000002</v>
      </c>
      <c r="F339" s="204"/>
      <c r="G339" s="204"/>
      <c r="H339" s="205">
        <v>6</v>
      </c>
      <c r="I339" s="202">
        <v>1</v>
      </c>
      <c r="J339" s="204">
        <v>0.24099999999999999</v>
      </c>
      <c r="K339" s="202">
        <v>14</v>
      </c>
      <c r="L339" s="204">
        <v>4.8000000000000001E-2</v>
      </c>
      <c r="M339" s="204">
        <v>5.8999999999999997E-2</v>
      </c>
      <c r="N339" s="202"/>
      <c r="O339" s="202"/>
      <c r="P339" s="355">
        <v>0.89629999999999999</v>
      </c>
    </row>
    <row r="340" spans="1:16" ht="56.25" x14ac:dyDescent="0.2">
      <c r="A340" s="202" t="s">
        <v>3330</v>
      </c>
      <c r="B340" s="202" t="s">
        <v>3305</v>
      </c>
      <c r="C340" s="354" t="s">
        <v>7748</v>
      </c>
      <c r="D340" s="204">
        <v>0.34300000000000003</v>
      </c>
      <c r="E340" s="204">
        <v>0.34200000000000003</v>
      </c>
      <c r="F340" s="204"/>
      <c r="G340" s="204"/>
      <c r="H340" s="205">
        <v>4.0999999999999996</v>
      </c>
      <c r="I340" s="202">
        <v>1</v>
      </c>
      <c r="J340" s="204">
        <v>0.17499999999999999</v>
      </c>
      <c r="K340" s="202">
        <v>9</v>
      </c>
      <c r="L340" s="204">
        <v>5.0999999999999997E-2</v>
      </c>
      <c r="M340" s="204">
        <v>5.8000000000000003E-2</v>
      </c>
      <c r="N340" s="202"/>
      <c r="O340" s="202"/>
      <c r="P340" s="355">
        <v>0.81789999999999996</v>
      </c>
    </row>
    <row r="341" spans="1:16" ht="45" x14ac:dyDescent="0.2">
      <c r="A341" s="202" t="s">
        <v>2878</v>
      </c>
      <c r="B341" s="202" t="s">
        <v>3305</v>
      </c>
      <c r="C341" s="354" t="s">
        <v>138</v>
      </c>
      <c r="D341" s="204">
        <v>0.30399999999999999</v>
      </c>
      <c r="E341" s="204">
        <v>0.30299999999999999</v>
      </c>
      <c r="F341" s="204"/>
      <c r="G341" s="204"/>
      <c r="H341" s="205">
        <v>3.4</v>
      </c>
      <c r="I341" s="202">
        <v>1</v>
      </c>
      <c r="J341" s="204">
        <v>0.14899999999999999</v>
      </c>
      <c r="K341" s="202">
        <v>8</v>
      </c>
      <c r="L341" s="204">
        <v>5.2999999999999999E-2</v>
      </c>
      <c r="M341" s="204">
        <v>5.8000000000000003E-2</v>
      </c>
      <c r="N341" s="202"/>
      <c r="O341" s="202"/>
      <c r="P341" s="355">
        <v>0.77270000000000005</v>
      </c>
    </row>
    <row r="342" spans="1:16" ht="22.5" x14ac:dyDescent="0.2">
      <c r="A342" s="202" t="s">
        <v>3500</v>
      </c>
      <c r="B342" s="202" t="s">
        <v>3305</v>
      </c>
      <c r="C342" s="354" t="s">
        <v>3103</v>
      </c>
      <c r="D342" s="204">
        <v>0.498</v>
      </c>
      <c r="E342" s="204">
        <v>0.497</v>
      </c>
      <c r="F342" s="204"/>
      <c r="G342" s="204"/>
      <c r="H342" s="205">
        <v>5.7</v>
      </c>
      <c r="I342" s="202">
        <v>1</v>
      </c>
      <c r="J342" s="204">
        <v>0.28799999999999998</v>
      </c>
      <c r="K342" s="202">
        <v>14</v>
      </c>
      <c r="L342" s="204">
        <v>5.1999999999999998E-2</v>
      </c>
      <c r="M342" s="204">
        <v>6.3E-2</v>
      </c>
      <c r="N342" s="202"/>
      <c r="O342" s="202"/>
      <c r="P342" s="355">
        <v>0.74319999999999997</v>
      </c>
    </row>
    <row r="343" spans="1:16" ht="22.5" x14ac:dyDescent="0.2">
      <c r="A343" s="202" t="s">
        <v>3532</v>
      </c>
      <c r="B343" s="202" t="s">
        <v>3305</v>
      </c>
      <c r="C343" s="354" t="s">
        <v>1481</v>
      </c>
      <c r="D343" s="204">
        <v>0.247</v>
      </c>
      <c r="E343" s="204">
        <v>0.247</v>
      </c>
      <c r="F343" s="204"/>
      <c r="G343" s="204"/>
      <c r="H343" s="205">
        <v>2.2999999999999998</v>
      </c>
      <c r="I343" s="202">
        <v>1</v>
      </c>
      <c r="J343" s="204">
        <v>7.9000000000000001E-2</v>
      </c>
      <c r="K343" s="202">
        <v>4</v>
      </c>
      <c r="L343" s="204">
        <v>4.5999999999999999E-2</v>
      </c>
      <c r="M343" s="204">
        <v>4.5999999999999999E-2</v>
      </c>
      <c r="N343" s="202"/>
      <c r="O343" s="202"/>
      <c r="P343" s="355">
        <v>0.75460000000000005</v>
      </c>
    </row>
    <row r="344" spans="1:16" ht="45" x14ac:dyDescent="0.2">
      <c r="A344" s="202" t="s">
        <v>588</v>
      </c>
      <c r="B344" s="202" t="s">
        <v>3305</v>
      </c>
      <c r="C344" s="354" t="s">
        <v>139</v>
      </c>
      <c r="D344" s="204">
        <v>0.245</v>
      </c>
      <c r="E344" s="204">
        <v>0.24399999999999999</v>
      </c>
      <c r="F344" s="204"/>
      <c r="G344" s="204"/>
      <c r="H344" s="205">
        <v>2.7</v>
      </c>
      <c r="I344" s="202">
        <v>1</v>
      </c>
      <c r="J344" s="204">
        <v>9.6000000000000002E-2</v>
      </c>
      <c r="K344" s="202">
        <v>5</v>
      </c>
      <c r="L344" s="204">
        <v>5.8000000000000003E-2</v>
      </c>
      <c r="M344" s="204">
        <v>0.06</v>
      </c>
      <c r="N344" s="202"/>
      <c r="O344" s="202"/>
      <c r="P344" s="355">
        <v>0.79510000000000003</v>
      </c>
    </row>
    <row r="345" spans="1:16" ht="22.5" x14ac:dyDescent="0.2">
      <c r="A345" s="202" t="s">
        <v>1153</v>
      </c>
      <c r="B345" s="202" t="s">
        <v>3305</v>
      </c>
      <c r="C345" s="354" t="s">
        <v>3105</v>
      </c>
      <c r="D345" s="204">
        <v>0.54500000000000004</v>
      </c>
      <c r="E345" s="204">
        <v>0.54500000000000004</v>
      </c>
      <c r="F345" s="204"/>
      <c r="G345" s="204"/>
      <c r="H345" s="205">
        <v>6.1</v>
      </c>
      <c r="I345" s="202"/>
      <c r="J345" s="204"/>
      <c r="K345" s="202">
        <v>14</v>
      </c>
      <c r="L345" s="204">
        <v>5.0999999999999997E-2</v>
      </c>
      <c r="M345" s="204">
        <v>6.3E-2</v>
      </c>
      <c r="N345" s="202"/>
      <c r="O345" s="202"/>
      <c r="P345" s="355">
        <v>0.84099999999999997</v>
      </c>
    </row>
    <row r="346" spans="1:16" ht="22.5" x14ac:dyDescent="0.2">
      <c r="A346" s="202" t="s">
        <v>433</v>
      </c>
      <c r="B346" s="202" t="s">
        <v>3305</v>
      </c>
      <c r="C346" s="354" t="s">
        <v>7749</v>
      </c>
      <c r="D346" s="204">
        <v>0.313</v>
      </c>
      <c r="E346" s="204">
        <v>0.311</v>
      </c>
      <c r="F346" s="204"/>
      <c r="G346" s="204"/>
      <c r="H346" s="205">
        <v>3.2</v>
      </c>
      <c r="I346" s="202">
        <v>1</v>
      </c>
      <c r="J346" s="204">
        <v>0.14599999999999999</v>
      </c>
      <c r="K346" s="202">
        <v>8</v>
      </c>
      <c r="L346" s="204">
        <v>5.2999999999999999E-2</v>
      </c>
      <c r="M346" s="204">
        <v>5.7000000000000002E-2</v>
      </c>
      <c r="N346" s="202"/>
      <c r="O346" s="202"/>
      <c r="P346" s="355">
        <v>0.75649999999999995</v>
      </c>
    </row>
    <row r="347" spans="1:16" ht="33.75" x14ac:dyDescent="0.2">
      <c r="A347" s="202" t="s">
        <v>6585</v>
      </c>
      <c r="B347" s="202" t="s">
        <v>3305</v>
      </c>
      <c r="C347" s="354" t="s">
        <v>6586</v>
      </c>
      <c r="D347" s="204">
        <v>0.72</v>
      </c>
      <c r="E347" s="204">
        <v>0.71899999999999997</v>
      </c>
      <c r="F347" s="204"/>
      <c r="G347" s="204"/>
      <c r="H347" s="205">
        <v>11.4</v>
      </c>
      <c r="I347" s="202"/>
      <c r="J347" s="204"/>
      <c r="K347" s="202">
        <v>19</v>
      </c>
      <c r="L347" s="204">
        <v>4.2000000000000003E-2</v>
      </c>
      <c r="M347" s="204">
        <v>5.5E-2</v>
      </c>
      <c r="N347" s="202"/>
      <c r="O347" s="202"/>
      <c r="P347" s="355">
        <v>1.0053000000000001</v>
      </c>
    </row>
    <row r="348" spans="1:16" x14ac:dyDescent="0.2">
      <c r="A348" s="81" t="s">
        <v>2802</v>
      </c>
      <c r="B348" s="207"/>
      <c r="C348" s="360"/>
      <c r="D348" s="209"/>
      <c r="E348" s="209"/>
      <c r="F348" s="209"/>
      <c r="G348" s="209"/>
      <c r="H348" s="210"/>
      <c r="I348" s="207"/>
      <c r="J348" s="209"/>
      <c r="K348" s="207"/>
      <c r="L348" s="209"/>
      <c r="M348" s="209"/>
      <c r="N348" s="207"/>
      <c r="O348" s="207"/>
      <c r="P348" s="363"/>
    </row>
    <row r="349" spans="1:16" ht="56.25" x14ac:dyDescent="0.2">
      <c r="A349" s="202" t="s">
        <v>3051</v>
      </c>
      <c r="B349" s="202" t="s">
        <v>3303</v>
      </c>
      <c r="C349" s="354" t="s">
        <v>7481</v>
      </c>
      <c r="D349" s="204">
        <v>3.3</v>
      </c>
      <c r="E349" s="204">
        <v>3.0649999999999999</v>
      </c>
      <c r="F349" s="204"/>
      <c r="G349" s="204"/>
      <c r="H349" s="205">
        <v>16.600000000000001</v>
      </c>
      <c r="I349" s="202">
        <v>5</v>
      </c>
      <c r="J349" s="204">
        <v>0.28399999999999997</v>
      </c>
      <c r="K349" s="202">
        <v>32</v>
      </c>
      <c r="L349" s="204">
        <v>0.15</v>
      </c>
      <c r="M349" s="204">
        <v>9.7000000000000003E-2</v>
      </c>
      <c r="N349" s="202"/>
      <c r="O349" s="202"/>
      <c r="P349" s="355">
        <v>1.1244000000000001</v>
      </c>
    </row>
    <row r="350" spans="1:16" ht="22.5" x14ac:dyDescent="0.2">
      <c r="A350" s="202" t="s">
        <v>879</v>
      </c>
      <c r="B350" s="202" t="s">
        <v>3303</v>
      </c>
      <c r="C350" s="354" t="s">
        <v>2178</v>
      </c>
      <c r="D350" s="204">
        <v>1.7989999999999999</v>
      </c>
      <c r="E350" s="204">
        <v>1.663</v>
      </c>
      <c r="F350" s="204"/>
      <c r="G350" s="204"/>
      <c r="H350" s="205">
        <v>12.4</v>
      </c>
      <c r="I350" s="202">
        <v>3</v>
      </c>
      <c r="J350" s="204">
        <v>0.23599999999999999</v>
      </c>
      <c r="K350" s="202">
        <v>26</v>
      </c>
      <c r="L350" s="204">
        <v>5.2999999999999999E-2</v>
      </c>
      <c r="M350" s="204">
        <v>7.0000000000000007E-2</v>
      </c>
      <c r="N350" s="202"/>
      <c r="O350" s="202"/>
      <c r="P350" s="355">
        <v>0.87190000000000001</v>
      </c>
    </row>
    <row r="351" spans="1:16" ht="45" x14ac:dyDescent="0.2">
      <c r="A351" s="202" t="s">
        <v>1507</v>
      </c>
      <c r="B351" s="202" t="s">
        <v>3303</v>
      </c>
      <c r="C351" s="354" t="s">
        <v>6587</v>
      </c>
      <c r="D351" s="204">
        <v>0.85199999999999998</v>
      </c>
      <c r="E351" s="204">
        <v>0.84199999999999997</v>
      </c>
      <c r="F351" s="204"/>
      <c r="G351" s="204"/>
      <c r="H351" s="205">
        <v>5.7</v>
      </c>
      <c r="I351" s="202">
        <v>1</v>
      </c>
      <c r="J351" s="204">
        <v>0.307</v>
      </c>
      <c r="K351" s="202">
        <v>15</v>
      </c>
      <c r="L351" s="204">
        <v>9.5000000000000001E-2</v>
      </c>
      <c r="M351" s="204">
        <v>0.115</v>
      </c>
      <c r="N351" s="202"/>
      <c r="O351" s="202"/>
      <c r="P351" s="355">
        <v>0.77439999999999998</v>
      </c>
    </row>
    <row r="352" spans="1:16" ht="33.75" x14ac:dyDescent="0.2">
      <c r="A352" s="202" t="s">
        <v>2337</v>
      </c>
      <c r="B352" s="202" t="s">
        <v>3303</v>
      </c>
      <c r="C352" s="354" t="s">
        <v>7753</v>
      </c>
      <c r="D352" s="204">
        <v>1.236</v>
      </c>
      <c r="E352" s="204">
        <v>1.1399999999999999</v>
      </c>
      <c r="F352" s="204"/>
      <c r="G352" s="204"/>
      <c r="H352" s="205">
        <v>8</v>
      </c>
      <c r="I352" s="202">
        <v>2</v>
      </c>
      <c r="J352" s="204">
        <v>0.20100000000000001</v>
      </c>
      <c r="K352" s="202">
        <v>18</v>
      </c>
      <c r="L352" s="204">
        <v>5.2999999999999999E-2</v>
      </c>
      <c r="M352" s="204">
        <v>6.7000000000000004E-2</v>
      </c>
      <c r="N352" s="202"/>
      <c r="O352" s="202"/>
      <c r="P352" s="355">
        <v>0.86370000000000002</v>
      </c>
    </row>
    <row r="353" spans="1:16" ht="22.5" x14ac:dyDescent="0.2">
      <c r="A353" s="202" t="s">
        <v>2338</v>
      </c>
      <c r="B353" s="202" t="s">
        <v>3303</v>
      </c>
      <c r="C353" s="354" t="s">
        <v>142</v>
      </c>
      <c r="D353" s="204">
        <v>1.2649999999999999</v>
      </c>
      <c r="E353" s="204">
        <v>1.1819999999999999</v>
      </c>
      <c r="F353" s="204"/>
      <c r="G353" s="204"/>
      <c r="H353" s="205">
        <v>9.1999999999999993</v>
      </c>
      <c r="I353" s="202">
        <v>2</v>
      </c>
      <c r="J353" s="204">
        <v>0.20599999999999999</v>
      </c>
      <c r="K353" s="202">
        <v>19</v>
      </c>
      <c r="L353" s="204">
        <v>4.7E-2</v>
      </c>
      <c r="M353" s="204">
        <v>6.0999999999999999E-2</v>
      </c>
      <c r="N353" s="202"/>
      <c r="O353" s="202"/>
      <c r="P353" s="355">
        <v>0.7389</v>
      </c>
    </row>
    <row r="354" spans="1:16" ht="33.75" x14ac:dyDescent="0.2">
      <c r="A354" s="202" t="s">
        <v>3467</v>
      </c>
      <c r="B354" s="202" t="s">
        <v>3303</v>
      </c>
      <c r="C354" s="354" t="s">
        <v>7754</v>
      </c>
      <c r="D354" s="204">
        <v>1.1890000000000001</v>
      </c>
      <c r="E354" s="204">
        <v>1.1120000000000001</v>
      </c>
      <c r="F354" s="204"/>
      <c r="G354" s="204"/>
      <c r="H354" s="205">
        <v>8.1</v>
      </c>
      <c r="I354" s="202">
        <v>2</v>
      </c>
      <c r="J354" s="204">
        <v>0.16700000000000001</v>
      </c>
      <c r="K354" s="202">
        <v>16</v>
      </c>
      <c r="L354" s="204">
        <v>4.2999999999999997E-2</v>
      </c>
      <c r="M354" s="204">
        <v>5.5E-2</v>
      </c>
      <c r="N354" s="202"/>
      <c r="O354" s="202"/>
      <c r="P354" s="355">
        <v>0.67549999999999999</v>
      </c>
    </row>
    <row r="355" spans="1:16" ht="33.75" x14ac:dyDescent="0.2">
      <c r="A355" s="202" t="s">
        <v>7755</v>
      </c>
      <c r="B355" s="202" t="s">
        <v>3303</v>
      </c>
      <c r="C355" s="354" t="s">
        <v>7756</v>
      </c>
      <c r="D355" s="204">
        <v>0.66700000000000004</v>
      </c>
      <c r="E355" s="204">
        <v>0.59799999999999998</v>
      </c>
      <c r="F355" s="204"/>
      <c r="G355" s="204"/>
      <c r="H355" s="205">
        <v>3.4</v>
      </c>
      <c r="I355" s="202">
        <v>1</v>
      </c>
      <c r="J355" s="204">
        <v>0.16300000000000001</v>
      </c>
      <c r="K355" s="202">
        <v>8</v>
      </c>
      <c r="L355" s="204">
        <v>0.05</v>
      </c>
      <c r="M355" s="204">
        <v>5.5E-2</v>
      </c>
      <c r="N355" s="202"/>
      <c r="O355" s="202"/>
      <c r="P355" s="355">
        <v>0.72740000000000005</v>
      </c>
    </row>
    <row r="356" spans="1:16" ht="33.75" x14ac:dyDescent="0.2">
      <c r="A356" s="202" t="s">
        <v>6822</v>
      </c>
      <c r="B356" s="202" t="s">
        <v>3303</v>
      </c>
      <c r="C356" s="354" t="s">
        <v>6823</v>
      </c>
      <c r="D356" s="204">
        <v>1.143</v>
      </c>
      <c r="E356" s="204">
        <v>1.0900000000000001</v>
      </c>
      <c r="F356" s="204"/>
      <c r="G356" s="204"/>
      <c r="H356" s="205">
        <v>9.1</v>
      </c>
      <c r="I356" s="202">
        <v>2</v>
      </c>
      <c r="J356" s="204">
        <v>0.23899999999999999</v>
      </c>
      <c r="K356" s="202">
        <v>21</v>
      </c>
      <c r="L356" s="204">
        <v>5.5E-2</v>
      </c>
      <c r="M356" s="204">
        <v>7.0999999999999994E-2</v>
      </c>
      <c r="N356" s="202"/>
      <c r="O356" s="202"/>
      <c r="P356" s="355">
        <v>0.71960000000000002</v>
      </c>
    </row>
    <row r="357" spans="1:16" ht="22.5" x14ac:dyDescent="0.2">
      <c r="A357" s="202" t="s">
        <v>3110</v>
      </c>
      <c r="B357" s="202" t="s">
        <v>3304</v>
      </c>
      <c r="C357" s="354" t="s">
        <v>147</v>
      </c>
      <c r="D357" s="204">
        <v>0.80300000000000005</v>
      </c>
      <c r="E357" s="204">
        <v>0.80100000000000005</v>
      </c>
      <c r="F357" s="204"/>
      <c r="G357" s="204"/>
      <c r="H357" s="205">
        <v>6.7</v>
      </c>
      <c r="I357" s="202">
        <v>1</v>
      </c>
      <c r="J357" s="204">
        <v>0.48899999999999999</v>
      </c>
      <c r="K357" s="202">
        <v>15</v>
      </c>
      <c r="L357" s="204">
        <v>6.9000000000000006E-2</v>
      </c>
      <c r="M357" s="204">
        <v>8.5999999999999993E-2</v>
      </c>
      <c r="N357" s="202"/>
      <c r="O357" s="202"/>
      <c r="P357" s="355">
        <v>1.0133000000000001</v>
      </c>
    </row>
    <row r="358" spans="1:16" ht="56.25" x14ac:dyDescent="0.2">
      <c r="A358" s="202" t="s">
        <v>322</v>
      </c>
      <c r="B358" s="202" t="s">
        <v>3304</v>
      </c>
      <c r="C358" s="354" t="s">
        <v>31</v>
      </c>
      <c r="D358" s="204">
        <v>1.145</v>
      </c>
      <c r="E358" s="204">
        <v>1.139</v>
      </c>
      <c r="F358" s="204"/>
      <c r="G358" s="204"/>
      <c r="H358" s="205">
        <v>10.4</v>
      </c>
      <c r="I358" s="202">
        <v>2</v>
      </c>
      <c r="J358" s="204">
        <v>0.248</v>
      </c>
      <c r="K358" s="202">
        <v>22</v>
      </c>
      <c r="L358" s="204">
        <v>0.05</v>
      </c>
      <c r="M358" s="204">
        <v>6.5000000000000002E-2</v>
      </c>
      <c r="N358" s="202"/>
      <c r="O358" s="202"/>
      <c r="P358" s="355">
        <v>0.7752</v>
      </c>
    </row>
    <row r="359" spans="1:16" ht="56.25" x14ac:dyDescent="0.2">
      <c r="A359" s="202" t="s">
        <v>32</v>
      </c>
      <c r="B359" s="202" t="s">
        <v>3304</v>
      </c>
      <c r="C359" s="354" t="s">
        <v>7222</v>
      </c>
      <c r="D359" s="204">
        <v>0.68</v>
      </c>
      <c r="E359" s="204">
        <v>0.67800000000000005</v>
      </c>
      <c r="F359" s="204"/>
      <c r="G359" s="204"/>
      <c r="H359" s="205">
        <v>5.4</v>
      </c>
      <c r="I359" s="202">
        <v>1</v>
      </c>
      <c r="J359" s="204">
        <v>0.35299999999999998</v>
      </c>
      <c r="K359" s="202">
        <v>13</v>
      </c>
      <c r="L359" s="204">
        <v>0.05</v>
      </c>
      <c r="M359" s="204">
        <v>0.06</v>
      </c>
      <c r="N359" s="202"/>
      <c r="O359" s="202"/>
      <c r="P359" s="355">
        <v>0.6643</v>
      </c>
    </row>
    <row r="360" spans="1:16" ht="45" x14ac:dyDescent="0.2">
      <c r="A360" s="202" t="s">
        <v>7223</v>
      </c>
      <c r="B360" s="202" t="s">
        <v>3304</v>
      </c>
      <c r="C360" s="354" t="s">
        <v>33</v>
      </c>
      <c r="D360" s="204">
        <v>0.46600000000000003</v>
      </c>
      <c r="E360" s="204">
        <v>0.46500000000000002</v>
      </c>
      <c r="F360" s="204"/>
      <c r="G360" s="204"/>
      <c r="H360" s="205">
        <v>4.5</v>
      </c>
      <c r="I360" s="202">
        <v>1</v>
      </c>
      <c r="J360" s="204">
        <v>0.189</v>
      </c>
      <c r="K360" s="202">
        <v>10</v>
      </c>
      <c r="L360" s="204">
        <v>4.9000000000000002E-2</v>
      </c>
      <c r="M360" s="204">
        <v>5.8000000000000003E-2</v>
      </c>
      <c r="N360" s="202"/>
      <c r="O360" s="202"/>
      <c r="P360" s="355">
        <v>0.65839999999999999</v>
      </c>
    </row>
    <row r="361" spans="1:16" ht="22.5" x14ac:dyDescent="0.2">
      <c r="A361" s="202" t="s">
        <v>1590</v>
      </c>
      <c r="B361" s="202" t="s">
        <v>3305</v>
      </c>
      <c r="C361" s="354" t="s">
        <v>2196</v>
      </c>
      <c r="D361" s="204">
        <v>1.1259999999999999</v>
      </c>
      <c r="E361" s="204">
        <v>1.125</v>
      </c>
      <c r="F361" s="204"/>
      <c r="G361" s="204"/>
      <c r="H361" s="205">
        <v>13.3</v>
      </c>
      <c r="I361" s="202">
        <v>3</v>
      </c>
      <c r="J361" s="204">
        <v>0.26400000000000001</v>
      </c>
      <c r="K361" s="202">
        <v>28</v>
      </c>
      <c r="L361" s="204">
        <v>5.5E-2</v>
      </c>
      <c r="M361" s="204">
        <v>7.3999999999999996E-2</v>
      </c>
      <c r="N361" s="202"/>
      <c r="O361" s="202"/>
      <c r="P361" s="355">
        <v>0.98909999999999998</v>
      </c>
    </row>
    <row r="362" spans="1:16" ht="45" x14ac:dyDescent="0.2">
      <c r="A362" s="202" t="s">
        <v>2033</v>
      </c>
      <c r="B362" s="202" t="s">
        <v>3305</v>
      </c>
      <c r="C362" s="354" t="s">
        <v>3111</v>
      </c>
      <c r="D362" s="204">
        <v>0.74099999999999999</v>
      </c>
      <c r="E362" s="204">
        <v>0.73899999999999999</v>
      </c>
      <c r="F362" s="204"/>
      <c r="G362" s="204"/>
      <c r="H362" s="205">
        <v>9.1999999999999993</v>
      </c>
      <c r="I362" s="202">
        <v>2</v>
      </c>
      <c r="J362" s="204">
        <v>0.22900000000000001</v>
      </c>
      <c r="K362" s="202">
        <v>22</v>
      </c>
      <c r="L362" s="204">
        <v>5.1999999999999998E-2</v>
      </c>
      <c r="M362" s="204">
        <v>6.7000000000000004E-2</v>
      </c>
      <c r="N362" s="202"/>
      <c r="O362" s="202" t="s">
        <v>310</v>
      </c>
      <c r="P362" s="355">
        <v>0.94489999999999996</v>
      </c>
    </row>
    <row r="363" spans="1:16" ht="45" x14ac:dyDescent="0.2">
      <c r="A363" s="202" t="s">
        <v>2034</v>
      </c>
      <c r="B363" s="202" t="s">
        <v>3305</v>
      </c>
      <c r="C363" s="354" t="s">
        <v>34</v>
      </c>
      <c r="D363" s="204">
        <v>0.47499999999999998</v>
      </c>
      <c r="E363" s="204">
        <v>0.47</v>
      </c>
      <c r="F363" s="204"/>
      <c r="G363" s="204"/>
      <c r="H363" s="205">
        <v>3.3</v>
      </c>
      <c r="I363" s="202">
        <v>1</v>
      </c>
      <c r="J363" s="204">
        <v>0.22800000000000001</v>
      </c>
      <c r="K363" s="202">
        <v>7</v>
      </c>
      <c r="L363" s="204">
        <v>0.13800000000000001</v>
      </c>
      <c r="M363" s="204">
        <v>0.106</v>
      </c>
      <c r="N363" s="202"/>
      <c r="O363" s="202" t="s">
        <v>310</v>
      </c>
      <c r="P363" s="355">
        <v>1.7778</v>
      </c>
    </row>
    <row r="364" spans="1:16" ht="45" x14ac:dyDescent="0.2">
      <c r="A364" s="202" t="s">
        <v>35</v>
      </c>
      <c r="B364" s="202" t="s">
        <v>3305</v>
      </c>
      <c r="C364" s="354" t="s">
        <v>36</v>
      </c>
      <c r="D364" s="204">
        <v>0.39600000000000002</v>
      </c>
      <c r="E364" s="204">
        <v>0.39500000000000002</v>
      </c>
      <c r="F364" s="204"/>
      <c r="G364" s="204"/>
      <c r="H364" s="205">
        <v>4.7</v>
      </c>
      <c r="I364" s="202">
        <v>1</v>
      </c>
      <c r="J364" s="204">
        <v>0.186</v>
      </c>
      <c r="K364" s="202">
        <v>11</v>
      </c>
      <c r="L364" s="204">
        <v>5.5E-2</v>
      </c>
      <c r="M364" s="204">
        <v>6.5000000000000002E-2</v>
      </c>
      <c r="N364" s="202"/>
      <c r="O364" s="202" t="s">
        <v>310</v>
      </c>
      <c r="P364" s="355">
        <v>0.87309999999999999</v>
      </c>
    </row>
    <row r="365" spans="1:16" ht="33.75" x14ac:dyDescent="0.2">
      <c r="A365" s="202" t="s">
        <v>2036</v>
      </c>
      <c r="B365" s="202" t="s">
        <v>3305</v>
      </c>
      <c r="C365" s="354" t="s">
        <v>38</v>
      </c>
      <c r="D365" s="204">
        <v>0.501</v>
      </c>
      <c r="E365" s="204">
        <v>0.5</v>
      </c>
      <c r="F365" s="204"/>
      <c r="G365" s="204"/>
      <c r="H365" s="205">
        <v>7.2</v>
      </c>
      <c r="I365" s="202">
        <v>1</v>
      </c>
      <c r="J365" s="204">
        <v>0.28199999999999997</v>
      </c>
      <c r="K365" s="202">
        <v>15</v>
      </c>
      <c r="L365" s="204">
        <v>4.4999999999999998E-2</v>
      </c>
      <c r="M365" s="204">
        <v>5.6000000000000001E-2</v>
      </c>
      <c r="N365" s="202"/>
      <c r="O365" s="202"/>
      <c r="P365" s="355">
        <v>0.70420000000000005</v>
      </c>
    </row>
    <row r="366" spans="1:16" ht="33.75" x14ac:dyDescent="0.2">
      <c r="A366" s="202" t="s">
        <v>996</v>
      </c>
      <c r="B366" s="202" t="s">
        <v>3305</v>
      </c>
      <c r="C366" s="354" t="s">
        <v>39</v>
      </c>
      <c r="D366" s="204">
        <v>0.41299999999999998</v>
      </c>
      <c r="E366" s="204">
        <v>0.41199999999999998</v>
      </c>
      <c r="F366" s="204"/>
      <c r="G366" s="204"/>
      <c r="H366" s="205">
        <v>5.4</v>
      </c>
      <c r="I366" s="202">
        <v>1</v>
      </c>
      <c r="J366" s="204">
        <v>0.188</v>
      </c>
      <c r="K366" s="202">
        <v>12</v>
      </c>
      <c r="L366" s="204">
        <v>4.8000000000000001E-2</v>
      </c>
      <c r="M366" s="204">
        <v>5.8000000000000003E-2</v>
      </c>
      <c r="N366" s="202"/>
      <c r="O366" s="202"/>
      <c r="P366" s="355">
        <v>0.66239999999999999</v>
      </c>
    </row>
    <row r="367" spans="1:16" ht="56.25" x14ac:dyDescent="0.2">
      <c r="A367" s="202" t="s">
        <v>2037</v>
      </c>
      <c r="B367" s="202" t="s">
        <v>3305</v>
      </c>
      <c r="C367" s="354" t="s">
        <v>3112</v>
      </c>
      <c r="D367" s="204">
        <v>0.97199999999999998</v>
      </c>
      <c r="E367" s="204">
        <v>0.97099999999999997</v>
      </c>
      <c r="F367" s="204"/>
      <c r="G367" s="204"/>
      <c r="H367" s="205">
        <v>11.1</v>
      </c>
      <c r="I367" s="202">
        <v>3</v>
      </c>
      <c r="J367" s="204">
        <v>0.22800000000000001</v>
      </c>
      <c r="K367" s="202">
        <v>23</v>
      </c>
      <c r="L367" s="204">
        <v>5.8000000000000003E-2</v>
      </c>
      <c r="M367" s="204">
        <v>7.4999999999999997E-2</v>
      </c>
      <c r="N367" s="202"/>
      <c r="O367" s="202"/>
      <c r="P367" s="355">
        <v>0.98029999999999995</v>
      </c>
    </row>
    <row r="368" spans="1:16" ht="45" x14ac:dyDescent="0.2">
      <c r="A368" s="202" t="s">
        <v>2038</v>
      </c>
      <c r="B368" s="202" t="s">
        <v>3305</v>
      </c>
      <c r="C368" s="354" t="s">
        <v>3113</v>
      </c>
      <c r="D368" s="204">
        <v>0.66200000000000003</v>
      </c>
      <c r="E368" s="204">
        <v>0.66</v>
      </c>
      <c r="F368" s="204"/>
      <c r="G368" s="204"/>
      <c r="H368" s="205">
        <v>8</v>
      </c>
      <c r="I368" s="202">
        <v>2</v>
      </c>
      <c r="J368" s="204">
        <v>0.20499999999999999</v>
      </c>
      <c r="K368" s="202">
        <v>17</v>
      </c>
      <c r="L368" s="204">
        <v>5.3999999999999999E-2</v>
      </c>
      <c r="M368" s="204">
        <v>6.8000000000000005E-2</v>
      </c>
      <c r="N368" s="202"/>
      <c r="O368" s="202"/>
      <c r="P368" s="355">
        <v>0.76980000000000004</v>
      </c>
    </row>
    <row r="369" spans="1:16" ht="45" x14ac:dyDescent="0.2">
      <c r="A369" s="202" t="s">
        <v>1732</v>
      </c>
      <c r="B369" s="202" t="s">
        <v>3305</v>
      </c>
      <c r="C369" s="354" t="s">
        <v>2786</v>
      </c>
      <c r="D369" s="204">
        <v>0.42399999999999999</v>
      </c>
      <c r="E369" s="204">
        <v>0.42299999999999999</v>
      </c>
      <c r="F369" s="204"/>
      <c r="G369" s="204"/>
      <c r="H369" s="205">
        <v>5.2</v>
      </c>
      <c r="I369" s="202">
        <v>1</v>
      </c>
      <c r="J369" s="204">
        <v>0.214</v>
      </c>
      <c r="K369" s="202">
        <v>12</v>
      </c>
      <c r="L369" s="204">
        <v>5.1999999999999998E-2</v>
      </c>
      <c r="M369" s="204">
        <v>6.3E-2</v>
      </c>
      <c r="N369" s="202"/>
      <c r="O369" s="202"/>
      <c r="P369" s="355">
        <v>0.66259999999999997</v>
      </c>
    </row>
    <row r="370" spans="1:16" x14ac:dyDescent="0.2">
      <c r="A370" s="202" t="s">
        <v>2787</v>
      </c>
      <c r="B370" s="202" t="s">
        <v>3305</v>
      </c>
      <c r="C370" s="354" t="s">
        <v>2788</v>
      </c>
      <c r="D370" s="204">
        <v>0.37</v>
      </c>
      <c r="E370" s="204">
        <v>0.37</v>
      </c>
      <c r="F370" s="204"/>
      <c r="G370" s="204"/>
      <c r="H370" s="205">
        <v>5</v>
      </c>
      <c r="I370" s="202">
        <v>1</v>
      </c>
      <c r="J370" s="204">
        <v>0.21099999999999999</v>
      </c>
      <c r="K370" s="202">
        <v>11</v>
      </c>
      <c r="L370" s="204">
        <v>4.9000000000000002E-2</v>
      </c>
      <c r="M370" s="204">
        <v>5.8000000000000003E-2</v>
      </c>
      <c r="N370" s="202"/>
      <c r="O370" s="202"/>
      <c r="P370" s="355">
        <v>0.73580000000000001</v>
      </c>
    </row>
    <row r="371" spans="1:16" x14ac:dyDescent="0.2">
      <c r="A371" s="81" t="s">
        <v>2776</v>
      </c>
      <c r="B371" s="207"/>
      <c r="C371" s="360"/>
      <c r="D371" s="209"/>
      <c r="E371" s="209"/>
      <c r="F371" s="209"/>
      <c r="G371" s="209"/>
      <c r="H371" s="210"/>
      <c r="I371" s="207"/>
      <c r="J371" s="209"/>
      <c r="K371" s="207"/>
      <c r="L371" s="209"/>
      <c r="M371" s="209"/>
      <c r="N371" s="207"/>
      <c r="O371" s="207"/>
      <c r="P371" s="363"/>
    </row>
    <row r="372" spans="1:16" ht="22.5" x14ac:dyDescent="0.2">
      <c r="A372" s="202" t="s">
        <v>867</v>
      </c>
      <c r="B372" s="202" t="s">
        <v>3303</v>
      </c>
      <c r="C372" s="354" t="s">
        <v>2789</v>
      </c>
      <c r="D372" s="204">
        <v>3.58</v>
      </c>
      <c r="E372" s="204">
        <v>3.347</v>
      </c>
      <c r="F372" s="204"/>
      <c r="G372" s="204"/>
      <c r="H372" s="205">
        <v>26.4</v>
      </c>
      <c r="I372" s="202">
        <v>8</v>
      </c>
      <c r="J372" s="204">
        <v>0.193</v>
      </c>
      <c r="K372" s="202">
        <v>44</v>
      </c>
      <c r="L372" s="204">
        <v>4.5999999999999999E-2</v>
      </c>
      <c r="M372" s="204">
        <v>6.3E-2</v>
      </c>
      <c r="N372" s="202"/>
      <c r="O372" s="202"/>
      <c r="P372" s="355">
        <v>0.80589999999999995</v>
      </c>
    </row>
    <row r="373" spans="1:16" ht="56.25" x14ac:dyDescent="0.2">
      <c r="A373" s="202" t="s">
        <v>3056</v>
      </c>
      <c r="B373" s="202" t="s">
        <v>3303</v>
      </c>
      <c r="C373" s="354" t="s">
        <v>42</v>
      </c>
      <c r="D373" s="204">
        <v>4.3499999999999996</v>
      </c>
      <c r="E373" s="204">
        <v>4.0999999999999996</v>
      </c>
      <c r="F373" s="204"/>
      <c r="G373" s="204"/>
      <c r="H373" s="205">
        <v>32.6</v>
      </c>
      <c r="I373" s="202">
        <v>10</v>
      </c>
      <c r="J373" s="204">
        <v>0.222</v>
      </c>
      <c r="K373" s="202">
        <v>51</v>
      </c>
      <c r="L373" s="204">
        <v>5.2999999999999999E-2</v>
      </c>
      <c r="M373" s="204">
        <v>7.2999999999999995E-2</v>
      </c>
      <c r="N373" s="202"/>
      <c r="O373" s="202"/>
      <c r="P373" s="355">
        <v>1.0551999999999999</v>
      </c>
    </row>
    <row r="374" spans="1:16" ht="56.25" x14ac:dyDescent="0.2">
      <c r="A374" s="202" t="s">
        <v>3057</v>
      </c>
      <c r="B374" s="202" t="s">
        <v>3303</v>
      </c>
      <c r="C374" s="354" t="s">
        <v>43</v>
      </c>
      <c r="D374" s="204">
        <v>2.42</v>
      </c>
      <c r="E374" s="204">
        <v>2.2650000000000001</v>
      </c>
      <c r="F374" s="204"/>
      <c r="G374" s="204"/>
      <c r="H374" s="205">
        <v>17.100000000000001</v>
      </c>
      <c r="I374" s="202">
        <v>5</v>
      </c>
      <c r="J374" s="204">
        <v>0.188</v>
      </c>
      <c r="K374" s="202">
        <v>32</v>
      </c>
      <c r="L374" s="204">
        <v>4.5999999999999999E-2</v>
      </c>
      <c r="M374" s="204">
        <v>6.2E-2</v>
      </c>
      <c r="N374" s="202"/>
      <c r="O374" s="202"/>
      <c r="P374" s="355">
        <v>0.7964</v>
      </c>
    </row>
    <row r="375" spans="1:16" ht="56.25" x14ac:dyDescent="0.2">
      <c r="A375" s="202" t="s">
        <v>3028</v>
      </c>
      <c r="B375" s="202" t="s">
        <v>3303</v>
      </c>
      <c r="C375" s="354" t="s">
        <v>7224</v>
      </c>
      <c r="D375" s="204">
        <v>2.6520000000000001</v>
      </c>
      <c r="E375" s="204">
        <v>2.4990000000000001</v>
      </c>
      <c r="F375" s="204"/>
      <c r="G375" s="204"/>
      <c r="H375" s="205">
        <v>15.4</v>
      </c>
      <c r="I375" s="202">
        <v>4</v>
      </c>
      <c r="J375" s="204">
        <v>0.222</v>
      </c>
      <c r="K375" s="202">
        <v>29</v>
      </c>
      <c r="L375" s="204">
        <v>0.05</v>
      </c>
      <c r="M375" s="204">
        <v>6.8000000000000005E-2</v>
      </c>
      <c r="N375" s="202"/>
      <c r="O375" s="202"/>
      <c r="P375" s="355">
        <v>0.85089999999999999</v>
      </c>
    </row>
    <row r="376" spans="1:16" ht="33.75" x14ac:dyDescent="0.2">
      <c r="A376" s="202" t="s">
        <v>2452</v>
      </c>
      <c r="B376" s="202" t="s">
        <v>3303</v>
      </c>
      <c r="C376" s="354" t="s">
        <v>2731</v>
      </c>
      <c r="D376" s="204">
        <v>2.633</v>
      </c>
      <c r="E376" s="204">
        <v>2.52</v>
      </c>
      <c r="F376" s="204"/>
      <c r="G376" s="204"/>
      <c r="H376" s="205">
        <v>21</v>
      </c>
      <c r="I376" s="202">
        <v>6</v>
      </c>
      <c r="J376" s="204">
        <v>0.24299999999999999</v>
      </c>
      <c r="K376" s="202">
        <v>38</v>
      </c>
      <c r="L376" s="204">
        <v>5.7000000000000002E-2</v>
      </c>
      <c r="M376" s="204">
        <v>7.6999999999999999E-2</v>
      </c>
      <c r="N376" s="202"/>
      <c r="O376" s="202"/>
      <c r="P376" s="355">
        <v>1.1791</v>
      </c>
    </row>
    <row r="377" spans="1:16" ht="33.75" x14ac:dyDescent="0.2">
      <c r="A377" s="202" t="s">
        <v>2732</v>
      </c>
      <c r="B377" s="202" t="s">
        <v>3303</v>
      </c>
      <c r="C377" s="354" t="s">
        <v>7757</v>
      </c>
      <c r="D377" s="204">
        <v>1.9990000000000001</v>
      </c>
      <c r="E377" s="204">
        <v>1.883</v>
      </c>
      <c r="F377" s="204"/>
      <c r="G377" s="204"/>
      <c r="H377" s="205">
        <v>8.1999999999999993</v>
      </c>
      <c r="I377" s="202">
        <v>2</v>
      </c>
      <c r="J377" s="204">
        <v>0.182</v>
      </c>
      <c r="K377" s="202">
        <v>16</v>
      </c>
      <c r="L377" s="204">
        <v>4.5999999999999999E-2</v>
      </c>
      <c r="M377" s="204">
        <v>5.8999999999999997E-2</v>
      </c>
      <c r="N377" s="202"/>
      <c r="O377" s="202"/>
      <c r="P377" s="355">
        <v>0.81259999999999999</v>
      </c>
    </row>
    <row r="378" spans="1:16" ht="33.75" x14ac:dyDescent="0.2">
      <c r="A378" s="202" t="s">
        <v>5690</v>
      </c>
      <c r="B378" s="202" t="s">
        <v>3303</v>
      </c>
      <c r="C378" s="354" t="s">
        <v>7758</v>
      </c>
      <c r="D378" s="204">
        <v>1.6739999999999999</v>
      </c>
      <c r="E378" s="204">
        <v>1.5609999999999999</v>
      </c>
      <c r="F378" s="204"/>
      <c r="G378" s="204"/>
      <c r="H378" s="205">
        <v>7</v>
      </c>
      <c r="I378" s="202">
        <v>1</v>
      </c>
      <c r="J378" s="204">
        <v>0.22800000000000001</v>
      </c>
      <c r="K378" s="202">
        <v>14</v>
      </c>
      <c r="L378" s="204">
        <v>4.5999999999999999E-2</v>
      </c>
      <c r="M378" s="204">
        <v>5.7000000000000002E-2</v>
      </c>
      <c r="N378" s="202"/>
      <c r="O378" s="202"/>
      <c r="P378" s="355">
        <v>0.78280000000000005</v>
      </c>
    </row>
    <row r="379" spans="1:16" ht="45" x14ac:dyDescent="0.2">
      <c r="A379" s="202" t="s">
        <v>3675</v>
      </c>
      <c r="B379" s="202" t="s">
        <v>3303</v>
      </c>
      <c r="C379" s="354" t="s">
        <v>7227</v>
      </c>
      <c r="D379" s="204">
        <v>4.1360000000000001</v>
      </c>
      <c r="E379" s="204">
        <v>3.9</v>
      </c>
      <c r="F379" s="204"/>
      <c r="G379" s="204"/>
      <c r="H379" s="205">
        <v>15.5</v>
      </c>
      <c r="I379" s="202">
        <v>4</v>
      </c>
      <c r="J379" s="204">
        <v>0.26300000000000001</v>
      </c>
      <c r="K379" s="202">
        <v>29</v>
      </c>
      <c r="L379" s="204">
        <v>5.8999999999999997E-2</v>
      </c>
      <c r="M379" s="204">
        <v>0.08</v>
      </c>
      <c r="N379" s="202"/>
      <c r="O379" s="202"/>
      <c r="P379" s="355">
        <v>1.0144</v>
      </c>
    </row>
    <row r="380" spans="1:16" ht="56.25" x14ac:dyDescent="0.2">
      <c r="A380" s="202" t="s">
        <v>3198</v>
      </c>
      <c r="B380" s="202" t="s">
        <v>3303</v>
      </c>
      <c r="C380" s="354" t="s">
        <v>7760</v>
      </c>
      <c r="D380" s="204">
        <v>2.5590000000000002</v>
      </c>
      <c r="E380" s="204">
        <v>2.391</v>
      </c>
      <c r="F380" s="204"/>
      <c r="G380" s="204"/>
      <c r="H380" s="205">
        <v>17.8</v>
      </c>
      <c r="I380" s="202">
        <v>5</v>
      </c>
      <c r="J380" s="204">
        <v>0.22600000000000001</v>
      </c>
      <c r="K380" s="202">
        <v>33</v>
      </c>
      <c r="L380" s="204">
        <v>5.2999999999999999E-2</v>
      </c>
      <c r="M380" s="204">
        <v>7.1999999999999995E-2</v>
      </c>
      <c r="N380" s="202"/>
      <c r="O380" s="202"/>
      <c r="P380" s="355">
        <v>1.0432999999999999</v>
      </c>
    </row>
    <row r="381" spans="1:16" ht="56.25" x14ac:dyDescent="0.2">
      <c r="A381" s="202" t="s">
        <v>1832</v>
      </c>
      <c r="B381" s="202" t="s">
        <v>3303</v>
      </c>
      <c r="C381" s="354" t="s">
        <v>7761</v>
      </c>
      <c r="D381" s="204">
        <v>1.8380000000000001</v>
      </c>
      <c r="E381" s="204">
        <v>1.7110000000000001</v>
      </c>
      <c r="F381" s="204"/>
      <c r="G381" s="204"/>
      <c r="H381" s="205">
        <v>10.9</v>
      </c>
      <c r="I381" s="202">
        <v>3</v>
      </c>
      <c r="J381" s="204">
        <v>0.22800000000000001</v>
      </c>
      <c r="K381" s="202">
        <v>24</v>
      </c>
      <c r="L381" s="204">
        <v>5.8999999999999997E-2</v>
      </c>
      <c r="M381" s="204">
        <v>7.6999999999999999E-2</v>
      </c>
      <c r="N381" s="202"/>
      <c r="O381" s="202"/>
      <c r="P381" s="355">
        <v>1.0085</v>
      </c>
    </row>
    <row r="382" spans="1:16" ht="56.25" x14ac:dyDescent="0.2">
      <c r="A382" s="202" t="s">
        <v>2875</v>
      </c>
      <c r="B382" s="202" t="s">
        <v>3303</v>
      </c>
      <c r="C382" s="354" t="s">
        <v>7762</v>
      </c>
      <c r="D382" s="204">
        <v>1.712</v>
      </c>
      <c r="E382" s="204">
        <v>1.587</v>
      </c>
      <c r="F382" s="204"/>
      <c r="G382" s="204"/>
      <c r="H382" s="205">
        <v>9.6</v>
      </c>
      <c r="I382" s="202">
        <v>2</v>
      </c>
      <c r="J382" s="204">
        <v>0.245</v>
      </c>
      <c r="K382" s="202">
        <v>19</v>
      </c>
      <c r="L382" s="204">
        <v>5.3999999999999999E-2</v>
      </c>
      <c r="M382" s="204">
        <v>6.9000000000000006E-2</v>
      </c>
      <c r="N382" s="202"/>
      <c r="O382" s="202"/>
      <c r="P382" s="355">
        <v>0.9093</v>
      </c>
    </row>
    <row r="383" spans="1:16" ht="56.25" x14ac:dyDescent="0.2">
      <c r="A383" s="202" t="s">
        <v>2876</v>
      </c>
      <c r="B383" s="202" t="s">
        <v>3303</v>
      </c>
      <c r="C383" s="354" t="s">
        <v>7763</v>
      </c>
      <c r="D383" s="204">
        <v>1.232</v>
      </c>
      <c r="E383" s="204">
        <v>1.145</v>
      </c>
      <c r="F383" s="204"/>
      <c r="G383" s="204"/>
      <c r="H383" s="205">
        <v>8.3000000000000007</v>
      </c>
      <c r="I383" s="202">
        <v>2</v>
      </c>
      <c r="J383" s="204">
        <v>0.20100000000000001</v>
      </c>
      <c r="K383" s="202">
        <v>17</v>
      </c>
      <c r="L383" s="204">
        <v>5.0999999999999997E-2</v>
      </c>
      <c r="M383" s="204">
        <v>6.5000000000000002E-2</v>
      </c>
      <c r="N383" s="202"/>
      <c r="O383" s="202"/>
      <c r="P383" s="355">
        <v>0.89400000000000002</v>
      </c>
    </row>
    <row r="384" spans="1:16" ht="56.25" x14ac:dyDescent="0.2">
      <c r="A384" s="202" t="s">
        <v>3533</v>
      </c>
      <c r="B384" s="202" t="s">
        <v>3303</v>
      </c>
      <c r="C384" s="354" t="s">
        <v>7764</v>
      </c>
      <c r="D384" s="204">
        <v>0.94399999999999995</v>
      </c>
      <c r="E384" s="204">
        <v>0.86499999999999999</v>
      </c>
      <c r="F384" s="204"/>
      <c r="G384" s="204"/>
      <c r="H384" s="205">
        <v>4.0999999999999996</v>
      </c>
      <c r="I384" s="202">
        <v>1</v>
      </c>
      <c r="J384" s="204">
        <v>0.15</v>
      </c>
      <c r="K384" s="202">
        <v>11</v>
      </c>
      <c r="L384" s="204">
        <v>5.0999999999999997E-2</v>
      </c>
      <c r="M384" s="204">
        <v>5.8999999999999997E-2</v>
      </c>
      <c r="N384" s="202"/>
      <c r="O384" s="202"/>
      <c r="P384" s="355">
        <v>0.80389999999999995</v>
      </c>
    </row>
    <row r="385" spans="1:16" ht="45" x14ac:dyDescent="0.2">
      <c r="A385" s="202" t="s">
        <v>4084</v>
      </c>
      <c r="B385" s="202" t="s">
        <v>3303</v>
      </c>
      <c r="C385" s="354" t="s">
        <v>7765</v>
      </c>
      <c r="D385" s="204">
        <v>0.751</v>
      </c>
      <c r="E385" s="204">
        <v>0.67400000000000004</v>
      </c>
      <c r="F385" s="204"/>
      <c r="G385" s="204"/>
      <c r="H385" s="205">
        <v>3.8</v>
      </c>
      <c r="I385" s="202">
        <v>1</v>
      </c>
      <c r="J385" s="204">
        <v>0.14899999999999999</v>
      </c>
      <c r="K385" s="202">
        <v>9</v>
      </c>
      <c r="L385" s="204">
        <v>5.0999999999999997E-2</v>
      </c>
      <c r="M385" s="204">
        <v>5.8000000000000003E-2</v>
      </c>
      <c r="N385" s="202"/>
      <c r="O385" s="202"/>
      <c r="P385" s="355">
        <v>0.95889999999999997</v>
      </c>
    </row>
    <row r="386" spans="1:16" ht="45" x14ac:dyDescent="0.2">
      <c r="A386" s="202" t="s">
        <v>6597</v>
      </c>
      <c r="B386" s="202" t="s">
        <v>3303</v>
      </c>
      <c r="C386" s="354" t="s">
        <v>7766</v>
      </c>
      <c r="D386" s="204">
        <v>0.58699999999999997</v>
      </c>
      <c r="E386" s="204">
        <v>0.52600000000000002</v>
      </c>
      <c r="F386" s="204"/>
      <c r="G386" s="204"/>
      <c r="H386" s="205">
        <v>3.5</v>
      </c>
      <c r="I386" s="202">
        <v>1</v>
      </c>
      <c r="J386" s="204">
        <v>0.14599999999999999</v>
      </c>
      <c r="K386" s="202">
        <v>8</v>
      </c>
      <c r="L386" s="204">
        <v>0.05</v>
      </c>
      <c r="M386" s="204">
        <v>5.6000000000000001E-2</v>
      </c>
      <c r="N386" s="202"/>
      <c r="O386" s="202"/>
      <c r="P386" s="355">
        <v>0.84370000000000001</v>
      </c>
    </row>
    <row r="387" spans="1:16" ht="33.75" x14ac:dyDescent="0.2">
      <c r="A387" s="202" t="s">
        <v>3200</v>
      </c>
      <c r="B387" s="202" t="s">
        <v>3303</v>
      </c>
      <c r="C387" s="354" t="s">
        <v>6599</v>
      </c>
      <c r="D387" s="204">
        <v>4.7460000000000004</v>
      </c>
      <c r="E387" s="204">
        <v>4.4219999999999997</v>
      </c>
      <c r="F387" s="204"/>
      <c r="G387" s="204"/>
      <c r="H387" s="205">
        <v>20.5</v>
      </c>
      <c r="I387" s="202">
        <v>6</v>
      </c>
      <c r="J387" s="204">
        <v>0.22500000000000001</v>
      </c>
      <c r="K387" s="202">
        <v>37</v>
      </c>
      <c r="L387" s="204">
        <v>5.3999999999999999E-2</v>
      </c>
      <c r="M387" s="204">
        <v>7.2999999999999995E-2</v>
      </c>
      <c r="N387" s="202"/>
      <c r="O387" s="202"/>
      <c r="P387" s="355">
        <v>0.84750000000000003</v>
      </c>
    </row>
    <row r="388" spans="1:16" ht="33.75" x14ac:dyDescent="0.2">
      <c r="A388" s="202" t="s">
        <v>3036</v>
      </c>
      <c r="B388" s="202" t="s">
        <v>3303</v>
      </c>
      <c r="C388" s="354" t="s">
        <v>6600</v>
      </c>
      <c r="D388" s="204">
        <v>4.085</v>
      </c>
      <c r="E388" s="204">
        <v>3.8050000000000002</v>
      </c>
      <c r="F388" s="204"/>
      <c r="G388" s="204"/>
      <c r="H388" s="205">
        <v>18.2</v>
      </c>
      <c r="I388" s="202">
        <v>5</v>
      </c>
      <c r="J388" s="204">
        <v>0.23699999999999999</v>
      </c>
      <c r="K388" s="202">
        <v>33</v>
      </c>
      <c r="L388" s="204">
        <v>5.5E-2</v>
      </c>
      <c r="M388" s="204">
        <v>7.3999999999999996E-2</v>
      </c>
      <c r="N388" s="202"/>
      <c r="O388" s="202"/>
      <c r="P388" s="355">
        <v>0.89959999999999996</v>
      </c>
    </row>
    <row r="389" spans="1:16" ht="56.25" x14ac:dyDescent="0.2">
      <c r="A389" s="202" t="s">
        <v>1854</v>
      </c>
      <c r="B389" s="202" t="s">
        <v>3303</v>
      </c>
      <c r="C389" s="354" t="s">
        <v>6601</v>
      </c>
      <c r="D389" s="204">
        <v>3.6909999999999998</v>
      </c>
      <c r="E389" s="204">
        <v>3.48</v>
      </c>
      <c r="F389" s="204"/>
      <c r="G389" s="204"/>
      <c r="H389" s="205">
        <v>19.2</v>
      </c>
      <c r="I389" s="202">
        <v>5</v>
      </c>
      <c r="J389" s="204">
        <v>0.27900000000000003</v>
      </c>
      <c r="K389" s="202">
        <v>36</v>
      </c>
      <c r="L389" s="204">
        <v>6.0999999999999999E-2</v>
      </c>
      <c r="M389" s="204">
        <v>8.3000000000000004E-2</v>
      </c>
      <c r="N389" s="202"/>
      <c r="O389" s="202"/>
      <c r="P389" s="355">
        <v>1.0287999999999999</v>
      </c>
    </row>
    <row r="390" spans="1:16" ht="56.25" x14ac:dyDescent="0.2">
      <c r="A390" s="202" t="s">
        <v>1433</v>
      </c>
      <c r="B390" s="202" t="s">
        <v>3303</v>
      </c>
      <c r="C390" s="354" t="s">
        <v>7235</v>
      </c>
      <c r="D390" s="204">
        <v>3.0169999999999999</v>
      </c>
      <c r="E390" s="204">
        <v>2.83</v>
      </c>
      <c r="F390" s="204"/>
      <c r="G390" s="204"/>
      <c r="H390" s="205">
        <v>11.7</v>
      </c>
      <c r="I390" s="202">
        <v>3</v>
      </c>
      <c r="J390" s="204">
        <v>0.23400000000000001</v>
      </c>
      <c r="K390" s="202">
        <v>25</v>
      </c>
      <c r="L390" s="204">
        <v>5.6000000000000001E-2</v>
      </c>
      <c r="M390" s="204">
        <v>7.3999999999999996E-2</v>
      </c>
      <c r="N390" s="202"/>
      <c r="O390" s="202"/>
      <c r="P390" s="355">
        <v>0.83830000000000005</v>
      </c>
    </row>
    <row r="391" spans="1:16" ht="56.25" x14ac:dyDescent="0.2">
      <c r="A391" s="202" t="s">
        <v>2054</v>
      </c>
      <c r="B391" s="202" t="s">
        <v>3303</v>
      </c>
      <c r="C391" s="354" t="s">
        <v>7767</v>
      </c>
      <c r="D391" s="204">
        <v>2.3420000000000001</v>
      </c>
      <c r="E391" s="204">
        <v>2.1819999999999999</v>
      </c>
      <c r="F391" s="204"/>
      <c r="G391" s="204"/>
      <c r="H391" s="205">
        <v>9.1999999999999993</v>
      </c>
      <c r="I391" s="202">
        <v>2</v>
      </c>
      <c r="J391" s="204">
        <v>0.22800000000000001</v>
      </c>
      <c r="K391" s="202">
        <v>20</v>
      </c>
      <c r="L391" s="204">
        <v>5.1999999999999998E-2</v>
      </c>
      <c r="M391" s="204">
        <v>6.7000000000000004E-2</v>
      </c>
      <c r="N391" s="202"/>
      <c r="O391" s="202"/>
      <c r="P391" s="355">
        <v>0.76590000000000003</v>
      </c>
    </row>
    <row r="392" spans="1:16" ht="56.25" x14ac:dyDescent="0.2">
      <c r="A392" s="202" t="s">
        <v>6604</v>
      </c>
      <c r="B392" s="202" t="s">
        <v>3303</v>
      </c>
      <c r="C392" s="354" t="s">
        <v>7768</v>
      </c>
      <c r="D392" s="204">
        <v>2.0939999999999999</v>
      </c>
      <c r="E392" s="204">
        <v>1.9339999999999999</v>
      </c>
      <c r="F392" s="204"/>
      <c r="G392" s="204"/>
      <c r="H392" s="205">
        <v>7.7</v>
      </c>
      <c r="I392" s="202">
        <v>2</v>
      </c>
      <c r="J392" s="204">
        <v>0.17799999999999999</v>
      </c>
      <c r="K392" s="202">
        <v>16</v>
      </c>
      <c r="L392" s="204">
        <v>4.9000000000000002E-2</v>
      </c>
      <c r="M392" s="204">
        <v>6.0999999999999999E-2</v>
      </c>
      <c r="N392" s="202"/>
      <c r="O392" s="202"/>
      <c r="P392" s="355">
        <v>0.73709999999999998</v>
      </c>
    </row>
    <row r="393" spans="1:16" ht="56.25" x14ac:dyDescent="0.2">
      <c r="A393" s="202" t="s">
        <v>6606</v>
      </c>
      <c r="B393" s="202" t="s">
        <v>3303</v>
      </c>
      <c r="C393" s="354" t="s">
        <v>7769</v>
      </c>
      <c r="D393" s="204">
        <v>1.5509999999999999</v>
      </c>
      <c r="E393" s="204">
        <v>1.444</v>
      </c>
      <c r="F393" s="204"/>
      <c r="G393" s="204"/>
      <c r="H393" s="205">
        <v>6.5</v>
      </c>
      <c r="I393" s="202">
        <v>1</v>
      </c>
      <c r="J393" s="204">
        <v>0.245</v>
      </c>
      <c r="K393" s="202">
        <v>16</v>
      </c>
      <c r="L393" s="204">
        <v>5.2999999999999999E-2</v>
      </c>
      <c r="M393" s="204">
        <v>6.5000000000000002E-2</v>
      </c>
      <c r="N393" s="202"/>
      <c r="O393" s="202"/>
      <c r="P393" s="355">
        <v>0.71399999999999997</v>
      </c>
    </row>
    <row r="394" spans="1:16" ht="22.5" x14ac:dyDescent="0.2">
      <c r="A394" s="202" t="s">
        <v>6608</v>
      </c>
      <c r="B394" s="202" t="s">
        <v>3303</v>
      </c>
      <c r="C394" s="354" t="s">
        <v>6609</v>
      </c>
      <c r="D394" s="204">
        <v>1.1459999999999999</v>
      </c>
      <c r="E394" s="204">
        <v>1.0820000000000001</v>
      </c>
      <c r="F394" s="204"/>
      <c r="G394" s="204"/>
      <c r="H394" s="205">
        <v>7.2</v>
      </c>
      <c r="I394" s="202">
        <v>1</v>
      </c>
      <c r="J394" s="204">
        <v>0.246</v>
      </c>
      <c r="K394" s="202">
        <v>16</v>
      </c>
      <c r="L394" s="204">
        <v>4.8000000000000001E-2</v>
      </c>
      <c r="M394" s="204">
        <v>0.06</v>
      </c>
      <c r="N394" s="202"/>
      <c r="O394" s="202"/>
      <c r="P394" s="355">
        <v>0.69330000000000003</v>
      </c>
    </row>
    <row r="395" spans="1:16" ht="33.75" x14ac:dyDescent="0.2">
      <c r="A395" s="202" t="s">
        <v>3201</v>
      </c>
      <c r="B395" s="202" t="s">
        <v>3303</v>
      </c>
      <c r="C395" s="354" t="s">
        <v>3555</v>
      </c>
      <c r="D395" s="204">
        <v>3.0369999999999999</v>
      </c>
      <c r="E395" s="204">
        <v>2.863</v>
      </c>
      <c r="F395" s="204"/>
      <c r="G395" s="204"/>
      <c r="H395" s="205">
        <v>19.100000000000001</v>
      </c>
      <c r="I395" s="202">
        <v>5</v>
      </c>
      <c r="J395" s="204">
        <v>0.28199999999999997</v>
      </c>
      <c r="K395" s="202">
        <v>37</v>
      </c>
      <c r="L395" s="204">
        <v>6.2E-2</v>
      </c>
      <c r="M395" s="204">
        <v>8.4000000000000005E-2</v>
      </c>
      <c r="N395" s="202"/>
      <c r="O395" s="202"/>
      <c r="P395" s="355">
        <v>1.0319</v>
      </c>
    </row>
    <row r="396" spans="1:16" ht="56.25" x14ac:dyDescent="0.2">
      <c r="A396" s="202" t="s">
        <v>3202</v>
      </c>
      <c r="B396" s="202" t="s">
        <v>3303</v>
      </c>
      <c r="C396" s="354" t="s">
        <v>7770</v>
      </c>
      <c r="D396" s="204">
        <v>1.462</v>
      </c>
      <c r="E396" s="204">
        <v>1.3320000000000001</v>
      </c>
      <c r="F396" s="204"/>
      <c r="G396" s="204"/>
      <c r="H396" s="205">
        <v>6.5</v>
      </c>
      <c r="I396" s="202">
        <v>1</v>
      </c>
      <c r="J396" s="204">
        <v>0.24</v>
      </c>
      <c r="K396" s="202">
        <v>17</v>
      </c>
      <c r="L396" s="204">
        <v>5.1999999999999998E-2</v>
      </c>
      <c r="M396" s="204">
        <v>6.4000000000000001E-2</v>
      </c>
      <c r="N396" s="202"/>
      <c r="O396" s="202"/>
      <c r="P396" s="355">
        <v>0.75860000000000005</v>
      </c>
    </row>
    <row r="397" spans="1:16" ht="33.75" x14ac:dyDescent="0.2">
      <c r="A397" s="202" t="s">
        <v>2010</v>
      </c>
      <c r="B397" s="202" t="s">
        <v>3303</v>
      </c>
      <c r="C397" s="354" t="s">
        <v>7771</v>
      </c>
      <c r="D397" s="204">
        <v>1.246</v>
      </c>
      <c r="E397" s="204">
        <v>1.131</v>
      </c>
      <c r="F397" s="204"/>
      <c r="G397" s="204"/>
      <c r="H397" s="205">
        <v>5.3</v>
      </c>
      <c r="I397" s="202">
        <v>1</v>
      </c>
      <c r="J397" s="204">
        <v>0.159</v>
      </c>
      <c r="K397" s="202">
        <v>12</v>
      </c>
      <c r="L397" s="204">
        <v>4.2000000000000003E-2</v>
      </c>
      <c r="M397" s="204">
        <v>0.05</v>
      </c>
      <c r="N397" s="202"/>
      <c r="O397" s="202"/>
      <c r="P397" s="355">
        <v>0.66910000000000003</v>
      </c>
    </row>
    <row r="398" spans="1:16" ht="45" x14ac:dyDescent="0.2">
      <c r="A398" s="202" t="s">
        <v>1563</v>
      </c>
      <c r="B398" s="202" t="s">
        <v>3303</v>
      </c>
      <c r="C398" s="354" t="s">
        <v>7772</v>
      </c>
      <c r="D398" s="204">
        <v>0.65900000000000003</v>
      </c>
      <c r="E398" s="204">
        <v>0.59099999999999997</v>
      </c>
      <c r="F398" s="204"/>
      <c r="G398" s="204"/>
      <c r="H398" s="205">
        <v>4.5</v>
      </c>
      <c r="I398" s="202">
        <v>1</v>
      </c>
      <c r="J398" s="204">
        <v>0.11799999999999999</v>
      </c>
      <c r="K398" s="202">
        <v>8</v>
      </c>
      <c r="L398" s="204">
        <v>3.6999999999999998E-2</v>
      </c>
      <c r="M398" s="204">
        <v>4.2999999999999997E-2</v>
      </c>
      <c r="N398" s="202"/>
      <c r="O398" s="202"/>
      <c r="P398" s="355">
        <v>0.66549999999999998</v>
      </c>
    </row>
    <row r="399" spans="1:16" ht="56.25" x14ac:dyDescent="0.2">
      <c r="A399" s="202" t="s">
        <v>1564</v>
      </c>
      <c r="B399" s="202" t="s">
        <v>3303</v>
      </c>
      <c r="C399" s="354" t="s">
        <v>7773</v>
      </c>
      <c r="D399" s="204">
        <v>0.55600000000000005</v>
      </c>
      <c r="E399" s="204">
        <v>0.495</v>
      </c>
      <c r="F399" s="204"/>
      <c r="G399" s="204"/>
      <c r="H399" s="205">
        <v>4.4000000000000004</v>
      </c>
      <c r="I399" s="202">
        <v>1</v>
      </c>
      <c r="J399" s="204">
        <v>9.7000000000000003E-2</v>
      </c>
      <c r="K399" s="202">
        <v>8</v>
      </c>
      <c r="L399" s="204">
        <v>3.1E-2</v>
      </c>
      <c r="M399" s="204">
        <v>3.5999999999999997E-2</v>
      </c>
      <c r="N399" s="202"/>
      <c r="O399" s="202"/>
      <c r="P399" s="355">
        <v>0.65069999999999995</v>
      </c>
    </row>
    <row r="400" spans="1:16" ht="45" x14ac:dyDescent="0.2">
      <c r="A400" s="202" t="s">
        <v>1565</v>
      </c>
      <c r="B400" s="202" t="s">
        <v>3303</v>
      </c>
      <c r="C400" s="354" t="s">
        <v>7774</v>
      </c>
      <c r="D400" s="204">
        <v>0.54300000000000004</v>
      </c>
      <c r="E400" s="204">
        <v>0.49099999999999999</v>
      </c>
      <c r="F400" s="204"/>
      <c r="G400" s="204"/>
      <c r="H400" s="205">
        <v>4.5</v>
      </c>
      <c r="I400" s="202">
        <v>1</v>
      </c>
      <c r="J400" s="204">
        <v>0.108</v>
      </c>
      <c r="K400" s="202">
        <v>9</v>
      </c>
      <c r="L400" s="204">
        <v>2.8000000000000001E-2</v>
      </c>
      <c r="M400" s="204">
        <v>3.2000000000000001E-2</v>
      </c>
      <c r="N400" s="202"/>
      <c r="O400" s="202"/>
      <c r="P400" s="355">
        <v>0.6593</v>
      </c>
    </row>
    <row r="401" spans="1:16" ht="45" x14ac:dyDescent="0.2">
      <c r="A401" s="202" t="s">
        <v>2574</v>
      </c>
      <c r="B401" s="202" t="s">
        <v>3303</v>
      </c>
      <c r="C401" s="354" t="s">
        <v>7775</v>
      </c>
      <c r="D401" s="204">
        <v>0.53800000000000003</v>
      </c>
      <c r="E401" s="204">
        <v>0.49099999999999999</v>
      </c>
      <c r="F401" s="204"/>
      <c r="G401" s="204"/>
      <c r="H401" s="205">
        <v>2.7</v>
      </c>
      <c r="I401" s="202">
        <v>1</v>
      </c>
      <c r="J401" s="204">
        <v>0.152</v>
      </c>
      <c r="K401" s="202">
        <v>6</v>
      </c>
      <c r="L401" s="204">
        <v>0.06</v>
      </c>
      <c r="M401" s="204">
        <v>6.3E-2</v>
      </c>
      <c r="N401" s="202"/>
      <c r="O401" s="202"/>
      <c r="P401" s="355">
        <v>0.81459999999999999</v>
      </c>
    </row>
    <row r="402" spans="1:16" ht="33.75" x14ac:dyDescent="0.2">
      <c r="A402" s="202" t="s">
        <v>386</v>
      </c>
      <c r="B402" s="202" t="s">
        <v>3303</v>
      </c>
      <c r="C402" s="354" t="s">
        <v>7245</v>
      </c>
      <c r="D402" s="204">
        <v>0.40400000000000003</v>
      </c>
      <c r="E402" s="204">
        <v>0.35599999999999998</v>
      </c>
      <c r="F402" s="204"/>
      <c r="G402" s="204"/>
      <c r="H402" s="205">
        <v>2.2999999999999998</v>
      </c>
      <c r="I402" s="202">
        <v>1</v>
      </c>
      <c r="J402" s="204">
        <v>0.191</v>
      </c>
      <c r="K402" s="202">
        <v>5</v>
      </c>
      <c r="L402" s="204">
        <v>4.2999999999999997E-2</v>
      </c>
      <c r="M402" s="204">
        <v>4.2999999999999997E-2</v>
      </c>
      <c r="N402" s="202"/>
      <c r="O402" s="202"/>
      <c r="P402" s="355">
        <v>0.73380000000000001</v>
      </c>
    </row>
    <row r="403" spans="1:16" x14ac:dyDescent="0.2">
      <c r="A403" s="202" t="s">
        <v>3203</v>
      </c>
      <c r="B403" s="202" t="s">
        <v>3303</v>
      </c>
      <c r="C403" s="354" t="s">
        <v>2132</v>
      </c>
      <c r="D403" s="204">
        <v>1.8859999999999999</v>
      </c>
      <c r="E403" s="204">
        <v>1.7310000000000001</v>
      </c>
      <c r="F403" s="204"/>
      <c r="G403" s="204"/>
      <c r="H403" s="205">
        <v>8.4</v>
      </c>
      <c r="I403" s="202">
        <v>2</v>
      </c>
      <c r="J403" s="204">
        <v>0.17699999999999999</v>
      </c>
      <c r="K403" s="202">
        <v>18</v>
      </c>
      <c r="L403" s="204">
        <v>4.3999999999999997E-2</v>
      </c>
      <c r="M403" s="204">
        <v>5.7000000000000002E-2</v>
      </c>
      <c r="N403" s="202"/>
      <c r="O403" s="202"/>
      <c r="P403" s="355">
        <v>0.7984</v>
      </c>
    </row>
    <row r="404" spans="1:16" ht="33.75" x14ac:dyDescent="0.2">
      <c r="A404" s="202" t="s">
        <v>2133</v>
      </c>
      <c r="B404" s="202" t="s">
        <v>3303</v>
      </c>
      <c r="C404" s="354" t="s">
        <v>316</v>
      </c>
      <c r="D404" s="204">
        <v>2.4540000000000002</v>
      </c>
      <c r="E404" s="204">
        <v>2.3109999999999999</v>
      </c>
      <c r="F404" s="204"/>
      <c r="G404" s="204"/>
      <c r="H404" s="205">
        <v>22</v>
      </c>
      <c r="I404" s="202">
        <v>6</v>
      </c>
      <c r="J404" s="204">
        <v>0.22</v>
      </c>
      <c r="K404" s="202">
        <v>40</v>
      </c>
      <c r="L404" s="204">
        <v>4.9000000000000002E-2</v>
      </c>
      <c r="M404" s="204">
        <v>6.7000000000000004E-2</v>
      </c>
      <c r="N404" s="202"/>
      <c r="O404" s="202"/>
      <c r="P404" s="355">
        <v>0.91069999999999995</v>
      </c>
    </row>
    <row r="405" spans="1:16" ht="45" x14ac:dyDescent="0.2">
      <c r="A405" s="202" t="s">
        <v>2134</v>
      </c>
      <c r="B405" s="202" t="s">
        <v>3303</v>
      </c>
      <c r="C405" s="354" t="s">
        <v>3557</v>
      </c>
      <c r="D405" s="204">
        <v>1.593</v>
      </c>
      <c r="E405" s="204">
        <v>1.488</v>
      </c>
      <c r="F405" s="204"/>
      <c r="G405" s="204"/>
      <c r="H405" s="205">
        <v>15.4</v>
      </c>
      <c r="I405" s="202">
        <v>4</v>
      </c>
      <c r="J405" s="204">
        <v>0.187</v>
      </c>
      <c r="K405" s="202">
        <v>30</v>
      </c>
      <c r="L405" s="204">
        <v>4.2999999999999997E-2</v>
      </c>
      <c r="M405" s="204">
        <v>5.7000000000000002E-2</v>
      </c>
      <c r="N405" s="202"/>
      <c r="O405" s="202"/>
      <c r="P405" s="355">
        <v>0.74609999999999999</v>
      </c>
    </row>
    <row r="406" spans="1:16" ht="45" x14ac:dyDescent="0.2">
      <c r="A406" s="202" t="s">
        <v>2135</v>
      </c>
      <c r="B406" s="202" t="s">
        <v>3303</v>
      </c>
      <c r="C406" s="354" t="s">
        <v>3558</v>
      </c>
      <c r="D406" s="204">
        <v>0.97899999999999998</v>
      </c>
      <c r="E406" s="204">
        <v>0.89500000000000002</v>
      </c>
      <c r="F406" s="204"/>
      <c r="G406" s="204"/>
      <c r="H406" s="205">
        <v>7.8</v>
      </c>
      <c r="I406" s="202">
        <v>2</v>
      </c>
      <c r="J406" s="204">
        <v>0.16600000000000001</v>
      </c>
      <c r="K406" s="202">
        <v>19</v>
      </c>
      <c r="L406" s="204">
        <v>4.4999999999999998E-2</v>
      </c>
      <c r="M406" s="204">
        <v>5.7000000000000002E-2</v>
      </c>
      <c r="N406" s="202"/>
      <c r="O406" s="202"/>
      <c r="P406" s="355">
        <v>0.67969999999999997</v>
      </c>
    </row>
    <row r="407" spans="1:16" ht="33.75" x14ac:dyDescent="0.2">
      <c r="A407" s="202" t="s">
        <v>2136</v>
      </c>
      <c r="B407" s="202" t="s">
        <v>3303</v>
      </c>
      <c r="C407" s="354" t="s">
        <v>7776</v>
      </c>
      <c r="D407" s="204">
        <v>2.3079999999999998</v>
      </c>
      <c r="E407" s="204">
        <v>2.1190000000000002</v>
      </c>
      <c r="F407" s="204"/>
      <c r="G407" s="204"/>
      <c r="H407" s="205">
        <v>16</v>
      </c>
      <c r="I407" s="202">
        <v>4</v>
      </c>
      <c r="J407" s="204">
        <v>0.187</v>
      </c>
      <c r="K407" s="202">
        <v>29</v>
      </c>
      <c r="L407" s="204">
        <v>4.1000000000000002E-2</v>
      </c>
      <c r="M407" s="204">
        <v>5.5E-2</v>
      </c>
      <c r="N407" s="202"/>
      <c r="O407" s="202"/>
      <c r="P407" s="355">
        <v>0.68799999999999994</v>
      </c>
    </row>
    <row r="408" spans="1:16" ht="56.25" x14ac:dyDescent="0.2">
      <c r="A408" s="202" t="s">
        <v>2137</v>
      </c>
      <c r="B408" s="202" t="s">
        <v>3303</v>
      </c>
      <c r="C408" s="354" t="s">
        <v>7777</v>
      </c>
      <c r="D408" s="204">
        <v>2.0110000000000001</v>
      </c>
      <c r="E408" s="204">
        <v>1.8460000000000001</v>
      </c>
      <c r="F408" s="204"/>
      <c r="G408" s="204"/>
      <c r="H408" s="205">
        <v>11.4</v>
      </c>
      <c r="I408" s="202">
        <v>3</v>
      </c>
      <c r="J408" s="204">
        <v>0.186</v>
      </c>
      <c r="K408" s="202">
        <v>22</v>
      </c>
      <c r="L408" s="204">
        <v>4.5999999999999999E-2</v>
      </c>
      <c r="M408" s="204">
        <v>0.06</v>
      </c>
      <c r="N408" s="202"/>
      <c r="O408" s="202"/>
      <c r="P408" s="355">
        <v>0.76200000000000001</v>
      </c>
    </row>
    <row r="409" spans="1:16" ht="56.25" x14ac:dyDescent="0.2">
      <c r="A409" s="202" t="s">
        <v>2138</v>
      </c>
      <c r="B409" s="202" t="s">
        <v>3303</v>
      </c>
      <c r="C409" s="354" t="s">
        <v>7778</v>
      </c>
      <c r="D409" s="204">
        <v>1.337</v>
      </c>
      <c r="E409" s="204">
        <v>1.2170000000000001</v>
      </c>
      <c r="F409" s="204"/>
      <c r="G409" s="204"/>
      <c r="H409" s="205">
        <v>6.7</v>
      </c>
      <c r="I409" s="202">
        <v>1</v>
      </c>
      <c r="J409" s="204">
        <v>0.23200000000000001</v>
      </c>
      <c r="K409" s="202">
        <v>16</v>
      </c>
      <c r="L409" s="204">
        <v>4.8000000000000001E-2</v>
      </c>
      <c r="M409" s="204">
        <v>0.06</v>
      </c>
      <c r="N409" s="202"/>
      <c r="O409" s="202"/>
      <c r="P409" s="355">
        <v>0.74839999999999995</v>
      </c>
    </row>
    <row r="410" spans="1:16" ht="56.25" x14ac:dyDescent="0.2">
      <c r="A410" s="202" t="s">
        <v>648</v>
      </c>
      <c r="B410" s="202" t="s">
        <v>3303</v>
      </c>
      <c r="C410" s="354" t="s">
        <v>7779</v>
      </c>
      <c r="D410" s="204">
        <v>1.0349999999999999</v>
      </c>
      <c r="E410" s="204">
        <v>0.94099999999999995</v>
      </c>
      <c r="F410" s="204"/>
      <c r="G410" s="204"/>
      <c r="H410" s="205">
        <v>5</v>
      </c>
      <c r="I410" s="202">
        <v>1</v>
      </c>
      <c r="J410" s="204">
        <v>0.443</v>
      </c>
      <c r="K410" s="202">
        <v>12</v>
      </c>
      <c r="L410" s="204">
        <v>4.9000000000000002E-2</v>
      </c>
      <c r="M410" s="204">
        <v>5.8999999999999997E-2</v>
      </c>
      <c r="N410" s="202"/>
      <c r="O410" s="202"/>
      <c r="P410" s="355">
        <v>0.75519999999999998</v>
      </c>
    </row>
    <row r="411" spans="1:16" ht="56.25" x14ac:dyDescent="0.2">
      <c r="A411" s="202" t="s">
        <v>3342</v>
      </c>
      <c r="B411" s="202" t="s">
        <v>3303</v>
      </c>
      <c r="C411" s="354" t="s">
        <v>7780</v>
      </c>
      <c r="D411" s="204">
        <v>0.78700000000000003</v>
      </c>
      <c r="E411" s="204">
        <v>0.70799999999999996</v>
      </c>
      <c r="F411" s="204"/>
      <c r="G411" s="204"/>
      <c r="H411" s="205">
        <v>4</v>
      </c>
      <c r="I411" s="202">
        <v>1</v>
      </c>
      <c r="J411" s="204">
        <v>0.217</v>
      </c>
      <c r="K411" s="202">
        <v>10</v>
      </c>
      <c r="L411" s="204">
        <v>4.7E-2</v>
      </c>
      <c r="M411" s="204">
        <v>5.3999999999999999E-2</v>
      </c>
      <c r="N411" s="202"/>
      <c r="O411" s="202"/>
      <c r="P411" s="355">
        <v>0.71430000000000005</v>
      </c>
    </row>
    <row r="412" spans="1:16" ht="56.25" x14ac:dyDescent="0.2">
      <c r="A412" s="202" t="s">
        <v>1508</v>
      </c>
      <c r="B412" s="202" t="s">
        <v>3303</v>
      </c>
      <c r="C412" s="354" t="s">
        <v>7781</v>
      </c>
      <c r="D412" s="204">
        <v>0.67500000000000004</v>
      </c>
      <c r="E412" s="204">
        <v>0.60199999999999998</v>
      </c>
      <c r="F412" s="204"/>
      <c r="G412" s="204"/>
      <c r="H412" s="205">
        <v>3.4</v>
      </c>
      <c r="I412" s="202">
        <v>1</v>
      </c>
      <c r="J412" s="204">
        <v>0.214</v>
      </c>
      <c r="K412" s="202">
        <v>9</v>
      </c>
      <c r="L412" s="204">
        <v>4.9000000000000002E-2</v>
      </c>
      <c r="M412" s="204">
        <v>5.3999999999999999E-2</v>
      </c>
      <c r="N412" s="202"/>
      <c r="O412" s="202"/>
      <c r="P412" s="355">
        <v>0.79620000000000002</v>
      </c>
    </row>
    <row r="413" spans="1:16" ht="33.75" x14ac:dyDescent="0.2">
      <c r="A413" s="202" t="s">
        <v>6616</v>
      </c>
      <c r="B413" s="202" t="s">
        <v>3303</v>
      </c>
      <c r="C413" s="354" t="s">
        <v>6617</v>
      </c>
      <c r="D413" s="204">
        <v>0.69799999999999995</v>
      </c>
      <c r="E413" s="204">
        <v>0.62</v>
      </c>
      <c r="F413" s="204"/>
      <c r="G413" s="204"/>
      <c r="H413" s="205">
        <v>2.6</v>
      </c>
      <c r="I413" s="202">
        <v>1</v>
      </c>
      <c r="J413" s="204">
        <v>9.9000000000000005E-2</v>
      </c>
      <c r="K413" s="202">
        <v>5</v>
      </c>
      <c r="L413" s="204">
        <v>5.2999999999999999E-2</v>
      </c>
      <c r="M413" s="204">
        <v>5.5E-2</v>
      </c>
      <c r="N413" s="202"/>
      <c r="O413" s="202"/>
      <c r="P413" s="355">
        <v>0.79520000000000002</v>
      </c>
    </row>
    <row r="414" spans="1:16" ht="45" x14ac:dyDescent="0.2">
      <c r="A414" s="202" t="s">
        <v>6618</v>
      </c>
      <c r="B414" s="202" t="s">
        <v>3303</v>
      </c>
      <c r="C414" s="354" t="s">
        <v>7782</v>
      </c>
      <c r="D414" s="204">
        <v>0.45300000000000001</v>
      </c>
      <c r="E414" s="204">
        <v>0.40100000000000002</v>
      </c>
      <c r="F414" s="204"/>
      <c r="G414" s="204"/>
      <c r="H414" s="205">
        <v>2.2999999999999998</v>
      </c>
      <c r="I414" s="202">
        <v>1</v>
      </c>
      <c r="J414" s="204">
        <v>0.104</v>
      </c>
      <c r="K414" s="202">
        <v>4</v>
      </c>
      <c r="L414" s="204">
        <v>4.2000000000000003E-2</v>
      </c>
      <c r="M414" s="204">
        <v>4.2000000000000003E-2</v>
      </c>
      <c r="N414" s="202"/>
      <c r="O414" s="202"/>
      <c r="P414" s="355">
        <v>1.0429999999999999</v>
      </c>
    </row>
    <row r="415" spans="1:16" ht="45" x14ac:dyDescent="0.2">
      <c r="A415" s="202" t="s">
        <v>6620</v>
      </c>
      <c r="B415" s="202" t="s">
        <v>3303</v>
      </c>
      <c r="C415" s="354" t="s">
        <v>7783</v>
      </c>
      <c r="D415" s="204">
        <v>0.42299999999999999</v>
      </c>
      <c r="E415" s="204">
        <v>0.379</v>
      </c>
      <c r="F415" s="204"/>
      <c r="G415" s="204"/>
      <c r="H415" s="205">
        <v>2.1</v>
      </c>
      <c r="I415" s="202">
        <v>1</v>
      </c>
      <c r="J415" s="204">
        <v>8.7999999999999995E-2</v>
      </c>
      <c r="K415" s="202">
        <v>4</v>
      </c>
      <c r="L415" s="204">
        <v>4.2999999999999997E-2</v>
      </c>
      <c r="M415" s="204">
        <v>4.1000000000000002E-2</v>
      </c>
      <c r="N415" s="202"/>
      <c r="O415" s="202"/>
      <c r="P415" s="355">
        <v>0.86060000000000003</v>
      </c>
    </row>
    <row r="416" spans="1:16" ht="22.5" x14ac:dyDescent="0.2">
      <c r="A416" s="202" t="s">
        <v>6622</v>
      </c>
      <c r="B416" s="202" t="s">
        <v>3303</v>
      </c>
      <c r="C416" s="354" t="s">
        <v>7784</v>
      </c>
      <c r="D416" s="204">
        <v>1.2909999999999999</v>
      </c>
      <c r="E416" s="204">
        <v>1.1619999999999999</v>
      </c>
      <c r="F416" s="204"/>
      <c r="G416" s="204"/>
      <c r="H416" s="205">
        <v>5.2</v>
      </c>
      <c r="I416" s="202">
        <v>1</v>
      </c>
      <c r="J416" s="204">
        <v>0.23799999999999999</v>
      </c>
      <c r="K416" s="202">
        <v>13</v>
      </c>
      <c r="L416" s="204">
        <v>6.4000000000000001E-2</v>
      </c>
      <c r="M416" s="204">
        <v>7.6999999999999999E-2</v>
      </c>
      <c r="N416" s="202"/>
      <c r="O416" s="202"/>
      <c r="P416" s="355">
        <v>0.92569999999999997</v>
      </c>
    </row>
    <row r="417" spans="1:16" ht="22.5" x14ac:dyDescent="0.2">
      <c r="A417" s="202" t="s">
        <v>6624</v>
      </c>
      <c r="B417" s="202" t="s">
        <v>3303</v>
      </c>
      <c r="C417" s="354" t="s">
        <v>7785</v>
      </c>
      <c r="D417" s="204">
        <v>0.71399999999999997</v>
      </c>
      <c r="E417" s="204">
        <v>0.63700000000000001</v>
      </c>
      <c r="F417" s="204"/>
      <c r="G417" s="204"/>
      <c r="H417" s="205">
        <v>4</v>
      </c>
      <c r="I417" s="202">
        <v>1</v>
      </c>
      <c r="J417" s="204">
        <v>0.14699999999999999</v>
      </c>
      <c r="K417" s="202">
        <v>8</v>
      </c>
      <c r="L417" s="204">
        <v>5.0999999999999997E-2</v>
      </c>
      <c r="M417" s="204">
        <v>5.8999999999999997E-2</v>
      </c>
      <c r="N417" s="202"/>
      <c r="O417" s="202"/>
      <c r="P417" s="355">
        <v>0.79269999999999996</v>
      </c>
    </row>
    <row r="418" spans="1:16" ht="33.75" x14ac:dyDescent="0.2">
      <c r="A418" s="202" t="s">
        <v>3037</v>
      </c>
      <c r="B418" s="202" t="s">
        <v>3303</v>
      </c>
      <c r="C418" s="354" t="s">
        <v>3033</v>
      </c>
      <c r="D418" s="204">
        <v>0.59499999999999997</v>
      </c>
      <c r="E418" s="204">
        <v>0.53200000000000003</v>
      </c>
      <c r="F418" s="204"/>
      <c r="G418" s="204"/>
      <c r="H418" s="205">
        <v>2.8</v>
      </c>
      <c r="I418" s="202">
        <v>1</v>
      </c>
      <c r="J418" s="204">
        <v>0.12</v>
      </c>
      <c r="K418" s="202">
        <v>8</v>
      </c>
      <c r="L418" s="204">
        <v>0.05</v>
      </c>
      <c r="M418" s="204">
        <v>5.2999999999999999E-2</v>
      </c>
      <c r="N418" s="202"/>
      <c r="O418" s="202"/>
      <c r="P418" s="355">
        <v>0.83150000000000002</v>
      </c>
    </row>
    <row r="419" spans="1:16" ht="33.75" x14ac:dyDescent="0.2">
      <c r="A419" s="202" t="s">
        <v>3038</v>
      </c>
      <c r="B419" s="202" t="s">
        <v>3303</v>
      </c>
      <c r="C419" s="354" t="s">
        <v>3617</v>
      </c>
      <c r="D419" s="204">
        <v>0.35599999999999998</v>
      </c>
      <c r="E419" s="204">
        <v>0.315</v>
      </c>
      <c r="F419" s="204"/>
      <c r="G419" s="204"/>
      <c r="H419" s="205">
        <v>2.4</v>
      </c>
      <c r="I419" s="202">
        <v>1</v>
      </c>
      <c r="J419" s="204">
        <v>9.1999999999999998E-2</v>
      </c>
      <c r="K419" s="202">
        <v>5</v>
      </c>
      <c r="L419" s="204">
        <v>0.04</v>
      </c>
      <c r="M419" s="204">
        <v>0.04</v>
      </c>
      <c r="N419" s="202"/>
      <c r="O419" s="202"/>
      <c r="P419" s="355">
        <v>1.0238</v>
      </c>
    </row>
    <row r="420" spans="1:16" ht="56.25" x14ac:dyDescent="0.2">
      <c r="A420" s="202" t="s">
        <v>6626</v>
      </c>
      <c r="B420" s="202" t="s">
        <v>3303</v>
      </c>
      <c r="C420" s="354" t="s">
        <v>6627</v>
      </c>
      <c r="D420" s="204">
        <v>1.137</v>
      </c>
      <c r="E420" s="204">
        <v>1.0609999999999999</v>
      </c>
      <c r="F420" s="204"/>
      <c r="G420" s="204"/>
      <c r="H420" s="205">
        <v>5.4</v>
      </c>
      <c r="I420" s="202">
        <v>1</v>
      </c>
      <c r="J420" s="204">
        <v>0.48</v>
      </c>
      <c r="K420" s="202">
        <v>12</v>
      </c>
      <c r="L420" s="204">
        <v>3.7999999999999999E-2</v>
      </c>
      <c r="M420" s="204">
        <v>4.5999999999999999E-2</v>
      </c>
      <c r="N420" s="202"/>
      <c r="O420" s="202"/>
      <c r="P420" s="355">
        <v>0.66739999999999999</v>
      </c>
    </row>
    <row r="421" spans="1:16" ht="56.25" x14ac:dyDescent="0.2">
      <c r="A421" s="202" t="s">
        <v>6628</v>
      </c>
      <c r="B421" s="202" t="s">
        <v>3303</v>
      </c>
      <c r="C421" s="354" t="s">
        <v>6629</v>
      </c>
      <c r="D421" s="204">
        <v>1.3560000000000001</v>
      </c>
      <c r="E421" s="204">
        <v>1.292</v>
      </c>
      <c r="F421" s="204"/>
      <c r="G421" s="204"/>
      <c r="H421" s="205">
        <v>3.8</v>
      </c>
      <c r="I421" s="202">
        <v>1</v>
      </c>
      <c r="J421" s="204">
        <v>0.108</v>
      </c>
      <c r="K421" s="202">
        <v>9</v>
      </c>
      <c r="L421" s="204">
        <v>0.04</v>
      </c>
      <c r="M421" s="204">
        <v>4.4999999999999998E-2</v>
      </c>
      <c r="N421" s="202"/>
      <c r="O421" s="202"/>
      <c r="P421" s="355">
        <v>0.72340000000000004</v>
      </c>
    </row>
    <row r="422" spans="1:16" ht="45" x14ac:dyDescent="0.2">
      <c r="A422" s="202" t="s">
        <v>3039</v>
      </c>
      <c r="B422" s="202" t="s">
        <v>3303</v>
      </c>
      <c r="C422" s="354" t="s">
        <v>5697</v>
      </c>
      <c r="D422" s="204">
        <v>1.75</v>
      </c>
      <c r="E422" s="204">
        <v>1.599</v>
      </c>
      <c r="F422" s="204"/>
      <c r="G422" s="204"/>
      <c r="H422" s="205">
        <v>10.5</v>
      </c>
      <c r="I422" s="202">
        <v>2</v>
      </c>
      <c r="J422" s="204">
        <v>0.20499999999999999</v>
      </c>
      <c r="K422" s="202">
        <v>24</v>
      </c>
      <c r="L422" s="204">
        <v>4.1000000000000002E-2</v>
      </c>
      <c r="M422" s="204">
        <v>5.3999999999999999E-2</v>
      </c>
      <c r="N422" s="202"/>
      <c r="O422" s="202"/>
      <c r="P422" s="355">
        <v>0.71140000000000003</v>
      </c>
    </row>
    <row r="423" spans="1:16" ht="56.25" x14ac:dyDescent="0.2">
      <c r="A423" s="202" t="s">
        <v>3040</v>
      </c>
      <c r="B423" s="202" t="s">
        <v>3303</v>
      </c>
      <c r="C423" s="354" t="s">
        <v>5698</v>
      </c>
      <c r="D423" s="204">
        <v>1.278</v>
      </c>
      <c r="E423" s="204">
        <v>1.1559999999999999</v>
      </c>
      <c r="F423" s="204"/>
      <c r="G423" s="204"/>
      <c r="H423" s="205">
        <v>7.1</v>
      </c>
      <c r="I423" s="202">
        <v>1</v>
      </c>
      <c r="J423" s="204">
        <v>0.223</v>
      </c>
      <c r="K423" s="202">
        <v>18</v>
      </c>
      <c r="L423" s="204">
        <v>4.3999999999999997E-2</v>
      </c>
      <c r="M423" s="204">
        <v>5.5E-2</v>
      </c>
      <c r="N423" s="202"/>
      <c r="O423" s="202"/>
      <c r="P423" s="355">
        <v>0.68010000000000004</v>
      </c>
    </row>
    <row r="424" spans="1:16" ht="33.75" x14ac:dyDescent="0.2">
      <c r="A424" s="202" t="s">
        <v>3041</v>
      </c>
      <c r="B424" s="202" t="s">
        <v>3303</v>
      </c>
      <c r="C424" s="354" t="s">
        <v>5699</v>
      </c>
      <c r="D424" s="204">
        <v>0.86099999999999999</v>
      </c>
      <c r="E424" s="204">
        <v>0.77700000000000002</v>
      </c>
      <c r="F424" s="204"/>
      <c r="G424" s="204"/>
      <c r="H424" s="205">
        <v>5.5</v>
      </c>
      <c r="I424" s="202">
        <v>1</v>
      </c>
      <c r="J424" s="204">
        <v>0.436</v>
      </c>
      <c r="K424" s="202">
        <v>15</v>
      </c>
      <c r="L424" s="204">
        <v>4.2000000000000003E-2</v>
      </c>
      <c r="M424" s="204">
        <v>5.0999999999999997E-2</v>
      </c>
      <c r="N424" s="202"/>
      <c r="O424" s="202"/>
      <c r="P424" s="355">
        <v>0.69579999999999997</v>
      </c>
    </row>
    <row r="425" spans="1:16" ht="56.25" x14ac:dyDescent="0.2">
      <c r="A425" s="202" t="s">
        <v>3277</v>
      </c>
      <c r="B425" s="202" t="s">
        <v>3303</v>
      </c>
      <c r="C425" s="354" t="s">
        <v>7253</v>
      </c>
      <c r="D425" s="204">
        <v>0.61199999999999999</v>
      </c>
      <c r="E425" s="204">
        <v>0.54100000000000004</v>
      </c>
      <c r="F425" s="204"/>
      <c r="G425" s="204"/>
      <c r="H425" s="205">
        <v>2.6</v>
      </c>
      <c r="I425" s="202">
        <v>1</v>
      </c>
      <c r="J425" s="204">
        <v>6.8000000000000005E-2</v>
      </c>
      <c r="K425" s="202">
        <v>5</v>
      </c>
      <c r="L425" s="204">
        <v>3.6999999999999998E-2</v>
      </c>
      <c r="M425" s="204">
        <v>3.7999999999999999E-2</v>
      </c>
      <c r="N425" s="202"/>
      <c r="O425" s="202"/>
      <c r="P425" s="355">
        <v>0.74880000000000002</v>
      </c>
    </row>
    <row r="426" spans="1:16" ht="22.5" x14ac:dyDescent="0.2">
      <c r="A426" s="202" t="s">
        <v>2905</v>
      </c>
      <c r="B426" s="202" t="s">
        <v>3303</v>
      </c>
      <c r="C426" s="354" t="s">
        <v>7786</v>
      </c>
      <c r="D426" s="204">
        <v>0.54100000000000004</v>
      </c>
      <c r="E426" s="204">
        <v>0.47699999999999998</v>
      </c>
      <c r="F426" s="204"/>
      <c r="G426" s="204"/>
      <c r="H426" s="205">
        <v>2.8</v>
      </c>
      <c r="I426" s="202">
        <v>1</v>
      </c>
      <c r="J426" s="204">
        <v>7.5999999999999998E-2</v>
      </c>
      <c r="K426" s="202">
        <v>6</v>
      </c>
      <c r="L426" s="204">
        <v>3.7999999999999999E-2</v>
      </c>
      <c r="M426" s="204">
        <v>0.04</v>
      </c>
      <c r="N426" s="202"/>
      <c r="O426" s="202"/>
      <c r="P426" s="355">
        <v>0.81340000000000001</v>
      </c>
    </row>
    <row r="427" spans="1:16" ht="22.5" x14ac:dyDescent="0.2">
      <c r="A427" s="202" t="s">
        <v>2232</v>
      </c>
      <c r="B427" s="202" t="s">
        <v>3303</v>
      </c>
      <c r="C427" s="354" t="s">
        <v>7787</v>
      </c>
      <c r="D427" s="204">
        <v>0.42499999999999999</v>
      </c>
      <c r="E427" s="204">
        <v>0.36799999999999999</v>
      </c>
      <c r="F427" s="204"/>
      <c r="G427" s="204"/>
      <c r="H427" s="205">
        <v>2.4</v>
      </c>
      <c r="I427" s="202">
        <v>1</v>
      </c>
      <c r="J427" s="204">
        <v>0.123</v>
      </c>
      <c r="K427" s="202">
        <v>5</v>
      </c>
      <c r="L427" s="204">
        <v>0.04</v>
      </c>
      <c r="M427" s="204">
        <v>4.1000000000000002E-2</v>
      </c>
      <c r="N427" s="202"/>
      <c r="O427" s="202"/>
      <c r="P427" s="355">
        <v>0.79290000000000005</v>
      </c>
    </row>
    <row r="428" spans="1:16" ht="45" x14ac:dyDescent="0.2">
      <c r="A428" s="202" t="s">
        <v>1255</v>
      </c>
      <c r="B428" s="202" t="s">
        <v>3303</v>
      </c>
      <c r="C428" s="354" t="s">
        <v>4049</v>
      </c>
      <c r="D428" s="204">
        <v>0.61399999999999999</v>
      </c>
      <c r="E428" s="204">
        <v>0.54700000000000004</v>
      </c>
      <c r="F428" s="204"/>
      <c r="G428" s="204"/>
      <c r="H428" s="205">
        <v>3</v>
      </c>
      <c r="I428" s="202">
        <v>1</v>
      </c>
      <c r="J428" s="204">
        <v>0.09</v>
      </c>
      <c r="K428" s="202">
        <v>6</v>
      </c>
      <c r="L428" s="204">
        <v>4.2000000000000003E-2</v>
      </c>
      <c r="M428" s="204">
        <v>4.4999999999999998E-2</v>
      </c>
      <c r="N428" s="202"/>
      <c r="O428" s="202"/>
      <c r="P428" s="355">
        <v>0.8075</v>
      </c>
    </row>
    <row r="429" spans="1:16" ht="56.25" x14ac:dyDescent="0.2">
      <c r="A429" s="202" t="s">
        <v>1595</v>
      </c>
      <c r="B429" s="202" t="s">
        <v>3303</v>
      </c>
      <c r="C429" s="354" t="s">
        <v>4051</v>
      </c>
      <c r="D429" s="204">
        <v>2.1509999999999998</v>
      </c>
      <c r="E429" s="204">
        <v>1.9830000000000001</v>
      </c>
      <c r="F429" s="204"/>
      <c r="G429" s="204"/>
      <c r="H429" s="205">
        <v>20.7</v>
      </c>
      <c r="I429" s="202">
        <v>6</v>
      </c>
      <c r="J429" s="204">
        <v>0.17</v>
      </c>
      <c r="K429" s="202">
        <v>38</v>
      </c>
      <c r="L429" s="204">
        <v>0.04</v>
      </c>
      <c r="M429" s="204">
        <v>5.5E-2</v>
      </c>
      <c r="N429" s="202"/>
      <c r="O429" s="202"/>
      <c r="P429" s="355">
        <v>0.751</v>
      </c>
    </row>
    <row r="430" spans="1:16" ht="45" x14ac:dyDescent="0.2">
      <c r="A430" s="202" t="s">
        <v>1596</v>
      </c>
      <c r="B430" s="202" t="s">
        <v>3303</v>
      </c>
      <c r="C430" s="354" t="s">
        <v>7257</v>
      </c>
      <c r="D430" s="204">
        <v>0.70099999999999996</v>
      </c>
      <c r="E430" s="204">
        <v>0.62</v>
      </c>
      <c r="F430" s="204"/>
      <c r="G430" s="204"/>
      <c r="H430" s="205">
        <v>3.4</v>
      </c>
      <c r="I430" s="202">
        <v>1</v>
      </c>
      <c r="J430" s="204">
        <v>0.24</v>
      </c>
      <c r="K430" s="202">
        <v>9</v>
      </c>
      <c r="L430" s="204">
        <v>5.2999999999999999E-2</v>
      </c>
      <c r="M430" s="204">
        <v>5.8999999999999997E-2</v>
      </c>
      <c r="N430" s="202"/>
      <c r="O430" s="202"/>
      <c r="P430" s="355">
        <v>0.89090000000000003</v>
      </c>
    </row>
    <row r="431" spans="1:16" ht="56.25" x14ac:dyDescent="0.2">
      <c r="A431" s="202" t="s">
        <v>1597</v>
      </c>
      <c r="B431" s="202" t="s">
        <v>3303</v>
      </c>
      <c r="C431" s="354" t="s">
        <v>7788</v>
      </c>
      <c r="D431" s="204">
        <v>0.56200000000000006</v>
      </c>
      <c r="E431" s="204">
        <v>0.49299999999999999</v>
      </c>
      <c r="F431" s="204"/>
      <c r="G431" s="204"/>
      <c r="H431" s="205">
        <v>2.5</v>
      </c>
      <c r="I431" s="202">
        <v>1</v>
      </c>
      <c r="J431" s="204">
        <v>0.13700000000000001</v>
      </c>
      <c r="K431" s="202">
        <v>6</v>
      </c>
      <c r="L431" s="204">
        <v>5.0999999999999997E-2</v>
      </c>
      <c r="M431" s="204">
        <v>5.1999999999999998E-2</v>
      </c>
      <c r="N431" s="202"/>
      <c r="O431" s="202"/>
      <c r="P431" s="355">
        <v>0.88800000000000001</v>
      </c>
    </row>
    <row r="432" spans="1:16" ht="56.25" x14ac:dyDescent="0.2">
      <c r="A432" s="202" t="s">
        <v>7259</v>
      </c>
      <c r="B432" s="202" t="s">
        <v>3303</v>
      </c>
      <c r="C432" s="354" t="s">
        <v>7789</v>
      </c>
      <c r="D432" s="204">
        <v>0.438</v>
      </c>
      <c r="E432" s="204">
        <v>0.38600000000000001</v>
      </c>
      <c r="F432" s="204"/>
      <c r="G432" s="204"/>
      <c r="H432" s="205">
        <v>2.4</v>
      </c>
      <c r="I432" s="202">
        <v>1</v>
      </c>
      <c r="J432" s="204">
        <v>8.5000000000000006E-2</v>
      </c>
      <c r="K432" s="202">
        <v>5</v>
      </c>
      <c r="L432" s="204">
        <v>5.0999999999999997E-2</v>
      </c>
      <c r="M432" s="204">
        <v>5.1999999999999998E-2</v>
      </c>
      <c r="N432" s="202"/>
      <c r="O432" s="202"/>
      <c r="P432" s="355">
        <v>0.92889999999999995</v>
      </c>
    </row>
    <row r="433" spans="1:16" ht="33.75" x14ac:dyDescent="0.2">
      <c r="A433" s="202" t="s">
        <v>7261</v>
      </c>
      <c r="B433" s="202" t="s">
        <v>3303</v>
      </c>
      <c r="C433" s="354" t="s">
        <v>7790</v>
      </c>
      <c r="D433" s="204">
        <v>0.5</v>
      </c>
      <c r="E433" s="204">
        <v>0.441</v>
      </c>
      <c r="F433" s="204"/>
      <c r="G433" s="204"/>
      <c r="H433" s="205">
        <v>2.6</v>
      </c>
      <c r="I433" s="202">
        <v>1</v>
      </c>
      <c r="J433" s="204">
        <v>0.11600000000000001</v>
      </c>
      <c r="K433" s="202">
        <v>7</v>
      </c>
      <c r="L433" s="204">
        <v>5.2999999999999999E-2</v>
      </c>
      <c r="M433" s="204">
        <v>5.5E-2</v>
      </c>
      <c r="N433" s="202"/>
      <c r="O433" s="202"/>
      <c r="P433" s="355">
        <v>1.0091000000000001</v>
      </c>
    </row>
    <row r="434" spans="1:16" ht="33.75" x14ac:dyDescent="0.2">
      <c r="A434" s="202" t="s">
        <v>7263</v>
      </c>
      <c r="B434" s="202" t="s">
        <v>3303</v>
      </c>
      <c r="C434" s="354" t="s">
        <v>7791</v>
      </c>
      <c r="D434" s="204">
        <v>0.28399999999999997</v>
      </c>
      <c r="E434" s="204">
        <v>0.25900000000000001</v>
      </c>
      <c r="F434" s="204"/>
      <c r="G434" s="204"/>
      <c r="H434" s="205">
        <v>2.1</v>
      </c>
      <c r="I434" s="202">
        <v>1</v>
      </c>
      <c r="J434" s="204">
        <v>6.9000000000000006E-2</v>
      </c>
      <c r="K434" s="202">
        <v>4</v>
      </c>
      <c r="L434" s="204">
        <v>3.9E-2</v>
      </c>
      <c r="M434" s="204">
        <v>3.7999999999999999E-2</v>
      </c>
      <c r="N434" s="202"/>
      <c r="O434" s="202"/>
      <c r="P434" s="355">
        <v>0.90529999999999999</v>
      </c>
    </row>
    <row r="435" spans="1:16" ht="45" x14ac:dyDescent="0.2">
      <c r="A435" s="202" t="s">
        <v>650</v>
      </c>
      <c r="B435" s="202" t="s">
        <v>3303</v>
      </c>
      <c r="C435" s="354" t="s">
        <v>7793</v>
      </c>
      <c r="D435" s="204">
        <v>2.0579999999999998</v>
      </c>
      <c r="E435" s="204">
        <v>1.9059999999999999</v>
      </c>
      <c r="F435" s="204"/>
      <c r="G435" s="204"/>
      <c r="H435" s="205">
        <v>13.7</v>
      </c>
      <c r="I435" s="202">
        <v>4</v>
      </c>
      <c r="J435" s="204">
        <v>0.22700000000000001</v>
      </c>
      <c r="K435" s="202">
        <v>29</v>
      </c>
      <c r="L435" s="204">
        <v>5.8000000000000003E-2</v>
      </c>
      <c r="M435" s="204">
        <v>7.6999999999999999E-2</v>
      </c>
      <c r="N435" s="202"/>
      <c r="O435" s="202"/>
      <c r="P435" s="355">
        <v>1.0736000000000001</v>
      </c>
    </row>
    <row r="436" spans="1:16" ht="56.25" x14ac:dyDescent="0.2">
      <c r="A436" s="202" t="s">
        <v>1925</v>
      </c>
      <c r="B436" s="202" t="s">
        <v>3303</v>
      </c>
      <c r="C436" s="354" t="s">
        <v>7794</v>
      </c>
      <c r="D436" s="204">
        <v>0.96599999999999997</v>
      </c>
      <c r="E436" s="204">
        <v>0.878</v>
      </c>
      <c r="F436" s="204"/>
      <c r="G436" s="204"/>
      <c r="H436" s="205">
        <v>6</v>
      </c>
      <c r="I436" s="202">
        <v>1</v>
      </c>
      <c r="J436" s="204">
        <v>0.23</v>
      </c>
      <c r="K436" s="202">
        <v>16</v>
      </c>
      <c r="L436" s="204">
        <v>5.2999999999999999E-2</v>
      </c>
      <c r="M436" s="204">
        <v>6.5000000000000002E-2</v>
      </c>
      <c r="N436" s="202"/>
      <c r="O436" s="202"/>
      <c r="P436" s="355">
        <v>0.82579999999999998</v>
      </c>
    </row>
    <row r="437" spans="1:16" ht="45" x14ac:dyDescent="0.2">
      <c r="A437" s="202" t="s">
        <v>2827</v>
      </c>
      <c r="B437" s="202" t="s">
        <v>3303</v>
      </c>
      <c r="C437" s="354" t="s">
        <v>6633</v>
      </c>
      <c r="D437" s="204">
        <v>0.55400000000000005</v>
      </c>
      <c r="E437" s="204">
        <v>0.49399999999999999</v>
      </c>
      <c r="F437" s="204"/>
      <c r="G437" s="204"/>
      <c r="H437" s="205">
        <v>2.9</v>
      </c>
      <c r="I437" s="202">
        <v>1</v>
      </c>
      <c r="J437" s="204">
        <v>7.4999999999999997E-2</v>
      </c>
      <c r="K437" s="202">
        <v>6</v>
      </c>
      <c r="L437" s="204">
        <v>3.5999999999999997E-2</v>
      </c>
      <c r="M437" s="204">
        <v>3.7999999999999999E-2</v>
      </c>
      <c r="N437" s="202"/>
      <c r="O437" s="202"/>
      <c r="P437" s="355">
        <v>0.75739999999999996</v>
      </c>
    </row>
    <row r="438" spans="1:16" ht="22.5" x14ac:dyDescent="0.2">
      <c r="A438" s="202" t="s">
        <v>6634</v>
      </c>
      <c r="B438" s="202" t="s">
        <v>3303</v>
      </c>
      <c r="C438" s="354" t="s">
        <v>6635</v>
      </c>
      <c r="D438" s="204">
        <v>0.57099999999999995</v>
      </c>
      <c r="E438" s="204">
        <v>0.50800000000000001</v>
      </c>
      <c r="F438" s="204"/>
      <c r="G438" s="204"/>
      <c r="H438" s="205">
        <v>3</v>
      </c>
      <c r="I438" s="202">
        <v>1</v>
      </c>
      <c r="J438" s="204">
        <v>0.17499999999999999</v>
      </c>
      <c r="K438" s="202">
        <v>8</v>
      </c>
      <c r="L438" s="204">
        <v>0.05</v>
      </c>
      <c r="M438" s="204">
        <v>5.3999999999999999E-2</v>
      </c>
      <c r="N438" s="202"/>
      <c r="O438" s="202"/>
      <c r="P438" s="355">
        <v>0.77159999999999995</v>
      </c>
    </row>
    <row r="439" spans="1:16" ht="45" x14ac:dyDescent="0.2">
      <c r="A439" s="202" t="s">
        <v>3281</v>
      </c>
      <c r="B439" s="202" t="s">
        <v>3303</v>
      </c>
      <c r="C439" s="354" t="s">
        <v>7797</v>
      </c>
      <c r="D439" s="204">
        <v>1.1200000000000001</v>
      </c>
      <c r="E439" s="204">
        <v>1.06</v>
      </c>
      <c r="F439" s="204"/>
      <c r="G439" s="204"/>
      <c r="H439" s="205">
        <v>10.5</v>
      </c>
      <c r="I439" s="202">
        <v>3</v>
      </c>
      <c r="J439" s="204">
        <v>0.186</v>
      </c>
      <c r="K439" s="202">
        <v>24</v>
      </c>
      <c r="L439" s="204">
        <v>4.9000000000000002E-2</v>
      </c>
      <c r="M439" s="204">
        <v>6.5000000000000002E-2</v>
      </c>
      <c r="N439" s="202"/>
      <c r="O439" s="202"/>
      <c r="P439" s="355">
        <v>0.7127</v>
      </c>
    </row>
    <row r="440" spans="1:16" ht="33.75" x14ac:dyDescent="0.2">
      <c r="A440" s="202" t="s">
        <v>7266</v>
      </c>
      <c r="B440" s="202" t="s">
        <v>3303</v>
      </c>
      <c r="C440" s="354" t="s">
        <v>7798</v>
      </c>
      <c r="D440" s="204">
        <v>0.89400000000000002</v>
      </c>
      <c r="E440" s="204">
        <v>0.872</v>
      </c>
      <c r="F440" s="204"/>
      <c r="G440" s="204"/>
      <c r="H440" s="205">
        <v>8.5</v>
      </c>
      <c r="I440" s="202">
        <v>2</v>
      </c>
      <c r="J440" s="204">
        <v>0.224</v>
      </c>
      <c r="K440" s="202">
        <v>18</v>
      </c>
      <c r="L440" s="204">
        <v>5.5E-2</v>
      </c>
      <c r="M440" s="204">
        <v>7.0999999999999994E-2</v>
      </c>
      <c r="N440" s="202"/>
      <c r="O440" s="202"/>
      <c r="P440" s="355">
        <v>0.59750000000000003</v>
      </c>
    </row>
    <row r="441" spans="1:16" ht="56.25" x14ac:dyDescent="0.2">
      <c r="A441" s="202" t="s">
        <v>7268</v>
      </c>
      <c r="B441" s="202" t="s">
        <v>3303</v>
      </c>
      <c r="C441" s="354" t="s">
        <v>7799</v>
      </c>
      <c r="D441" s="204">
        <v>0.40899999999999997</v>
      </c>
      <c r="E441" s="204">
        <v>0.36699999999999999</v>
      </c>
      <c r="F441" s="204"/>
      <c r="G441" s="204"/>
      <c r="H441" s="205">
        <v>3.2</v>
      </c>
      <c r="I441" s="202">
        <v>1</v>
      </c>
      <c r="J441" s="204">
        <v>8.1000000000000003E-2</v>
      </c>
      <c r="K441" s="202">
        <v>6</v>
      </c>
      <c r="L441" s="204">
        <v>3.5000000000000003E-2</v>
      </c>
      <c r="M441" s="204">
        <v>3.7999999999999999E-2</v>
      </c>
      <c r="N441" s="202"/>
      <c r="O441" s="202"/>
      <c r="P441" s="355">
        <v>0.7661</v>
      </c>
    </row>
    <row r="442" spans="1:16" ht="33.75" x14ac:dyDescent="0.2">
      <c r="A442" s="202" t="s">
        <v>2224</v>
      </c>
      <c r="B442" s="202" t="s">
        <v>3303</v>
      </c>
      <c r="C442" s="354" t="s">
        <v>2225</v>
      </c>
      <c r="D442" s="204">
        <v>1.0069999999999999</v>
      </c>
      <c r="E442" s="204">
        <v>0.89900000000000002</v>
      </c>
      <c r="F442" s="204"/>
      <c r="G442" s="204"/>
      <c r="H442" s="205">
        <v>3.3</v>
      </c>
      <c r="I442" s="202">
        <v>1</v>
      </c>
      <c r="J442" s="204">
        <v>0.29699999999999999</v>
      </c>
      <c r="K442" s="202">
        <v>9</v>
      </c>
      <c r="L442" s="204">
        <v>5.5E-2</v>
      </c>
      <c r="M442" s="204">
        <v>0.06</v>
      </c>
      <c r="N442" s="202"/>
      <c r="O442" s="202"/>
      <c r="P442" s="355">
        <v>0.78549999999999998</v>
      </c>
    </row>
    <row r="443" spans="1:16" ht="56.25" x14ac:dyDescent="0.2">
      <c r="A443" s="202" t="s">
        <v>2226</v>
      </c>
      <c r="B443" s="202" t="s">
        <v>3303</v>
      </c>
      <c r="C443" s="354" t="s">
        <v>6638</v>
      </c>
      <c r="D443" s="204">
        <v>0.63</v>
      </c>
      <c r="E443" s="204">
        <v>0.56299999999999994</v>
      </c>
      <c r="F443" s="204"/>
      <c r="G443" s="204"/>
      <c r="H443" s="205">
        <v>2.6</v>
      </c>
      <c r="I443" s="202">
        <v>1</v>
      </c>
      <c r="J443" s="204">
        <v>7.2999999999999995E-2</v>
      </c>
      <c r="K443" s="202">
        <v>5</v>
      </c>
      <c r="L443" s="204">
        <v>3.9E-2</v>
      </c>
      <c r="M443" s="204">
        <v>4.1000000000000002E-2</v>
      </c>
      <c r="N443" s="202"/>
      <c r="O443" s="202"/>
      <c r="P443" s="355">
        <v>0.82489999999999997</v>
      </c>
    </row>
    <row r="444" spans="1:16" ht="33.75" x14ac:dyDescent="0.2">
      <c r="A444" s="202" t="s">
        <v>6639</v>
      </c>
      <c r="B444" s="202" t="s">
        <v>3303</v>
      </c>
      <c r="C444" s="354" t="s">
        <v>6640</v>
      </c>
      <c r="D444" s="204">
        <v>0.56999999999999995</v>
      </c>
      <c r="E444" s="204">
        <v>0.504</v>
      </c>
      <c r="F444" s="204"/>
      <c r="G444" s="204"/>
      <c r="H444" s="205">
        <v>2.6</v>
      </c>
      <c r="I444" s="202">
        <v>1</v>
      </c>
      <c r="J444" s="204">
        <v>0.128</v>
      </c>
      <c r="K444" s="202">
        <v>5</v>
      </c>
      <c r="L444" s="204">
        <v>4.2000000000000003E-2</v>
      </c>
      <c r="M444" s="204">
        <v>4.2999999999999997E-2</v>
      </c>
      <c r="N444" s="202"/>
      <c r="O444" s="202"/>
      <c r="P444" s="355">
        <v>0.9143</v>
      </c>
    </row>
    <row r="445" spans="1:16" ht="33.75" x14ac:dyDescent="0.2">
      <c r="A445" s="202" t="s">
        <v>6641</v>
      </c>
      <c r="B445" s="202" t="s">
        <v>3303</v>
      </c>
      <c r="C445" s="354" t="s">
        <v>7800</v>
      </c>
      <c r="D445" s="204">
        <v>1.0780000000000001</v>
      </c>
      <c r="E445" s="204">
        <v>0.97399999999999998</v>
      </c>
      <c r="F445" s="204"/>
      <c r="G445" s="204"/>
      <c r="H445" s="205">
        <v>4</v>
      </c>
      <c r="I445" s="202">
        <v>1</v>
      </c>
      <c r="J445" s="204">
        <v>0.13700000000000001</v>
      </c>
      <c r="K445" s="202">
        <v>11</v>
      </c>
      <c r="L445" s="204">
        <v>4.8000000000000001E-2</v>
      </c>
      <c r="M445" s="204">
        <v>5.5E-2</v>
      </c>
      <c r="N445" s="202"/>
      <c r="O445" s="202"/>
      <c r="P445" s="355">
        <v>0.74350000000000005</v>
      </c>
    </row>
    <row r="446" spans="1:16" ht="45" x14ac:dyDescent="0.2">
      <c r="A446" s="202" t="s">
        <v>6643</v>
      </c>
      <c r="B446" s="202" t="s">
        <v>3303</v>
      </c>
      <c r="C446" s="354" t="s">
        <v>7801</v>
      </c>
      <c r="D446" s="204">
        <v>0.65100000000000002</v>
      </c>
      <c r="E446" s="204">
        <v>0.57799999999999996</v>
      </c>
      <c r="F446" s="204"/>
      <c r="G446" s="204"/>
      <c r="H446" s="205">
        <v>2.4</v>
      </c>
      <c r="I446" s="202">
        <v>1</v>
      </c>
      <c r="J446" s="204">
        <v>0.114</v>
      </c>
      <c r="K446" s="202">
        <v>5</v>
      </c>
      <c r="L446" s="204">
        <v>3.9E-2</v>
      </c>
      <c r="M446" s="204">
        <v>0.04</v>
      </c>
      <c r="N446" s="202"/>
      <c r="O446" s="202"/>
      <c r="P446" s="355">
        <v>0.87809999999999999</v>
      </c>
    </row>
    <row r="447" spans="1:16" ht="33.75" x14ac:dyDescent="0.2">
      <c r="A447" s="202" t="s">
        <v>6645</v>
      </c>
      <c r="B447" s="202" t="s">
        <v>3303</v>
      </c>
      <c r="C447" s="354" t="s">
        <v>7802</v>
      </c>
      <c r="D447" s="204">
        <v>0.63200000000000001</v>
      </c>
      <c r="E447" s="204">
        <v>0.56799999999999995</v>
      </c>
      <c r="F447" s="204"/>
      <c r="G447" s="204"/>
      <c r="H447" s="205">
        <v>3</v>
      </c>
      <c r="I447" s="202">
        <v>1</v>
      </c>
      <c r="J447" s="204">
        <v>0.22600000000000001</v>
      </c>
      <c r="K447" s="202">
        <v>7</v>
      </c>
      <c r="L447" s="204">
        <v>5.1999999999999998E-2</v>
      </c>
      <c r="M447" s="204">
        <v>5.5E-2</v>
      </c>
      <c r="N447" s="202"/>
      <c r="O447" s="202"/>
      <c r="P447" s="355">
        <v>0.83340000000000003</v>
      </c>
    </row>
    <row r="448" spans="1:16" ht="45" x14ac:dyDescent="0.2">
      <c r="A448" s="202" t="s">
        <v>1588</v>
      </c>
      <c r="B448" s="202" t="s">
        <v>3303</v>
      </c>
      <c r="C448" s="354" t="s">
        <v>83</v>
      </c>
      <c r="D448" s="204">
        <v>1.716</v>
      </c>
      <c r="E448" s="204">
        <v>1.5569999999999999</v>
      </c>
      <c r="F448" s="204"/>
      <c r="G448" s="204"/>
      <c r="H448" s="205">
        <v>8.6999999999999993</v>
      </c>
      <c r="I448" s="202">
        <v>2</v>
      </c>
      <c r="J448" s="204">
        <v>0.19700000000000001</v>
      </c>
      <c r="K448" s="202">
        <v>18</v>
      </c>
      <c r="L448" s="204">
        <v>4.8000000000000001E-2</v>
      </c>
      <c r="M448" s="204">
        <v>6.0999999999999999E-2</v>
      </c>
      <c r="N448" s="202"/>
      <c r="O448" s="202"/>
      <c r="P448" s="355">
        <v>0.72389999999999999</v>
      </c>
    </row>
    <row r="449" spans="1:16" ht="56.25" x14ac:dyDescent="0.2">
      <c r="A449" s="202" t="s">
        <v>2312</v>
      </c>
      <c r="B449" s="202" t="s">
        <v>3303</v>
      </c>
      <c r="C449" s="354" t="s">
        <v>6649</v>
      </c>
      <c r="D449" s="204">
        <v>1.0669999999999999</v>
      </c>
      <c r="E449" s="204">
        <v>0.95899999999999996</v>
      </c>
      <c r="F449" s="204"/>
      <c r="G449" s="204"/>
      <c r="H449" s="205">
        <v>4.7</v>
      </c>
      <c r="I449" s="202">
        <v>1</v>
      </c>
      <c r="J449" s="204">
        <v>0.38</v>
      </c>
      <c r="K449" s="202">
        <v>12</v>
      </c>
      <c r="L449" s="204">
        <v>4.9000000000000002E-2</v>
      </c>
      <c r="M449" s="204">
        <v>5.7000000000000002E-2</v>
      </c>
      <c r="N449" s="202"/>
      <c r="O449" s="202"/>
      <c r="P449" s="355">
        <v>0.73529999999999995</v>
      </c>
    </row>
    <row r="450" spans="1:16" ht="56.25" x14ac:dyDescent="0.2">
      <c r="A450" s="202" t="s">
        <v>6650</v>
      </c>
      <c r="B450" s="202" t="s">
        <v>3303</v>
      </c>
      <c r="C450" s="354" t="s">
        <v>6651</v>
      </c>
      <c r="D450" s="204">
        <v>0.88900000000000001</v>
      </c>
      <c r="E450" s="204">
        <v>0.79300000000000004</v>
      </c>
      <c r="F450" s="204"/>
      <c r="G450" s="204"/>
      <c r="H450" s="205">
        <v>3.2</v>
      </c>
      <c r="I450" s="202">
        <v>1</v>
      </c>
      <c r="J450" s="204">
        <v>0.23200000000000001</v>
      </c>
      <c r="K450" s="202">
        <v>8</v>
      </c>
      <c r="L450" s="204">
        <v>5.1999999999999998E-2</v>
      </c>
      <c r="M450" s="204">
        <v>5.7000000000000002E-2</v>
      </c>
      <c r="N450" s="202"/>
      <c r="O450" s="202"/>
      <c r="P450" s="355">
        <v>0.79020000000000001</v>
      </c>
    </row>
    <row r="451" spans="1:16" ht="56.25" x14ac:dyDescent="0.2">
      <c r="A451" s="202" t="s">
        <v>3335</v>
      </c>
      <c r="B451" s="202" t="s">
        <v>3303</v>
      </c>
      <c r="C451" s="354" t="s">
        <v>7804</v>
      </c>
      <c r="D451" s="204">
        <v>1.1739999999999999</v>
      </c>
      <c r="E451" s="204">
        <v>1.046</v>
      </c>
      <c r="F451" s="204"/>
      <c r="G451" s="204"/>
      <c r="H451" s="205">
        <v>5.2</v>
      </c>
      <c r="I451" s="202">
        <v>1</v>
      </c>
      <c r="J451" s="204">
        <v>0.16</v>
      </c>
      <c r="K451" s="202">
        <v>14</v>
      </c>
      <c r="L451" s="204">
        <v>4.2999999999999997E-2</v>
      </c>
      <c r="M451" s="204">
        <v>5.1999999999999998E-2</v>
      </c>
      <c r="N451" s="202"/>
      <c r="O451" s="202"/>
      <c r="P451" s="355">
        <v>0.77790000000000004</v>
      </c>
    </row>
    <row r="452" spans="1:16" ht="56.25" x14ac:dyDescent="0.2">
      <c r="A452" s="202" t="s">
        <v>3336</v>
      </c>
      <c r="B452" s="202" t="s">
        <v>3303</v>
      </c>
      <c r="C452" s="354" t="s">
        <v>6652</v>
      </c>
      <c r="D452" s="204">
        <v>0.78400000000000003</v>
      </c>
      <c r="E452" s="204">
        <v>0.68700000000000006</v>
      </c>
      <c r="F452" s="204"/>
      <c r="G452" s="204"/>
      <c r="H452" s="205">
        <v>2.8</v>
      </c>
      <c r="I452" s="202">
        <v>1</v>
      </c>
      <c r="J452" s="204">
        <v>0.22700000000000001</v>
      </c>
      <c r="K452" s="202">
        <v>7</v>
      </c>
      <c r="L452" s="204">
        <v>5.1999999999999998E-2</v>
      </c>
      <c r="M452" s="204">
        <v>5.5E-2</v>
      </c>
      <c r="N452" s="202"/>
      <c r="O452" s="202"/>
      <c r="P452" s="355">
        <v>0.76200000000000001</v>
      </c>
    </row>
    <row r="453" spans="1:16" ht="22.5" x14ac:dyDescent="0.2">
      <c r="A453" s="202" t="s">
        <v>3337</v>
      </c>
      <c r="B453" s="202" t="s">
        <v>3303</v>
      </c>
      <c r="C453" s="354" t="s">
        <v>7805</v>
      </c>
      <c r="D453" s="204">
        <v>0.45900000000000002</v>
      </c>
      <c r="E453" s="204">
        <v>0.39600000000000002</v>
      </c>
      <c r="F453" s="204"/>
      <c r="G453" s="204"/>
      <c r="H453" s="205">
        <v>2.2999999999999998</v>
      </c>
      <c r="I453" s="202">
        <v>1</v>
      </c>
      <c r="J453" s="204">
        <v>5.1999999999999998E-2</v>
      </c>
      <c r="K453" s="202">
        <v>4</v>
      </c>
      <c r="L453" s="204">
        <v>3.2000000000000001E-2</v>
      </c>
      <c r="M453" s="204">
        <v>3.2000000000000001E-2</v>
      </c>
      <c r="N453" s="202"/>
      <c r="O453" s="202"/>
      <c r="P453" s="355">
        <v>0.76029999999999998</v>
      </c>
    </row>
    <row r="454" spans="1:16" ht="45" x14ac:dyDescent="0.2">
      <c r="A454" s="202" t="s">
        <v>1474</v>
      </c>
      <c r="B454" s="202" t="s">
        <v>3303</v>
      </c>
      <c r="C454" s="354" t="s">
        <v>6654</v>
      </c>
      <c r="D454" s="204">
        <v>0.47099999999999997</v>
      </c>
      <c r="E454" s="204">
        <v>0.41099999999999998</v>
      </c>
      <c r="F454" s="204"/>
      <c r="G454" s="204"/>
      <c r="H454" s="205">
        <v>2.1</v>
      </c>
      <c r="I454" s="202">
        <v>1</v>
      </c>
      <c r="J454" s="204">
        <v>5.1999999999999998E-2</v>
      </c>
      <c r="K454" s="202">
        <v>4</v>
      </c>
      <c r="L454" s="204">
        <v>5.5E-2</v>
      </c>
      <c r="M454" s="204">
        <v>5.3999999999999999E-2</v>
      </c>
      <c r="N454" s="202"/>
      <c r="O454" s="202"/>
      <c r="P454" s="355">
        <v>0.88919999999999999</v>
      </c>
    </row>
    <row r="455" spans="1:16" ht="33.75" x14ac:dyDescent="0.2">
      <c r="A455" s="202" t="s">
        <v>329</v>
      </c>
      <c r="B455" s="202" t="s">
        <v>3303</v>
      </c>
      <c r="C455" s="354" t="s">
        <v>437</v>
      </c>
      <c r="D455" s="204">
        <v>2.149</v>
      </c>
      <c r="E455" s="204">
        <v>2.056</v>
      </c>
      <c r="F455" s="204"/>
      <c r="G455" s="204"/>
      <c r="H455" s="205">
        <v>24.5</v>
      </c>
      <c r="I455" s="202">
        <v>7</v>
      </c>
      <c r="J455" s="204">
        <v>0.17699999999999999</v>
      </c>
      <c r="K455" s="202">
        <v>37</v>
      </c>
      <c r="L455" s="204">
        <v>4.1000000000000002E-2</v>
      </c>
      <c r="M455" s="204">
        <v>5.6000000000000001E-2</v>
      </c>
      <c r="N455" s="202"/>
      <c r="O455" s="202"/>
      <c r="P455" s="355">
        <v>0.82269999999999999</v>
      </c>
    </row>
    <row r="456" spans="1:16" ht="33.75" x14ac:dyDescent="0.2">
      <c r="A456" s="202" t="s">
        <v>666</v>
      </c>
      <c r="B456" s="202" t="s">
        <v>3303</v>
      </c>
      <c r="C456" s="354" t="s">
        <v>7806</v>
      </c>
      <c r="D456" s="204">
        <v>2.3199999999999998</v>
      </c>
      <c r="E456" s="204">
        <v>2.1859999999999999</v>
      </c>
      <c r="F456" s="204"/>
      <c r="G456" s="204"/>
      <c r="H456" s="205">
        <v>11.3</v>
      </c>
      <c r="I456" s="202">
        <v>3</v>
      </c>
      <c r="J456" s="204">
        <v>0.16900000000000001</v>
      </c>
      <c r="K456" s="202">
        <v>20</v>
      </c>
      <c r="L456" s="204">
        <v>4.2000000000000003E-2</v>
      </c>
      <c r="M456" s="204">
        <v>5.5E-2</v>
      </c>
      <c r="N456" s="202"/>
      <c r="O456" s="202"/>
      <c r="P456" s="355">
        <v>0.79910000000000003</v>
      </c>
    </row>
    <row r="457" spans="1:16" ht="33.75" x14ac:dyDescent="0.2">
      <c r="A457" s="202" t="s">
        <v>668</v>
      </c>
      <c r="B457" s="202" t="s">
        <v>3303</v>
      </c>
      <c r="C457" s="354" t="s">
        <v>5706</v>
      </c>
      <c r="D457" s="204">
        <v>2.218</v>
      </c>
      <c r="E457" s="204">
        <v>2.2109999999999999</v>
      </c>
      <c r="F457" s="204"/>
      <c r="G457" s="204"/>
      <c r="H457" s="205">
        <v>18.8</v>
      </c>
      <c r="I457" s="202">
        <v>5</v>
      </c>
      <c r="J457" s="204">
        <v>0.35699999999999998</v>
      </c>
      <c r="K457" s="202">
        <v>34</v>
      </c>
      <c r="L457" s="204">
        <v>0.114</v>
      </c>
      <c r="M457" s="204"/>
      <c r="N457" s="202" t="s">
        <v>310</v>
      </c>
      <c r="O457" s="202" t="s">
        <v>310</v>
      </c>
      <c r="P457" s="355">
        <v>0.82809999999999995</v>
      </c>
    </row>
    <row r="458" spans="1:16" ht="33.75" x14ac:dyDescent="0.2">
      <c r="A458" s="202" t="s">
        <v>422</v>
      </c>
      <c r="B458" s="202" t="s">
        <v>3304</v>
      </c>
      <c r="C458" s="354" t="s">
        <v>423</v>
      </c>
      <c r="D458" s="204">
        <v>0.96699999999999997</v>
      </c>
      <c r="E458" s="204">
        <v>0.96699999999999997</v>
      </c>
      <c r="F458" s="204"/>
      <c r="G458" s="204"/>
      <c r="H458" s="205">
        <v>16.3</v>
      </c>
      <c r="I458" s="202"/>
      <c r="J458" s="204"/>
      <c r="K458" s="202">
        <v>20</v>
      </c>
      <c r="L458" s="204">
        <v>4.5999999999999999E-2</v>
      </c>
      <c r="M458" s="204">
        <v>5.5E-2</v>
      </c>
      <c r="N458" s="202"/>
      <c r="O458" s="202" t="s">
        <v>310</v>
      </c>
      <c r="P458" s="355">
        <v>0.41510000000000002</v>
      </c>
    </row>
    <row r="459" spans="1:16" ht="33.75" x14ac:dyDescent="0.2">
      <c r="A459" s="202" t="s">
        <v>424</v>
      </c>
      <c r="B459" s="202" t="s">
        <v>3304</v>
      </c>
      <c r="C459" s="354" t="s">
        <v>425</v>
      </c>
      <c r="D459" s="204">
        <v>0.67800000000000005</v>
      </c>
      <c r="E459" s="204">
        <v>0.67700000000000005</v>
      </c>
      <c r="F459" s="204"/>
      <c r="G459" s="204"/>
      <c r="H459" s="205">
        <v>9.1999999999999993</v>
      </c>
      <c r="I459" s="202"/>
      <c r="J459" s="204"/>
      <c r="K459" s="202">
        <v>15</v>
      </c>
      <c r="L459" s="204">
        <v>4.5999999999999999E-2</v>
      </c>
      <c r="M459" s="204">
        <v>6.5000000000000002E-2</v>
      </c>
      <c r="N459" s="202"/>
      <c r="O459" s="202" t="s">
        <v>310</v>
      </c>
      <c r="P459" s="355">
        <v>0.47410000000000002</v>
      </c>
    </row>
    <row r="460" spans="1:16" ht="56.25" x14ac:dyDescent="0.2">
      <c r="A460" s="202" t="s">
        <v>1475</v>
      </c>
      <c r="B460" s="202" t="s">
        <v>3303</v>
      </c>
      <c r="C460" s="354" t="s">
        <v>7276</v>
      </c>
      <c r="D460" s="204">
        <v>4.2789999999999999</v>
      </c>
      <c r="E460" s="204">
        <v>4.0410000000000004</v>
      </c>
      <c r="F460" s="204"/>
      <c r="G460" s="204"/>
      <c r="H460" s="205">
        <v>29.3</v>
      </c>
      <c r="I460" s="202">
        <v>9</v>
      </c>
      <c r="J460" s="204">
        <v>0.20300000000000001</v>
      </c>
      <c r="K460" s="202">
        <v>47</v>
      </c>
      <c r="L460" s="204">
        <v>4.9000000000000002E-2</v>
      </c>
      <c r="M460" s="204">
        <v>6.7000000000000004E-2</v>
      </c>
      <c r="N460" s="202"/>
      <c r="O460" s="202"/>
      <c r="P460" s="355">
        <v>0.94740000000000002</v>
      </c>
    </row>
    <row r="461" spans="1:16" ht="56.25" x14ac:dyDescent="0.2">
      <c r="A461" s="202" t="s">
        <v>1476</v>
      </c>
      <c r="B461" s="202" t="s">
        <v>3303</v>
      </c>
      <c r="C461" s="354" t="s">
        <v>7277</v>
      </c>
      <c r="D461" s="204">
        <v>1.964</v>
      </c>
      <c r="E461" s="204">
        <v>1.87</v>
      </c>
      <c r="F461" s="204"/>
      <c r="G461" s="204"/>
      <c r="H461" s="205">
        <v>8.6999999999999993</v>
      </c>
      <c r="I461" s="202">
        <v>2</v>
      </c>
      <c r="J461" s="204">
        <v>0.17399999999999999</v>
      </c>
      <c r="K461" s="202">
        <v>15</v>
      </c>
      <c r="L461" s="204">
        <v>4.2000000000000003E-2</v>
      </c>
      <c r="M461" s="204">
        <v>5.3999999999999999E-2</v>
      </c>
      <c r="N461" s="202"/>
      <c r="O461" s="202"/>
      <c r="P461" s="355">
        <v>0.74709999999999999</v>
      </c>
    </row>
    <row r="462" spans="1:16" ht="33.75" x14ac:dyDescent="0.2">
      <c r="A462" s="202" t="s">
        <v>1923</v>
      </c>
      <c r="B462" s="202" t="s">
        <v>3303</v>
      </c>
      <c r="C462" s="354" t="s">
        <v>6655</v>
      </c>
      <c r="D462" s="204">
        <v>2.2200000000000002</v>
      </c>
      <c r="E462" s="204">
        <v>2.093</v>
      </c>
      <c r="F462" s="204"/>
      <c r="G462" s="204"/>
      <c r="H462" s="205">
        <v>14.2</v>
      </c>
      <c r="I462" s="202">
        <v>4</v>
      </c>
      <c r="J462" s="204">
        <v>0.22700000000000001</v>
      </c>
      <c r="K462" s="202">
        <v>28</v>
      </c>
      <c r="L462" s="204">
        <v>5.6000000000000001E-2</v>
      </c>
      <c r="M462" s="204">
        <v>7.4999999999999997E-2</v>
      </c>
      <c r="N462" s="202"/>
      <c r="O462" s="202"/>
      <c r="P462" s="355">
        <v>1.0028999999999999</v>
      </c>
    </row>
    <row r="463" spans="1:16" ht="56.25" x14ac:dyDescent="0.2">
      <c r="A463" s="202" t="s">
        <v>1924</v>
      </c>
      <c r="B463" s="202" t="s">
        <v>3303</v>
      </c>
      <c r="C463" s="354" t="s">
        <v>7807</v>
      </c>
      <c r="D463" s="204">
        <v>1.7210000000000001</v>
      </c>
      <c r="E463" s="204">
        <v>1.613</v>
      </c>
      <c r="F463" s="204"/>
      <c r="G463" s="204"/>
      <c r="H463" s="205">
        <v>10.3</v>
      </c>
      <c r="I463" s="202">
        <v>2</v>
      </c>
      <c r="J463" s="204">
        <v>0.22</v>
      </c>
      <c r="K463" s="202">
        <v>20</v>
      </c>
      <c r="L463" s="204">
        <v>4.4999999999999998E-2</v>
      </c>
      <c r="M463" s="204">
        <v>5.8000000000000003E-2</v>
      </c>
      <c r="N463" s="202"/>
      <c r="O463" s="202"/>
      <c r="P463" s="355">
        <v>0.72550000000000003</v>
      </c>
    </row>
    <row r="464" spans="1:16" ht="56.25" x14ac:dyDescent="0.2">
      <c r="A464" s="202" t="s">
        <v>1710</v>
      </c>
      <c r="B464" s="202" t="s">
        <v>3303</v>
      </c>
      <c r="C464" s="354" t="s">
        <v>7808</v>
      </c>
      <c r="D464" s="204">
        <v>1.397</v>
      </c>
      <c r="E464" s="204">
        <v>1.3120000000000001</v>
      </c>
      <c r="F464" s="204"/>
      <c r="G464" s="204"/>
      <c r="H464" s="205">
        <v>9</v>
      </c>
      <c r="I464" s="202">
        <v>2</v>
      </c>
      <c r="J464" s="204">
        <v>0.16700000000000001</v>
      </c>
      <c r="K464" s="202">
        <v>14</v>
      </c>
      <c r="L464" s="204">
        <v>3.9E-2</v>
      </c>
      <c r="M464" s="204">
        <v>0.05</v>
      </c>
      <c r="N464" s="202"/>
      <c r="O464" s="202"/>
      <c r="P464" s="355">
        <v>0.74519999999999997</v>
      </c>
    </row>
    <row r="465" spans="1:16" ht="22.5" x14ac:dyDescent="0.2">
      <c r="A465" s="202" t="s">
        <v>6658</v>
      </c>
      <c r="B465" s="202" t="s">
        <v>3303</v>
      </c>
      <c r="C465" s="354" t="s">
        <v>7280</v>
      </c>
      <c r="D465" s="204">
        <v>1.2689999999999999</v>
      </c>
      <c r="E465" s="204">
        <v>1.1890000000000001</v>
      </c>
      <c r="F465" s="204"/>
      <c r="G465" s="204"/>
      <c r="H465" s="205">
        <v>7.4</v>
      </c>
      <c r="I465" s="202">
        <v>1</v>
      </c>
      <c r="J465" s="204">
        <v>0.21099999999999999</v>
      </c>
      <c r="K465" s="202">
        <v>12</v>
      </c>
      <c r="L465" s="204">
        <v>0.04</v>
      </c>
      <c r="M465" s="204">
        <v>0.05</v>
      </c>
      <c r="N465" s="202"/>
      <c r="O465" s="202"/>
      <c r="P465" s="355">
        <v>0.70299999999999996</v>
      </c>
    </row>
    <row r="466" spans="1:16" x14ac:dyDescent="0.2">
      <c r="A466" s="202" t="s">
        <v>7281</v>
      </c>
      <c r="B466" s="202" t="s">
        <v>3303</v>
      </c>
      <c r="C466" s="354" t="s">
        <v>7282</v>
      </c>
      <c r="D466" s="204">
        <v>1.1020000000000001</v>
      </c>
      <c r="E466" s="204">
        <v>1.0229999999999999</v>
      </c>
      <c r="F466" s="204"/>
      <c r="G466" s="204"/>
      <c r="H466" s="205">
        <v>8.1999999999999993</v>
      </c>
      <c r="I466" s="202">
        <v>2</v>
      </c>
      <c r="J466" s="204">
        <v>0.17599999999999999</v>
      </c>
      <c r="K466" s="202">
        <v>15</v>
      </c>
      <c r="L466" s="204">
        <v>4.4999999999999998E-2</v>
      </c>
      <c r="M466" s="204">
        <v>5.7000000000000002E-2</v>
      </c>
      <c r="N466" s="202"/>
      <c r="O466" s="202"/>
      <c r="P466" s="355">
        <v>0.70889999999999997</v>
      </c>
    </row>
    <row r="467" spans="1:16" ht="22.5" x14ac:dyDescent="0.2">
      <c r="A467" s="202" t="s">
        <v>1711</v>
      </c>
      <c r="B467" s="202" t="s">
        <v>3303</v>
      </c>
      <c r="C467" s="354" t="s">
        <v>1712</v>
      </c>
      <c r="D467" s="204">
        <v>2.39</v>
      </c>
      <c r="E467" s="204">
        <v>2.2509999999999999</v>
      </c>
      <c r="F467" s="204"/>
      <c r="G467" s="204"/>
      <c r="H467" s="205">
        <v>4.3</v>
      </c>
      <c r="I467" s="202">
        <v>1</v>
      </c>
      <c r="J467" s="204">
        <v>0.17399999999999999</v>
      </c>
      <c r="K467" s="202">
        <v>10</v>
      </c>
      <c r="L467" s="204">
        <v>5.7000000000000002E-2</v>
      </c>
      <c r="M467" s="204">
        <v>6.6000000000000003E-2</v>
      </c>
      <c r="N467" s="202"/>
      <c r="O467" s="202"/>
      <c r="P467" s="355">
        <v>0.80269999999999997</v>
      </c>
    </row>
    <row r="468" spans="1:16" ht="22.5" x14ac:dyDescent="0.2">
      <c r="A468" s="202" t="s">
        <v>1713</v>
      </c>
      <c r="B468" s="202" t="s">
        <v>3303</v>
      </c>
      <c r="C468" s="354" t="s">
        <v>1714</v>
      </c>
      <c r="D468" s="204">
        <v>1.587</v>
      </c>
      <c r="E468" s="204">
        <v>1.478</v>
      </c>
      <c r="F468" s="204"/>
      <c r="G468" s="204"/>
      <c r="H468" s="205">
        <v>3.8</v>
      </c>
      <c r="I468" s="202">
        <v>1</v>
      </c>
      <c r="J468" s="204">
        <v>0.14699999999999999</v>
      </c>
      <c r="K468" s="202">
        <v>8</v>
      </c>
      <c r="L468" s="204">
        <v>5.3999999999999999E-2</v>
      </c>
      <c r="M468" s="204">
        <v>6.0999999999999999E-2</v>
      </c>
      <c r="N468" s="202"/>
      <c r="O468" s="202"/>
      <c r="P468" s="355">
        <v>0.72389999999999999</v>
      </c>
    </row>
    <row r="469" spans="1:16" ht="22.5" x14ac:dyDescent="0.2">
      <c r="A469" s="202" t="s">
        <v>1715</v>
      </c>
      <c r="B469" s="202" t="s">
        <v>3303</v>
      </c>
      <c r="C469" s="354" t="s">
        <v>2227</v>
      </c>
      <c r="D469" s="204">
        <v>3.4169999999999998</v>
      </c>
      <c r="E469" s="204">
        <v>3.23</v>
      </c>
      <c r="F469" s="204"/>
      <c r="G469" s="204"/>
      <c r="H469" s="205">
        <v>21.7</v>
      </c>
      <c r="I469" s="202">
        <v>6</v>
      </c>
      <c r="J469" s="204">
        <v>0.26400000000000001</v>
      </c>
      <c r="K469" s="202">
        <v>39</v>
      </c>
      <c r="L469" s="204">
        <v>0.06</v>
      </c>
      <c r="M469" s="204">
        <v>8.2000000000000003E-2</v>
      </c>
      <c r="N469" s="202"/>
      <c r="O469" s="202"/>
      <c r="P469" s="355">
        <v>1.1382000000000001</v>
      </c>
    </row>
    <row r="470" spans="1:16" ht="33.75" x14ac:dyDescent="0.2">
      <c r="A470" s="202" t="s">
        <v>1716</v>
      </c>
      <c r="B470" s="202" t="s">
        <v>3303</v>
      </c>
      <c r="C470" s="354" t="s">
        <v>7283</v>
      </c>
      <c r="D470" s="204">
        <v>2.5350000000000001</v>
      </c>
      <c r="E470" s="204">
        <v>2.375</v>
      </c>
      <c r="F470" s="204"/>
      <c r="G470" s="204"/>
      <c r="H470" s="205">
        <v>16.3</v>
      </c>
      <c r="I470" s="202">
        <v>4</v>
      </c>
      <c r="J470" s="204">
        <v>0.23</v>
      </c>
      <c r="K470" s="202">
        <v>29</v>
      </c>
      <c r="L470" s="204">
        <v>4.9000000000000002E-2</v>
      </c>
      <c r="M470" s="204">
        <v>6.6000000000000003E-2</v>
      </c>
      <c r="N470" s="202"/>
      <c r="O470" s="202"/>
      <c r="P470" s="355">
        <v>0.92849999999999999</v>
      </c>
    </row>
    <row r="471" spans="1:16" ht="33.75" x14ac:dyDescent="0.2">
      <c r="A471" s="202" t="s">
        <v>6661</v>
      </c>
      <c r="B471" s="202" t="s">
        <v>3303</v>
      </c>
      <c r="C471" s="354" t="s">
        <v>7284</v>
      </c>
      <c r="D471" s="204">
        <v>2.0070000000000001</v>
      </c>
      <c r="E471" s="204">
        <v>1.865</v>
      </c>
      <c r="F471" s="204"/>
      <c r="G471" s="204"/>
      <c r="H471" s="205">
        <v>11.3</v>
      </c>
      <c r="I471" s="202">
        <v>3</v>
      </c>
      <c r="J471" s="204">
        <v>0.19700000000000001</v>
      </c>
      <c r="K471" s="202">
        <v>21</v>
      </c>
      <c r="L471" s="204">
        <v>4.9000000000000002E-2</v>
      </c>
      <c r="M471" s="204">
        <v>6.4000000000000001E-2</v>
      </c>
      <c r="N471" s="202"/>
      <c r="O471" s="202"/>
      <c r="P471" s="355">
        <v>0.83460000000000001</v>
      </c>
    </row>
    <row r="472" spans="1:16" ht="33.75" x14ac:dyDescent="0.2">
      <c r="A472" s="202" t="s">
        <v>1717</v>
      </c>
      <c r="B472" s="202" t="s">
        <v>3303</v>
      </c>
      <c r="C472" s="354" t="s">
        <v>7285</v>
      </c>
      <c r="D472" s="204">
        <v>1.8280000000000001</v>
      </c>
      <c r="E472" s="204">
        <v>1.7030000000000001</v>
      </c>
      <c r="F472" s="204"/>
      <c r="G472" s="204"/>
      <c r="H472" s="205">
        <v>11.4</v>
      </c>
      <c r="I472" s="202">
        <v>3</v>
      </c>
      <c r="J472" s="204">
        <v>0.189</v>
      </c>
      <c r="K472" s="202">
        <v>21</v>
      </c>
      <c r="L472" s="204">
        <v>4.5999999999999999E-2</v>
      </c>
      <c r="M472" s="204">
        <v>6.0999999999999999E-2</v>
      </c>
      <c r="N472" s="202"/>
      <c r="O472" s="202"/>
      <c r="P472" s="355">
        <v>0.82</v>
      </c>
    </row>
    <row r="473" spans="1:16" ht="56.25" x14ac:dyDescent="0.2">
      <c r="A473" s="202" t="s">
        <v>1718</v>
      </c>
      <c r="B473" s="202" t="s">
        <v>3303</v>
      </c>
      <c r="C473" s="354" t="s">
        <v>7809</v>
      </c>
      <c r="D473" s="204">
        <v>1.524</v>
      </c>
      <c r="E473" s="204">
        <v>1.4279999999999999</v>
      </c>
      <c r="F473" s="204"/>
      <c r="G473" s="204"/>
      <c r="H473" s="205">
        <v>10.4</v>
      </c>
      <c r="I473" s="202">
        <v>2</v>
      </c>
      <c r="J473" s="204">
        <v>0.23300000000000001</v>
      </c>
      <c r="K473" s="202">
        <v>19</v>
      </c>
      <c r="L473" s="204">
        <v>4.7E-2</v>
      </c>
      <c r="M473" s="204">
        <v>6.0999999999999999E-2</v>
      </c>
      <c r="N473" s="202"/>
      <c r="O473" s="202"/>
      <c r="P473" s="355">
        <v>0.88939999999999997</v>
      </c>
    </row>
    <row r="474" spans="1:16" ht="56.25" x14ac:dyDescent="0.2">
      <c r="A474" s="202" t="s">
        <v>5707</v>
      </c>
      <c r="B474" s="202" t="s">
        <v>3303</v>
      </c>
      <c r="C474" s="354" t="s">
        <v>7810</v>
      </c>
      <c r="D474" s="204">
        <v>1.2769999999999999</v>
      </c>
      <c r="E474" s="204">
        <v>1.204</v>
      </c>
      <c r="F474" s="204"/>
      <c r="G474" s="204"/>
      <c r="H474" s="205">
        <v>9.1999999999999993</v>
      </c>
      <c r="I474" s="202">
        <v>2</v>
      </c>
      <c r="J474" s="204">
        <v>0.16</v>
      </c>
      <c r="K474" s="202">
        <v>14</v>
      </c>
      <c r="L474" s="204">
        <v>3.6999999999999998E-2</v>
      </c>
      <c r="M474" s="204">
        <v>4.7E-2</v>
      </c>
      <c r="N474" s="202"/>
      <c r="O474" s="202"/>
      <c r="P474" s="355">
        <v>0.74939999999999996</v>
      </c>
    </row>
    <row r="475" spans="1:16" ht="45" x14ac:dyDescent="0.2">
      <c r="A475" s="202" t="s">
        <v>6665</v>
      </c>
      <c r="B475" s="202" t="s">
        <v>3303</v>
      </c>
      <c r="C475" s="354" t="s">
        <v>6666</v>
      </c>
      <c r="D475" s="204">
        <v>2.0390000000000001</v>
      </c>
      <c r="E475" s="204">
        <v>1.861</v>
      </c>
      <c r="F475" s="204"/>
      <c r="G475" s="204"/>
      <c r="H475" s="205">
        <v>17.7</v>
      </c>
      <c r="I475" s="202">
        <v>5</v>
      </c>
      <c r="J475" s="204">
        <v>0.16800000000000001</v>
      </c>
      <c r="K475" s="202">
        <v>34</v>
      </c>
      <c r="L475" s="204">
        <v>0.04</v>
      </c>
      <c r="M475" s="204">
        <v>5.3999999999999999E-2</v>
      </c>
      <c r="N475" s="202"/>
      <c r="O475" s="202"/>
      <c r="P475" s="355">
        <v>0.67779999999999996</v>
      </c>
    </row>
    <row r="476" spans="1:16" ht="45" x14ac:dyDescent="0.2">
      <c r="A476" s="202" t="s">
        <v>6667</v>
      </c>
      <c r="B476" s="202" t="s">
        <v>3303</v>
      </c>
      <c r="C476" s="354" t="s">
        <v>6668</v>
      </c>
      <c r="D476" s="204">
        <v>1.139</v>
      </c>
      <c r="E476" s="204">
        <v>1.03</v>
      </c>
      <c r="F476" s="204"/>
      <c r="G476" s="204"/>
      <c r="H476" s="205">
        <v>10.4</v>
      </c>
      <c r="I476" s="202">
        <v>2</v>
      </c>
      <c r="J476" s="204">
        <v>0.187</v>
      </c>
      <c r="K476" s="202">
        <v>20</v>
      </c>
      <c r="L476" s="204">
        <v>3.7999999999999999E-2</v>
      </c>
      <c r="M476" s="204">
        <v>4.9000000000000002E-2</v>
      </c>
      <c r="N476" s="202"/>
      <c r="O476" s="202"/>
      <c r="P476" s="355">
        <v>0.6694</v>
      </c>
    </row>
    <row r="477" spans="1:16" ht="45" x14ac:dyDescent="0.2">
      <c r="A477" s="202" t="s">
        <v>6669</v>
      </c>
      <c r="B477" s="202" t="s">
        <v>3303</v>
      </c>
      <c r="C477" s="354" t="s">
        <v>6670</v>
      </c>
      <c r="D477" s="204">
        <v>0.58599999999999997</v>
      </c>
      <c r="E477" s="204">
        <v>0.54600000000000004</v>
      </c>
      <c r="F477" s="204"/>
      <c r="G477" s="204"/>
      <c r="H477" s="205">
        <v>5.0999999999999996</v>
      </c>
      <c r="I477" s="202">
        <v>1</v>
      </c>
      <c r="J477" s="204">
        <v>0.158</v>
      </c>
      <c r="K477" s="202">
        <v>14</v>
      </c>
      <c r="L477" s="204">
        <v>4.2999999999999997E-2</v>
      </c>
      <c r="M477" s="204">
        <v>5.1999999999999998E-2</v>
      </c>
      <c r="N477" s="202"/>
      <c r="O477" s="202"/>
      <c r="P477" s="355">
        <v>0.745</v>
      </c>
    </row>
    <row r="478" spans="1:16" ht="45" x14ac:dyDescent="0.2">
      <c r="A478" s="202" t="s">
        <v>5708</v>
      </c>
      <c r="B478" s="202" t="s">
        <v>3303</v>
      </c>
      <c r="C478" s="354" t="s">
        <v>7811</v>
      </c>
      <c r="D478" s="204">
        <v>1.1870000000000001</v>
      </c>
      <c r="E478" s="204">
        <v>1.1839999999999999</v>
      </c>
      <c r="F478" s="204"/>
      <c r="G478" s="204"/>
      <c r="H478" s="205">
        <v>9.3000000000000007</v>
      </c>
      <c r="I478" s="202">
        <v>2</v>
      </c>
      <c r="J478" s="204">
        <v>0.38600000000000001</v>
      </c>
      <c r="K478" s="202">
        <v>21</v>
      </c>
      <c r="L478" s="204">
        <v>8.6999999999999994E-2</v>
      </c>
      <c r="M478" s="204">
        <v>0.113</v>
      </c>
      <c r="N478" s="202"/>
      <c r="O478" s="202" t="s">
        <v>310</v>
      </c>
      <c r="P478" s="355">
        <v>0.96289999999999998</v>
      </c>
    </row>
    <row r="479" spans="1:16" ht="45" x14ac:dyDescent="0.2">
      <c r="A479" s="202" t="s">
        <v>5710</v>
      </c>
      <c r="B479" s="202" t="s">
        <v>3303</v>
      </c>
      <c r="C479" s="354" t="s">
        <v>7812</v>
      </c>
      <c r="D479" s="204">
        <v>0.81200000000000006</v>
      </c>
      <c r="E479" s="204">
        <v>0.81</v>
      </c>
      <c r="F479" s="204"/>
      <c r="G479" s="204"/>
      <c r="H479" s="205">
        <v>6.3</v>
      </c>
      <c r="I479" s="202">
        <v>1</v>
      </c>
      <c r="J479" s="204">
        <v>0.39400000000000002</v>
      </c>
      <c r="K479" s="202">
        <v>16</v>
      </c>
      <c r="L479" s="204">
        <v>0.125</v>
      </c>
      <c r="M479" s="204">
        <v>0.108</v>
      </c>
      <c r="N479" s="202"/>
      <c r="O479" s="202" t="s">
        <v>310</v>
      </c>
      <c r="P479" s="355">
        <v>0.89239999999999997</v>
      </c>
    </row>
    <row r="480" spans="1:16" ht="56.25" x14ac:dyDescent="0.2">
      <c r="A480" s="202" t="s">
        <v>3237</v>
      </c>
      <c r="B480" s="202" t="s">
        <v>3303</v>
      </c>
      <c r="C480" s="354" t="s">
        <v>7813</v>
      </c>
      <c r="D480" s="204">
        <v>0.56200000000000006</v>
      </c>
      <c r="E480" s="204">
        <v>0.497</v>
      </c>
      <c r="F480" s="204"/>
      <c r="G480" s="204"/>
      <c r="H480" s="205">
        <v>2.6</v>
      </c>
      <c r="I480" s="202">
        <v>1</v>
      </c>
      <c r="J480" s="204">
        <v>0.11</v>
      </c>
      <c r="K480" s="202">
        <v>6</v>
      </c>
      <c r="L480" s="204">
        <v>5.3999999999999999E-2</v>
      </c>
      <c r="M480" s="204">
        <v>5.6000000000000001E-2</v>
      </c>
      <c r="N480" s="202"/>
      <c r="O480" s="202"/>
      <c r="P480" s="355">
        <v>0.97</v>
      </c>
    </row>
    <row r="481" spans="1:16" ht="22.5" x14ac:dyDescent="0.2">
      <c r="A481" s="202" t="s">
        <v>1237</v>
      </c>
      <c r="B481" s="202" t="s">
        <v>3305</v>
      </c>
      <c r="C481" s="354" t="s">
        <v>4328</v>
      </c>
      <c r="D481" s="204">
        <v>0.47499999999999998</v>
      </c>
      <c r="E481" s="204">
        <v>0.47299999999999998</v>
      </c>
      <c r="F481" s="204"/>
      <c r="G481" s="204"/>
      <c r="H481" s="205">
        <v>6.9</v>
      </c>
      <c r="I481" s="202">
        <v>1</v>
      </c>
      <c r="J481" s="204">
        <v>0.30499999999999999</v>
      </c>
      <c r="K481" s="202">
        <v>16</v>
      </c>
      <c r="L481" s="204">
        <v>4.5999999999999999E-2</v>
      </c>
      <c r="M481" s="204">
        <v>5.8000000000000003E-2</v>
      </c>
      <c r="N481" s="202"/>
      <c r="O481" s="202"/>
      <c r="P481" s="355">
        <v>0.64970000000000006</v>
      </c>
    </row>
    <row r="482" spans="1:16" ht="33.75" x14ac:dyDescent="0.2">
      <c r="A482" s="202" t="s">
        <v>2079</v>
      </c>
      <c r="B482" s="202" t="s">
        <v>3305</v>
      </c>
      <c r="C482" s="354" t="s">
        <v>4331</v>
      </c>
      <c r="D482" s="204">
        <v>0.54600000000000004</v>
      </c>
      <c r="E482" s="204">
        <v>0.54200000000000004</v>
      </c>
      <c r="F482" s="204"/>
      <c r="G482" s="204"/>
      <c r="H482" s="205">
        <v>6</v>
      </c>
      <c r="I482" s="202">
        <v>1</v>
      </c>
      <c r="J482" s="204">
        <v>0.25800000000000001</v>
      </c>
      <c r="K482" s="202">
        <v>13</v>
      </c>
      <c r="L482" s="204">
        <v>6.0999999999999999E-2</v>
      </c>
      <c r="M482" s="204">
        <v>7.4999999999999997E-2</v>
      </c>
      <c r="N482" s="202"/>
      <c r="O482" s="202" t="s">
        <v>310</v>
      </c>
      <c r="P482" s="355">
        <v>0.84550000000000003</v>
      </c>
    </row>
    <row r="483" spans="1:16" ht="33.75" x14ac:dyDescent="0.2">
      <c r="A483" s="202" t="s">
        <v>5717</v>
      </c>
      <c r="B483" s="202" t="s">
        <v>3305</v>
      </c>
      <c r="C483" s="354" t="s">
        <v>7292</v>
      </c>
      <c r="D483" s="204">
        <v>0.61799999999999999</v>
      </c>
      <c r="E483" s="204">
        <v>0.61799999999999999</v>
      </c>
      <c r="F483" s="204"/>
      <c r="G483" s="204"/>
      <c r="H483" s="205">
        <v>7.7</v>
      </c>
      <c r="I483" s="202">
        <v>2</v>
      </c>
      <c r="J483" s="204">
        <v>0.19900000000000001</v>
      </c>
      <c r="K483" s="202">
        <v>16</v>
      </c>
      <c r="L483" s="204">
        <v>5.3999999999999999E-2</v>
      </c>
      <c r="M483" s="204">
        <v>6.9000000000000006E-2</v>
      </c>
      <c r="N483" s="202"/>
      <c r="O483" s="202"/>
      <c r="P483" s="355">
        <v>0.6038</v>
      </c>
    </row>
    <row r="484" spans="1:16" ht="45" x14ac:dyDescent="0.2">
      <c r="A484" s="202" t="s">
        <v>5718</v>
      </c>
      <c r="B484" s="202" t="s">
        <v>3305</v>
      </c>
      <c r="C484" s="354" t="s">
        <v>5719</v>
      </c>
      <c r="D484" s="204">
        <v>0.51800000000000002</v>
      </c>
      <c r="E484" s="204">
        <v>0.51800000000000002</v>
      </c>
      <c r="F484" s="204"/>
      <c r="G484" s="204"/>
      <c r="H484" s="205">
        <v>8.1999999999999993</v>
      </c>
      <c r="I484" s="202">
        <v>2</v>
      </c>
      <c r="J484" s="204">
        <v>0.17</v>
      </c>
      <c r="K484" s="202">
        <v>16</v>
      </c>
      <c r="L484" s="204">
        <v>4.2999999999999997E-2</v>
      </c>
      <c r="M484" s="204">
        <v>5.5E-2</v>
      </c>
      <c r="N484" s="202"/>
      <c r="O484" s="202"/>
      <c r="P484" s="355">
        <v>0.78990000000000005</v>
      </c>
    </row>
    <row r="485" spans="1:16" ht="56.25" x14ac:dyDescent="0.2">
      <c r="A485" s="202" t="s">
        <v>5720</v>
      </c>
      <c r="B485" s="202" t="s">
        <v>3305</v>
      </c>
      <c r="C485" s="354" t="s">
        <v>7293</v>
      </c>
      <c r="D485" s="204">
        <v>0.39100000000000001</v>
      </c>
      <c r="E485" s="204">
        <v>0.39100000000000001</v>
      </c>
      <c r="F485" s="204"/>
      <c r="G485" s="204"/>
      <c r="H485" s="205">
        <v>4.7</v>
      </c>
      <c r="I485" s="202">
        <v>1</v>
      </c>
      <c r="J485" s="204">
        <v>0.188</v>
      </c>
      <c r="K485" s="202">
        <v>13</v>
      </c>
      <c r="L485" s="204">
        <v>4.7E-2</v>
      </c>
      <c r="M485" s="204">
        <v>6.6000000000000003E-2</v>
      </c>
      <c r="N485" s="202"/>
      <c r="O485" s="202"/>
      <c r="P485" s="355">
        <v>0.61119999999999997</v>
      </c>
    </row>
    <row r="486" spans="1:16" ht="33.75" x14ac:dyDescent="0.2">
      <c r="A486" s="202" t="s">
        <v>5721</v>
      </c>
      <c r="B486" s="202" t="s">
        <v>3305</v>
      </c>
      <c r="C486" s="354" t="s">
        <v>7816</v>
      </c>
      <c r="D486" s="204">
        <v>0.14099999999999999</v>
      </c>
      <c r="E486" s="204">
        <v>0.14000000000000001</v>
      </c>
      <c r="F486" s="204"/>
      <c r="G486" s="204"/>
      <c r="H486" s="205">
        <v>1</v>
      </c>
      <c r="I486" s="202"/>
      <c r="J486" s="204"/>
      <c r="K486" s="202"/>
      <c r="L486" s="204"/>
      <c r="M486" s="204"/>
      <c r="N486" s="202"/>
      <c r="O486" s="202"/>
      <c r="P486" s="355">
        <v>1.0659000000000001</v>
      </c>
    </row>
    <row r="487" spans="1:16" ht="56.25" x14ac:dyDescent="0.2">
      <c r="A487" s="202" t="s">
        <v>3672</v>
      </c>
      <c r="B487" s="202" t="s">
        <v>3305</v>
      </c>
      <c r="C487" s="354" t="s">
        <v>7817</v>
      </c>
      <c r="D487" s="204">
        <v>0.94699999999999995</v>
      </c>
      <c r="E487" s="204">
        <v>0.94499999999999995</v>
      </c>
      <c r="F487" s="204"/>
      <c r="G487" s="204"/>
      <c r="H487" s="205">
        <v>12.7</v>
      </c>
      <c r="I487" s="202">
        <v>3</v>
      </c>
      <c r="J487" s="204">
        <v>0.23100000000000001</v>
      </c>
      <c r="K487" s="202">
        <v>27</v>
      </c>
      <c r="L487" s="204">
        <v>5.0999999999999997E-2</v>
      </c>
      <c r="M487" s="204">
        <v>6.7000000000000004E-2</v>
      </c>
      <c r="N487" s="202"/>
      <c r="O487" s="202"/>
      <c r="P487" s="355">
        <v>0.89159999999999995</v>
      </c>
    </row>
    <row r="488" spans="1:16" ht="56.25" x14ac:dyDescent="0.2">
      <c r="A488" s="202" t="s">
        <v>3673</v>
      </c>
      <c r="B488" s="202" t="s">
        <v>3305</v>
      </c>
      <c r="C488" s="354" t="s">
        <v>7818</v>
      </c>
      <c r="D488" s="204">
        <v>0.66300000000000003</v>
      </c>
      <c r="E488" s="204">
        <v>0.66200000000000003</v>
      </c>
      <c r="F488" s="204"/>
      <c r="G488" s="204"/>
      <c r="H488" s="205">
        <v>10</v>
      </c>
      <c r="I488" s="202">
        <v>2</v>
      </c>
      <c r="J488" s="204">
        <v>0.216</v>
      </c>
      <c r="K488" s="202">
        <v>21</v>
      </c>
      <c r="L488" s="204">
        <v>4.4999999999999998E-2</v>
      </c>
      <c r="M488" s="204">
        <v>5.8999999999999997E-2</v>
      </c>
      <c r="N488" s="202"/>
      <c r="O488" s="202"/>
      <c r="P488" s="355">
        <v>0.80079999999999996</v>
      </c>
    </row>
    <row r="489" spans="1:16" ht="56.25" x14ac:dyDescent="0.2">
      <c r="A489" s="202" t="s">
        <v>1738</v>
      </c>
      <c r="B489" s="202" t="s">
        <v>3305</v>
      </c>
      <c r="C489" s="354" t="s">
        <v>7096</v>
      </c>
      <c r="D489" s="204">
        <v>0.26800000000000002</v>
      </c>
      <c r="E489" s="204">
        <v>0.26700000000000002</v>
      </c>
      <c r="F489" s="204"/>
      <c r="G489" s="204"/>
      <c r="H489" s="205">
        <v>5.2</v>
      </c>
      <c r="I489" s="202">
        <v>1</v>
      </c>
      <c r="J489" s="204">
        <v>0.129</v>
      </c>
      <c r="K489" s="202">
        <v>10</v>
      </c>
      <c r="L489" s="204">
        <v>3.5000000000000003E-2</v>
      </c>
      <c r="M489" s="204">
        <v>4.2000000000000003E-2</v>
      </c>
      <c r="N489" s="202"/>
      <c r="O489" s="202"/>
      <c r="P489" s="355">
        <v>0.63629999999999998</v>
      </c>
    </row>
    <row r="490" spans="1:16" ht="22.5" x14ac:dyDescent="0.2">
      <c r="A490" s="202" t="s">
        <v>601</v>
      </c>
      <c r="B490" s="202" t="s">
        <v>3305</v>
      </c>
      <c r="C490" s="354" t="s">
        <v>3620</v>
      </c>
      <c r="D490" s="204">
        <v>0.17100000000000001</v>
      </c>
      <c r="E490" s="204">
        <v>0.16900000000000001</v>
      </c>
      <c r="F490" s="204"/>
      <c r="G490" s="204"/>
      <c r="H490" s="205">
        <v>1</v>
      </c>
      <c r="I490" s="202"/>
      <c r="J490" s="204"/>
      <c r="K490" s="202"/>
      <c r="L490" s="204"/>
      <c r="M490" s="204"/>
      <c r="N490" s="202"/>
      <c r="O490" s="202"/>
      <c r="P490" s="355">
        <v>0.95579999999999998</v>
      </c>
    </row>
    <row r="491" spans="1:16" ht="33.75" x14ac:dyDescent="0.2">
      <c r="A491" s="202" t="s">
        <v>2673</v>
      </c>
      <c r="B491" s="202" t="s">
        <v>3305</v>
      </c>
      <c r="C491" s="354" t="s">
        <v>7819</v>
      </c>
      <c r="D491" s="204">
        <v>0.42499999999999999</v>
      </c>
      <c r="E491" s="204">
        <v>0.42399999999999999</v>
      </c>
      <c r="F491" s="204"/>
      <c r="G491" s="204"/>
      <c r="H491" s="205">
        <v>5.7</v>
      </c>
      <c r="I491" s="202">
        <v>1</v>
      </c>
      <c r="J491" s="204">
        <v>0.32</v>
      </c>
      <c r="K491" s="202">
        <v>14</v>
      </c>
      <c r="L491" s="204">
        <v>5.0999999999999997E-2</v>
      </c>
      <c r="M491" s="204">
        <v>6.2E-2</v>
      </c>
      <c r="N491" s="202"/>
      <c r="O491" s="202"/>
      <c r="P491" s="355">
        <v>0.60229999999999995</v>
      </c>
    </row>
    <row r="492" spans="1:16" ht="33.75" x14ac:dyDescent="0.2">
      <c r="A492" s="202" t="s">
        <v>2674</v>
      </c>
      <c r="B492" s="202" t="s">
        <v>3305</v>
      </c>
      <c r="C492" s="354" t="s">
        <v>7820</v>
      </c>
      <c r="D492" s="204">
        <v>0.38500000000000001</v>
      </c>
      <c r="E492" s="204">
        <v>0.38400000000000001</v>
      </c>
      <c r="F492" s="204"/>
      <c r="G492" s="204"/>
      <c r="H492" s="205">
        <v>5.7</v>
      </c>
      <c r="I492" s="202">
        <v>1</v>
      </c>
      <c r="J492" s="204">
        <v>0.24099999999999999</v>
      </c>
      <c r="K492" s="202">
        <v>13</v>
      </c>
      <c r="L492" s="204">
        <v>4.5999999999999999E-2</v>
      </c>
      <c r="M492" s="204">
        <v>5.6000000000000001E-2</v>
      </c>
      <c r="N492" s="202"/>
      <c r="O492" s="202"/>
      <c r="P492" s="355">
        <v>0.62350000000000005</v>
      </c>
    </row>
    <row r="493" spans="1:16" ht="45" x14ac:dyDescent="0.2">
      <c r="A493" s="202" t="s">
        <v>2676</v>
      </c>
      <c r="B493" s="202" t="s">
        <v>3305</v>
      </c>
      <c r="C493" s="354" t="s">
        <v>3622</v>
      </c>
      <c r="D493" s="204">
        <v>0.33900000000000002</v>
      </c>
      <c r="E493" s="204">
        <v>0.33600000000000002</v>
      </c>
      <c r="F493" s="204"/>
      <c r="G493" s="204"/>
      <c r="H493" s="205">
        <v>4.2</v>
      </c>
      <c r="I493" s="202">
        <v>1</v>
      </c>
      <c r="J493" s="204">
        <v>0.184</v>
      </c>
      <c r="K493" s="202">
        <v>10</v>
      </c>
      <c r="L493" s="204">
        <v>5.1999999999999998E-2</v>
      </c>
      <c r="M493" s="204">
        <v>6.0999999999999999E-2</v>
      </c>
      <c r="N493" s="202"/>
      <c r="O493" s="202"/>
      <c r="P493" s="355">
        <v>0.72060000000000002</v>
      </c>
    </row>
    <row r="494" spans="1:16" ht="33.75" x14ac:dyDescent="0.2">
      <c r="A494" s="202" t="s">
        <v>602</v>
      </c>
      <c r="B494" s="202" t="s">
        <v>3305</v>
      </c>
      <c r="C494" s="354" t="s">
        <v>4332</v>
      </c>
      <c r="D494" s="204">
        <v>0.76100000000000001</v>
      </c>
      <c r="E494" s="204">
        <v>0.75800000000000001</v>
      </c>
      <c r="F494" s="204"/>
      <c r="G494" s="204"/>
      <c r="H494" s="205">
        <v>10</v>
      </c>
      <c r="I494" s="202">
        <v>2</v>
      </c>
      <c r="J494" s="204">
        <v>0.24399999999999999</v>
      </c>
      <c r="K494" s="202">
        <v>22</v>
      </c>
      <c r="L494" s="204">
        <v>5.0999999999999997E-2</v>
      </c>
      <c r="M494" s="204">
        <v>6.6000000000000003E-2</v>
      </c>
      <c r="N494" s="202"/>
      <c r="O494" s="202"/>
      <c r="P494" s="355">
        <v>0.94679999999999997</v>
      </c>
    </row>
    <row r="495" spans="1:16" x14ac:dyDescent="0.2">
      <c r="A495" s="202" t="s">
        <v>2550</v>
      </c>
      <c r="B495" s="202" t="s">
        <v>3305</v>
      </c>
      <c r="C495" s="354" t="s">
        <v>2551</v>
      </c>
      <c r="D495" s="204">
        <v>0.45</v>
      </c>
      <c r="E495" s="204">
        <v>0.44700000000000001</v>
      </c>
      <c r="F495" s="204"/>
      <c r="G495" s="204"/>
      <c r="H495" s="205">
        <v>7</v>
      </c>
      <c r="I495" s="202">
        <v>1</v>
      </c>
      <c r="J495" s="204">
        <v>0.27</v>
      </c>
      <c r="K495" s="202">
        <v>16</v>
      </c>
      <c r="L495" s="204">
        <v>4.2999999999999997E-2</v>
      </c>
      <c r="M495" s="204">
        <v>5.2999999999999999E-2</v>
      </c>
      <c r="N495" s="202"/>
      <c r="O495" s="202"/>
      <c r="P495" s="355">
        <v>0.77769999999999995</v>
      </c>
    </row>
    <row r="496" spans="1:16" ht="56.25" x14ac:dyDescent="0.2">
      <c r="A496" s="202" t="s">
        <v>3654</v>
      </c>
      <c r="B496" s="202" t="s">
        <v>3305</v>
      </c>
      <c r="C496" s="354" t="s">
        <v>7821</v>
      </c>
      <c r="D496" s="204">
        <v>0.39700000000000002</v>
      </c>
      <c r="E496" s="204">
        <v>0.39600000000000002</v>
      </c>
      <c r="F496" s="204"/>
      <c r="G496" s="204"/>
      <c r="H496" s="205">
        <v>5.2</v>
      </c>
      <c r="I496" s="202">
        <v>1</v>
      </c>
      <c r="J496" s="204">
        <v>0.252</v>
      </c>
      <c r="K496" s="202">
        <v>13</v>
      </c>
      <c r="L496" s="204">
        <v>5.1999999999999998E-2</v>
      </c>
      <c r="M496" s="204">
        <v>6.2E-2</v>
      </c>
      <c r="N496" s="202"/>
      <c r="O496" s="202"/>
      <c r="P496" s="355">
        <v>0.67910000000000004</v>
      </c>
    </row>
    <row r="497" spans="1:16" ht="45" x14ac:dyDescent="0.2">
      <c r="A497" s="202" t="s">
        <v>3655</v>
      </c>
      <c r="B497" s="202" t="s">
        <v>3305</v>
      </c>
      <c r="C497" s="354" t="s">
        <v>7822</v>
      </c>
      <c r="D497" s="204">
        <v>0.32100000000000001</v>
      </c>
      <c r="E497" s="204">
        <v>0.29499999999999998</v>
      </c>
      <c r="F497" s="204"/>
      <c r="G497" s="204"/>
      <c r="H497" s="205">
        <v>2.1</v>
      </c>
      <c r="I497" s="202">
        <v>1</v>
      </c>
      <c r="J497" s="204">
        <v>5.3999999999999999E-2</v>
      </c>
      <c r="K497" s="202">
        <v>4</v>
      </c>
      <c r="L497" s="204">
        <v>6.3E-2</v>
      </c>
      <c r="M497" s="204">
        <v>6.0999999999999999E-2</v>
      </c>
      <c r="N497" s="202"/>
      <c r="O497" s="202"/>
      <c r="P497" s="355">
        <v>1.2797000000000001</v>
      </c>
    </row>
    <row r="498" spans="1:16" ht="45" x14ac:dyDescent="0.2">
      <c r="A498" s="202" t="s">
        <v>1903</v>
      </c>
      <c r="B498" s="202" t="s">
        <v>3305</v>
      </c>
      <c r="C498" s="354" t="s">
        <v>7823</v>
      </c>
      <c r="D498" s="204">
        <v>0.313</v>
      </c>
      <c r="E498" s="204">
        <v>0.309</v>
      </c>
      <c r="F498" s="204"/>
      <c r="G498" s="204"/>
      <c r="H498" s="205">
        <v>3.5</v>
      </c>
      <c r="I498" s="202">
        <v>1</v>
      </c>
      <c r="J498" s="204">
        <v>0.122</v>
      </c>
      <c r="K498" s="202">
        <v>8</v>
      </c>
      <c r="L498" s="204">
        <v>5.8999999999999997E-2</v>
      </c>
      <c r="M498" s="204">
        <v>6.5000000000000002E-2</v>
      </c>
      <c r="N498" s="202"/>
      <c r="O498" s="202"/>
      <c r="P498" s="355">
        <v>0.79290000000000005</v>
      </c>
    </row>
    <row r="499" spans="1:16" ht="22.5" x14ac:dyDescent="0.2">
      <c r="A499" s="202" t="s">
        <v>3656</v>
      </c>
      <c r="B499" s="202" t="s">
        <v>3305</v>
      </c>
      <c r="C499" s="354" t="s">
        <v>1146</v>
      </c>
      <c r="D499" s="204">
        <v>0.61499999999999999</v>
      </c>
      <c r="E499" s="204">
        <v>0.61399999999999999</v>
      </c>
      <c r="F499" s="204"/>
      <c r="G499" s="204"/>
      <c r="H499" s="205">
        <v>8.6999999999999993</v>
      </c>
      <c r="I499" s="202">
        <v>2</v>
      </c>
      <c r="J499" s="204">
        <v>0.2</v>
      </c>
      <c r="K499" s="202">
        <v>19</v>
      </c>
      <c r="L499" s="204">
        <v>4.8000000000000001E-2</v>
      </c>
      <c r="M499" s="204">
        <v>6.2E-2</v>
      </c>
      <c r="N499" s="202"/>
      <c r="O499" s="202"/>
      <c r="P499" s="355">
        <v>0.95030000000000003</v>
      </c>
    </row>
    <row r="500" spans="1:16" ht="45" x14ac:dyDescent="0.2">
      <c r="A500" s="202" t="s">
        <v>3657</v>
      </c>
      <c r="B500" s="202" t="s">
        <v>3305</v>
      </c>
      <c r="C500" s="354" t="s">
        <v>2081</v>
      </c>
      <c r="D500" s="204">
        <v>0.36699999999999999</v>
      </c>
      <c r="E500" s="204">
        <v>0.36599999999999999</v>
      </c>
      <c r="F500" s="204"/>
      <c r="G500" s="204"/>
      <c r="H500" s="205">
        <v>5</v>
      </c>
      <c r="I500" s="202">
        <v>1</v>
      </c>
      <c r="J500" s="204">
        <v>0.188</v>
      </c>
      <c r="K500" s="202">
        <v>11</v>
      </c>
      <c r="L500" s="204">
        <v>0.05</v>
      </c>
      <c r="M500" s="204">
        <v>5.8999999999999997E-2</v>
      </c>
      <c r="N500" s="202"/>
      <c r="O500" s="202"/>
      <c r="P500" s="355">
        <v>0.74470000000000003</v>
      </c>
    </row>
    <row r="501" spans="1:16" ht="45" x14ac:dyDescent="0.2">
      <c r="A501" s="202" t="s">
        <v>3658</v>
      </c>
      <c r="B501" s="202" t="s">
        <v>3305</v>
      </c>
      <c r="C501" s="354" t="s">
        <v>429</v>
      </c>
      <c r="D501" s="204">
        <v>0.70899999999999996</v>
      </c>
      <c r="E501" s="204">
        <v>0.70399999999999996</v>
      </c>
      <c r="F501" s="204"/>
      <c r="G501" s="204"/>
      <c r="H501" s="205">
        <v>10.1</v>
      </c>
      <c r="I501" s="202">
        <v>2</v>
      </c>
      <c r="J501" s="204">
        <v>0.224</v>
      </c>
      <c r="K501" s="202">
        <v>22</v>
      </c>
      <c r="L501" s="204">
        <v>4.7E-2</v>
      </c>
      <c r="M501" s="204">
        <v>0.06</v>
      </c>
      <c r="N501" s="202"/>
      <c r="O501" s="202"/>
      <c r="P501" s="355">
        <v>0.84670000000000001</v>
      </c>
    </row>
    <row r="502" spans="1:16" ht="45" x14ac:dyDescent="0.2">
      <c r="A502" s="202" t="s">
        <v>3659</v>
      </c>
      <c r="B502" s="202" t="s">
        <v>3305</v>
      </c>
      <c r="C502" s="354" t="s">
        <v>430</v>
      </c>
      <c r="D502" s="204">
        <v>0.39300000000000002</v>
      </c>
      <c r="E502" s="204">
        <v>0.38500000000000001</v>
      </c>
      <c r="F502" s="204"/>
      <c r="G502" s="204"/>
      <c r="H502" s="205">
        <v>4.5999999999999996</v>
      </c>
      <c r="I502" s="202">
        <v>1</v>
      </c>
      <c r="J502" s="204">
        <v>0.17100000000000001</v>
      </c>
      <c r="K502" s="202">
        <v>11</v>
      </c>
      <c r="L502" s="204">
        <v>5.2999999999999999E-2</v>
      </c>
      <c r="M502" s="204">
        <v>6.2E-2</v>
      </c>
      <c r="N502" s="202"/>
      <c r="O502" s="202"/>
      <c r="P502" s="355">
        <v>0.84630000000000005</v>
      </c>
    </row>
    <row r="503" spans="1:16" ht="22.5" x14ac:dyDescent="0.2">
      <c r="A503" s="202" t="s">
        <v>2808</v>
      </c>
      <c r="B503" s="202" t="s">
        <v>3305</v>
      </c>
      <c r="C503" s="354" t="s">
        <v>1147</v>
      </c>
      <c r="D503" s="204">
        <v>0.33700000000000002</v>
      </c>
      <c r="E503" s="204">
        <v>0.33600000000000002</v>
      </c>
      <c r="F503" s="204"/>
      <c r="G503" s="204"/>
      <c r="H503" s="205">
        <v>4.5</v>
      </c>
      <c r="I503" s="202">
        <v>1</v>
      </c>
      <c r="J503" s="204">
        <v>0.17</v>
      </c>
      <c r="K503" s="202">
        <v>10</v>
      </c>
      <c r="L503" s="204">
        <v>5.0999999999999997E-2</v>
      </c>
      <c r="M503" s="204">
        <v>0.06</v>
      </c>
      <c r="N503" s="202"/>
      <c r="O503" s="202"/>
      <c r="P503" s="355">
        <v>0.77180000000000004</v>
      </c>
    </row>
    <row r="504" spans="1:16" x14ac:dyDescent="0.2">
      <c r="A504" s="202" t="s">
        <v>1338</v>
      </c>
      <c r="B504" s="202" t="s">
        <v>3305</v>
      </c>
      <c r="C504" s="354" t="s">
        <v>1148</v>
      </c>
      <c r="D504" s="204">
        <v>0.55700000000000005</v>
      </c>
      <c r="E504" s="204">
        <v>0.55700000000000005</v>
      </c>
      <c r="F504" s="204"/>
      <c r="G504" s="204"/>
      <c r="H504" s="205">
        <v>9.1</v>
      </c>
      <c r="I504" s="202">
        <v>2</v>
      </c>
      <c r="J504" s="204">
        <v>0.182</v>
      </c>
      <c r="K504" s="202">
        <v>17</v>
      </c>
      <c r="L504" s="204">
        <v>4.2000000000000003E-2</v>
      </c>
      <c r="M504" s="204">
        <v>5.3999999999999999E-2</v>
      </c>
      <c r="N504" s="202"/>
      <c r="O504" s="202"/>
      <c r="P504" s="355">
        <v>0.44369999999999998</v>
      </c>
    </row>
    <row r="505" spans="1:16" ht="22.5" x14ac:dyDescent="0.2">
      <c r="A505" s="202" t="s">
        <v>3484</v>
      </c>
      <c r="B505" s="202" t="s">
        <v>3303</v>
      </c>
      <c r="C505" s="354" t="s">
        <v>3485</v>
      </c>
      <c r="D505" s="204">
        <v>4.8330000000000002</v>
      </c>
      <c r="E505" s="204">
        <v>4.4370000000000003</v>
      </c>
      <c r="F505" s="204"/>
      <c r="G505" s="204"/>
      <c r="H505" s="205">
        <v>36.700000000000003</v>
      </c>
      <c r="I505" s="202">
        <v>11</v>
      </c>
      <c r="J505" s="204">
        <v>0.2</v>
      </c>
      <c r="K505" s="202">
        <v>55</v>
      </c>
      <c r="L505" s="204">
        <v>6.5000000000000002E-2</v>
      </c>
      <c r="M505" s="204">
        <v>6.4000000000000001E-2</v>
      </c>
      <c r="N505" s="202"/>
      <c r="O505" s="202"/>
      <c r="P505" s="355">
        <v>0.88119999999999998</v>
      </c>
    </row>
    <row r="506" spans="1:16" x14ac:dyDescent="0.2">
      <c r="A506" s="81" t="s">
        <v>2170</v>
      </c>
      <c r="B506" s="207"/>
      <c r="C506" s="360"/>
      <c r="D506" s="209"/>
      <c r="E506" s="209"/>
      <c r="F506" s="209"/>
      <c r="G506" s="209"/>
      <c r="H506" s="210"/>
      <c r="I506" s="207"/>
      <c r="J506" s="209"/>
      <c r="K506" s="207"/>
      <c r="L506" s="209"/>
      <c r="M506" s="209"/>
      <c r="N506" s="207"/>
      <c r="O506" s="207"/>
      <c r="P506" s="363"/>
    </row>
    <row r="507" spans="1:16" ht="33.75" x14ac:dyDescent="0.2">
      <c r="A507" s="202" t="s">
        <v>3660</v>
      </c>
      <c r="B507" s="202" t="s">
        <v>3303</v>
      </c>
      <c r="C507" s="354" t="s">
        <v>1329</v>
      </c>
      <c r="D507" s="204">
        <v>2.7320000000000002</v>
      </c>
      <c r="E507" s="204">
        <v>2.4369999999999998</v>
      </c>
      <c r="F507" s="204"/>
      <c r="G507" s="204"/>
      <c r="H507" s="205">
        <v>7.3</v>
      </c>
      <c r="I507" s="202">
        <v>1</v>
      </c>
      <c r="J507" s="204">
        <v>0.36799999999999999</v>
      </c>
      <c r="K507" s="202">
        <v>13</v>
      </c>
      <c r="L507" s="204">
        <v>7.0000000000000007E-2</v>
      </c>
      <c r="M507" s="204">
        <v>8.7999999999999995E-2</v>
      </c>
      <c r="N507" s="202"/>
      <c r="O507" s="202"/>
      <c r="P507" s="355">
        <v>0.94789999999999996</v>
      </c>
    </row>
    <row r="508" spans="1:16" ht="56.25" x14ac:dyDescent="0.2">
      <c r="A508" s="202" t="s">
        <v>4011</v>
      </c>
      <c r="B508" s="202" t="s">
        <v>3303</v>
      </c>
      <c r="C508" s="354" t="s">
        <v>7827</v>
      </c>
      <c r="D508" s="204">
        <v>2.198</v>
      </c>
      <c r="E508" s="204">
        <v>2.032</v>
      </c>
      <c r="F508" s="204"/>
      <c r="G508" s="204"/>
      <c r="H508" s="205">
        <v>21.2</v>
      </c>
      <c r="I508" s="202">
        <v>6</v>
      </c>
      <c r="J508" s="204">
        <v>0.18099999999999999</v>
      </c>
      <c r="K508" s="202">
        <v>39</v>
      </c>
      <c r="L508" s="204">
        <v>4.2000000000000003E-2</v>
      </c>
      <c r="M508" s="204">
        <v>5.7000000000000002E-2</v>
      </c>
      <c r="N508" s="202"/>
      <c r="O508" s="202"/>
      <c r="P508" s="355">
        <v>1.0388999999999999</v>
      </c>
    </row>
    <row r="509" spans="1:16" ht="45" x14ac:dyDescent="0.2">
      <c r="A509" s="202" t="s">
        <v>2680</v>
      </c>
      <c r="B509" s="202" t="s">
        <v>3303</v>
      </c>
      <c r="C509" s="354" t="s">
        <v>1330</v>
      </c>
      <c r="D509" s="204">
        <v>1.2490000000000001</v>
      </c>
      <c r="E509" s="204">
        <v>1.1599999999999999</v>
      </c>
      <c r="F509" s="204"/>
      <c r="G509" s="204"/>
      <c r="H509" s="205">
        <v>14.4</v>
      </c>
      <c r="I509" s="202">
        <v>4</v>
      </c>
      <c r="J509" s="204">
        <v>0.154</v>
      </c>
      <c r="K509" s="202">
        <v>30</v>
      </c>
      <c r="L509" s="204">
        <v>3.6999999999999998E-2</v>
      </c>
      <c r="M509" s="204">
        <v>0.05</v>
      </c>
      <c r="N509" s="202"/>
      <c r="O509" s="202"/>
      <c r="P509" s="355">
        <v>0.82140000000000002</v>
      </c>
    </row>
    <row r="510" spans="1:16" ht="22.5" x14ac:dyDescent="0.2">
      <c r="A510" s="202" t="s">
        <v>3224</v>
      </c>
      <c r="B510" s="202" t="s">
        <v>3303</v>
      </c>
      <c r="C510" s="354" t="s">
        <v>3225</v>
      </c>
      <c r="D510" s="204">
        <v>0.69099999999999995</v>
      </c>
      <c r="E510" s="204">
        <v>0.65700000000000003</v>
      </c>
      <c r="F510" s="204"/>
      <c r="G510" s="204"/>
      <c r="H510" s="205">
        <v>9.1999999999999993</v>
      </c>
      <c r="I510" s="202">
        <v>2</v>
      </c>
      <c r="J510" s="204">
        <v>0.16800000000000001</v>
      </c>
      <c r="K510" s="202">
        <v>19</v>
      </c>
      <c r="L510" s="204">
        <v>3.7999999999999999E-2</v>
      </c>
      <c r="M510" s="204">
        <v>4.9000000000000002E-2</v>
      </c>
      <c r="N510" s="202"/>
      <c r="O510" s="202"/>
      <c r="P510" s="355">
        <v>0.82040000000000002</v>
      </c>
    </row>
    <row r="511" spans="1:16" ht="22.5" x14ac:dyDescent="0.2">
      <c r="A511" s="202" t="s">
        <v>1325</v>
      </c>
      <c r="B511" s="202" t="s">
        <v>3303</v>
      </c>
      <c r="C511" s="354" t="s">
        <v>1326</v>
      </c>
      <c r="D511" s="204">
        <v>0.443</v>
      </c>
      <c r="E511" s="204">
        <v>0.42199999999999999</v>
      </c>
      <c r="F511" s="204"/>
      <c r="G511" s="204"/>
      <c r="H511" s="205">
        <v>3.8</v>
      </c>
      <c r="I511" s="202">
        <v>1</v>
      </c>
      <c r="J511" s="204">
        <v>0.152</v>
      </c>
      <c r="K511" s="202">
        <v>9</v>
      </c>
      <c r="L511" s="204">
        <v>4.9000000000000002E-2</v>
      </c>
      <c r="M511" s="204">
        <v>5.6000000000000001E-2</v>
      </c>
      <c r="N511" s="202"/>
      <c r="O511" s="202"/>
      <c r="P511" s="355">
        <v>0.73360000000000003</v>
      </c>
    </row>
    <row r="512" spans="1:16" ht="33.75" x14ac:dyDescent="0.2">
      <c r="A512" s="202" t="s">
        <v>3247</v>
      </c>
      <c r="B512" s="202" t="s">
        <v>3303</v>
      </c>
      <c r="C512" s="354" t="s">
        <v>7301</v>
      </c>
      <c r="D512" s="204">
        <v>1.417</v>
      </c>
      <c r="E512" s="204">
        <v>1.2989999999999999</v>
      </c>
      <c r="F512" s="204"/>
      <c r="G512" s="204"/>
      <c r="H512" s="205">
        <v>5.5</v>
      </c>
      <c r="I512" s="202">
        <v>1</v>
      </c>
      <c r="J512" s="204">
        <v>0.28999999999999998</v>
      </c>
      <c r="K512" s="202">
        <v>12</v>
      </c>
      <c r="L512" s="204">
        <v>7.2999999999999995E-2</v>
      </c>
      <c r="M512" s="204">
        <v>8.8999999999999996E-2</v>
      </c>
      <c r="N512" s="202"/>
      <c r="O512" s="202"/>
      <c r="P512" s="355">
        <v>0.75649999999999995</v>
      </c>
    </row>
    <row r="513" spans="1:16" ht="56.25" x14ac:dyDescent="0.2">
      <c r="A513" s="202" t="s">
        <v>2681</v>
      </c>
      <c r="B513" s="202" t="s">
        <v>3303</v>
      </c>
      <c r="C513" s="354" t="s">
        <v>7828</v>
      </c>
      <c r="D513" s="204">
        <v>1.2470000000000001</v>
      </c>
      <c r="E513" s="204">
        <v>1.147</v>
      </c>
      <c r="F513" s="204"/>
      <c r="G513" s="204"/>
      <c r="H513" s="205">
        <v>4</v>
      </c>
      <c r="I513" s="202">
        <v>1</v>
      </c>
      <c r="J513" s="204">
        <v>0.33300000000000002</v>
      </c>
      <c r="K513" s="202">
        <v>9</v>
      </c>
      <c r="L513" s="204">
        <v>0.11799999999999999</v>
      </c>
      <c r="M513" s="204">
        <v>0.13400000000000001</v>
      </c>
      <c r="N513" s="202"/>
      <c r="O513" s="202"/>
      <c r="P513" s="355">
        <v>0.84179999999999999</v>
      </c>
    </row>
    <row r="514" spans="1:16" ht="56.25" x14ac:dyDescent="0.2">
      <c r="A514" s="202" t="s">
        <v>2682</v>
      </c>
      <c r="B514" s="202" t="s">
        <v>3303</v>
      </c>
      <c r="C514" s="354" t="s">
        <v>7829</v>
      </c>
      <c r="D514" s="204">
        <v>0.93799999999999994</v>
      </c>
      <c r="E514" s="204">
        <v>0.86</v>
      </c>
      <c r="F514" s="204"/>
      <c r="G514" s="204"/>
      <c r="H514" s="205">
        <v>3.1</v>
      </c>
      <c r="I514" s="202">
        <v>1</v>
      </c>
      <c r="J514" s="204">
        <v>0.25700000000000001</v>
      </c>
      <c r="K514" s="202">
        <v>7</v>
      </c>
      <c r="L514" s="204">
        <v>0.11600000000000001</v>
      </c>
      <c r="M514" s="204">
        <v>0.126</v>
      </c>
      <c r="N514" s="202"/>
      <c r="O514" s="202"/>
      <c r="P514" s="355">
        <v>0.8276</v>
      </c>
    </row>
    <row r="515" spans="1:16" ht="56.25" x14ac:dyDescent="0.2">
      <c r="A515" s="202" t="s">
        <v>7303</v>
      </c>
      <c r="B515" s="202" t="s">
        <v>3303</v>
      </c>
      <c r="C515" s="354" t="s">
        <v>7830</v>
      </c>
      <c r="D515" s="204">
        <v>0.85599999999999998</v>
      </c>
      <c r="E515" s="204">
        <v>0.78500000000000003</v>
      </c>
      <c r="F515" s="204"/>
      <c r="G515" s="204"/>
      <c r="H515" s="205">
        <v>3.3</v>
      </c>
      <c r="I515" s="202">
        <v>1</v>
      </c>
      <c r="J515" s="204">
        <v>0.20499999999999999</v>
      </c>
      <c r="K515" s="202">
        <v>7</v>
      </c>
      <c r="L515" s="204">
        <v>0.10299999999999999</v>
      </c>
      <c r="M515" s="204">
        <v>0.112</v>
      </c>
      <c r="N515" s="202"/>
      <c r="O515" s="202"/>
      <c r="P515" s="355">
        <v>0.77510000000000001</v>
      </c>
    </row>
    <row r="516" spans="1:16" ht="56.25" x14ac:dyDescent="0.2">
      <c r="A516" s="202" t="s">
        <v>2031</v>
      </c>
      <c r="B516" s="202" t="s">
        <v>3303</v>
      </c>
      <c r="C516" s="354" t="s">
        <v>7831</v>
      </c>
      <c r="D516" s="204">
        <v>1.8129999999999999</v>
      </c>
      <c r="E516" s="204">
        <v>1.698</v>
      </c>
      <c r="F516" s="204"/>
      <c r="G516" s="204"/>
      <c r="H516" s="205">
        <v>17.7</v>
      </c>
      <c r="I516" s="202">
        <v>5</v>
      </c>
      <c r="J516" s="204">
        <v>0.193</v>
      </c>
      <c r="K516" s="202">
        <v>35</v>
      </c>
      <c r="L516" s="204">
        <v>4.5999999999999999E-2</v>
      </c>
      <c r="M516" s="204">
        <v>6.2E-2</v>
      </c>
      <c r="N516" s="202"/>
      <c r="O516" s="202"/>
      <c r="P516" s="355">
        <v>0.93730000000000002</v>
      </c>
    </row>
    <row r="517" spans="1:16" ht="33.75" x14ac:dyDescent="0.2">
      <c r="A517" s="202" t="s">
        <v>2032</v>
      </c>
      <c r="B517" s="202" t="s">
        <v>3303</v>
      </c>
      <c r="C517" s="354" t="s">
        <v>7306</v>
      </c>
      <c r="D517" s="204">
        <v>0.84599999999999997</v>
      </c>
      <c r="E517" s="204">
        <v>0.78300000000000003</v>
      </c>
      <c r="F517" s="204"/>
      <c r="G517" s="204"/>
      <c r="H517" s="205">
        <v>6.9</v>
      </c>
      <c r="I517" s="202">
        <v>1</v>
      </c>
      <c r="J517" s="204">
        <v>0.22800000000000001</v>
      </c>
      <c r="K517" s="202">
        <v>16</v>
      </c>
      <c r="L517" s="204">
        <v>4.5999999999999999E-2</v>
      </c>
      <c r="M517" s="204">
        <v>5.8000000000000003E-2</v>
      </c>
      <c r="N517" s="202"/>
      <c r="O517" s="202"/>
      <c r="P517" s="355">
        <v>0.73319999999999996</v>
      </c>
    </row>
    <row r="518" spans="1:16" x14ac:dyDescent="0.2">
      <c r="A518" s="202" t="s">
        <v>652</v>
      </c>
      <c r="B518" s="202" t="s">
        <v>3303</v>
      </c>
      <c r="C518" s="354" t="s">
        <v>3632</v>
      </c>
      <c r="D518" s="204">
        <v>0.45800000000000002</v>
      </c>
      <c r="E518" s="204">
        <v>0.40699999999999997</v>
      </c>
      <c r="F518" s="204"/>
      <c r="G518" s="204"/>
      <c r="H518" s="205">
        <v>3</v>
      </c>
      <c r="I518" s="202">
        <v>1</v>
      </c>
      <c r="J518" s="204">
        <v>0.14799999999999999</v>
      </c>
      <c r="K518" s="202">
        <v>7</v>
      </c>
      <c r="L518" s="204">
        <v>0.05</v>
      </c>
      <c r="M518" s="204">
        <v>5.2999999999999999E-2</v>
      </c>
      <c r="N518" s="202"/>
      <c r="O518" s="202"/>
      <c r="P518" s="355">
        <v>1.1573</v>
      </c>
    </row>
    <row r="519" spans="1:16" x14ac:dyDescent="0.2">
      <c r="A519" s="202" t="s">
        <v>653</v>
      </c>
      <c r="B519" s="202" t="s">
        <v>3303</v>
      </c>
      <c r="C519" s="354" t="s">
        <v>3633</v>
      </c>
      <c r="D519" s="204">
        <v>0.29499999999999998</v>
      </c>
      <c r="E519" s="204">
        <v>0.27</v>
      </c>
      <c r="F519" s="204"/>
      <c r="G519" s="204"/>
      <c r="H519" s="205">
        <v>2.5</v>
      </c>
      <c r="I519" s="202">
        <v>1</v>
      </c>
      <c r="J519" s="204">
        <v>0.09</v>
      </c>
      <c r="K519" s="202">
        <v>5</v>
      </c>
      <c r="L519" s="204">
        <v>4.1000000000000002E-2</v>
      </c>
      <c r="M519" s="204">
        <v>4.1000000000000002E-2</v>
      </c>
      <c r="N519" s="202"/>
      <c r="O519" s="202"/>
      <c r="P519" s="355">
        <v>0.85189999999999999</v>
      </c>
    </row>
    <row r="520" spans="1:16" ht="33.75" x14ac:dyDescent="0.2">
      <c r="A520" s="202" t="s">
        <v>2280</v>
      </c>
      <c r="B520" s="202" t="s">
        <v>3303</v>
      </c>
      <c r="C520" s="354" t="s">
        <v>7307</v>
      </c>
      <c r="D520" s="204">
        <v>0.66400000000000003</v>
      </c>
      <c r="E520" s="204">
        <v>0.63100000000000001</v>
      </c>
      <c r="F520" s="204"/>
      <c r="G520" s="204"/>
      <c r="H520" s="205">
        <v>4.9000000000000004</v>
      </c>
      <c r="I520" s="202">
        <v>1</v>
      </c>
      <c r="J520" s="204">
        <v>0.16500000000000001</v>
      </c>
      <c r="K520" s="202">
        <v>13</v>
      </c>
      <c r="L520" s="204">
        <v>4.7E-2</v>
      </c>
      <c r="M520" s="204">
        <v>5.6000000000000001E-2</v>
      </c>
      <c r="N520" s="202"/>
      <c r="O520" s="202"/>
      <c r="P520" s="355">
        <v>0.71030000000000004</v>
      </c>
    </row>
    <row r="521" spans="1:16" ht="33.75" x14ac:dyDescent="0.2">
      <c r="A521" s="202" t="s">
        <v>2281</v>
      </c>
      <c r="B521" s="202" t="s">
        <v>3303</v>
      </c>
      <c r="C521" s="354" t="s">
        <v>7308</v>
      </c>
      <c r="D521" s="204">
        <v>0.46500000000000002</v>
      </c>
      <c r="E521" s="204">
        <v>0.434</v>
      </c>
      <c r="F521" s="204"/>
      <c r="G521" s="204"/>
      <c r="H521" s="205">
        <v>3.2</v>
      </c>
      <c r="I521" s="202">
        <v>1</v>
      </c>
      <c r="J521" s="204">
        <v>0.104</v>
      </c>
      <c r="K521" s="202">
        <v>7</v>
      </c>
      <c r="L521" s="204">
        <v>0.05</v>
      </c>
      <c r="M521" s="204">
        <v>5.3999999999999999E-2</v>
      </c>
      <c r="N521" s="202"/>
      <c r="O521" s="202"/>
      <c r="P521" s="355">
        <v>0.69450000000000001</v>
      </c>
    </row>
    <row r="522" spans="1:16" ht="45" x14ac:dyDescent="0.2">
      <c r="A522" s="202" t="s">
        <v>1944</v>
      </c>
      <c r="B522" s="202" t="s">
        <v>3303</v>
      </c>
      <c r="C522" s="354" t="s">
        <v>7309</v>
      </c>
      <c r="D522" s="204">
        <v>0.87</v>
      </c>
      <c r="E522" s="204">
        <v>0.83599999999999997</v>
      </c>
      <c r="F522" s="204"/>
      <c r="G522" s="204"/>
      <c r="H522" s="205">
        <v>10.199999999999999</v>
      </c>
      <c r="I522" s="202">
        <v>2</v>
      </c>
      <c r="J522" s="204">
        <v>0.216</v>
      </c>
      <c r="K522" s="202">
        <v>22</v>
      </c>
      <c r="L522" s="204">
        <v>4.3999999999999997E-2</v>
      </c>
      <c r="M522" s="204">
        <v>5.8000000000000003E-2</v>
      </c>
      <c r="N522" s="202"/>
      <c r="O522" s="202"/>
      <c r="P522" s="355">
        <v>0.8155</v>
      </c>
    </row>
    <row r="523" spans="1:16" ht="56.25" x14ac:dyDescent="0.2">
      <c r="A523" s="202" t="s">
        <v>1945</v>
      </c>
      <c r="B523" s="202" t="s">
        <v>3303</v>
      </c>
      <c r="C523" s="354" t="s">
        <v>7310</v>
      </c>
      <c r="D523" s="204">
        <v>0.60899999999999999</v>
      </c>
      <c r="E523" s="204">
        <v>0.56200000000000006</v>
      </c>
      <c r="F523" s="204"/>
      <c r="G523" s="204"/>
      <c r="H523" s="205">
        <v>4.0999999999999996</v>
      </c>
      <c r="I523" s="202">
        <v>1</v>
      </c>
      <c r="J523" s="204">
        <v>0.23499999999999999</v>
      </c>
      <c r="K523" s="202">
        <v>12</v>
      </c>
      <c r="L523" s="204">
        <v>5.6000000000000001E-2</v>
      </c>
      <c r="M523" s="204">
        <v>6.5000000000000002E-2</v>
      </c>
      <c r="N523" s="202"/>
      <c r="O523" s="202"/>
      <c r="P523" s="355">
        <v>0.79569999999999996</v>
      </c>
    </row>
    <row r="524" spans="1:16" ht="56.25" x14ac:dyDescent="0.2">
      <c r="A524" s="202" t="s">
        <v>3130</v>
      </c>
      <c r="B524" s="202" t="s">
        <v>3303</v>
      </c>
      <c r="C524" s="354" t="s">
        <v>7832</v>
      </c>
      <c r="D524" s="204">
        <v>0.40300000000000002</v>
      </c>
      <c r="E524" s="204">
        <v>0.378</v>
      </c>
      <c r="F524" s="204"/>
      <c r="G524" s="204"/>
      <c r="H524" s="205">
        <v>3.1</v>
      </c>
      <c r="I524" s="202">
        <v>1</v>
      </c>
      <c r="J524" s="204">
        <v>9.9000000000000005E-2</v>
      </c>
      <c r="K524" s="202">
        <v>7</v>
      </c>
      <c r="L524" s="204">
        <v>4.9000000000000002E-2</v>
      </c>
      <c r="M524" s="204">
        <v>5.2999999999999999E-2</v>
      </c>
      <c r="N524" s="202"/>
      <c r="O524" s="202"/>
      <c r="P524" s="355">
        <v>0.76259999999999994</v>
      </c>
    </row>
    <row r="525" spans="1:16" ht="56.25" x14ac:dyDescent="0.2">
      <c r="A525" s="202" t="s">
        <v>5723</v>
      </c>
      <c r="B525" s="202" t="s">
        <v>3303</v>
      </c>
      <c r="C525" s="354" t="s">
        <v>7833</v>
      </c>
      <c r="D525" s="204">
        <v>0.38500000000000001</v>
      </c>
      <c r="E525" s="204">
        <v>0.36099999999999999</v>
      </c>
      <c r="F525" s="204"/>
      <c r="G525" s="204"/>
      <c r="H525" s="205">
        <v>3.3</v>
      </c>
      <c r="I525" s="202">
        <v>1</v>
      </c>
      <c r="J525" s="204">
        <v>0.11</v>
      </c>
      <c r="K525" s="202">
        <v>7</v>
      </c>
      <c r="L525" s="204">
        <v>4.8000000000000001E-2</v>
      </c>
      <c r="M525" s="204">
        <v>5.2999999999999999E-2</v>
      </c>
      <c r="N525" s="202"/>
      <c r="O525" s="202"/>
      <c r="P525" s="355">
        <v>0.80569999999999997</v>
      </c>
    </row>
    <row r="526" spans="1:16" x14ac:dyDescent="0.2">
      <c r="A526" s="202" t="s">
        <v>17</v>
      </c>
      <c r="B526" s="202" t="s">
        <v>3303</v>
      </c>
      <c r="C526" s="354" t="s">
        <v>18</v>
      </c>
      <c r="D526" s="204">
        <v>3.7759999999999998</v>
      </c>
      <c r="E526" s="204">
        <v>3.3460000000000001</v>
      </c>
      <c r="F526" s="204"/>
      <c r="G526" s="204"/>
      <c r="H526" s="205">
        <v>10.5</v>
      </c>
      <c r="I526" s="202">
        <v>3</v>
      </c>
      <c r="J526" s="204">
        <v>0.255</v>
      </c>
      <c r="K526" s="202">
        <v>18</v>
      </c>
      <c r="L526" s="204">
        <v>6.8000000000000005E-2</v>
      </c>
      <c r="M526" s="204">
        <v>8.8999999999999996E-2</v>
      </c>
      <c r="N526" s="202"/>
      <c r="O526" s="202"/>
      <c r="P526" s="355">
        <v>0.97019999999999995</v>
      </c>
    </row>
    <row r="527" spans="1:16" ht="56.25" x14ac:dyDescent="0.2">
      <c r="A527" s="202" t="s">
        <v>7313</v>
      </c>
      <c r="B527" s="202" t="s">
        <v>3303</v>
      </c>
      <c r="C527" s="354" t="s">
        <v>19</v>
      </c>
      <c r="D527" s="204">
        <v>1.83</v>
      </c>
      <c r="E527" s="204">
        <v>1.675</v>
      </c>
      <c r="F527" s="204"/>
      <c r="G527" s="204"/>
      <c r="H527" s="205">
        <v>6.8</v>
      </c>
      <c r="I527" s="202">
        <v>1</v>
      </c>
      <c r="J527" s="204">
        <v>0.30599999999999999</v>
      </c>
      <c r="K527" s="202">
        <v>13</v>
      </c>
      <c r="L527" s="204">
        <v>6.3E-2</v>
      </c>
      <c r="M527" s="204">
        <v>7.9000000000000001E-2</v>
      </c>
      <c r="N527" s="202"/>
      <c r="O527" s="202"/>
      <c r="P527" s="355">
        <v>0.76480000000000004</v>
      </c>
    </row>
    <row r="528" spans="1:16" x14ac:dyDescent="0.2">
      <c r="A528" s="202" t="s">
        <v>3636</v>
      </c>
      <c r="B528" s="202" t="s">
        <v>3303</v>
      </c>
      <c r="C528" s="354" t="s">
        <v>3637</v>
      </c>
      <c r="D528" s="204">
        <v>1.3149999999999999</v>
      </c>
      <c r="E528" s="204">
        <v>1.2050000000000001</v>
      </c>
      <c r="F528" s="204"/>
      <c r="G528" s="204"/>
      <c r="H528" s="205">
        <v>5.9</v>
      </c>
      <c r="I528" s="202">
        <v>1</v>
      </c>
      <c r="J528" s="204">
        <v>0.34499999999999997</v>
      </c>
      <c r="K528" s="202">
        <v>13</v>
      </c>
      <c r="L528" s="204">
        <v>8.2000000000000003E-2</v>
      </c>
      <c r="M528" s="204">
        <v>0.1</v>
      </c>
      <c r="N528" s="202"/>
      <c r="O528" s="202"/>
      <c r="P528" s="355">
        <v>0.79579999999999995</v>
      </c>
    </row>
    <row r="529" spans="1:16" ht="22.5" x14ac:dyDescent="0.2">
      <c r="A529" s="202" t="s">
        <v>3638</v>
      </c>
      <c r="B529" s="202" t="s">
        <v>3303</v>
      </c>
      <c r="C529" s="354" t="s">
        <v>3639</v>
      </c>
      <c r="D529" s="204">
        <v>1.284</v>
      </c>
      <c r="E529" s="204">
        <v>1.2010000000000001</v>
      </c>
      <c r="F529" s="204"/>
      <c r="G529" s="204"/>
      <c r="H529" s="205">
        <v>4.5999999999999996</v>
      </c>
      <c r="I529" s="202">
        <v>1</v>
      </c>
      <c r="J529" s="204">
        <v>0.28699999999999998</v>
      </c>
      <c r="K529" s="202">
        <v>10</v>
      </c>
      <c r="L529" s="204">
        <v>0.161</v>
      </c>
      <c r="M529" s="204">
        <v>0.13200000000000001</v>
      </c>
      <c r="N529" s="202"/>
      <c r="O529" s="202"/>
      <c r="P529" s="355">
        <v>0.75870000000000004</v>
      </c>
    </row>
    <row r="530" spans="1:16" ht="33.75" x14ac:dyDescent="0.2">
      <c r="A530" s="202" t="s">
        <v>2072</v>
      </c>
      <c r="B530" s="202" t="s">
        <v>3303</v>
      </c>
      <c r="C530" s="354" t="s">
        <v>5724</v>
      </c>
      <c r="D530" s="204">
        <v>2.7909999999999999</v>
      </c>
      <c r="E530" s="204">
        <v>2.7829999999999999</v>
      </c>
      <c r="F530" s="204"/>
      <c r="G530" s="204"/>
      <c r="H530" s="205">
        <v>24.5</v>
      </c>
      <c r="I530" s="202">
        <v>7</v>
      </c>
      <c r="J530" s="204">
        <v>0.33800000000000002</v>
      </c>
      <c r="K530" s="202">
        <v>43</v>
      </c>
      <c r="L530" s="204">
        <v>0.11</v>
      </c>
      <c r="M530" s="204">
        <v>0.106</v>
      </c>
      <c r="N530" s="202"/>
      <c r="O530" s="202" t="s">
        <v>310</v>
      </c>
      <c r="P530" s="355">
        <v>0.84819999999999995</v>
      </c>
    </row>
    <row r="531" spans="1:16" ht="33.75" x14ac:dyDescent="0.2">
      <c r="A531" s="202" t="s">
        <v>5725</v>
      </c>
      <c r="B531" s="202" t="s">
        <v>3303</v>
      </c>
      <c r="C531" s="354" t="s">
        <v>7314</v>
      </c>
      <c r="D531" s="204">
        <v>1.383</v>
      </c>
      <c r="E531" s="204">
        <v>1.38</v>
      </c>
      <c r="F531" s="204"/>
      <c r="G531" s="204"/>
      <c r="H531" s="205">
        <v>12.7</v>
      </c>
      <c r="I531" s="202">
        <v>3</v>
      </c>
      <c r="J531" s="204">
        <v>0.33800000000000002</v>
      </c>
      <c r="K531" s="202">
        <v>27</v>
      </c>
      <c r="L531" s="204">
        <v>0.106</v>
      </c>
      <c r="M531" s="204">
        <v>9.9000000000000005E-2</v>
      </c>
      <c r="N531" s="202"/>
      <c r="O531" s="202" t="s">
        <v>310</v>
      </c>
      <c r="P531" s="355">
        <v>0.87990000000000002</v>
      </c>
    </row>
    <row r="532" spans="1:16" ht="33.75" x14ac:dyDescent="0.2">
      <c r="A532" s="202" t="s">
        <v>5727</v>
      </c>
      <c r="B532" s="202" t="s">
        <v>3303</v>
      </c>
      <c r="C532" s="354" t="s">
        <v>7315</v>
      </c>
      <c r="D532" s="204">
        <v>0.94799999999999995</v>
      </c>
      <c r="E532" s="204">
        <v>0.94499999999999995</v>
      </c>
      <c r="F532" s="204"/>
      <c r="G532" s="204"/>
      <c r="H532" s="205">
        <v>8.9</v>
      </c>
      <c r="I532" s="202">
        <v>2</v>
      </c>
      <c r="J532" s="204">
        <v>0.30599999999999999</v>
      </c>
      <c r="K532" s="202">
        <v>21</v>
      </c>
      <c r="L532" s="204">
        <v>0.10299999999999999</v>
      </c>
      <c r="M532" s="204">
        <v>9.2999999999999999E-2</v>
      </c>
      <c r="N532" s="202"/>
      <c r="O532" s="202" t="s">
        <v>310</v>
      </c>
      <c r="P532" s="355">
        <v>0.91990000000000005</v>
      </c>
    </row>
    <row r="533" spans="1:16" ht="22.5" x14ac:dyDescent="0.2">
      <c r="A533" s="202" t="s">
        <v>2073</v>
      </c>
      <c r="B533" s="202" t="s">
        <v>3303</v>
      </c>
      <c r="C533" s="354" t="s">
        <v>1182</v>
      </c>
      <c r="D533" s="204">
        <v>0.97599999999999998</v>
      </c>
      <c r="E533" s="204">
        <v>0.91900000000000004</v>
      </c>
      <c r="F533" s="204"/>
      <c r="G533" s="204"/>
      <c r="H533" s="205">
        <v>9.4</v>
      </c>
      <c r="I533" s="202">
        <v>2</v>
      </c>
      <c r="J533" s="204">
        <v>0.20200000000000001</v>
      </c>
      <c r="K533" s="202">
        <v>21</v>
      </c>
      <c r="L533" s="204">
        <v>4.4999999999999998E-2</v>
      </c>
      <c r="M533" s="204">
        <v>5.8000000000000003E-2</v>
      </c>
      <c r="N533" s="202"/>
      <c r="O533" s="202"/>
      <c r="P533" s="355">
        <v>0.74319999999999997</v>
      </c>
    </row>
    <row r="534" spans="1:16" ht="45" x14ac:dyDescent="0.2">
      <c r="A534" s="202" t="s">
        <v>5729</v>
      </c>
      <c r="B534" s="202" t="s">
        <v>3303</v>
      </c>
      <c r="C534" s="354" t="s">
        <v>5730</v>
      </c>
      <c r="D534" s="204">
        <v>0.51</v>
      </c>
      <c r="E534" s="204">
        <v>0.48199999999999998</v>
      </c>
      <c r="F534" s="204"/>
      <c r="G534" s="204"/>
      <c r="H534" s="205">
        <v>4</v>
      </c>
      <c r="I534" s="202">
        <v>1</v>
      </c>
      <c r="J534" s="204">
        <v>0.24</v>
      </c>
      <c r="K534" s="202">
        <v>11</v>
      </c>
      <c r="L534" s="204">
        <v>4.5999999999999999E-2</v>
      </c>
      <c r="M534" s="204">
        <v>5.2999999999999999E-2</v>
      </c>
      <c r="N534" s="202"/>
      <c r="O534" s="202"/>
      <c r="P534" s="355">
        <v>0.67</v>
      </c>
    </row>
    <row r="535" spans="1:16" ht="33.75" x14ac:dyDescent="0.2">
      <c r="A535" s="202" t="s">
        <v>2335</v>
      </c>
      <c r="B535" s="202" t="s">
        <v>3303</v>
      </c>
      <c r="C535" s="354" t="s">
        <v>3226</v>
      </c>
      <c r="D535" s="204">
        <v>0.97899999999999998</v>
      </c>
      <c r="E535" s="204">
        <v>0.89300000000000002</v>
      </c>
      <c r="F535" s="204"/>
      <c r="G535" s="204"/>
      <c r="H535" s="205">
        <v>4.7</v>
      </c>
      <c r="I535" s="202">
        <v>1</v>
      </c>
      <c r="J535" s="204">
        <v>0.38800000000000001</v>
      </c>
      <c r="K535" s="202">
        <v>10</v>
      </c>
      <c r="L535" s="204">
        <v>7.2999999999999995E-2</v>
      </c>
      <c r="M535" s="204">
        <v>8.5999999999999993E-2</v>
      </c>
      <c r="N535" s="202"/>
      <c r="O535" s="202"/>
      <c r="P535" s="355">
        <v>0.77429999999999999</v>
      </c>
    </row>
    <row r="536" spans="1:16" ht="33.75" x14ac:dyDescent="0.2">
      <c r="A536" s="202" t="s">
        <v>654</v>
      </c>
      <c r="B536" s="202" t="s">
        <v>3303</v>
      </c>
      <c r="C536" s="354" t="s">
        <v>3227</v>
      </c>
      <c r="D536" s="204">
        <v>1.0609999999999999</v>
      </c>
      <c r="E536" s="204">
        <v>0.95299999999999996</v>
      </c>
      <c r="F536" s="204"/>
      <c r="G536" s="204"/>
      <c r="H536" s="205">
        <v>3.8</v>
      </c>
      <c r="I536" s="202">
        <v>1</v>
      </c>
      <c r="J536" s="204">
        <v>0.13</v>
      </c>
      <c r="K536" s="202">
        <v>9</v>
      </c>
      <c r="L536" s="204">
        <v>4.9000000000000002E-2</v>
      </c>
      <c r="M536" s="204">
        <v>5.5E-2</v>
      </c>
      <c r="N536" s="202"/>
      <c r="O536" s="202"/>
      <c r="P536" s="355">
        <v>0.75849999999999995</v>
      </c>
    </row>
    <row r="537" spans="1:16" ht="33.75" x14ac:dyDescent="0.2">
      <c r="A537" s="202" t="s">
        <v>655</v>
      </c>
      <c r="B537" s="202" t="s">
        <v>3303</v>
      </c>
      <c r="C537" s="354" t="s">
        <v>3228</v>
      </c>
      <c r="D537" s="204">
        <v>0.92300000000000004</v>
      </c>
      <c r="E537" s="204">
        <v>0.82199999999999995</v>
      </c>
      <c r="F537" s="204"/>
      <c r="G537" s="204"/>
      <c r="H537" s="205">
        <v>3.7</v>
      </c>
      <c r="I537" s="202">
        <v>1</v>
      </c>
      <c r="J537" s="204">
        <v>0.32400000000000001</v>
      </c>
      <c r="K537" s="202">
        <v>8</v>
      </c>
      <c r="L537" s="204">
        <v>6.4000000000000001E-2</v>
      </c>
      <c r="M537" s="204">
        <v>7.1999999999999995E-2</v>
      </c>
      <c r="N537" s="202"/>
      <c r="O537" s="202"/>
      <c r="P537" s="355">
        <v>0.72340000000000004</v>
      </c>
    </row>
    <row r="538" spans="1:16" ht="22.5" x14ac:dyDescent="0.2">
      <c r="A538" s="202" t="s">
        <v>656</v>
      </c>
      <c r="B538" s="202" t="s">
        <v>3303</v>
      </c>
      <c r="C538" s="354" t="s">
        <v>657</v>
      </c>
      <c r="D538" s="204">
        <v>0.69299999999999995</v>
      </c>
      <c r="E538" s="204">
        <v>0.61</v>
      </c>
      <c r="F538" s="204"/>
      <c r="G538" s="204"/>
      <c r="H538" s="205">
        <v>2.9</v>
      </c>
      <c r="I538" s="202">
        <v>1</v>
      </c>
      <c r="J538" s="204">
        <v>0.19500000000000001</v>
      </c>
      <c r="K538" s="202">
        <v>7</v>
      </c>
      <c r="L538" s="204">
        <v>5.8000000000000003E-2</v>
      </c>
      <c r="M538" s="204">
        <v>6.2E-2</v>
      </c>
      <c r="N538" s="202"/>
      <c r="O538" s="202"/>
      <c r="P538" s="355">
        <v>0.86419999999999997</v>
      </c>
    </row>
    <row r="539" spans="1:16" ht="22.5" x14ac:dyDescent="0.2">
      <c r="A539" s="202" t="s">
        <v>658</v>
      </c>
      <c r="B539" s="202" t="s">
        <v>3303</v>
      </c>
      <c r="C539" s="354" t="s">
        <v>659</v>
      </c>
      <c r="D539" s="204">
        <v>0.53</v>
      </c>
      <c r="E539" s="204">
        <v>0.47599999999999998</v>
      </c>
      <c r="F539" s="204"/>
      <c r="G539" s="204"/>
      <c r="H539" s="205">
        <v>2.5</v>
      </c>
      <c r="I539" s="202">
        <v>1</v>
      </c>
      <c r="J539" s="204">
        <v>0.14199999999999999</v>
      </c>
      <c r="K539" s="202">
        <v>5</v>
      </c>
      <c r="L539" s="204">
        <v>6.8000000000000005E-2</v>
      </c>
      <c r="M539" s="204">
        <v>7.0000000000000007E-2</v>
      </c>
      <c r="N539" s="202"/>
      <c r="O539" s="202"/>
      <c r="P539" s="355">
        <v>0.98860000000000003</v>
      </c>
    </row>
    <row r="540" spans="1:16" ht="22.5" x14ac:dyDescent="0.2">
      <c r="A540" s="202" t="s">
        <v>3466</v>
      </c>
      <c r="B540" s="202" t="s">
        <v>3303</v>
      </c>
      <c r="C540" s="354" t="s">
        <v>1149</v>
      </c>
      <c r="D540" s="204">
        <v>0.64</v>
      </c>
      <c r="E540" s="204">
        <v>0.57999999999999996</v>
      </c>
      <c r="F540" s="204"/>
      <c r="G540" s="204"/>
      <c r="H540" s="205">
        <v>2.6</v>
      </c>
      <c r="I540" s="202">
        <v>1</v>
      </c>
      <c r="J540" s="204">
        <v>0.182</v>
      </c>
      <c r="K540" s="202">
        <v>6</v>
      </c>
      <c r="L540" s="204">
        <v>8.6999999999999994E-2</v>
      </c>
      <c r="M540" s="204">
        <v>8.8999999999999996E-2</v>
      </c>
      <c r="N540" s="202"/>
      <c r="O540" s="202"/>
      <c r="P540" s="355">
        <v>0.89549999999999996</v>
      </c>
    </row>
    <row r="541" spans="1:16" ht="56.25" x14ac:dyDescent="0.2">
      <c r="A541" s="202" t="s">
        <v>3131</v>
      </c>
      <c r="B541" s="202" t="s">
        <v>3305</v>
      </c>
      <c r="C541" s="354" t="s">
        <v>7834</v>
      </c>
      <c r="D541" s="204">
        <v>0.76800000000000002</v>
      </c>
      <c r="E541" s="204">
        <v>0.76600000000000001</v>
      </c>
      <c r="F541" s="204"/>
      <c r="G541" s="204"/>
      <c r="H541" s="205">
        <v>11.4</v>
      </c>
      <c r="I541" s="202">
        <v>3</v>
      </c>
      <c r="J541" s="204">
        <v>0.187</v>
      </c>
      <c r="K541" s="202">
        <v>23</v>
      </c>
      <c r="L541" s="204">
        <v>6.5000000000000002E-2</v>
      </c>
      <c r="M541" s="204">
        <v>0.06</v>
      </c>
      <c r="N541" s="202"/>
      <c r="O541" s="202"/>
      <c r="P541" s="355">
        <v>1.1594</v>
      </c>
    </row>
    <row r="542" spans="1:16" ht="45" x14ac:dyDescent="0.2">
      <c r="A542" s="202" t="s">
        <v>1346</v>
      </c>
      <c r="B542" s="202" t="s">
        <v>3305</v>
      </c>
      <c r="C542" s="354" t="s">
        <v>7317</v>
      </c>
      <c r="D542" s="204">
        <v>0.56000000000000005</v>
      </c>
      <c r="E542" s="204">
        <v>0.56000000000000005</v>
      </c>
      <c r="F542" s="204"/>
      <c r="G542" s="204"/>
      <c r="H542" s="205">
        <v>8.4</v>
      </c>
      <c r="I542" s="202">
        <v>2</v>
      </c>
      <c r="J542" s="204">
        <v>0.184</v>
      </c>
      <c r="K542" s="202">
        <v>17</v>
      </c>
      <c r="L542" s="204">
        <v>4.5999999999999999E-2</v>
      </c>
      <c r="M542" s="204">
        <v>5.8999999999999997E-2</v>
      </c>
      <c r="N542" s="202"/>
      <c r="O542" s="202"/>
      <c r="P542" s="355">
        <v>0.61160000000000003</v>
      </c>
    </row>
    <row r="543" spans="1:16" ht="45" x14ac:dyDescent="0.2">
      <c r="A543" s="202" t="s">
        <v>1347</v>
      </c>
      <c r="B543" s="202" t="s">
        <v>3305</v>
      </c>
      <c r="C543" s="354" t="s">
        <v>3137</v>
      </c>
      <c r="D543" s="204">
        <v>0.374</v>
      </c>
      <c r="E543" s="204">
        <v>0.373</v>
      </c>
      <c r="F543" s="204"/>
      <c r="G543" s="204"/>
      <c r="H543" s="205">
        <v>5.3</v>
      </c>
      <c r="I543" s="202"/>
      <c r="J543" s="204"/>
      <c r="K543" s="202">
        <v>12</v>
      </c>
      <c r="L543" s="204">
        <v>4.8000000000000001E-2</v>
      </c>
      <c r="M543" s="204">
        <v>5.8000000000000003E-2</v>
      </c>
      <c r="N543" s="202"/>
      <c r="O543" s="202"/>
      <c r="P543" s="355">
        <v>0.75119999999999998</v>
      </c>
    </row>
    <row r="544" spans="1:16" ht="22.5" x14ac:dyDescent="0.2">
      <c r="A544" s="202" t="s">
        <v>2500</v>
      </c>
      <c r="B544" s="202" t="s">
        <v>3305</v>
      </c>
      <c r="C544" s="354" t="s">
        <v>3138</v>
      </c>
      <c r="D544" s="204">
        <v>0.92800000000000005</v>
      </c>
      <c r="E544" s="204">
        <v>0.92600000000000005</v>
      </c>
      <c r="F544" s="204"/>
      <c r="G544" s="204"/>
      <c r="H544" s="205">
        <v>11.8</v>
      </c>
      <c r="I544" s="202">
        <v>3</v>
      </c>
      <c r="J544" s="204">
        <v>0.223</v>
      </c>
      <c r="K544" s="202">
        <v>25</v>
      </c>
      <c r="L544" s="204">
        <v>5.2999999999999999E-2</v>
      </c>
      <c r="M544" s="204">
        <v>7.0000000000000007E-2</v>
      </c>
      <c r="N544" s="202"/>
      <c r="O544" s="202" t="s">
        <v>310</v>
      </c>
      <c r="P544" s="355">
        <v>1.0383</v>
      </c>
    </row>
    <row r="545" spans="1:16" ht="22.5" x14ac:dyDescent="0.2">
      <c r="A545" s="202" t="s">
        <v>3734</v>
      </c>
      <c r="B545" s="202" t="s">
        <v>3305</v>
      </c>
      <c r="C545" s="354" t="s">
        <v>389</v>
      </c>
      <c r="D545" s="204">
        <v>0.45300000000000001</v>
      </c>
      <c r="E545" s="204">
        <v>0.45200000000000001</v>
      </c>
      <c r="F545" s="204"/>
      <c r="G545" s="204"/>
      <c r="H545" s="205">
        <v>5.3</v>
      </c>
      <c r="I545" s="202">
        <v>1</v>
      </c>
      <c r="J545" s="204">
        <v>0.27</v>
      </c>
      <c r="K545" s="202">
        <v>13</v>
      </c>
      <c r="L545" s="204">
        <v>5.8000000000000003E-2</v>
      </c>
      <c r="M545" s="204">
        <v>7.0000000000000007E-2</v>
      </c>
      <c r="N545" s="202"/>
      <c r="O545" s="202" t="s">
        <v>310</v>
      </c>
      <c r="P545" s="355">
        <v>0.96950000000000003</v>
      </c>
    </row>
    <row r="546" spans="1:16" ht="22.5" x14ac:dyDescent="0.2">
      <c r="A546" s="202" t="s">
        <v>3735</v>
      </c>
      <c r="B546" s="202" t="s">
        <v>3305</v>
      </c>
      <c r="C546" s="354" t="s">
        <v>2092</v>
      </c>
      <c r="D546" s="204">
        <v>1.03</v>
      </c>
      <c r="E546" s="204">
        <v>1.028</v>
      </c>
      <c r="F546" s="204"/>
      <c r="G546" s="204"/>
      <c r="H546" s="205">
        <v>14.4</v>
      </c>
      <c r="I546" s="202">
        <v>4</v>
      </c>
      <c r="J546" s="204">
        <v>0.19800000000000001</v>
      </c>
      <c r="K546" s="202">
        <v>28</v>
      </c>
      <c r="L546" s="204">
        <v>4.8000000000000001E-2</v>
      </c>
      <c r="M546" s="204">
        <v>6.4000000000000001E-2</v>
      </c>
      <c r="N546" s="202"/>
      <c r="O546" s="202"/>
      <c r="P546" s="355">
        <v>1.0328999999999999</v>
      </c>
    </row>
    <row r="547" spans="1:16" ht="33.75" x14ac:dyDescent="0.2">
      <c r="A547" s="202" t="s">
        <v>3736</v>
      </c>
      <c r="B547" s="202" t="s">
        <v>3305</v>
      </c>
      <c r="C547" s="354" t="s">
        <v>7835</v>
      </c>
      <c r="D547" s="204">
        <v>0.38</v>
      </c>
      <c r="E547" s="204">
        <v>0.379</v>
      </c>
      <c r="F547" s="204"/>
      <c r="G547" s="204"/>
      <c r="H547" s="205">
        <v>6.6</v>
      </c>
      <c r="I547" s="202">
        <v>1</v>
      </c>
      <c r="J547" s="204">
        <v>0.21299999999999999</v>
      </c>
      <c r="K547" s="202">
        <v>14</v>
      </c>
      <c r="L547" s="204">
        <v>3.9E-2</v>
      </c>
      <c r="M547" s="204">
        <v>4.9000000000000002E-2</v>
      </c>
      <c r="N547" s="202"/>
      <c r="O547" s="202"/>
      <c r="P547" s="355">
        <v>0.7319</v>
      </c>
    </row>
    <row r="548" spans="1:16" ht="22.5" x14ac:dyDescent="0.2">
      <c r="A548" s="202" t="s">
        <v>7836</v>
      </c>
      <c r="B548" s="202" t="s">
        <v>3305</v>
      </c>
      <c r="C548" s="354" t="s">
        <v>7837</v>
      </c>
      <c r="D548" s="204">
        <v>0.32500000000000001</v>
      </c>
      <c r="E548" s="204">
        <v>0.317</v>
      </c>
      <c r="F548" s="204"/>
      <c r="G548" s="204"/>
      <c r="H548" s="205">
        <v>4.5999999999999996</v>
      </c>
      <c r="I548" s="202">
        <v>1</v>
      </c>
      <c r="J548" s="204">
        <v>0.11799999999999999</v>
      </c>
      <c r="K548" s="202">
        <v>10</v>
      </c>
      <c r="L548" s="204">
        <v>4.2999999999999997E-2</v>
      </c>
      <c r="M548" s="204">
        <v>0.05</v>
      </c>
      <c r="N548" s="202"/>
      <c r="O548" s="202"/>
      <c r="P548" s="355">
        <v>0.74270000000000003</v>
      </c>
    </row>
    <row r="549" spans="1:16" ht="22.5" x14ac:dyDescent="0.2">
      <c r="A549" s="202" t="s">
        <v>6681</v>
      </c>
      <c r="B549" s="202" t="s">
        <v>3305</v>
      </c>
      <c r="C549" s="354" t="s">
        <v>7838</v>
      </c>
      <c r="D549" s="204">
        <v>0.28100000000000003</v>
      </c>
      <c r="E549" s="204">
        <v>0.27900000000000003</v>
      </c>
      <c r="F549" s="204"/>
      <c r="G549" s="204"/>
      <c r="H549" s="205">
        <v>3.4</v>
      </c>
      <c r="I549" s="202"/>
      <c r="J549" s="204"/>
      <c r="K549" s="202">
        <v>8</v>
      </c>
      <c r="L549" s="204">
        <v>5.5E-2</v>
      </c>
      <c r="M549" s="204">
        <v>6.0999999999999999E-2</v>
      </c>
      <c r="N549" s="202"/>
      <c r="O549" s="202"/>
      <c r="P549" s="355">
        <v>0.82579999999999998</v>
      </c>
    </row>
    <row r="550" spans="1:16" ht="22.5" x14ac:dyDescent="0.2">
      <c r="A550" s="202" t="s">
        <v>6683</v>
      </c>
      <c r="B550" s="202" t="s">
        <v>3305</v>
      </c>
      <c r="C550" s="354" t="s">
        <v>7839</v>
      </c>
      <c r="D550" s="204">
        <v>0.156</v>
      </c>
      <c r="E550" s="204">
        <v>0.155</v>
      </c>
      <c r="F550" s="204"/>
      <c r="G550" s="204"/>
      <c r="H550" s="205">
        <v>1</v>
      </c>
      <c r="I550" s="202"/>
      <c r="J550" s="204"/>
      <c r="K550" s="202"/>
      <c r="L550" s="204"/>
      <c r="M550" s="204"/>
      <c r="N550" s="202"/>
      <c r="O550" s="202"/>
      <c r="P550" s="355">
        <v>1.1212</v>
      </c>
    </row>
    <row r="551" spans="1:16" ht="22.5" x14ac:dyDescent="0.2">
      <c r="A551" s="202" t="s">
        <v>7840</v>
      </c>
      <c r="B551" s="202" t="s">
        <v>3305</v>
      </c>
      <c r="C551" s="354" t="s">
        <v>7841</v>
      </c>
      <c r="D551" s="204">
        <v>0.371</v>
      </c>
      <c r="E551" s="204">
        <v>0.36499999999999999</v>
      </c>
      <c r="F551" s="204"/>
      <c r="G551" s="204"/>
      <c r="H551" s="205">
        <v>5.3</v>
      </c>
      <c r="I551" s="202">
        <v>1</v>
      </c>
      <c r="J551" s="204">
        <v>0.16500000000000001</v>
      </c>
      <c r="K551" s="202">
        <v>11</v>
      </c>
      <c r="L551" s="204">
        <v>4.3999999999999997E-2</v>
      </c>
      <c r="M551" s="204">
        <v>5.2999999999999999E-2</v>
      </c>
      <c r="N551" s="202"/>
      <c r="O551" s="202"/>
      <c r="P551" s="355">
        <v>0.76319999999999999</v>
      </c>
    </row>
    <row r="552" spans="1:16" ht="22.5" x14ac:dyDescent="0.2">
      <c r="A552" s="202" t="s">
        <v>7842</v>
      </c>
      <c r="B552" s="202" t="s">
        <v>3305</v>
      </c>
      <c r="C552" s="354" t="s">
        <v>7843</v>
      </c>
      <c r="D552" s="204">
        <v>0.25600000000000001</v>
      </c>
      <c r="E552" s="204">
        <v>0.254</v>
      </c>
      <c r="F552" s="204"/>
      <c r="G552" s="204"/>
      <c r="H552" s="205">
        <v>3.7</v>
      </c>
      <c r="I552" s="202">
        <v>1</v>
      </c>
      <c r="J552" s="204">
        <v>4.5999999999999999E-2</v>
      </c>
      <c r="K552" s="202">
        <v>8</v>
      </c>
      <c r="L552" s="204">
        <v>4.4999999999999998E-2</v>
      </c>
      <c r="M552" s="204">
        <v>5.0999999999999997E-2</v>
      </c>
      <c r="N552" s="202"/>
      <c r="O552" s="202"/>
      <c r="P552" s="355">
        <v>0.84960000000000002</v>
      </c>
    </row>
    <row r="553" spans="1:16" ht="22.5" x14ac:dyDescent="0.2">
      <c r="A553" s="202" t="s">
        <v>1169</v>
      </c>
      <c r="B553" s="202" t="s">
        <v>3305</v>
      </c>
      <c r="C553" s="354" t="s">
        <v>7318</v>
      </c>
      <c r="D553" s="204">
        <v>0.151</v>
      </c>
      <c r="E553" s="204">
        <v>0.14899999999999999</v>
      </c>
      <c r="F553" s="204"/>
      <c r="G553" s="204"/>
      <c r="H553" s="205">
        <v>1</v>
      </c>
      <c r="I553" s="202"/>
      <c r="J553" s="204"/>
      <c r="K553" s="202"/>
      <c r="L553" s="204"/>
      <c r="M553" s="204"/>
      <c r="N553" s="202"/>
      <c r="O553" s="202" t="s">
        <v>310</v>
      </c>
      <c r="P553" s="355">
        <v>1.3705000000000001</v>
      </c>
    </row>
    <row r="554" spans="1:16" ht="22.5" x14ac:dyDescent="0.2">
      <c r="A554" s="202" t="s">
        <v>1489</v>
      </c>
      <c r="B554" s="202" t="s">
        <v>3305</v>
      </c>
      <c r="C554" s="354" t="s">
        <v>7319</v>
      </c>
      <c r="D554" s="204">
        <v>0.13900000000000001</v>
      </c>
      <c r="E554" s="204">
        <v>0.13600000000000001</v>
      </c>
      <c r="F554" s="204"/>
      <c r="G554" s="204"/>
      <c r="H554" s="205">
        <v>1</v>
      </c>
      <c r="I554" s="202"/>
      <c r="J554" s="204"/>
      <c r="K554" s="202"/>
      <c r="L554" s="204"/>
      <c r="M554" s="204"/>
      <c r="N554" s="202"/>
      <c r="O554" s="202"/>
      <c r="P554" s="355">
        <v>0.97430000000000005</v>
      </c>
    </row>
    <row r="555" spans="1:16" x14ac:dyDescent="0.2">
      <c r="A555" s="81" t="s">
        <v>1283</v>
      </c>
      <c r="B555" s="207"/>
      <c r="C555" s="360"/>
      <c r="D555" s="209"/>
      <c r="E555" s="209"/>
      <c r="F555" s="209"/>
      <c r="G555" s="209"/>
      <c r="H555" s="210"/>
      <c r="I555" s="207"/>
      <c r="J555" s="209"/>
      <c r="K555" s="207"/>
      <c r="L555" s="209"/>
      <c r="M555" s="209"/>
      <c r="N555" s="207"/>
      <c r="O555" s="207"/>
      <c r="P555" s="363"/>
    </row>
    <row r="556" spans="1:16" ht="56.25" x14ac:dyDescent="0.2">
      <c r="A556" s="202" t="s">
        <v>1285</v>
      </c>
      <c r="B556" s="202" t="s">
        <v>3303</v>
      </c>
      <c r="C556" s="354" t="s">
        <v>7320</v>
      </c>
      <c r="D556" s="204">
        <v>0.94299999999999995</v>
      </c>
      <c r="E556" s="204">
        <v>0.82599999999999996</v>
      </c>
      <c r="F556" s="204"/>
      <c r="G556" s="204"/>
      <c r="H556" s="205">
        <v>3.4</v>
      </c>
      <c r="I556" s="202">
        <v>1</v>
      </c>
      <c r="J556" s="204">
        <v>0.152</v>
      </c>
      <c r="K556" s="202">
        <v>8</v>
      </c>
      <c r="L556" s="204">
        <v>6.2E-2</v>
      </c>
      <c r="M556" s="204">
        <v>6.9000000000000006E-2</v>
      </c>
      <c r="N556" s="202"/>
      <c r="O556" s="202"/>
      <c r="P556" s="355">
        <v>0.8952</v>
      </c>
    </row>
    <row r="557" spans="1:16" ht="56.25" x14ac:dyDescent="0.2">
      <c r="A557" s="202" t="s">
        <v>2326</v>
      </c>
      <c r="B557" s="202" t="s">
        <v>3303</v>
      </c>
      <c r="C557" s="354" t="s">
        <v>7321</v>
      </c>
      <c r="D557" s="204">
        <v>0.8</v>
      </c>
      <c r="E557" s="204">
        <v>0.7</v>
      </c>
      <c r="F557" s="204"/>
      <c r="G557" s="204"/>
      <c r="H557" s="205">
        <v>3.2</v>
      </c>
      <c r="I557" s="202">
        <v>1</v>
      </c>
      <c r="J557" s="204">
        <v>4.3999999999999997E-2</v>
      </c>
      <c r="K557" s="202">
        <v>6</v>
      </c>
      <c r="L557" s="204">
        <v>5.7000000000000002E-2</v>
      </c>
      <c r="M557" s="204">
        <v>6.3E-2</v>
      </c>
      <c r="N557" s="202"/>
      <c r="O557" s="202"/>
      <c r="P557" s="355">
        <v>0.82140000000000002</v>
      </c>
    </row>
    <row r="558" spans="1:16" ht="45" x14ac:dyDescent="0.2">
      <c r="A558" s="202" t="s">
        <v>2327</v>
      </c>
      <c r="B558" s="202" t="s">
        <v>3303</v>
      </c>
      <c r="C558" s="354" t="s">
        <v>7322</v>
      </c>
      <c r="D558" s="204">
        <v>0.67900000000000005</v>
      </c>
      <c r="E558" s="204">
        <v>0.59499999999999997</v>
      </c>
      <c r="F558" s="204"/>
      <c r="G558" s="204"/>
      <c r="H558" s="205">
        <v>2.9</v>
      </c>
      <c r="I558" s="202">
        <v>1</v>
      </c>
      <c r="J558" s="204">
        <v>0.08</v>
      </c>
      <c r="K558" s="202">
        <v>6</v>
      </c>
      <c r="L558" s="204">
        <v>5.6000000000000001E-2</v>
      </c>
      <c r="M558" s="204">
        <v>0.06</v>
      </c>
      <c r="N558" s="202"/>
      <c r="O558" s="202"/>
      <c r="P558" s="355">
        <v>0.82840000000000003</v>
      </c>
    </row>
    <row r="559" spans="1:16" x14ac:dyDescent="0.2">
      <c r="A559" s="202" t="s">
        <v>2670</v>
      </c>
      <c r="B559" s="202" t="s">
        <v>3303</v>
      </c>
      <c r="C559" s="354" t="s">
        <v>1495</v>
      </c>
      <c r="D559" s="204">
        <v>1.105</v>
      </c>
      <c r="E559" s="204">
        <v>0.96699999999999997</v>
      </c>
      <c r="F559" s="204"/>
      <c r="G559" s="204"/>
      <c r="H559" s="205">
        <v>5.3</v>
      </c>
      <c r="I559" s="202">
        <v>1</v>
      </c>
      <c r="J559" s="204">
        <v>0.16</v>
      </c>
      <c r="K559" s="202">
        <v>12</v>
      </c>
      <c r="L559" s="204">
        <v>4.2000000000000003E-2</v>
      </c>
      <c r="M559" s="204">
        <v>5.0999999999999997E-2</v>
      </c>
      <c r="N559" s="202"/>
      <c r="O559" s="202"/>
      <c r="P559" s="355">
        <v>0.6905</v>
      </c>
    </row>
    <row r="560" spans="1:16" ht="33.75" x14ac:dyDescent="0.2">
      <c r="A560" s="202" t="s">
        <v>1492</v>
      </c>
      <c r="B560" s="202" t="s">
        <v>3303</v>
      </c>
      <c r="C560" s="354" t="s">
        <v>6685</v>
      </c>
      <c r="D560" s="204">
        <v>0.92200000000000004</v>
      </c>
      <c r="E560" s="204">
        <v>0.84099999999999997</v>
      </c>
      <c r="F560" s="204"/>
      <c r="G560" s="204"/>
      <c r="H560" s="205">
        <v>6</v>
      </c>
      <c r="I560" s="202">
        <v>1</v>
      </c>
      <c r="J560" s="204">
        <v>0.44</v>
      </c>
      <c r="K560" s="202">
        <v>16</v>
      </c>
      <c r="L560" s="204">
        <v>5.0999999999999997E-2</v>
      </c>
      <c r="M560" s="204">
        <v>6.3E-2</v>
      </c>
      <c r="N560" s="202"/>
      <c r="O560" s="202"/>
      <c r="P560" s="355">
        <v>0.85109999999999997</v>
      </c>
    </row>
    <row r="561" spans="1:16" ht="22.5" x14ac:dyDescent="0.2">
      <c r="A561" s="202" t="s">
        <v>6686</v>
      </c>
      <c r="B561" s="202" t="s">
        <v>3303</v>
      </c>
      <c r="C561" s="354" t="s">
        <v>6687</v>
      </c>
      <c r="D561" s="204">
        <v>0.68600000000000005</v>
      </c>
      <c r="E561" s="204">
        <v>0.61899999999999999</v>
      </c>
      <c r="F561" s="204"/>
      <c r="G561" s="204"/>
      <c r="H561" s="205">
        <v>4.3</v>
      </c>
      <c r="I561" s="202">
        <v>1</v>
      </c>
      <c r="J561" s="204">
        <v>0.252</v>
      </c>
      <c r="K561" s="202">
        <v>12</v>
      </c>
      <c r="L561" s="204">
        <v>4.5999999999999999E-2</v>
      </c>
      <c r="M561" s="204">
        <v>5.3999999999999999E-2</v>
      </c>
      <c r="N561" s="202"/>
      <c r="O561" s="202"/>
      <c r="P561" s="355">
        <v>0.77849999999999997</v>
      </c>
    </row>
    <row r="562" spans="1:16" ht="22.5" x14ac:dyDescent="0.2">
      <c r="A562" s="202" t="s">
        <v>1804</v>
      </c>
      <c r="B562" s="202" t="s">
        <v>3303</v>
      </c>
      <c r="C562" s="354" t="s">
        <v>5738</v>
      </c>
      <c r="D562" s="204">
        <v>1.32</v>
      </c>
      <c r="E562" s="204">
        <v>1.1870000000000001</v>
      </c>
      <c r="F562" s="204"/>
      <c r="G562" s="204"/>
      <c r="H562" s="205">
        <v>5.7</v>
      </c>
      <c r="I562" s="202">
        <v>1</v>
      </c>
      <c r="J562" s="204">
        <v>0.23499999999999999</v>
      </c>
      <c r="K562" s="202">
        <v>13</v>
      </c>
      <c r="L562" s="204">
        <v>5.8000000000000003E-2</v>
      </c>
      <c r="M562" s="204">
        <v>7.0000000000000007E-2</v>
      </c>
      <c r="N562" s="202"/>
      <c r="O562" s="202"/>
      <c r="P562" s="355">
        <v>0.90700000000000003</v>
      </c>
    </row>
    <row r="563" spans="1:16" ht="33.75" x14ac:dyDescent="0.2">
      <c r="A563" s="202" t="s">
        <v>2549</v>
      </c>
      <c r="B563" s="202" t="s">
        <v>3303</v>
      </c>
      <c r="C563" s="354" t="s">
        <v>3383</v>
      </c>
      <c r="D563" s="204">
        <v>0.88300000000000001</v>
      </c>
      <c r="E563" s="204">
        <v>0.88300000000000001</v>
      </c>
      <c r="F563" s="204"/>
      <c r="G563" s="204"/>
      <c r="H563" s="205">
        <v>2.9</v>
      </c>
      <c r="I563" s="202"/>
      <c r="J563" s="204"/>
      <c r="K563" s="202">
        <v>5</v>
      </c>
      <c r="L563" s="204">
        <v>0.215</v>
      </c>
      <c r="M563" s="204">
        <v>0.22900000000000001</v>
      </c>
      <c r="N563" s="202"/>
      <c r="O563" s="202" t="s">
        <v>310</v>
      </c>
      <c r="P563" s="355">
        <v>0.92589999999999995</v>
      </c>
    </row>
    <row r="564" spans="1:16" ht="33.75" x14ac:dyDescent="0.2">
      <c r="A564" s="202" t="s">
        <v>441</v>
      </c>
      <c r="B564" s="202" t="s">
        <v>3303</v>
      </c>
      <c r="C564" s="354" t="s">
        <v>6688</v>
      </c>
      <c r="D564" s="204">
        <v>1.1240000000000001</v>
      </c>
      <c r="E564" s="204">
        <v>1.119</v>
      </c>
      <c r="F564" s="204"/>
      <c r="G564" s="204"/>
      <c r="H564" s="205">
        <v>10.4</v>
      </c>
      <c r="I564" s="202">
        <v>2</v>
      </c>
      <c r="J564" s="204">
        <v>0.36399999999999999</v>
      </c>
      <c r="K564" s="202">
        <v>25</v>
      </c>
      <c r="L564" s="204">
        <v>0.114</v>
      </c>
      <c r="M564" s="204">
        <v>9.6000000000000002E-2</v>
      </c>
      <c r="N564" s="202"/>
      <c r="O564" s="202" t="s">
        <v>310</v>
      </c>
      <c r="P564" s="355">
        <v>0.80610000000000004</v>
      </c>
    </row>
    <row r="565" spans="1:16" ht="56.25" x14ac:dyDescent="0.2">
      <c r="A565" s="202" t="s">
        <v>3486</v>
      </c>
      <c r="B565" s="202" t="s">
        <v>3303</v>
      </c>
      <c r="C565" s="354" t="s">
        <v>7844</v>
      </c>
      <c r="D565" s="204">
        <v>0.67</v>
      </c>
      <c r="E565" s="204">
        <v>0.67</v>
      </c>
      <c r="F565" s="204"/>
      <c r="G565" s="204"/>
      <c r="H565" s="205">
        <v>3.4</v>
      </c>
      <c r="I565" s="202"/>
      <c r="J565" s="204"/>
      <c r="K565" s="202">
        <v>6</v>
      </c>
      <c r="L565" s="204">
        <v>0.19800000000000001</v>
      </c>
      <c r="M565" s="204">
        <v>0.153</v>
      </c>
      <c r="N565" s="202"/>
      <c r="O565" s="202" t="s">
        <v>310</v>
      </c>
      <c r="P565" s="355">
        <v>1.2353000000000001</v>
      </c>
    </row>
    <row r="566" spans="1:16" ht="45" x14ac:dyDescent="0.2">
      <c r="A566" s="202" t="s">
        <v>3487</v>
      </c>
      <c r="B566" s="202" t="s">
        <v>3303</v>
      </c>
      <c r="C566" s="354" t="s">
        <v>7845</v>
      </c>
      <c r="D566" s="204">
        <v>0.57799999999999996</v>
      </c>
      <c r="E566" s="204">
        <v>0.57799999999999996</v>
      </c>
      <c r="F566" s="204"/>
      <c r="G566" s="204"/>
      <c r="H566" s="205">
        <v>6.2</v>
      </c>
      <c r="I566" s="202"/>
      <c r="J566" s="204"/>
      <c r="K566" s="202">
        <v>13</v>
      </c>
      <c r="L566" s="204">
        <v>9.2999999999999999E-2</v>
      </c>
      <c r="M566" s="204">
        <v>0.08</v>
      </c>
      <c r="N566" s="202"/>
      <c r="O566" s="202" t="s">
        <v>310</v>
      </c>
      <c r="P566" s="355">
        <v>0.79690000000000005</v>
      </c>
    </row>
    <row r="567" spans="1:16" ht="33.75" x14ac:dyDescent="0.2">
      <c r="A567" s="202" t="s">
        <v>25</v>
      </c>
      <c r="B567" s="202" t="s">
        <v>3303</v>
      </c>
      <c r="C567" s="354" t="s">
        <v>3384</v>
      </c>
      <c r="D567" s="204">
        <v>0.42199999999999999</v>
      </c>
      <c r="E567" s="204">
        <v>0.42199999999999999</v>
      </c>
      <c r="F567" s="204"/>
      <c r="G567" s="204"/>
      <c r="H567" s="205">
        <v>3.5</v>
      </c>
      <c r="I567" s="202"/>
      <c r="J567" s="204"/>
      <c r="K567" s="202">
        <v>8</v>
      </c>
      <c r="L567" s="204">
        <v>0.121</v>
      </c>
      <c r="M567" s="204">
        <v>9.4E-2</v>
      </c>
      <c r="N567" s="202"/>
      <c r="O567" s="202" t="s">
        <v>310</v>
      </c>
      <c r="P567" s="355">
        <v>0.92769999999999997</v>
      </c>
    </row>
    <row r="568" spans="1:16" ht="45" x14ac:dyDescent="0.2">
      <c r="A568" s="202" t="s">
        <v>1909</v>
      </c>
      <c r="B568" s="202" t="s">
        <v>3305</v>
      </c>
      <c r="C568" s="354" t="s">
        <v>5742</v>
      </c>
      <c r="D568" s="204">
        <v>1.123</v>
      </c>
      <c r="E568" s="204">
        <v>1.1220000000000001</v>
      </c>
      <c r="F568" s="204"/>
      <c r="G568" s="204"/>
      <c r="H568" s="205">
        <v>13.8</v>
      </c>
      <c r="I568" s="202">
        <v>4</v>
      </c>
      <c r="J568" s="204">
        <v>0.217</v>
      </c>
      <c r="K568" s="202">
        <v>28</v>
      </c>
      <c r="L568" s="204">
        <v>5.5E-2</v>
      </c>
      <c r="M568" s="204">
        <v>7.2999999999999995E-2</v>
      </c>
      <c r="N568" s="202"/>
      <c r="O568" s="202"/>
      <c r="P568" s="355">
        <v>1.1178999999999999</v>
      </c>
    </row>
    <row r="569" spans="1:16" ht="45" x14ac:dyDescent="0.2">
      <c r="A569" s="202" t="s">
        <v>1910</v>
      </c>
      <c r="B569" s="202" t="s">
        <v>3305</v>
      </c>
      <c r="C569" s="354" t="s">
        <v>5743</v>
      </c>
      <c r="D569" s="204">
        <v>0.35099999999999998</v>
      </c>
      <c r="E569" s="204">
        <v>0.35099999999999998</v>
      </c>
      <c r="F569" s="204"/>
      <c r="G569" s="204"/>
      <c r="H569" s="205">
        <v>4.2</v>
      </c>
      <c r="I569" s="202">
        <v>1</v>
      </c>
      <c r="J569" s="204">
        <v>0.20799999999999999</v>
      </c>
      <c r="K569" s="202">
        <v>10</v>
      </c>
      <c r="L569" s="204">
        <v>5.8000000000000003E-2</v>
      </c>
      <c r="M569" s="204">
        <v>6.6000000000000003E-2</v>
      </c>
      <c r="N569" s="202"/>
      <c r="O569" s="202"/>
      <c r="P569" s="355">
        <v>1.3896999999999999</v>
      </c>
    </row>
    <row r="570" spans="1:16" ht="22.5" x14ac:dyDescent="0.2">
      <c r="A570" s="202" t="s">
        <v>1258</v>
      </c>
      <c r="B570" s="202" t="s">
        <v>3305</v>
      </c>
      <c r="C570" s="354" t="s">
        <v>5744</v>
      </c>
      <c r="D570" s="204">
        <v>0.6</v>
      </c>
      <c r="E570" s="204">
        <v>0.6</v>
      </c>
      <c r="F570" s="204"/>
      <c r="G570" s="204"/>
      <c r="H570" s="205">
        <v>8.1</v>
      </c>
      <c r="I570" s="202">
        <v>2</v>
      </c>
      <c r="J570" s="204">
        <v>0.19500000000000001</v>
      </c>
      <c r="K570" s="202">
        <v>16</v>
      </c>
      <c r="L570" s="204">
        <v>5.0999999999999997E-2</v>
      </c>
      <c r="M570" s="204">
        <v>6.4000000000000001E-2</v>
      </c>
      <c r="N570" s="202"/>
      <c r="O570" s="202"/>
      <c r="P570" s="355">
        <v>0.66700000000000004</v>
      </c>
    </row>
    <row r="571" spans="1:16" ht="33.75" x14ac:dyDescent="0.2">
      <c r="A571" s="202" t="s">
        <v>26</v>
      </c>
      <c r="B571" s="202" t="s">
        <v>3305</v>
      </c>
      <c r="C571" s="354" t="s">
        <v>5745</v>
      </c>
      <c r="D571" s="204">
        <v>0.44</v>
      </c>
      <c r="E571" s="204">
        <v>0.44</v>
      </c>
      <c r="F571" s="204"/>
      <c r="G571" s="204"/>
      <c r="H571" s="205">
        <v>6.4</v>
      </c>
      <c r="I571" s="202">
        <v>1</v>
      </c>
      <c r="J571" s="204">
        <v>0.29599999999999999</v>
      </c>
      <c r="K571" s="202">
        <v>14</v>
      </c>
      <c r="L571" s="204">
        <v>4.7E-2</v>
      </c>
      <c r="M571" s="204">
        <v>5.8000000000000003E-2</v>
      </c>
      <c r="N571" s="202"/>
      <c r="O571" s="202"/>
      <c r="P571" s="355">
        <v>0.62070000000000003</v>
      </c>
    </row>
    <row r="572" spans="1:16" ht="56.25" x14ac:dyDescent="0.2">
      <c r="A572" s="202" t="s">
        <v>3206</v>
      </c>
      <c r="B572" s="202" t="s">
        <v>3305</v>
      </c>
      <c r="C572" s="354" t="s">
        <v>7326</v>
      </c>
      <c r="D572" s="204">
        <v>0.98599999999999999</v>
      </c>
      <c r="E572" s="204">
        <v>0.98399999999999999</v>
      </c>
      <c r="F572" s="204"/>
      <c r="G572" s="204"/>
      <c r="H572" s="205">
        <v>14</v>
      </c>
      <c r="I572" s="202">
        <v>4</v>
      </c>
      <c r="J572" s="204">
        <v>0.19</v>
      </c>
      <c r="K572" s="202">
        <v>27</v>
      </c>
      <c r="L572" s="204">
        <v>4.7E-2</v>
      </c>
      <c r="M572" s="204">
        <v>6.3E-2</v>
      </c>
      <c r="N572" s="202"/>
      <c r="O572" s="202"/>
      <c r="P572" s="355">
        <v>1.1617</v>
      </c>
    </row>
    <row r="573" spans="1:16" ht="56.25" x14ac:dyDescent="0.2">
      <c r="A573" s="202" t="s">
        <v>3207</v>
      </c>
      <c r="B573" s="202" t="s">
        <v>3305</v>
      </c>
      <c r="C573" s="354" t="s">
        <v>7327</v>
      </c>
      <c r="D573" s="204">
        <v>0.45200000000000001</v>
      </c>
      <c r="E573" s="204">
        <v>0.45100000000000001</v>
      </c>
      <c r="F573" s="204"/>
      <c r="G573" s="204"/>
      <c r="H573" s="205">
        <v>6.1</v>
      </c>
      <c r="I573" s="202">
        <v>1</v>
      </c>
      <c r="J573" s="204">
        <v>0.28899999999999998</v>
      </c>
      <c r="K573" s="202">
        <v>14</v>
      </c>
      <c r="L573" s="204">
        <v>7.0000000000000007E-2</v>
      </c>
      <c r="M573" s="204">
        <v>0.06</v>
      </c>
      <c r="N573" s="202"/>
      <c r="O573" s="202"/>
      <c r="P573" s="355">
        <v>1.0162</v>
      </c>
    </row>
    <row r="574" spans="1:16" ht="56.25" x14ac:dyDescent="0.2">
      <c r="A574" s="202" t="s">
        <v>7328</v>
      </c>
      <c r="B574" s="202" t="s">
        <v>3305</v>
      </c>
      <c r="C574" s="354" t="s">
        <v>7329</v>
      </c>
      <c r="D574" s="204">
        <v>0.4</v>
      </c>
      <c r="E574" s="204">
        <v>0.4</v>
      </c>
      <c r="F574" s="204"/>
      <c r="G574" s="204"/>
      <c r="H574" s="205">
        <v>5.7</v>
      </c>
      <c r="I574" s="202">
        <v>1</v>
      </c>
      <c r="J574" s="204">
        <v>0.224</v>
      </c>
      <c r="K574" s="202">
        <v>12</v>
      </c>
      <c r="L574" s="204">
        <v>4.7E-2</v>
      </c>
      <c r="M574" s="204">
        <v>5.7000000000000002E-2</v>
      </c>
      <c r="N574" s="202"/>
      <c r="O574" s="202"/>
      <c r="P574" s="355">
        <v>0.88049999999999995</v>
      </c>
    </row>
    <row r="575" spans="1:16" ht="45" x14ac:dyDescent="0.2">
      <c r="A575" s="202" t="s">
        <v>1912</v>
      </c>
      <c r="B575" s="202" t="s">
        <v>3305</v>
      </c>
      <c r="C575" s="354" t="s">
        <v>5749</v>
      </c>
      <c r="D575" s="204">
        <v>0.52700000000000002</v>
      </c>
      <c r="E575" s="204">
        <v>0.52300000000000002</v>
      </c>
      <c r="F575" s="204"/>
      <c r="G575" s="204"/>
      <c r="H575" s="205">
        <v>6</v>
      </c>
      <c r="I575" s="202"/>
      <c r="J575" s="204"/>
      <c r="K575" s="202">
        <v>15</v>
      </c>
      <c r="L575" s="204">
        <v>5.7000000000000002E-2</v>
      </c>
      <c r="M575" s="204">
        <v>7.0000000000000007E-2</v>
      </c>
      <c r="N575" s="202"/>
      <c r="O575" s="202"/>
      <c r="P575" s="355">
        <v>0.81979999999999997</v>
      </c>
    </row>
    <row r="576" spans="1:16" ht="22.5" x14ac:dyDescent="0.2">
      <c r="A576" s="202" t="s">
        <v>1974</v>
      </c>
      <c r="B576" s="202" t="s">
        <v>3305</v>
      </c>
      <c r="C576" s="354" t="s">
        <v>27</v>
      </c>
      <c r="D576" s="204">
        <v>0.16700000000000001</v>
      </c>
      <c r="E576" s="204">
        <v>0.161</v>
      </c>
      <c r="F576" s="204"/>
      <c r="G576" s="204"/>
      <c r="H576" s="205">
        <v>1</v>
      </c>
      <c r="I576" s="202"/>
      <c r="J576" s="204"/>
      <c r="K576" s="202"/>
      <c r="L576" s="204"/>
      <c r="M576" s="204"/>
      <c r="N576" s="202"/>
      <c r="O576" s="202"/>
      <c r="P576" s="355">
        <v>1.1169</v>
      </c>
    </row>
    <row r="577" spans="1:16" ht="22.5" x14ac:dyDescent="0.2">
      <c r="A577" s="202" t="s">
        <v>28</v>
      </c>
      <c r="B577" s="202" t="s">
        <v>3305</v>
      </c>
      <c r="C577" s="354" t="s">
        <v>29</v>
      </c>
      <c r="D577" s="204">
        <v>0.158</v>
      </c>
      <c r="E577" s="204">
        <v>0.158</v>
      </c>
      <c r="F577" s="204"/>
      <c r="G577" s="204"/>
      <c r="H577" s="205">
        <v>1</v>
      </c>
      <c r="I577" s="202"/>
      <c r="J577" s="204"/>
      <c r="K577" s="202"/>
      <c r="L577" s="204"/>
      <c r="M577" s="204"/>
      <c r="N577" s="202"/>
      <c r="O577" s="202"/>
      <c r="P577" s="355">
        <v>0.95230000000000004</v>
      </c>
    </row>
    <row r="578" spans="1:16" ht="45" x14ac:dyDescent="0.2">
      <c r="A578" s="202" t="s">
        <v>1913</v>
      </c>
      <c r="B578" s="202" t="s">
        <v>3305</v>
      </c>
      <c r="C578" s="354" t="s">
        <v>7846</v>
      </c>
      <c r="D578" s="204">
        <v>0.61</v>
      </c>
      <c r="E578" s="204">
        <v>0.60899999999999999</v>
      </c>
      <c r="F578" s="204"/>
      <c r="G578" s="204"/>
      <c r="H578" s="205">
        <v>7</v>
      </c>
      <c r="I578" s="202">
        <v>1</v>
      </c>
      <c r="J578" s="204">
        <v>0.35099999999999998</v>
      </c>
      <c r="K578" s="202">
        <v>16</v>
      </c>
      <c r="L578" s="204">
        <v>0.06</v>
      </c>
      <c r="M578" s="204">
        <v>7.4999999999999997E-2</v>
      </c>
      <c r="N578" s="202"/>
      <c r="O578" s="202" t="s">
        <v>310</v>
      </c>
      <c r="P578" s="355">
        <v>0.90310000000000001</v>
      </c>
    </row>
    <row r="579" spans="1:16" ht="45" x14ac:dyDescent="0.2">
      <c r="A579" s="202" t="s">
        <v>3235</v>
      </c>
      <c r="B579" s="202" t="s">
        <v>3305</v>
      </c>
      <c r="C579" s="354" t="s">
        <v>7847</v>
      </c>
      <c r="D579" s="204">
        <v>0.39600000000000002</v>
      </c>
      <c r="E579" s="204">
        <v>0.39500000000000002</v>
      </c>
      <c r="F579" s="204"/>
      <c r="G579" s="204"/>
      <c r="H579" s="205">
        <v>4.7</v>
      </c>
      <c r="I579" s="202">
        <v>1</v>
      </c>
      <c r="J579" s="204">
        <v>0.22900000000000001</v>
      </c>
      <c r="K579" s="202">
        <v>12</v>
      </c>
      <c r="L579" s="204">
        <v>5.6000000000000001E-2</v>
      </c>
      <c r="M579" s="204">
        <v>6.6000000000000003E-2</v>
      </c>
      <c r="N579" s="202"/>
      <c r="O579" s="202" t="s">
        <v>310</v>
      </c>
      <c r="P579" s="355">
        <v>0.74619999999999997</v>
      </c>
    </row>
    <row r="580" spans="1:16" x14ac:dyDescent="0.2">
      <c r="A580" s="81" t="s">
        <v>2705</v>
      </c>
      <c r="B580" s="207"/>
      <c r="C580" s="360"/>
      <c r="D580" s="209"/>
      <c r="E580" s="209"/>
      <c r="F580" s="209"/>
      <c r="G580" s="209"/>
      <c r="H580" s="210"/>
      <c r="I580" s="207"/>
      <c r="J580" s="209"/>
      <c r="K580" s="207"/>
      <c r="L580" s="209"/>
      <c r="M580" s="209"/>
      <c r="N580" s="207"/>
      <c r="O580" s="207"/>
      <c r="P580" s="363"/>
    </row>
    <row r="581" spans="1:16" ht="45" x14ac:dyDescent="0.2">
      <c r="A581" s="202" t="s">
        <v>2342</v>
      </c>
      <c r="B581" s="202" t="s">
        <v>3303</v>
      </c>
      <c r="C581" s="354" t="s">
        <v>6689</v>
      </c>
      <c r="D581" s="204">
        <v>3.2330000000000001</v>
      </c>
      <c r="E581" s="204">
        <v>2.9929999999999999</v>
      </c>
      <c r="F581" s="204"/>
      <c r="G581" s="204"/>
      <c r="H581" s="205">
        <v>19</v>
      </c>
      <c r="I581" s="202">
        <v>5</v>
      </c>
      <c r="J581" s="204">
        <v>0.27800000000000002</v>
      </c>
      <c r="K581" s="202">
        <v>33</v>
      </c>
      <c r="L581" s="204">
        <v>0.13700000000000001</v>
      </c>
      <c r="M581" s="204">
        <v>8.3000000000000004E-2</v>
      </c>
      <c r="N581" s="202"/>
      <c r="O581" s="202"/>
      <c r="P581" s="355">
        <v>1.0812999999999999</v>
      </c>
    </row>
    <row r="582" spans="1:16" ht="45" x14ac:dyDescent="0.2">
      <c r="A582" s="202" t="s">
        <v>4014</v>
      </c>
      <c r="B582" s="202" t="s">
        <v>3303</v>
      </c>
      <c r="C582" s="354" t="s">
        <v>7848</v>
      </c>
      <c r="D582" s="204">
        <v>1.5409999999999999</v>
      </c>
      <c r="E582" s="204">
        <v>1.3939999999999999</v>
      </c>
      <c r="F582" s="204"/>
      <c r="G582" s="204"/>
      <c r="H582" s="205">
        <v>8.6999999999999993</v>
      </c>
      <c r="I582" s="202">
        <v>2</v>
      </c>
      <c r="J582" s="204">
        <v>0.18099999999999999</v>
      </c>
      <c r="K582" s="202">
        <v>17</v>
      </c>
      <c r="L582" s="204">
        <v>4.3999999999999997E-2</v>
      </c>
      <c r="M582" s="204">
        <v>5.6000000000000001E-2</v>
      </c>
      <c r="N582" s="202"/>
      <c r="O582" s="202"/>
      <c r="P582" s="355">
        <v>0.8821</v>
      </c>
    </row>
    <row r="583" spans="1:16" ht="45" x14ac:dyDescent="0.2">
      <c r="A583" s="202" t="s">
        <v>4015</v>
      </c>
      <c r="B583" s="202" t="s">
        <v>3303</v>
      </c>
      <c r="C583" s="354" t="s">
        <v>6693</v>
      </c>
      <c r="D583" s="204">
        <v>1.1399999999999999</v>
      </c>
      <c r="E583" s="204">
        <v>1.0429999999999999</v>
      </c>
      <c r="F583" s="204"/>
      <c r="G583" s="204"/>
      <c r="H583" s="205">
        <v>5.9</v>
      </c>
      <c r="I583" s="202">
        <v>1</v>
      </c>
      <c r="J583" s="204">
        <v>0.17299999999999999</v>
      </c>
      <c r="K583" s="202">
        <v>13</v>
      </c>
      <c r="L583" s="204">
        <v>4.1000000000000002E-2</v>
      </c>
      <c r="M583" s="204">
        <v>0.05</v>
      </c>
      <c r="N583" s="202"/>
      <c r="O583" s="202"/>
      <c r="P583" s="355">
        <v>0.74690000000000001</v>
      </c>
    </row>
    <row r="584" spans="1:16" ht="22.5" x14ac:dyDescent="0.2">
      <c r="A584" s="202" t="s">
        <v>2918</v>
      </c>
      <c r="B584" s="202" t="s">
        <v>3303</v>
      </c>
      <c r="C584" s="354" t="s">
        <v>7330</v>
      </c>
      <c r="D584" s="204">
        <v>1.355</v>
      </c>
      <c r="E584" s="204">
        <v>1.2809999999999999</v>
      </c>
      <c r="F584" s="204"/>
      <c r="G584" s="204"/>
      <c r="H584" s="205">
        <v>12.5</v>
      </c>
      <c r="I584" s="202">
        <v>3</v>
      </c>
      <c r="J584" s="204">
        <v>0.23100000000000001</v>
      </c>
      <c r="K584" s="202">
        <v>26</v>
      </c>
      <c r="L584" s="204">
        <v>5.1999999999999998E-2</v>
      </c>
      <c r="M584" s="204">
        <v>6.8000000000000005E-2</v>
      </c>
      <c r="N584" s="202"/>
      <c r="O584" s="202"/>
      <c r="P584" s="355">
        <v>0.99790000000000001</v>
      </c>
    </row>
    <row r="585" spans="1:16" ht="33.75" x14ac:dyDescent="0.2">
      <c r="A585" s="202" t="s">
        <v>2234</v>
      </c>
      <c r="B585" s="202" t="s">
        <v>3303</v>
      </c>
      <c r="C585" s="354" t="s">
        <v>7331</v>
      </c>
      <c r="D585" s="204">
        <v>0.54800000000000004</v>
      </c>
      <c r="E585" s="204">
        <v>0.5</v>
      </c>
      <c r="F585" s="204"/>
      <c r="G585" s="204"/>
      <c r="H585" s="205">
        <v>4.9000000000000004</v>
      </c>
      <c r="I585" s="202">
        <v>1</v>
      </c>
      <c r="J585" s="204">
        <v>0.13900000000000001</v>
      </c>
      <c r="K585" s="202">
        <v>10</v>
      </c>
      <c r="L585" s="204">
        <v>3.9E-2</v>
      </c>
      <c r="M585" s="204">
        <v>4.7E-2</v>
      </c>
      <c r="N585" s="202"/>
      <c r="O585" s="202"/>
      <c r="P585" s="355">
        <v>0.79079999999999995</v>
      </c>
    </row>
    <row r="586" spans="1:16" ht="22.5" x14ac:dyDescent="0.2">
      <c r="A586" s="202" t="s">
        <v>5752</v>
      </c>
      <c r="B586" s="202" t="s">
        <v>3303</v>
      </c>
      <c r="C586" s="354" t="s">
        <v>7849</v>
      </c>
      <c r="D586" s="204">
        <v>0.40100000000000002</v>
      </c>
      <c r="E586" s="204">
        <v>0.36499999999999999</v>
      </c>
      <c r="F586" s="204"/>
      <c r="G586" s="204"/>
      <c r="H586" s="205">
        <v>2.9</v>
      </c>
      <c r="I586" s="202">
        <v>1</v>
      </c>
      <c r="J586" s="204">
        <v>0.08</v>
      </c>
      <c r="K586" s="202">
        <v>6</v>
      </c>
      <c r="L586" s="204">
        <v>4.1000000000000002E-2</v>
      </c>
      <c r="M586" s="204">
        <v>4.2999999999999997E-2</v>
      </c>
      <c r="N586" s="202"/>
      <c r="O586" s="202"/>
      <c r="P586" s="355">
        <v>0.88829999999999998</v>
      </c>
    </row>
    <row r="587" spans="1:16" ht="45" x14ac:dyDescent="0.2">
      <c r="A587" s="202" t="s">
        <v>6698</v>
      </c>
      <c r="B587" s="202" t="s">
        <v>3303</v>
      </c>
      <c r="C587" s="354" t="s">
        <v>6699</v>
      </c>
      <c r="D587" s="204">
        <v>2.4609999999999999</v>
      </c>
      <c r="E587" s="204">
        <v>2.2799999999999998</v>
      </c>
      <c r="F587" s="204"/>
      <c r="G587" s="204"/>
      <c r="H587" s="205">
        <v>15.2</v>
      </c>
      <c r="I587" s="202">
        <v>4</v>
      </c>
      <c r="J587" s="204">
        <v>0.26800000000000002</v>
      </c>
      <c r="K587" s="202">
        <v>29</v>
      </c>
      <c r="L587" s="204">
        <v>6.2E-2</v>
      </c>
      <c r="M587" s="204">
        <v>8.3000000000000004E-2</v>
      </c>
      <c r="N587" s="202"/>
      <c r="O587" s="202"/>
      <c r="P587" s="355">
        <v>1.0266</v>
      </c>
    </row>
    <row r="588" spans="1:16" x14ac:dyDescent="0.2">
      <c r="A588" s="202" t="s">
        <v>2794</v>
      </c>
      <c r="B588" s="202" t="s">
        <v>3303</v>
      </c>
      <c r="C588" s="354" t="s">
        <v>3820</v>
      </c>
      <c r="D588" s="204">
        <v>0.879</v>
      </c>
      <c r="E588" s="204">
        <v>0.77500000000000002</v>
      </c>
      <c r="F588" s="204"/>
      <c r="G588" s="204"/>
      <c r="H588" s="205">
        <v>5.3</v>
      </c>
      <c r="I588" s="202">
        <v>1</v>
      </c>
      <c r="J588" s="204">
        <v>0.16</v>
      </c>
      <c r="K588" s="202">
        <v>11</v>
      </c>
      <c r="L588" s="204">
        <v>0.06</v>
      </c>
      <c r="M588" s="204">
        <v>5.0999999999999997E-2</v>
      </c>
      <c r="N588" s="202"/>
      <c r="O588" s="202"/>
      <c r="P588" s="355">
        <v>1.4138999999999999</v>
      </c>
    </row>
    <row r="589" spans="1:16" x14ac:dyDescent="0.2">
      <c r="A589" s="202" t="s">
        <v>533</v>
      </c>
      <c r="B589" s="202" t="s">
        <v>3303</v>
      </c>
      <c r="C589" s="354" t="s">
        <v>3821</v>
      </c>
      <c r="D589" s="204">
        <v>0.93</v>
      </c>
      <c r="E589" s="204">
        <v>0.83799999999999997</v>
      </c>
      <c r="F589" s="204"/>
      <c r="G589" s="204"/>
      <c r="H589" s="205">
        <v>6</v>
      </c>
      <c r="I589" s="202">
        <v>1</v>
      </c>
      <c r="J589" s="204">
        <v>0.16700000000000001</v>
      </c>
      <c r="K589" s="202">
        <v>14</v>
      </c>
      <c r="L589" s="204">
        <v>3.9E-2</v>
      </c>
      <c r="M589" s="204">
        <v>4.8000000000000001E-2</v>
      </c>
      <c r="N589" s="202"/>
      <c r="O589" s="202"/>
      <c r="P589" s="355">
        <v>0.78290000000000004</v>
      </c>
    </row>
    <row r="590" spans="1:16" ht="56.25" x14ac:dyDescent="0.2">
      <c r="A590" s="202" t="s">
        <v>1981</v>
      </c>
      <c r="B590" s="202" t="s">
        <v>3303</v>
      </c>
      <c r="C590" s="354" t="s">
        <v>7853</v>
      </c>
      <c r="D590" s="204">
        <v>0.94399999999999995</v>
      </c>
      <c r="E590" s="204">
        <v>0.86299999999999999</v>
      </c>
      <c r="F590" s="204"/>
      <c r="G590" s="204"/>
      <c r="H590" s="205">
        <v>6</v>
      </c>
      <c r="I590" s="202">
        <v>1</v>
      </c>
      <c r="J590" s="204">
        <v>0.41299999999999998</v>
      </c>
      <c r="K590" s="202">
        <v>15</v>
      </c>
      <c r="L590" s="204">
        <v>5.0999999999999997E-2</v>
      </c>
      <c r="M590" s="204">
        <v>6.3E-2</v>
      </c>
      <c r="N590" s="202"/>
      <c r="O590" s="202"/>
      <c r="P590" s="355">
        <v>0.7964</v>
      </c>
    </row>
    <row r="591" spans="1:16" ht="56.25" x14ac:dyDescent="0.2">
      <c r="A591" s="202" t="s">
        <v>7335</v>
      </c>
      <c r="B591" s="202" t="s">
        <v>3303</v>
      </c>
      <c r="C591" s="354" t="s">
        <v>7854</v>
      </c>
      <c r="D591" s="204">
        <v>0.59099999999999997</v>
      </c>
      <c r="E591" s="204">
        <v>0.52700000000000002</v>
      </c>
      <c r="F591" s="204"/>
      <c r="G591" s="204"/>
      <c r="H591" s="205">
        <v>3.3</v>
      </c>
      <c r="I591" s="202">
        <v>1</v>
      </c>
      <c r="J591" s="204">
        <v>0.13700000000000001</v>
      </c>
      <c r="K591" s="202">
        <v>7</v>
      </c>
      <c r="L591" s="204">
        <v>4.4999999999999998E-2</v>
      </c>
      <c r="M591" s="204">
        <v>0.05</v>
      </c>
      <c r="N591" s="202"/>
      <c r="O591" s="202"/>
      <c r="P591" s="355">
        <v>0.78669999999999995</v>
      </c>
    </row>
    <row r="592" spans="1:16" ht="56.25" x14ac:dyDescent="0.2">
      <c r="A592" s="202" t="s">
        <v>3216</v>
      </c>
      <c r="B592" s="202" t="s">
        <v>3303</v>
      </c>
      <c r="C592" s="354" t="s">
        <v>4516</v>
      </c>
      <c r="D592" s="204">
        <v>3.8180000000000001</v>
      </c>
      <c r="E592" s="204">
        <v>3.5430000000000001</v>
      </c>
      <c r="F592" s="204"/>
      <c r="G592" s="204"/>
      <c r="H592" s="205">
        <v>20.5</v>
      </c>
      <c r="I592" s="202">
        <v>6</v>
      </c>
      <c r="J592" s="204">
        <v>0.27200000000000002</v>
      </c>
      <c r="K592" s="202">
        <v>35</v>
      </c>
      <c r="L592" s="204">
        <v>6.5000000000000002E-2</v>
      </c>
      <c r="M592" s="204">
        <v>8.8999999999999996E-2</v>
      </c>
      <c r="N592" s="202"/>
      <c r="O592" s="202"/>
      <c r="P592" s="355">
        <v>1.0673999999999999</v>
      </c>
    </row>
    <row r="593" spans="1:16" ht="33.75" x14ac:dyDescent="0.2">
      <c r="A593" s="202" t="s">
        <v>294</v>
      </c>
      <c r="B593" s="202" t="s">
        <v>3303</v>
      </c>
      <c r="C593" s="354" t="s">
        <v>5753</v>
      </c>
      <c r="D593" s="204">
        <v>2.8149999999999999</v>
      </c>
      <c r="E593" s="204">
        <v>2.7989999999999999</v>
      </c>
      <c r="F593" s="204"/>
      <c r="G593" s="204"/>
      <c r="H593" s="205">
        <v>25.5</v>
      </c>
      <c r="I593" s="202">
        <v>7</v>
      </c>
      <c r="J593" s="204">
        <v>0.33800000000000002</v>
      </c>
      <c r="K593" s="202">
        <v>43</v>
      </c>
      <c r="L593" s="204">
        <v>0.106</v>
      </c>
      <c r="M593" s="204">
        <v>0.10199999999999999</v>
      </c>
      <c r="N593" s="202"/>
      <c r="O593" s="202" t="s">
        <v>310</v>
      </c>
      <c r="P593" s="355">
        <v>0.86739999999999995</v>
      </c>
    </row>
    <row r="594" spans="1:16" ht="33.75" x14ac:dyDescent="0.2">
      <c r="A594" s="202" t="s">
        <v>295</v>
      </c>
      <c r="B594" s="202" t="s">
        <v>3303</v>
      </c>
      <c r="C594" s="354" t="s">
        <v>5754</v>
      </c>
      <c r="D594" s="204">
        <v>1.0089999999999999</v>
      </c>
      <c r="E594" s="204">
        <v>1.0009999999999999</v>
      </c>
      <c r="F594" s="204"/>
      <c r="G594" s="204"/>
      <c r="H594" s="205">
        <v>9.1</v>
      </c>
      <c r="I594" s="202">
        <v>2</v>
      </c>
      <c r="J594" s="204">
        <v>0.31900000000000001</v>
      </c>
      <c r="K594" s="202">
        <v>22</v>
      </c>
      <c r="L594" s="204">
        <v>0.105</v>
      </c>
      <c r="M594" s="204">
        <v>9.5000000000000001E-2</v>
      </c>
      <c r="N594" s="202"/>
      <c r="O594" s="202" t="s">
        <v>310</v>
      </c>
      <c r="P594" s="355">
        <v>0.86629999999999996</v>
      </c>
    </row>
    <row r="595" spans="1:16" ht="33.75" x14ac:dyDescent="0.2">
      <c r="A595" s="202" t="s">
        <v>1805</v>
      </c>
      <c r="B595" s="202" t="s">
        <v>3303</v>
      </c>
      <c r="C595" s="354" t="s">
        <v>4517</v>
      </c>
      <c r="D595" s="204">
        <v>1.8540000000000001</v>
      </c>
      <c r="E595" s="204">
        <v>1.696</v>
      </c>
      <c r="F595" s="204"/>
      <c r="G595" s="204"/>
      <c r="H595" s="205">
        <v>11.9</v>
      </c>
      <c r="I595" s="202">
        <v>3</v>
      </c>
      <c r="J595" s="204">
        <v>0.21199999999999999</v>
      </c>
      <c r="K595" s="202">
        <v>21</v>
      </c>
      <c r="L595" s="204">
        <v>0.05</v>
      </c>
      <c r="M595" s="204">
        <v>6.6000000000000003E-2</v>
      </c>
      <c r="N595" s="202"/>
      <c r="O595" s="202"/>
      <c r="P595" s="355">
        <v>0.84099999999999997</v>
      </c>
    </row>
    <row r="596" spans="1:16" ht="33.75" x14ac:dyDescent="0.2">
      <c r="A596" s="202" t="s">
        <v>1806</v>
      </c>
      <c r="B596" s="202" t="s">
        <v>3303</v>
      </c>
      <c r="C596" s="354" t="s">
        <v>296</v>
      </c>
      <c r="D596" s="204">
        <v>1.5580000000000001</v>
      </c>
      <c r="E596" s="204">
        <v>1.4139999999999999</v>
      </c>
      <c r="F596" s="204"/>
      <c r="G596" s="204"/>
      <c r="H596" s="205">
        <v>9</v>
      </c>
      <c r="I596" s="202">
        <v>2</v>
      </c>
      <c r="J596" s="204">
        <v>0.20499999999999999</v>
      </c>
      <c r="K596" s="202">
        <v>14</v>
      </c>
      <c r="L596" s="204">
        <v>4.8000000000000001E-2</v>
      </c>
      <c r="M596" s="204">
        <v>6.2E-2</v>
      </c>
      <c r="N596" s="202"/>
      <c r="O596" s="202"/>
      <c r="P596" s="355">
        <v>0.79390000000000005</v>
      </c>
    </row>
    <row r="597" spans="1:16" ht="33.75" x14ac:dyDescent="0.2">
      <c r="A597" s="202" t="s">
        <v>297</v>
      </c>
      <c r="B597" s="202" t="s">
        <v>3303</v>
      </c>
      <c r="C597" s="354" t="s">
        <v>298</v>
      </c>
      <c r="D597" s="204">
        <v>0.51500000000000001</v>
      </c>
      <c r="E597" s="204">
        <v>0.46600000000000003</v>
      </c>
      <c r="F597" s="204"/>
      <c r="G597" s="204"/>
      <c r="H597" s="205">
        <v>2.8</v>
      </c>
      <c r="I597" s="202">
        <v>1</v>
      </c>
      <c r="J597" s="204">
        <v>0.111</v>
      </c>
      <c r="K597" s="202">
        <v>6</v>
      </c>
      <c r="L597" s="204">
        <v>5.5E-2</v>
      </c>
      <c r="M597" s="204">
        <v>5.8000000000000003E-2</v>
      </c>
      <c r="N597" s="202"/>
      <c r="O597" s="202"/>
      <c r="P597" s="355">
        <v>0.74590000000000001</v>
      </c>
    </row>
    <row r="598" spans="1:16" ht="45" x14ac:dyDescent="0.2">
      <c r="A598" s="202" t="s">
        <v>6701</v>
      </c>
      <c r="B598" s="202" t="s">
        <v>3303</v>
      </c>
      <c r="C598" s="354" t="s">
        <v>6702</v>
      </c>
      <c r="D598" s="204">
        <v>0.90200000000000002</v>
      </c>
      <c r="E598" s="204">
        <v>0.84899999999999998</v>
      </c>
      <c r="F598" s="204"/>
      <c r="G598" s="204"/>
      <c r="H598" s="205">
        <v>3</v>
      </c>
      <c r="I598" s="202">
        <v>1</v>
      </c>
      <c r="J598" s="204">
        <v>0.1</v>
      </c>
      <c r="K598" s="202">
        <v>6</v>
      </c>
      <c r="L598" s="204">
        <v>4.7E-2</v>
      </c>
      <c r="M598" s="204">
        <v>0.05</v>
      </c>
      <c r="N598" s="202"/>
      <c r="O598" s="202"/>
      <c r="P598" s="355">
        <v>0.73199999999999998</v>
      </c>
    </row>
    <row r="599" spans="1:16" ht="45" x14ac:dyDescent="0.2">
      <c r="A599" s="202" t="s">
        <v>6703</v>
      </c>
      <c r="B599" s="202" t="s">
        <v>3303</v>
      </c>
      <c r="C599" s="354" t="s">
        <v>6704</v>
      </c>
      <c r="D599" s="204">
        <v>1.3149999999999999</v>
      </c>
      <c r="E599" s="204">
        <v>1.25</v>
      </c>
      <c r="F599" s="204"/>
      <c r="G599" s="204"/>
      <c r="H599" s="205">
        <v>2.7</v>
      </c>
      <c r="I599" s="202">
        <v>1</v>
      </c>
      <c r="J599" s="204">
        <v>9.4E-2</v>
      </c>
      <c r="K599" s="202">
        <v>6</v>
      </c>
      <c r="L599" s="204">
        <v>4.9000000000000002E-2</v>
      </c>
      <c r="M599" s="204">
        <v>5.0999999999999997E-2</v>
      </c>
      <c r="N599" s="202"/>
      <c r="O599" s="202"/>
      <c r="P599" s="355">
        <v>0.77839999999999998</v>
      </c>
    </row>
    <row r="600" spans="1:16" ht="45" x14ac:dyDescent="0.2">
      <c r="A600" s="202" t="s">
        <v>6705</v>
      </c>
      <c r="B600" s="202" t="s">
        <v>3303</v>
      </c>
      <c r="C600" s="354" t="s">
        <v>6706</v>
      </c>
      <c r="D600" s="204">
        <v>1.0189999999999999</v>
      </c>
      <c r="E600" s="204">
        <v>0.98699999999999999</v>
      </c>
      <c r="F600" s="204"/>
      <c r="G600" s="204"/>
      <c r="H600" s="205">
        <v>2.7</v>
      </c>
      <c r="I600" s="202">
        <v>1</v>
      </c>
      <c r="J600" s="204">
        <v>0.113</v>
      </c>
      <c r="K600" s="202">
        <v>6</v>
      </c>
      <c r="L600" s="204">
        <v>5.8999999999999997E-2</v>
      </c>
      <c r="M600" s="204">
        <v>6.0999999999999999E-2</v>
      </c>
      <c r="N600" s="202"/>
      <c r="O600" s="202"/>
      <c r="P600" s="355">
        <v>0.70430000000000004</v>
      </c>
    </row>
    <row r="601" spans="1:16" ht="22.5" x14ac:dyDescent="0.2">
      <c r="A601" s="202" t="s">
        <v>534</v>
      </c>
      <c r="B601" s="202" t="s">
        <v>3303</v>
      </c>
      <c r="C601" s="354" t="s">
        <v>4518</v>
      </c>
      <c r="D601" s="204">
        <v>0.47399999999999998</v>
      </c>
      <c r="E601" s="204">
        <v>0.41599999999999998</v>
      </c>
      <c r="F601" s="204"/>
      <c r="G601" s="204"/>
      <c r="H601" s="205">
        <v>3.3</v>
      </c>
      <c r="I601" s="202">
        <v>1</v>
      </c>
      <c r="J601" s="204">
        <v>0.09</v>
      </c>
      <c r="K601" s="202">
        <v>7</v>
      </c>
      <c r="L601" s="204">
        <v>6.0999999999999999E-2</v>
      </c>
      <c r="M601" s="204">
        <v>4.7E-2</v>
      </c>
      <c r="N601" s="202"/>
      <c r="O601" s="202"/>
      <c r="P601" s="355">
        <v>1.2804</v>
      </c>
    </row>
    <row r="602" spans="1:16" ht="22.5" x14ac:dyDescent="0.2">
      <c r="A602" s="202" t="s">
        <v>535</v>
      </c>
      <c r="B602" s="202" t="s">
        <v>3303</v>
      </c>
      <c r="C602" s="354" t="s">
        <v>4519</v>
      </c>
      <c r="D602" s="204">
        <v>0.32500000000000001</v>
      </c>
      <c r="E602" s="204">
        <v>0.29699999999999999</v>
      </c>
      <c r="F602" s="204"/>
      <c r="G602" s="204"/>
      <c r="H602" s="205">
        <v>2.7</v>
      </c>
      <c r="I602" s="202">
        <v>1</v>
      </c>
      <c r="J602" s="204">
        <v>0.109</v>
      </c>
      <c r="K602" s="202">
        <v>6</v>
      </c>
      <c r="L602" s="204">
        <v>4.1000000000000002E-2</v>
      </c>
      <c r="M602" s="204">
        <v>4.2999999999999997E-2</v>
      </c>
      <c r="N602" s="202"/>
      <c r="O602" s="202"/>
      <c r="P602" s="355">
        <v>0.90110000000000001</v>
      </c>
    </row>
    <row r="603" spans="1:16" ht="22.5" x14ac:dyDescent="0.2">
      <c r="A603" s="202" t="s">
        <v>3338</v>
      </c>
      <c r="B603" s="202" t="s">
        <v>3303</v>
      </c>
      <c r="C603" s="354" t="s">
        <v>2127</v>
      </c>
      <c r="D603" s="204">
        <v>1.69</v>
      </c>
      <c r="E603" s="204">
        <v>1.607</v>
      </c>
      <c r="F603" s="204"/>
      <c r="G603" s="204"/>
      <c r="H603" s="205">
        <v>14.2</v>
      </c>
      <c r="I603" s="202">
        <v>4</v>
      </c>
      <c r="J603" s="204">
        <v>0.22800000000000001</v>
      </c>
      <c r="K603" s="202">
        <v>29</v>
      </c>
      <c r="L603" s="204">
        <v>5.6000000000000001E-2</v>
      </c>
      <c r="M603" s="204">
        <v>7.4999999999999997E-2</v>
      </c>
      <c r="N603" s="202"/>
      <c r="O603" s="202"/>
      <c r="P603" s="355">
        <v>0.96730000000000005</v>
      </c>
    </row>
    <row r="604" spans="1:16" ht="56.25" x14ac:dyDescent="0.2">
      <c r="A604" s="202" t="s">
        <v>3339</v>
      </c>
      <c r="B604" s="202" t="s">
        <v>3303</v>
      </c>
      <c r="C604" s="354" t="s">
        <v>7337</v>
      </c>
      <c r="D604" s="204">
        <v>0.92700000000000005</v>
      </c>
      <c r="E604" s="204">
        <v>0.84499999999999997</v>
      </c>
      <c r="F604" s="204"/>
      <c r="G604" s="204"/>
      <c r="H604" s="205">
        <v>5.5</v>
      </c>
      <c r="I604" s="202">
        <v>1</v>
      </c>
      <c r="J604" s="204">
        <v>0.52100000000000002</v>
      </c>
      <c r="K604" s="202">
        <v>12</v>
      </c>
      <c r="L604" s="204">
        <v>5.0999999999999997E-2</v>
      </c>
      <c r="M604" s="204">
        <v>6.2E-2</v>
      </c>
      <c r="N604" s="202"/>
      <c r="O604" s="202"/>
      <c r="P604" s="355">
        <v>0.73740000000000006</v>
      </c>
    </row>
    <row r="605" spans="1:16" ht="45" x14ac:dyDescent="0.2">
      <c r="A605" s="202" t="s">
        <v>1578</v>
      </c>
      <c r="B605" s="202" t="s">
        <v>3303</v>
      </c>
      <c r="C605" s="354" t="s">
        <v>2128</v>
      </c>
      <c r="D605" s="204">
        <v>0.83</v>
      </c>
      <c r="E605" s="204">
        <v>0.76600000000000001</v>
      </c>
      <c r="F605" s="204"/>
      <c r="G605" s="204"/>
      <c r="H605" s="205">
        <v>3.5</v>
      </c>
      <c r="I605" s="202">
        <v>1</v>
      </c>
      <c r="J605" s="204">
        <v>0.23100000000000001</v>
      </c>
      <c r="K605" s="202">
        <v>8</v>
      </c>
      <c r="L605" s="204">
        <v>9.4E-2</v>
      </c>
      <c r="M605" s="204">
        <v>0.104</v>
      </c>
      <c r="N605" s="202"/>
      <c r="O605" s="202"/>
      <c r="P605" s="355">
        <v>0.73470000000000002</v>
      </c>
    </row>
    <row r="606" spans="1:16" ht="45" x14ac:dyDescent="0.2">
      <c r="A606" s="202" t="s">
        <v>536</v>
      </c>
      <c r="B606" s="202" t="s">
        <v>3303</v>
      </c>
      <c r="C606" s="354" t="s">
        <v>6708</v>
      </c>
      <c r="D606" s="204">
        <v>1.1919999999999999</v>
      </c>
      <c r="E606" s="204">
        <v>1.127</v>
      </c>
      <c r="F606" s="204"/>
      <c r="G606" s="204"/>
      <c r="H606" s="205">
        <v>11.7</v>
      </c>
      <c r="I606" s="202">
        <v>3</v>
      </c>
      <c r="J606" s="204">
        <v>0.2</v>
      </c>
      <c r="K606" s="202">
        <v>24</v>
      </c>
      <c r="L606" s="204">
        <v>4.8000000000000001E-2</v>
      </c>
      <c r="M606" s="204">
        <v>6.3E-2</v>
      </c>
      <c r="N606" s="202"/>
      <c r="O606" s="202"/>
      <c r="P606" s="355">
        <v>0.90590000000000004</v>
      </c>
    </row>
    <row r="607" spans="1:16" ht="56.25" x14ac:dyDescent="0.2">
      <c r="A607" s="202" t="s">
        <v>537</v>
      </c>
      <c r="B607" s="202" t="s">
        <v>3303</v>
      </c>
      <c r="C607" s="354" t="s">
        <v>6709</v>
      </c>
      <c r="D607" s="204">
        <v>0.52400000000000002</v>
      </c>
      <c r="E607" s="204">
        <v>0.48</v>
      </c>
      <c r="F607" s="204"/>
      <c r="G607" s="204"/>
      <c r="H607" s="205">
        <v>3.1</v>
      </c>
      <c r="I607" s="202">
        <v>1</v>
      </c>
      <c r="J607" s="204">
        <v>0.127</v>
      </c>
      <c r="K607" s="202">
        <v>6</v>
      </c>
      <c r="L607" s="204">
        <v>5.6000000000000001E-2</v>
      </c>
      <c r="M607" s="204">
        <v>0.06</v>
      </c>
      <c r="N607" s="202"/>
      <c r="O607" s="202"/>
      <c r="P607" s="355">
        <v>0.7833</v>
      </c>
    </row>
    <row r="608" spans="1:16" ht="56.25" x14ac:dyDescent="0.2">
      <c r="A608" s="202" t="s">
        <v>538</v>
      </c>
      <c r="B608" s="202" t="s">
        <v>3303</v>
      </c>
      <c r="C608" s="354" t="s">
        <v>7855</v>
      </c>
      <c r="D608" s="204">
        <v>0.374</v>
      </c>
      <c r="E608" s="204">
        <v>0.34</v>
      </c>
      <c r="F608" s="204"/>
      <c r="G608" s="204"/>
      <c r="H608" s="205">
        <v>3.2</v>
      </c>
      <c r="I608" s="202">
        <v>1</v>
      </c>
      <c r="J608" s="204">
        <v>8.4000000000000005E-2</v>
      </c>
      <c r="K608" s="202">
        <v>6</v>
      </c>
      <c r="L608" s="204">
        <v>3.7999999999999999E-2</v>
      </c>
      <c r="M608" s="204">
        <v>4.2000000000000003E-2</v>
      </c>
      <c r="N608" s="202"/>
      <c r="O608" s="202"/>
      <c r="P608" s="355">
        <v>0.8387</v>
      </c>
    </row>
    <row r="609" spans="1:16" ht="22.5" x14ac:dyDescent="0.2">
      <c r="A609" s="202" t="s">
        <v>1272</v>
      </c>
      <c r="B609" s="202" t="s">
        <v>3303</v>
      </c>
      <c r="C609" s="354" t="s">
        <v>1273</v>
      </c>
      <c r="D609" s="204">
        <v>3.282</v>
      </c>
      <c r="E609" s="204">
        <v>3.0219999999999998</v>
      </c>
      <c r="F609" s="204"/>
      <c r="G609" s="204"/>
      <c r="H609" s="205">
        <v>17.600000000000001</v>
      </c>
      <c r="I609" s="202">
        <v>5</v>
      </c>
      <c r="J609" s="204">
        <v>0.26500000000000001</v>
      </c>
      <c r="K609" s="202">
        <v>30</v>
      </c>
      <c r="L609" s="204">
        <v>6.3E-2</v>
      </c>
      <c r="M609" s="204">
        <v>8.5999999999999993E-2</v>
      </c>
      <c r="N609" s="202"/>
      <c r="O609" s="202"/>
      <c r="P609" s="355">
        <v>1.1106</v>
      </c>
    </row>
    <row r="610" spans="1:16" x14ac:dyDescent="0.2">
      <c r="A610" s="202" t="s">
        <v>2237</v>
      </c>
      <c r="B610" s="202" t="s">
        <v>3304</v>
      </c>
      <c r="C610" s="354" t="s">
        <v>2543</v>
      </c>
      <c r="D610" s="204">
        <v>0.47299999999999998</v>
      </c>
      <c r="E610" s="204">
        <v>0.432</v>
      </c>
      <c r="F610" s="204"/>
      <c r="G610" s="204"/>
      <c r="H610" s="205">
        <v>3.2</v>
      </c>
      <c r="I610" s="202">
        <v>1</v>
      </c>
      <c r="J610" s="204">
        <v>0.111</v>
      </c>
      <c r="K610" s="202">
        <v>7</v>
      </c>
      <c r="L610" s="204">
        <v>5.0999999999999997E-2</v>
      </c>
      <c r="M610" s="204">
        <v>5.5E-2</v>
      </c>
      <c r="N610" s="202"/>
      <c r="O610" s="202"/>
      <c r="P610" s="355">
        <v>0.78190000000000004</v>
      </c>
    </row>
    <row r="611" spans="1:16" ht="33.75" x14ac:dyDescent="0.2">
      <c r="A611" s="202" t="s">
        <v>2882</v>
      </c>
      <c r="B611" s="202" t="s">
        <v>3304</v>
      </c>
      <c r="C611" s="354" t="s">
        <v>4989</v>
      </c>
      <c r="D611" s="204">
        <v>0.60699999999999998</v>
      </c>
      <c r="E611" s="204">
        <v>0.57499999999999996</v>
      </c>
      <c r="F611" s="204"/>
      <c r="G611" s="204"/>
      <c r="H611" s="205">
        <v>3</v>
      </c>
      <c r="I611" s="202">
        <v>1</v>
      </c>
      <c r="J611" s="204">
        <v>0.21299999999999999</v>
      </c>
      <c r="K611" s="202">
        <v>7</v>
      </c>
      <c r="L611" s="204">
        <v>9.6000000000000002E-2</v>
      </c>
      <c r="M611" s="204">
        <v>0.10299999999999999</v>
      </c>
      <c r="N611" s="202"/>
      <c r="O611" s="202"/>
      <c r="P611" s="355">
        <v>0.67689999999999995</v>
      </c>
    </row>
    <row r="612" spans="1:16" ht="33.75" x14ac:dyDescent="0.2">
      <c r="A612" s="202" t="s">
        <v>2883</v>
      </c>
      <c r="B612" s="202" t="s">
        <v>3304</v>
      </c>
      <c r="C612" s="354" t="s">
        <v>4990</v>
      </c>
      <c r="D612" s="204">
        <v>0.44500000000000001</v>
      </c>
      <c r="E612" s="204">
        <v>0.435</v>
      </c>
      <c r="F612" s="204"/>
      <c r="G612" s="204"/>
      <c r="H612" s="205">
        <v>2.2999999999999998</v>
      </c>
      <c r="I612" s="202">
        <v>1</v>
      </c>
      <c r="J612" s="204">
        <v>0.159</v>
      </c>
      <c r="K612" s="202">
        <v>5</v>
      </c>
      <c r="L612" s="204">
        <v>0.111</v>
      </c>
      <c r="M612" s="204">
        <v>0.111</v>
      </c>
      <c r="N612" s="202"/>
      <c r="O612" s="202"/>
      <c r="P612" s="355">
        <v>0.74009999999999998</v>
      </c>
    </row>
    <row r="613" spans="1:16" ht="56.25" x14ac:dyDescent="0.2">
      <c r="A613" s="202" t="s">
        <v>3710</v>
      </c>
      <c r="B613" s="202" t="s">
        <v>3305</v>
      </c>
      <c r="C613" s="354" t="s">
        <v>6838</v>
      </c>
      <c r="D613" s="204">
        <v>2.2599999999999998</v>
      </c>
      <c r="E613" s="204">
        <v>2.25</v>
      </c>
      <c r="F613" s="204"/>
      <c r="G613" s="204"/>
      <c r="H613" s="205">
        <v>18.100000000000001</v>
      </c>
      <c r="I613" s="202">
        <v>5</v>
      </c>
      <c r="J613" s="204">
        <v>0.36099999999999999</v>
      </c>
      <c r="K613" s="202">
        <v>34</v>
      </c>
      <c r="L613" s="204">
        <v>8.4000000000000005E-2</v>
      </c>
      <c r="M613" s="204">
        <v>0.113</v>
      </c>
      <c r="N613" s="202"/>
      <c r="O613" s="202" t="s">
        <v>310</v>
      </c>
      <c r="P613" s="355">
        <v>1.4239999999999999</v>
      </c>
    </row>
    <row r="614" spans="1:16" ht="33.75" x14ac:dyDescent="0.2">
      <c r="A614" s="202" t="s">
        <v>3711</v>
      </c>
      <c r="B614" s="202" t="s">
        <v>3305</v>
      </c>
      <c r="C614" s="354" t="s">
        <v>5755</v>
      </c>
      <c r="D614" s="204">
        <v>1.3979999999999999</v>
      </c>
      <c r="E614" s="204">
        <v>1.39</v>
      </c>
      <c r="F614" s="204"/>
      <c r="G614" s="204"/>
      <c r="H614" s="205">
        <v>12.3</v>
      </c>
      <c r="I614" s="202">
        <v>3</v>
      </c>
      <c r="J614" s="204">
        <v>0.33</v>
      </c>
      <c r="K614" s="202">
        <v>25</v>
      </c>
      <c r="L614" s="204">
        <v>7.4999999999999997E-2</v>
      </c>
      <c r="M614" s="204">
        <v>9.9000000000000005E-2</v>
      </c>
      <c r="N614" s="202"/>
      <c r="O614" s="202" t="s">
        <v>310</v>
      </c>
      <c r="P614" s="355">
        <v>1.2165999999999999</v>
      </c>
    </row>
    <row r="615" spans="1:16" ht="45" x14ac:dyDescent="0.2">
      <c r="A615" s="202" t="s">
        <v>3712</v>
      </c>
      <c r="B615" s="202" t="s">
        <v>3305</v>
      </c>
      <c r="C615" s="354" t="s">
        <v>7340</v>
      </c>
      <c r="D615" s="204">
        <v>0.93100000000000005</v>
      </c>
      <c r="E615" s="204">
        <v>0.92600000000000005</v>
      </c>
      <c r="F615" s="204"/>
      <c r="G615" s="204"/>
      <c r="H615" s="205">
        <v>10.7</v>
      </c>
      <c r="I615" s="202">
        <v>3</v>
      </c>
      <c r="J615" s="204">
        <v>0.218</v>
      </c>
      <c r="K615" s="202">
        <v>23</v>
      </c>
      <c r="L615" s="204">
        <v>5.7000000000000002E-2</v>
      </c>
      <c r="M615" s="204">
        <v>7.3999999999999996E-2</v>
      </c>
      <c r="N615" s="202"/>
      <c r="O615" s="202" t="s">
        <v>310</v>
      </c>
      <c r="P615" s="355">
        <v>1.0772999999999999</v>
      </c>
    </row>
    <row r="616" spans="1:16" ht="45" x14ac:dyDescent="0.2">
      <c r="A616" s="202" t="s">
        <v>2096</v>
      </c>
      <c r="B616" s="202" t="s">
        <v>3305</v>
      </c>
      <c r="C616" s="354" t="s">
        <v>7341</v>
      </c>
      <c r="D616" s="204">
        <v>0.48899999999999999</v>
      </c>
      <c r="E616" s="204">
        <v>0.48799999999999999</v>
      </c>
      <c r="F616" s="204"/>
      <c r="G616" s="204"/>
      <c r="H616" s="205">
        <v>6.9</v>
      </c>
      <c r="I616" s="202">
        <v>1</v>
      </c>
      <c r="J616" s="204">
        <v>0.23300000000000001</v>
      </c>
      <c r="K616" s="202">
        <v>15</v>
      </c>
      <c r="L616" s="204">
        <v>4.7E-2</v>
      </c>
      <c r="M616" s="204">
        <v>5.8999999999999997E-2</v>
      </c>
      <c r="N616" s="202"/>
      <c r="O616" s="202" t="s">
        <v>310</v>
      </c>
      <c r="P616" s="355">
        <v>0.83279999999999998</v>
      </c>
    </row>
    <row r="617" spans="1:16" x14ac:dyDescent="0.2">
      <c r="A617" s="202" t="s">
        <v>3713</v>
      </c>
      <c r="B617" s="202" t="s">
        <v>3305</v>
      </c>
      <c r="C617" s="354" t="s">
        <v>529</v>
      </c>
      <c r="D617" s="204">
        <v>1.0149999999999999</v>
      </c>
      <c r="E617" s="204">
        <v>1.0109999999999999</v>
      </c>
      <c r="F617" s="204"/>
      <c r="G617" s="204"/>
      <c r="H617" s="205">
        <v>12.5</v>
      </c>
      <c r="I617" s="202">
        <v>3</v>
      </c>
      <c r="J617" s="204">
        <v>0.24</v>
      </c>
      <c r="K617" s="202">
        <v>26</v>
      </c>
      <c r="L617" s="204">
        <v>5.3999999999999999E-2</v>
      </c>
      <c r="M617" s="204">
        <v>7.0999999999999994E-2</v>
      </c>
      <c r="N617" s="202"/>
      <c r="O617" s="202" t="s">
        <v>310</v>
      </c>
      <c r="P617" s="355">
        <v>1.1335999999999999</v>
      </c>
    </row>
    <row r="618" spans="1:16" ht="22.5" x14ac:dyDescent="0.2">
      <c r="A618" s="202" t="s">
        <v>3714</v>
      </c>
      <c r="B618" s="202" t="s">
        <v>3305</v>
      </c>
      <c r="C618" s="354" t="s">
        <v>4991</v>
      </c>
      <c r="D618" s="204">
        <v>0.6</v>
      </c>
      <c r="E618" s="204">
        <v>0.58699999999999997</v>
      </c>
      <c r="F618" s="204"/>
      <c r="G618" s="204"/>
      <c r="H618" s="205">
        <v>3.9</v>
      </c>
      <c r="I618" s="202">
        <v>1</v>
      </c>
      <c r="J618" s="204">
        <v>0.32700000000000001</v>
      </c>
      <c r="K618" s="202">
        <v>9</v>
      </c>
      <c r="L618" s="204">
        <v>0.16600000000000001</v>
      </c>
      <c r="M618" s="204">
        <v>0.112</v>
      </c>
      <c r="N618" s="202"/>
      <c r="O618" s="202" t="s">
        <v>310</v>
      </c>
      <c r="P618" s="355">
        <v>1.9108000000000001</v>
      </c>
    </row>
    <row r="619" spans="1:16" ht="22.5" x14ac:dyDescent="0.2">
      <c r="A619" s="202" t="s">
        <v>3650</v>
      </c>
      <c r="B619" s="202" t="s">
        <v>3305</v>
      </c>
      <c r="C619" s="354" t="s">
        <v>4992</v>
      </c>
      <c r="D619" s="204">
        <v>0.36</v>
      </c>
      <c r="E619" s="204">
        <v>0.35799999999999998</v>
      </c>
      <c r="F619" s="204"/>
      <c r="G619" s="204"/>
      <c r="H619" s="205">
        <v>4.5</v>
      </c>
      <c r="I619" s="202">
        <v>1</v>
      </c>
      <c r="J619" s="204">
        <v>0.17399999999999999</v>
      </c>
      <c r="K619" s="202">
        <v>12</v>
      </c>
      <c r="L619" s="204">
        <v>5.1999999999999998E-2</v>
      </c>
      <c r="M619" s="204">
        <v>6.0999999999999999E-2</v>
      </c>
      <c r="N619" s="202"/>
      <c r="O619" s="202" t="s">
        <v>310</v>
      </c>
      <c r="P619" s="355">
        <v>0.91080000000000005</v>
      </c>
    </row>
    <row r="620" spans="1:16" ht="56.25" x14ac:dyDescent="0.2">
      <c r="A620" s="202" t="s">
        <v>664</v>
      </c>
      <c r="B620" s="202" t="s">
        <v>3305</v>
      </c>
      <c r="C620" s="354" t="s">
        <v>7342</v>
      </c>
      <c r="D620" s="204">
        <v>0.80600000000000005</v>
      </c>
      <c r="E620" s="204">
        <v>0.80400000000000005</v>
      </c>
      <c r="F620" s="204"/>
      <c r="G620" s="204"/>
      <c r="H620" s="205">
        <v>11.5</v>
      </c>
      <c r="I620" s="202">
        <v>3</v>
      </c>
      <c r="J620" s="204">
        <v>0.193</v>
      </c>
      <c r="K620" s="202">
        <v>23</v>
      </c>
      <c r="L620" s="204">
        <v>4.7E-2</v>
      </c>
      <c r="M620" s="204">
        <v>6.2E-2</v>
      </c>
      <c r="N620" s="202"/>
      <c r="O620" s="202"/>
      <c r="P620" s="355">
        <v>1.1094999999999999</v>
      </c>
    </row>
    <row r="621" spans="1:16" ht="45" x14ac:dyDescent="0.2">
      <c r="A621" s="202" t="s">
        <v>3489</v>
      </c>
      <c r="B621" s="202" t="s">
        <v>3305</v>
      </c>
      <c r="C621" s="354" t="s">
        <v>7856</v>
      </c>
      <c r="D621" s="204">
        <v>0.40400000000000003</v>
      </c>
      <c r="E621" s="204">
        <v>0.40400000000000003</v>
      </c>
      <c r="F621" s="204"/>
      <c r="G621" s="204"/>
      <c r="H621" s="205">
        <v>6.3</v>
      </c>
      <c r="I621" s="202">
        <v>1</v>
      </c>
      <c r="J621" s="204">
        <v>0.22</v>
      </c>
      <c r="K621" s="202">
        <v>13</v>
      </c>
      <c r="L621" s="204">
        <v>4.3999999999999997E-2</v>
      </c>
      <c r="M621" s="204">
        <v>5.5E-2</v>
      </c>
      <c r="N621" s="202"/>
      <c r="O621" s="202"/>
      <c r="P621" s="355">
        <v>1.2855000000000001</v>
      </c>
    </row>
    <row r="622" spans="1:16" ht="56.25" x14ac:dyDescent="0.2">
      <c r="A622" s="202" t="s">
        <v>3490</v>
      </c>
      <c r="B622" s="202" t="s">
        <v>3305</v>
      </c>
      <c r="C622" s="354" t="s">
        <v>7857</v>
      </c>
      <c r="D622" s="204">
        <v>0.379</v>
      </c>
      <c r="E622" s="204">
        <v>0.379</v>
      </c>
      <c r="F622" s="204"/>
      <c r="G622" s="204"/>
      <c r="H622" s="205">
        <v>5.6</v>
      </c>
      <c r="I622" s="202">
        <v>1</v>
      </c>
      <c r="J622" s="204">
        <v>0.214</v>
      </c>
      <c r="K622" s="202">
        <v>12</v>
      </c>
      <c r="L622" s="204">
        <v>4.5999999999999999E-2</v>
      </c>
      <c r="M622" s="204">
        <v>5.6000000000000001E-2</v>
      </c>
      <c r="N622" s="202"/>
      <c r="O622" s="202"/>
      <c r="P622" s="355">
        <v>1.0095000000000001</v>
      </c>
    </row>
    <row r="623" spans="1:16" ht="56.25" x14ac:dyDescent="0.2">
      <c r="A623" s="202" t="s">
        <v>3491</v>
      </c>
      <c r="B623" s="202" t="s">
        <v>3305</v>
      </c>
      <c r="C623" s="354" t="s">
        <v>7858</v>
      </c>
      <c r="D623" s="204">
        <v>0.22700000000000001</v>
      </c>
      <c r="E623" s="204">
        <v>0.22700000000000001</v>
      </c>
      <c r="F623" s="204"/>
      <c r="G623" s="204"/>
      <c r="H623" s="205">
        <v>3.9</v>
      </c>
      <c r="I623" s="202">
        <v>1</v>
      </c>
      <c r="J623" s="204">
        <v>9.4E-2</v>
      </c>
      <c r="K623" s="202">
        <v>8</v>
      </c>
      <c r="L623" s="204">
        <v>0.04</v>
      </c>
      <c r="M623" s="204">
        <v>4.5999999999999999E-2</v>
      </c>
      <c r="N623" s="202"/>
      <c r="O623" s="202"/>
      <c r="P623" s="355">
        <v>0.77600000000000002</v>
      </c>
    </row>
    <row r="624" spans="1:16" ht="45" x14ac:dyDescent="0.2">
      <c r="A624" s="202" t="s">
        <v>2097</v>
      </c>
      <c r="B624" s="202" t="s">
        <v>3305</v>
      </c>
      <c r="C624" s="354" t="s">
        <v>6711</v>
      </c>
      <c r="D624" s="204">
        <v>0.39500000000000002</v>
      </c>
      <c r="E624" s="204">
        <v>0.36399999999999999</v>
      </c>
      <c r="F624" s="204"/>
      <c r="G624" s="204"/>
      <c r="H624" s="205">
        <v>2.6</v>
      </c>
      <c r="I624" s="202">
        <v>1</v>
      </c>
      <c r="J624" s="204">
        <v>4.8000000000000001E-2</v>
      </c>
      <c r="K624" s="202">
        <v>5</v>
      </c>
      <c r="L624" s="204">
        <v>6.9000000000000006E-2</v>
      </c>
      <c r="M624" s="204">
        <v>7.0999999999999994E-2</v>
      </c>
      <c r="N624" s="202"/>
      <c r="O624" s="202"/>
      <c r="P624" s="355">
        <v>1.4671000000000001</v>
      </c>
    </row>
    <row r="625" spans="1:16" ht="45" x14ac:dyDescent="0.2">
      <c r="A625" s="202" t="s">
        <v>2098</v>
      </c>
      <c r="B625" s="202" t="s">
        <v>3305</v>
      </c>
      <c r="C625" s="354" t="s">
        <v>6712</v>
      </c>
      <c r="D625" s="204">
        <v>0.307</v>
      </c>
      <c r="E625" s="204">
        <v>0.29299999999999998</v>
      </c>
      <c r="F625" s="204"/>
      <c r="G625" s="204"/>
      <c r="H625" s="205">
        <v>3</v>
      </c>
      <c r="I625" s="202">
        <v>1</v>
      </c>
      <c r="J625" s="204">
        <v>9.2999999999999999E-2</v>
      </c>
      <c r="K625" s="202">
        <v>7</v>
      </c>
      <c r="L625" s="204">
        <v>4.3999999999999997E-2</v>
      </c>
      <c r="M625" s="204">
        <v>4.7E-2</v>
      </c>
      <c r="N625" s="202"/>
      <c r="O625" s="202"/>
      <c r="P625" s="355">
        <v>0.87760000000000005</v>
      </c>
    </row>
    <row r="626" spans="1:16" ht="33.75" x14ac:dyDescent="0.2">
      <c r="A626" s="202" t="s">
        <v>124</v>
      </c>
      <c r="B626" s="202" t="s">
        <v>3305</v>
      </c>
      <c r="C626" s="354" t="s">
        <v>6713</v>
      </c>
      <c r="D626" s="204">
        <v>0.22700000000000001</v>
      </c>
      <c r="E626" s="204">
        <v>0.22600000000000001</v>
      </c>
      <c r="F626" s="204"/>
      <c r="G626" s="204"/>
      <c r="H626" s="205">
        <v>2.6</v>
      </c>
      <c r="I626" s="202">
        <v>1</v>
      </c>
      <c r="J626" s="204">
        <v>0.06</v>
      </c>
      <c r="K626" s="202">
        <v>5</v>
      </c>
      <c r="L626" s="204">
        <v>0.06</v>
      </c>
      <c r="M626" s="204">
        <v>6.2E-2</v>
      </c>
      <c r="N626" s="202"/>
      <c r="O626" s="202"/>
      <c r="P626" s="355">
        <v>1.2141999999999999</v>
      </c>
    </row>
    <row r="627" spans="1:16" ht="33.75" x14ac:dyDescent="0.2">
      <c r="A627" s="202" t="s">
        <v>6714</v>
      </c>
      <c r="B627" s="202" t="s">
        <v>3305</v>
      </c>
      <c r="C627" s="354" t="s">
        <v>6715</v>
      </c>
      <c r="D627" s="204">
        <v>0.186</v>
      </c>
      <c r="E627" s="204">
        <v>0.186</v>
      </c>
      <c r="F627" s="204"/>
      <c r="G627" s="204"/>
      <c r="H627" s="205">
        <v>2.2999999999999998</v>
      </c>
      <c r="I627" s="202">
        <v>1</v>
      </c>
      <c r="J627" s="204">
        <v>7.4999999999999997E-2</v>
      </c>
      <c r="K627" s="202">
        <v>5</v>
      </c>
      <c r="L627" s="204">
        <v>5.3999999999999999E-2</v>
      </c>
      <c r="M627" s="204">
        <v>5.3999999999999999E-2</v>
      </c>
      <c r="N627" s="202"/>
      <c r="O627" s="202"/>
      <c r="P627" s="355">
        <v>0.76439999999999997</v>
      </c>
    </row>
    <row r="628" spans="1:16" ht="22.5" x14ac:dyDescent="0.2">
      <c r="A628" s="202" t="s">
        <v>531</v>
      </c>
      <c r="B628" s="202" t="s">
        <v>3305</v>
      </c>
      <c r="C628" s="354" t="s">
        <v>5765</v>
      </c>
      <c r="D628" s="204">
        <v>0.314</v>
      </c>
      <c r="E628" s="204">
        <v>0.31</v>
      </c>
      <c r="F628" s="204"/>
      <c r="G628" s="204"/>
      <c r="H628" s="205">
        <v>3.9</v>
      </c>
      <c r="I628" s="202">
        <v>1</v>
      </c>
      <c r="J628" s="204">
        <v>0.151</v>
      </c>
      <c r="K628" s="202">
        <v>10</v>
      </c>
      <c r="L628" s="204">
        <v>5.0999999999999997E-2</v>
      </c>
      <c r="M628" s="204">
        <v>5.8000000000000003E-2</v>
      </c>
      <c r="N628" s="202"/>
      <c r="O628" s="202"/>
      <c r="P628" s="355">
        <v>0.77569999999999995</v>
      </c>
    </row>
    <row r="629" spans="1:16" ht="22.5" x14ac:dyDescent="0.2">
      <c r="A629" s="202" t="s">
        <v>2545</v>
      </c>
      <c r="B629" s="202" t="s">
        <v>3305</v>
      </c>
      <c r="C629" s="354" t="s">
        <v>5536</v>
      </c>
      <c r="D629" s="204">
        <v>0.626</v>
      </c>
      <c r="E629" s="204">
        <v>0.624</v>
      </c>
      <c r="F629" s="204"/>
      <c r="G629" s="204"/>
      <c r="H629" s="205">
        <v>8.1999999999999993</v>
      </c>
      <c r="I629" s="202">
        <v>2</v>
      </c>
      <c r="J629" s="204">
        <v>0.19800000000000001</v>
      </c>
      <c r="K629" s="202">
        <v>19</v>
      </c>
      <c r="L629" s="204">
        <v>5.0999999999999997E-2</v>
      </c>
      <c r="M629" s="204">
        <v>6.5000000000000002E-2</v>
      </c>
      <c r="N629" s="202"/>
      <c r="O629" s="202"/>
      <c r="P629" s="355">
        <v>0.68700000000000006</v>
      </c>
    </row>
    <row r="630" spans="1:16" ht="22.5" x14ac:dyDescent="0.2">
      <c r="A630" s="202" t="s">
        <v>2366</v>
      </c>
      <c r="B630" s="202" t="s">
        <v>3305</v>
      </c>
      <c r="C630" s="354" t="s">
        <v>3853</v>
      </c>
      <c r="D630" s="204">
        <v>0.17399999999999999</v>
      </c>
      <c r="E630" s="204">
        <v>0.17100000000000001</v>
      </c>
      <c r="F630" s="204"/>
      <c r="G630" s="204"/>
      <c r="H630" s="205">
        <v>1</v>
      </c>
      <c r="I630" s="202"/>
      <c r="J630" s="204"/>
      <c r="K630" s="202"/>
      <c r="L630" s="204"/>
      <c r="M630" s="204"/>
      <c r="N630" s="202"/>
      <c r="O630" s="202"/>
      <c r="P630" s="355">
        <v>1.1436999999999999</v>
      </c>
    </row>
    <row r="631" spans="1:16" ht="22.5" x14ac:dyDescent="0.2">
      <c r="A631" s="202" t="s">
        <v>1276</v>
      </c>
      <c r="B631" s="202" t="s">
        <v>3305</v>
      </c>
      <c r="C631" s="354" t="s">
        <v>3855</v>
      </c>
      <c r="D631" s="204">
        <v>0.40400000000000003</v>
      </c>
      <c r="E631" s="204">
        <v>0.39900000000000002</v>
      </c>
      <c r="F631" s="204"/>
      <c r="G631" s="204"/>
      <c r="H631" s="205">
        <v>4.3</v>
      </c>
      <c r="I631" s="202">
        <v>1</v>
      </c>
      <c r="J631" s="204">
        <v>0.246</v>
      </c>
      <c r="K631" s="202">
        <v>11</v>
      </c>
      <c r="L631" s="204">
        <v>0.06</v>
      </c>
      <c r="M631" s="204">
        <v>7.0000000000000007E-2</v>
      </c>
      <c r="N631" s="202"/>
      <c r="O631" s="202"/>
      <c r="P631" s="355">
        <v>1.1449</v>
      </c>
    </row>
    <row r="632" spans="1:16" x14ac:dyDescent="0.2">
      <c r="A632" s="81" t="s">
        <v>2884</v>
      </c>
      <c r="B632" s="207"/>
      <c r="C632" s="360"/>
      <c r="D632" s="209"/>
      <c r="E632" s="209"/>
      <c r="F632" s="209"/>
      <c r="G632" s="209"/>
      <c r="H632" s="210"/>
      <c r="I632" s="207"/>
      <c r="J632" s="209"/>
      <c r="K632" s="207"/>
      <c r="L632" s="209"/>
      <c r="M632" s="209"/>
      <c r="N632" s="207"/>
      <c r="O632" s="207"/>
      <c r="P632" s="363"/>
    </row>
    <row r="633" spans="1:16" ht="22.5" x14ac:dyDescent="0.2">
      <c r="A633" s="202" t="s">
        <v>3186</v>
      </c>
      <c r="B633" s="202" t="s">
        <v>3303</v>
      </c>
      <c r="C633" s="354" t="s">
        <v>3187</v>
      </c>
      <c r="D633" s="204">
        <v>3.0880000000000001</v>
      </c>
      <c r="E633" s="204">
        <v>2.87</v>
      </c>
      <c r="F633" s="204"/>
      <c r="G633" s="204"/>
      <c r="H633" s="205">
        <v>15.1</v>
      </c>
      <c r="I633" s="202">
        <v>4</v>
      </c>
      <c r="J633" s="204">
        <v>0.29599999999999999</v>
      </c>
      <c r="K633" s="202">
        <v>29</v>
      </c>
      <c r="L633" s="204">
        <v>6.9000000000000006E-2</v>
      </c>
      <c r="M633" s="204">
        <v>9.1999999999999998E-2</v>
      </c>
      <c r="N633" s="202"/>
      <c r="O633" s="202"/>
      <c r="P633" s="355">
        <v>1.0054000000000001</v>
      </c>
    </row>
    <row r="634" spans="1:16" ht="33.75" x14ac:dyDescent="0.2">
      <c r="A634" s="202" t="s">
        <v>3188</v>
      </c>
      <c r="B634" s="202" t="s">
        <v>3303</v>
      </c>
      <c r="C634" s="354" t="s">
        <v>2216</v>
      </c>
      <c r="D634" s="204">
        <v>1.4</v>
      </c>
      <c r="E634" s="204">
        <v>1.2749999999999999</v>
      </c>
      <c r="F634" s="204"/>
      <c r="G634" s="204"/>
      <c r="H634" s="205">
        <v>10.5</v>
      </c>
      <c r="I634" s="202">
        <v>3</v>
      </c>
      <c r="J634" s="204">
        <v>0.14399999999999999</v>
      </c>
      <c r="K634" s="202">
        <v>15</v>
      </c>
      <c r="L634" s="204">
        <v>3.7999999999999999E-2</v>
      </c>
      <c r="M634" s="204">
        <v>0.05</v>
      </c>
      <c r="N634" s="202"/>
      <c r="O634" s="202"/>
      <c r="P634" s="355">
        <v>0.73209999999999997</v>
      </c>
    </row>
    <row r="635" spans="1:16" ht="22.5" x14ac:dyDescent="0.2">
      <c r="A635" s="202" t="s">
        <v>2885</v>
      </c>
      <c r="B635" s="202" t="s">
        <v>3303</v>
      </c>
      <c r="C635" s="354" t="s">
        <v>6716</v>
      </c>
      <c r="D635" s="204">
        <v>1.417</v>
      </c>
      <c r="E635" s="204">
        <v>1.3260000000000001</v>
      </c>
      <c r="F635" s="204"/>
      <c r="G635" s="204"/>
      <c r="H635" s="205">
        <v>12.6</v>
      </c>
      <c r="I635" s="202">
        <v>3</v>
      </c>
      <c r="J635" s="204">
        <v>0.223</v>
      </c>
      <c r="K635" s="202">
        <v>26</v>
      </c>
      <c r="L635" s="204">
        <v>4.9000000000000002E-2</v>
      </c>
      <c r="M635" s="204">
        <v>6.5000000000000002E-2</v>
      </c>
      <c r="N635" s="202"/>
      <c r="O635" s="202"/>
      <c r="P635" s="355">
        <v>0.84399999999999997</v>
      </c>
    </row>
    <row r="636" spans="1:16" ht="22.5" x14ac:dyDescent="0.2">
      <c r="A636" s="202" t="s">
        <v>2886</v>
      </c>
      <c r="B636" s="202" t="s">
        <v>3303</v>
      </c>
      <c r="C636" s="354" t="s">
        <v>6717</v>
      </c>
      <c r="D636" s="204">
        <v>0.51800000000000002</v>
      </c>
      <c r="E636" s="204">
        <v>0.46600000000000003</v>
      </c>
      <c r="F636" s="204"/>
      <c r="G636" s="204"/>
      <c r="H636" s="205">
        <v>4.7</v>
      </c>
      <c r="I636" s="202">
        <v>1</v>
      </c>
      <c r="J636" s="204">
        <v>0.115</v>
      </c>
      <c r="K636" s="202">
        <v>9</v>
      </c>
      <c r="L636" s="204">
        <v>3.4000000000000002E-2</v>
      </c>
      <c r="M636" s="204">
        <v>0.04</v>
      </c>
      <c r="N636" s="202"/>
      <c r="O636" s="202"/>
      <c r="P636" s="355">
        <v>0.77</v>
      </c>
    </row>
    <row r="637" spans="1:16" ht="45" x14ac:dyDescent="0.2">
      <c r="A637" s="202" t="s">
        <v>2217</v>
      </c>
      <c r="B637" s="202" t="s">
        <v>3303</v>
      </c>
      <c r="C637" s="354" t="s">
        <v>7859</v>
      </c>
      <c r="D637" s="204">
        <v>1.006</v>
      </c>
      <c r="E637" s="204">
        <v>0.878</v>
      </c>
      <c r="F637" s="204"/>
      <c r="G637" s="204"/>
      <c r="H637" s="205">
        <v>5.6</v>
      </c>
      <c r="I637" s="202">
        <v>1</v>
      </c>
      <c r="J637" s="204">
        <v>0.16500000000000001</v>
      </c>
      <c r="K637" s="202">
        <v>13</v>
      </c>
      <c r="L637" s="204">
        <v>5.8999999999999997E-2</v>
      </c>
      <c r="M637" s="204">
        <v>0.05</v>
      </c>
      <c r="N637" s="202"/>
      <c r="O637" s="202"/>
      <c r="P637" s="355">
        <v>1.3651</v>
      </c>
    </row>
    <row r="638" spans="1:16" ht="56.25" x14ac:dyDescent="0.2">
      <c r="A638" s="202" t="s">
        <v>2218</v>
      </c>
      <c r="B638" s="202" t="s">
        <v>3303</v>
      </c>
      <c r="C638" s="354" t="s">
        <v>7860</v>
      </c>
      <c r="D638" s="204">
        <v>0.85499999999999998</v>
      </c>
      <c r="E638" s="204">
        <v>0.75800000000000001</v>
      </c>
      <c r="F638" s="204"/>
      <c r="G638" s="204"/>
      <c r="H638" s="205">
        <v>5.0999999999999996</v>
      </c>
      <c r="I638" s="202">
        <v>1</v>
      </c>
      <c r="J638" s="204">
        <v>0.155</v>
      </c>
      <c r="K638" s="202">
        <v>12</v>
      </c>
      <c r="L638" s="204">
        <v>6.0999999999999999E-2</v>
      </c>
      <c r="M638" s="204">
        <v>5.0999999999999997E-2</v>
      </c>
      <c r="N638" s="202"/>
      <c r="O638" s="202"/>
      <c r="P638" s="355">
        <v>1.3105</v>
      </c>
    </row>
    <row r="639" spans="1:16" ht="56.25" x14ac:dyDescent="0.2">
      <c r="A639" s="202" t="s">
        <v>2684</v>
      </c>
      <c r="B639" s="202" t="s">
        <v>3303</v>
      </c>
      <c r="C639" s="354" t="s">
        <v>7861</v>
      </c>
      <c r="D639" s="204">
        <v>0.80800000000000005</v>
      </c>
      <c r="E639" s="204">
        <v>0.72199999999999998</v>
      </c>
      <c r="F639" s="204"/>
      <c r="G639" s="204"/>
      <c r="H639" s="205">
        <v>4.0999999999999996</v>
      </c>
      <c r="I639" s="202">
        <v>1</v>
      </c>
      <c r="J639" s="204">
        <v>0.13</v>
      </c>
      <c r="K639" s="202">
        <v>9</v>
      </c>
      <c r="L639" s="204">
        <v>4.3999999999999997E-2</v>
      </c>
      <c r="M639" s="204">
        <v>5.0999999999999997E-2</v>
      </c>
      <c r="N639" s="202"/>
      <c r="O639" s="202"/>
      <c r="P639" s="355">
        <v>0.71850000000000003</v>
      </c>
    </row>
    <row r="640" spans="1:16" ht="45" x14ac:dyDescent="0.2">
      <c r="A640" s="202" t="s">
        <v>2894</v>
      </c>
      <c r="B640" s="202" t="s">
        <v>3303</v>
      </c>
      <c r="C640" s="354" t="s">
        <v>7862</v>
      </c>
      <c r="D640" s="204">
        <v>1.6839999999999999</v>
      </c>
      <c r="E640" s="204">
        <v>1.5469999999999999</v>
      </c>
      <c r="F640" s="204"/>
      <c r="G640" s="204"/>
      <c r="H640" s="205">
        <v>10.7</v>
      </c>
      <c r="I640" s="202">
        <v>3</v>
      </c>
      <c r="J640" s="204">
        <v>0.18</v>
      </c>
      <c r="K640" s="202">
        <v>22</v>
      </c>
      <c r="L640" s="204">
        <v>4.7E-2</v>
      </c>
      <c r="M640" s="204">
        <v>6.2E-2</v>
      </c>
      <c r="N640" s="202"/>
      <c r="O640" s="202"/>
      <c r="P640" s="355">
        <v>0.84699999999999998</v>
      </c>
    </row>
    <row r="641" spans="1:16" ht="45" x14ac:dyDescent="0.2">
      <c r="A641" s="202" t="s">
        <v>2895</v>
      </c>
      <c r="B641" s="202" t="s">
        <v>3303</v>
      </c>
      <c r="C641" s="354" t="s">
        <v>7863</v>
      </c>
      <c r="D641" s="204">
        <v>0.72</v>
      </c>
      <c r="E641" s="204">
        <v>0.65</v>
      </c>
      <c r="F641" s="204"/>
      <c r="G641" s="204"/>
      <c r="H641" s="205">
        <v>3.5</v>
      </c>
      <c r="I641" s="202">
        <v>1</v>
      </c>
      <c r="J641" s="204">
        <v>0.16</v>
      </c>
      <c r="K641" s="202">
        <v>9</v>
      </c>
      <c r="L641" s="204">
        <v>6.6000000000000003E-2</v>
      </c>
      <c r="M641" s="204">
        <v>7.3999999999999996E-2</v>
      </c>
      <c r="N641" s="202"/>
      <c r="O641" s="202"/>
      <c r="P641" s="355">
        <v>0.77349999999999997</v>
      </c>
    </row>
    <row r="642" spans="1:16" ht="33.75" x14ac:dyDescent="0.2">
      <c r="A642" s="202" t="s">
        <v>545</v>
      </c>
      <c r="B642" s="202" t="s">
        <v>3303</v>
      </c>
      <c r="C642" s="354" t="s">
        <v>7864</v>
      </c>
      <c r="D642" s="204">
        <v>0.56799999999999995</v>
      </c>
      <c r="E642" s="204">
        <v>0.48299999999999998</v>
      </c>
      <c r="F642" s="204"/>
      <c r="G642" s="204"/>
      <c r="H642" s="205">
        <v>2.2999999999999998</v>
      </c>
      <c r="I642" s="202">
        <v>1</v>
      </c>
      <c r="J642" s="204">
        <v>0.08</v>
      </c>
      <c r="K642" s="202">
        <v>5</v>
      </c>
      <c r="L642" s="204">
        <v>4.9000000000000002E-2</v>
      </c>
      <c r="M642" s="204">
        <v>4.8000000000000001E-2</v>
      </c>
      <c r="N642" s="202"/>
      <c r="O642" s="202"/>
      <c r="P642" s="355">
        <v>1.4841</v>
      </c>
    </row>
    <row r="643" spans="1:16" ht="45" x14ac:dyDescent="0.2">
      <c r="A643" s="202" t="s">
        <v>1260</v>
      </c>
      <c r="B643" s="202" t="s">
        <v>3303</v>
      </c>
      <c r="C643" s="354" t="s">
        <v>7865</v>
      </c>
      <c r="D643" s="204">
        <v>0.371</v>
      </c>
      <c r="E643" s="204">
        <v>0.32700000000000001</v>
      </c>
      <c r="F643" s="204"/>
      <c r="G643" s="204"/>
      <c r="H643" s="205">
        <v>2.5</v>
      </c>
      <c r="I643" s="202">
        <v>1</v>
      </c>
      <c r="J643" s="204">
        <v>5.8999999999999997E-2</v>
      </c>
      <c r="K643" s="202">
        <v>5</v>
      </c>
      <c r="L643" s="204">
        <v>3.5999999999999997E-2</v>
      </c>
      <c r="M643" s="204">
        <v>3.6999999999999998E-2</v>
      </c>
      <c r="N643" s="202"/>
      <c r="O643" s="202"/>
      <c r="P643" s="355">
        <v>0.83819999999999995</v>
      </c>
    </row>
    <row r="644" spans="1:16" ht="22.5" x14ac:dyDescent="0.2">
      <c r="A644" s="202" t="s">
        <v>7353</v>
      </c>
      <c r="B644" s="202" t="s">
        <v>3303</v>
      </c>
      <c r="C644" s="354" t="s">
        <v>7354</v>
      </c>
      <c r="D644" s="204">
        <v>0.45900000000000002</v>
      </c>
      <c r="E644" s="204">
        <v>0.41199999999999998</v>
      </c>
      <c r="F644" s="204"/>
      <c r="G644" s="204"/>
      <c r="H644" s="205">
        <v>3</v>
      </c>
      <c r="I644" s="202">
        <v>1</v>
      </c>
      <c r="J644" s="204">
        <v>0.129</v>
      </c>
      <c r="K644" s="202">
        <v>7</v>
      </c>
      <c r="L644" s="204">
        <v>4.9000000000000002E-2</v>
      </c>
      <c r="M644" s="204">
        <v>5.1999999999999998E-2</v>
      </c>
      <c r="N644" s="202"/>
      <c r="O644" s="202"/>
      <c r="P644" s="355">
        <v>0.92500000000000004</v>
      </c>
    </row>
    <row r="645" spans="1:16" ht="45" x14ac:dyDescent="0.2">
      <c r="A645" s="202" t="s">
        <v>7355</v>
      </c>
      <c r="B645" s="202" t="s">
        <v>3303</v>
      </c>
      <c r="C645" s="354" t="s">
        <v>7356</v>
      </c>
      <c r="D645" s="204">
        <v>0.377</v>
      </c>
      <c r="E645" s="204">
        <v>0.33500000000000002</v>
      </c>
      <c r="F645" s="204"/>
      <c r="G645" s="204"/>
      <c r="H645" s="205">
        <v>2.4</v>
      </c>
      <c r="I645" s="202">
        <v>1</v>
      </c>
      <c r="J645" s="204">
        <v>9.1999999999999998E-2</v>
      </c>
      <c r="K645" s="202">
        <v>5</v>
      </c>
      <c r="L645" s="204">
        <v>5.0999999999999997E-2</v>
      </c>
      <c r="M645" s="204">
        <v>5.0999999999999997E-2</v>
      </c>
      <c r="N645" s="202"/>
      <c r="O645" s="202"/>
      <c r="P645" s="355">
        <v>0.86960000000000004</v>
      </c>
    </row>
    <row r="646" spans="1:16" ht="33.75" x14ac:dyDescent="0.2">
      <c r="A646" s="202" t="s">
        <v>546</v>
      </c>
      <c r="B646" s="202" t="s">
        <v>3303</v>
      </c>
      <c r="C646" s="354" t="s">
        <v>5767</v>
      </c>
      <c r="D646" s="204">
        <v>0.76800000000000002</v>
      </c>
      <c r="E646" s="204">
        <v>0.75700000000000001</v>
      </c>
      <c r="F646" s="204"/>
      <c r="G646" s="204"/>
      <c r="H646" s="205">
        <v>3.4</v>
      </c>
      <c r="I646" s="202">
        <v>1</v>
      </c>
      <c r="J646" s="204">
        <v>0.42199999999999999</v>
      </c>
      <c r="K646" s="202">
        <v>7</v>
      </c>
      <c r="L646" s="204">
        <v>0.14699999999999999</v>
      </c>
      <c r="M646" s="204">
        <v>0.16200000000000001</v>
      </c>
      <c r="N646" s="202"/>
      <c r="O646" s="202"/>
      <c r="P646" s="355">
        <v>0.871</v>
      </c>
    </row>
    <row r="647" spans="1:16" ht="33.75" x14ac:dyDescent="0.2">
      <c r="A647" s="202" t="s">
        <v>547</v>
      </c>
      <c r="B647" s="202" t="s">
        <v>3303</v>
      </c>
      <c r="C647" s="354" t="s">
        <v>3856</v>
      </c>
      <c r="D647" s="204">
        <v>1.7549999999999999</v>
      </c>
      <c r="E647" s="204">
        <v>1.671</v>
      </c>
      <c r="F647" s="204"/>
      <c r="G647" s="204"/>
      <c r="H647" s="205">
        <v>2.2999999999999998</v>
      </c>
      <c r="I647" s="202">
        <v>1</v>
      </c>
      <c r="J647" s="204">
        <v>0.22600000000000001</v>
      </c>
      <c r="K647" s="202">
        <v>4</v>
      </c>
      <c r="L647" s="204">
        <v>0.129</v>
      </c>
      <c r="M647" s="204">
        <v>0.129</v>
      </c>
      <c r="N647" s="202"/>
      <c r="O647" s="202" t="s">
        <v>310</v>
      </c>
      <c r="P647" s="355">
        <v>0.96960000000000002</v>
      </c>
    </row>
    <row r="648" spans="1:16" ht="45" x14ac:dyDescent="0.2">
      <c r="A648" s="202" t="s">
        <v>548</v>
      </c>
      <c r="B648" s="202" t="s">
        <v>3303</v>
      </c>
      <c r="C648" s="354" t="s">
        <v>7357</v>
      </c>
      <c r="D648" s="204">
        <v>1.25</v>
      </c>
      <c r="E648" s="204">
        <v>1.147</v>
      </c>
      <c r="F648" s="204"/>
      <c r="G648" s="204"/>
      <c r="H648" s="205">
        <v>10.199999999999999</v>
      </c>
      <c r="I648" s="202">
        <v>2</v>
      </c>
      <c r="J648" s="204">
        <v>0.21199999999999999</v>
      </c>
      <c r="K648" s="202">
        <v>18</v>
      </c>
      <c r="L648" s="204">
        <v>4.2999999999999997E-2</v>
      </c>
      <c r="M648" s="204">
        <v>5.7000000000000002E-2</v>
      </c>
      <c r="N648" s="202"/>
      <c r="O648" s="202"/>
      <c r="P648" s="355">
        <v>0.7379</v>
      </c>
    </row>
    <row r="649" spans="1:16" ht="33.75" x14ac:dyDescent="0.2">
      <c r="A649" s="202" t="s">
        <v>1733</v>
      </c>
      <c r="B649" s="202" t="s">
        <v>3303</v>
      </c>
      <c r="C649" s="354" t="s">
        <v>7358</v>
      </c>
      <c r="D649" s="204">
        <v>0.80200000000000005</v>
      </c>
      <c r="E649" s="204">
        <v>0.73599999999999999</v>
      </c>
      <c r="F649" s="204"/>
      <c r="G649" s="204"/>
      <c r="H649" s="205">
        <v>5</v>
      </c>
      <c r="I649" s="202">
        <v>1</v>
      </c>
      <c r="J649" s="204">
        <v>0.53</v>
      </c>
      <c r="K649" s="202">
        <v>11</v>
      </c>
      <c r="L649" s="204">
        <v>5.1999999999999998E-2</v>
      </c>
      <c r="M649" s="204">
        <v>6.2E-2</v>
      </c>
      <c r="N649" s="202"/>
      <c r="O649" s="202"/>
      <c r="P649" s="355">
        <v>0.73729999999999996</v>
      </c>
    </row>
    <row r="650" spans="1:16" ht="33.75" x14ac:dyDescent="0.2">
      <c r="A650" s="202" t="s">
        <v>2685</v>
      </c>
      <c r="B650" s="202" t="s">
        <v>3303</v>
      </c>
      <c r="C650" s="354" t="s">
        <v>5768</v>
      </c>
      <c r="D650" s="204">
        <v>3.0640000000000001</v>
      </c>
      <c r="E650" s="204">
        <v>3.048</v>
      </c>
      <c r="F650" s="204"/>
      <c r="G650" s="204"/>
      <c r="H650" s="205">
        <v>25.6</v>
      </c>
      <c r="I650" s="202">
        <v>8</v>
      </c>
      <c r="J650" s="204">
        <v>0.32300000000000001</v>
      </c>
      <c r="K650" s="202">
        <v>44</v>
      </c>
      <c r="L650" s="204">
        <v>0.115</v>
      </c>
      <c r="M650" s="204">
        <v>0.109</v>
      </c>
      <c r="N650" s="202"/>
      <c r="O650" s="202" t="s">
        <v>310</v>
      </c>
      <c r="P650" s="355">
        <v>0.86860000000000004</v>
      </c>
    </row>
    <row r="651" spans="1:16" x14ac:dyDescent="0.2">
      <c r="A651" s="202" t="s">
        <v>3133</v>
      </c>
      <c r="B651" s="202" t="s">
        <v>3303</v>
      </c>
      <c r="C651" s="354" t="s">
        <v>7866</v>
      </c>
      <c r="D651" s="204">
        <v>1.613</v>
      </c>
      <c r="E651" s="204">
        <v>1.613</v>
      </c>
      <c r="F651" s="204"/>
      <c r="G651" s="204"/>
      <c r="H651" s="205">
        <v>2.6</v>
      </c>
      <c r="I651" s="202">
        <v>1</v>
      </c>
      <c r="J651" s="204">
        <v>0.83899999999999997</v>
      </c>
      <c r="K651" s="202">
        <v>5</v>
      </c>
      <c r="L651" s="204">
        <v>0.45200000000000001</v>
      </c>
      <c r="M651" s="204">
        <v>0.46600000000000003</v>
      </c>
      <c r="N651" s="202"/>
      <c r="O651" s="202"/>
      <c r="P651" s="355">
        <v>1.4065000000000001</v>
      </c>
    </row>
    <row r="652" spans="1:16" ht="45" x14ac:dyDescent="0.2">
      <c r="A652" s="202" t="s">
        <v>7360</v>
      </c>
      <c r="B652" s="202" t="s">
        <v>3303</v>
      </c>
      <c r="C652" s="354" t="s">
        <v>5769</v>
      </c>
      <c r="D652" s="204">
        <v>0.93300000000000005</v>
      </c>
      <c r="E652" s="204">
        <v>0.88400000000000001</v>
      </c>
      <c r="F652" s="204"/>
      <c r="G652" s="204"/>
      <c r="H652" s="205">
        <v>3.8</v>
      </c>
      <c r="I652" s="202">
        <v>1</v>
      </c>
      <c r="J652" s="204">
        <v>0.14899999999999999</v>
      </c>
      <c r="K652" s="202">
        <v>11</v>
      </c>
      <c r="L652" s="204">
        <v>9.5000000000000001E-2</v>
      </c>
      <c r="M652" s="204">
        <v>0.107</v>
      </c>
      <c r="N652" s="202"/>
      <c r="O652" s="202" t="s">
        <v>310</v>
      </c>
      <c r="P652" s="355">
        <v>0.83979999999999999</v>
      </c>
    </row>
    <row r="653" spans="1:16" ht="22.5" x14ac:dyDescent="0.2">
      <c r="A653" s="202" t="s">
        <v>2084</v>
      </c>
      <c r="B653" s="202" t="s">
        <v>3303</v>
      </c>
      <c r="C653" s="354" t="s">
        <v>1261</v>
      </c>
      <c r="D653" s="204">
        <v>0.76800000000000002</v>
      </c>
      <c r="E653" s="204">
        <v>0.69699999999999995</v>
      </c>
      <c r="F653" s="204"/>
      <c r="G653" s="204"/>
      <c r="H653" s="205">
        <v>4.7</v>
      </c>
      <c r="I653" s="202">
        <v>1</v>
      </c>
      <c r="J653" s="204">
        <v>0.161</v>
      </c>
      <c r="K653" s="202">
        <v>9</v>
      </c>
      <c r="L653" s="204">
        <v>4.8000000000000001E-2</v>
      </c>
      <c r="M653" s="204">
        <v>5.7000000000000002E-2</v>
      </c>
      <c r="N653" s="202"/>
      <c r="O653" s="202"/>
      <c r="P653" s="355">
        <v>0.74590000000000001</v>
      </c>
    </row>
    <row r="654" spans="1:16" ht="33.75" x14ac:dyDescent="0.2">
      <c r="A654" s="202" t="s">
        <v>2897</v>
      </c>
      <c r="B654" s="202" t="s">
        <v>3305</v>
      </c>
      <c r="C654" s="354" t="s">
        <v>4813</v>
      </c>
      <c r="D654" s="204">
        <v>1.101</v>
      </c>
      <c r="E654" s="204">
        <v>1.0960000000000001</v>
      </c>
      <c r="F654" s="204"/>
      <c r="G654" s="204"/>
      <c r="H654" s="205">
        <v>13.2</v>
      </c>
      <c r="I654" s="202">
        <v>3</v>
      </c>
      <c r="J654" s="204">
        <v>0.26</v>
      </c>
      <c r="K654" s="202">
        <v>27</v>
      </c>
      <c r="L654" s="204">
        <v>5.5E-2</v>
      </c>
      <c r="M654" s="204">
        <v>7.2999999999999995E-2</v>
      </c>
      <c r="N654" s="202"/>
      <c r="O654" s="202" t="s">
        <v>310</v>
      </c>
      <c r="P654" s="355">
        <v>1.1165</v>
      </c>
    </row>
    <row r="655" spans="1:16" ht="45" x14ac:dyDescent="0.2">
      <c r="A655" s="202" t="s">
        <v>2898</v>
      </c>
      <c r="B655" s="202" t="s">
        <v>3305</v>
      </c>
      <c r="C655" s="354" t="s">
        <v>7867</v>
      </c>
      <c r="D655" s="204">
        <v>0.52</v>
      </c>
      <c r="E655" s="204">
        <v>0.51700000000000002</v>
      </c>
      <c r="F655" s="204"/>
      <c r="G655" s="204"/>
      <c r="H655" s="205">
        <v>6.4</v>
      </c>
      <c r="I655" s="202">
        <v>1</v>
      </c>
      <c r="J655" s="204">
        <v>0.254</v>
      </c>
      <c r="K655" s="202">
        <v>11</v>
      </c>
      <c r="L655" s="204">
        <v>5.6000000000000001E-2</v>
      </c>
      <c r="M655" s="204">
        <v>6.9000000000000006E-2</v>
      </c>
      <c r="N655" s="202"/>
      <c r="O655" s="202" t="s">
        <v>310</v>
      </c>
      <c r="P655" s="355">
        <v>0.80779999999999996</v>
      </c>
    </row>
    <row r="656" spans="1:16" ht="45" x14ac:dyDescent="0.2">
      <c r="A656" s="202" t="s">
        <v>1735</v>
      </c>
      <c r="B656" s="202" t="s">
        <v>3305</v>
      </c>
      <c r="C656" s="354" t="s">
        <v>7868</v>
      </c>
      <c r="D656" s="204">
        <v>0.33100000000000002</v>
      </c>
      <c r="E656" s="204">
        <v>0.309</v>
      </c>
      <c r="F656" s="204"/>
      <c r="G656" s="204"/>
      <c r="H656" s="205">
        <v>3.6</v>
      </c>
      <c r="I656" s="202">
        <v>1</v>
      </c>
      <c r="J656" s="204">
        <v>9.9000000000000005E-2</v>
      </c>
      <c r="K656" s="202">
        <v>9</v>
      </c>
      <c r="L656" s="204">
        <v>3.9E-2</v>
      </c>
      <c r="M656" s="204">
        <v>4.2999999999999997E-2</v>
      </c>
      <c r="N656" s="202"/>
      <c r="O656" s="202" t="s">
        <v>310</v>
      </c>
      <c r="P656" s="355">
        <v>0.88180000000000003</v>
      </c>
    </row>
    <row r="657" spans="1:16" x14ac:dyDescent="0.2">
      <c r="A657" s="202" t="s">
        <v>2347</v>
      </c>
      <c r="B657" s="202" t="s">
        <v>3305</v>
      </c>
      <c r="C657" s="354" t="s">
        <v>2348</v>
      </c>
      <c r="D657" s="204">
        <v>0.34499999999999997</v>
      </c>
      <c r="E657" s="204">
        <v>0.33200000000000002</v>
      </c>
      <c r="F657" s="204"/>
      <c r="G657" s="204"/>
      <c r="H657" s="205">
        <v>3.5</v>
      </c>
      <c r="I657" s="202">
        <v>1</v>
      </c>
      <c r="J657" s="204">
        <v>8.0000000000000002E-3</v>
      </c>
      <c r="K657" s="202">
        <v>8</v>
      </c>
      <c r="L657" s="204">
        <v>5.2999999999999999E-2</v>
      </c>
      <c r="M657" s="204">
        <v>5.8000000000000003E-2</v>
      </c>
      <c r="N657" s="202"/>
      <c r="O657" s="202"/>
      <c r="P657" s="355">
        <v>0.78339999999999999</v>
      </c>
    </row>
    <row r="658" spans="1:16" x14ac:dyDescent="0.2">
      <c r="A658" s="202" t="s">
        <v>2349</v>
      </c>
      <c r="B658" s="202" t="s">
        <v>3305</v>
      </c>
      <c r="C658" s="354" t="s">
        <v>2350</v>
      </c>
      <c r="D658" s="204">
        <v>0.26400000000000001</v>
      </c>
      <c r="E658" s="204">
        <v>0.26300000000000001</v>
      </c>
      <c r="F658" s="204"/>
      <c r="G658" s="204"/>
      <c r="H658" s="205">
        <v>5</v>
      </c>
      <c r="I658" s="202">
        <v>1</v>
      </c>
      <c r="J658" s="204">
        <v>0.125</v>
      </c>
      <c r="K658" s="202">
        <v>10</v>
      </c>
      <c r="L658" s="204">
        <v>3.5000000000000003E-2</v>
      </c>
      <c r="M658" s="204">
        <v>4.2000000000000003E-2</v>
      </c>
      <c r="N658" s="202"/>
      <c r="O658" s="202"/>
      <c r="P658" s="355">
        <v>0.70679999999999998</v>
      </c>
    </row>
    <row r="659" spans="1:16" ht="22.5" x14ac:dyDescent="0.2">
      <c r="A659" s="202" t="s">
        <v>2472</v>
      </c>
      <c r="B659" s="202" t="s">
        <v>3305</v>
      </c>
      <c r="C659" s="354" t="s">
        <v>781</v>
      </c>
      <c r="D659" s="204">
        <v>0.29899999999999999</v>
      </c>
      <c r="E659" s="204">
        <v>0.28999999999999998</v>
      </c>
      <c r="F659" s="204"/>
      <c r="G659" s="204"/>
      <c r="H659" s="205">
        <v>3.6</v>
      </c>
      <c r="I659" s="202">
        <v>1</v>
      </c>
      <c r="J659" s="204">
        <v>0.122</v>
      </c>
      <c r="K659" s="202">
        <v>7</v>
      </c>
      <c r="L659" s="204">
        <v>4.8000000000000001E-2</v>
      </c>
      <c r="M659" s="204">
        <v>5.3999999999999999E-2</v>
      </c>
      <c r="N659" s="202"/>
      <c r="O659" s="202"/>
      <c r="P659" s="355">
        <v>0.85870000000000002</v>
      </c>
    </row>
    <row r="660" spans="1:16" x14ac:dyDescent="0.2">
      <c r="A660" s="81" t="s">
        <v>2478</v>
      </c>
      <c r="B660" s="207"/>
      <c r="C660" s="360"/>
      <c r="D660" s="209"/>
      <c r="E660" s="209"/>
      <c r="F660" s="209"/>
      <c r="G660" s="209"/>
      <c r="H660" s="210"/>
      <c r="I660" s="207"/>
      <c r="J660" s="209"/>
      <c r="K660" s="207"/>
      <c r="L660" s="209"/>
      <c r="M660" s="209"/>
      <c r="N660" s="207"/>
      <c r="O660" s="207"/>
      <c r="P660" s="363"/>
    </row>
    <row r="661" spans="1:16" ht="22.5" x14ac:dyDescent="0.2">
      <c r="A661" s="202" t="s">
        <v>2221</v>
      </c>
      <c r="B661" s="202" t="s">
        <v>3303</v>
      </c>
      <c r="C661" s="354" t="s">
        <v>7362</v>
      </c>
      <c r="D661" s="204">
        <v>2.7360000000000002</v>
      </c>
      <c r="E661" s="204">
        <v>2.5129999999999999</v>
      </c>
      <c r="F661" s="204"/>
      <c r="G661" s="204"/>
      <c r="H661" s="205">
        <v>12.5</v>
      </c>
      <c r="I661" s="202">
        <v>3</v>
      </c>
      <c r="J661" s="204">
        <v>0.33100000000000002</v>
      </c>
      <c r="K661" s="202">
        <v>23</v>
      </c>
      <c r="L661" s="204">
        <v>7.3999999999999996E-2</v>
      </c>
      <c r="M661" s="204">
        <v>9.8000000000000004E-2</v>
      </c>
      <c r="N661" s="202"/>
      <c r="O661" s="202"/>
      <c r="P661" s="355">
        <v>1.0802</v>
      </c>
    </row>
    <row r="662" spans="1:16" ht="33.75" x14ac:dyDescent="0.2">
      <c r="A662" s="202" t="s">
        <v>1279</v>
      </c>
      <c r="B662" s="202" t="s">
        <v>3303</v>
      </c>
      <c r="C662" s="354" t="s">
        <v>7363</v>
      </c>
      <c r="D662" s="204">
        <v>2.173</v>
      </c>
      <c r="E662" s="204">
        <v>1.9790000000000001</v>
      </c>
      <c r="F662" s="204"/>
      <c r="G662" s="204"/>
      <c r="H662" s="205">
        <v>9.1999999999999993</v>
      </c>
      <c r="I662" s="202">
        <v>2</v>
      </c>
      <c r="J662" s="204">
        <v>0.30599999999999999</v>
      </c>
      <c r="K662" s="202">
        <v>17</v>
      </c>
      <c r="L662" s="204">
        <v>7.0000000000000007E-2</v>
      </c>
      <c r="M662" s="204">
        <v>0.09</v>
      </c>
      <c r="N662" s="202"/>
      <c r="O662" s="202"/>
      <c r="P662" s="355">
        <v>0.96540000000000004</v>
      </c>
    </row>
    <row r="663" spans="1:16" ht="56.25" x14ac:dyDescent="0.2">
      <c r="A663" s="202" t="s">
        <v>2435</v>
      </c>
      <c r="B663" s="202" t="s">
        <v>3303</v>
      </c>
      <c r="C663" s="354" t="s">
        <v>7527</v>
      </c>
      <c r="D663" s="204">
        <v>1.6859999999999999</v>
      </c>
      <c r="E663" s="204">
        <v>1.5449999999999999</v>
      </c>
      <c r="F663" s="204"/>
      <c r="G663" s="204"/>
      <c r="H663" s="205">
        <v>9.8000000000000007</v>
      </c>
      <c r="I663" s="202">
        <v>2</v>
      </c>
      <c r="J663" s="204">
        <v>0.255</v>
      </c>
      <c r="K663" s="202">
        <v>19</v>
      </c>
      <c r="L663" s="204">
        <v>5.5E-2</v>
      </c>
      <c r="M663" s="204">
        <v>7.0999999999999994E-2</v>
      </c>
      <c r="N663" s="202"/>
      <c r="O663" s="202"/>
      <c r="P663" s="355">
        <v>0.97989999999999999</v>
      </c>
    </row>
    <row r="664" spans="1:16" ht="45" x14ac:dyDescent="0.2">
      <c r="A664" s="202" t="s">
        <v>3501</v>
      </c>
      <c r="B664" s="202" t="s">
        <v>3303</v>
      </c>
      <c r="C664" s="354" t="s">
        <v>7364</v>
      </c>
      <c r="D664" s="204">
        <v>1.252</v>
      </c>
      <c r="E664" s="204">
        <v>1.1359999999999999</v>
      </c>
      <c r="F664" s="204"/>
      <c r="G664" s="204"/>
      <c r="H664" s="205">
        <v>6.3</v>
      </c>
      <c r="I664" s="202">
        <v>1</v>
      </c>
      <c r="J664" s="204">
        <v>0.70199999999999996</v>
      </c>
      <c r="K664" s="202">
        <v>15</v>
      </c>
      <c r="L664" s="204">
        <v>6.0999999999999999E-2</v>
      </c>
      <c r="M664" s="204">
        <v>7.4999999999999997E-2</v>
      </c>
      <c r="N664" s="202"/>
      <c r="O664" s="202"/>
      <c r="P664" s="355">
        <v>0.88580000000000003</v>
      </c>
    </row>
    <row r="665" spans="1:16" ht="45" x14ac:dyDescent="0.2">
      <c r="A665" s="202" t="s">
        <v>7365</v>
      </c>
      <c r="B665" s="202" t="s">
        <v>3303</v>
      </c>
      <c r="C665" s="354" t="s">
        <v>7366</v>
      </c>
      <c r="D665" s="204">
        <v>0.95299999999999996</v>
      </c>
      <c r="E665" s="204">
        <v>0.86</v>
      </c>
      <c r="F665" s="204"/>
      <c r="G665" s="204"/>
      <c r="H665" s="205">
        <v>4.4000000000000004</v>
      </c>
      <c r="I665" s="202">
        <v>1</v>
      </c>
      <c r="J665" s="204">
        <v>0.40899999999999997</v>
      </c>
      <c r="K665" s="202">
        <v>9</v>
      </c>
      <c r="L665" s="204">
        <v>5.8999999999999997E-2</v>
      </c>
      <c r="M665" s="204">
        <v>6.9000000000000006E-2</v>
      </c>
      <c r="N665" s="202"/>
      <c r="O665" s="202"/>
      <c r="P665" s="355">
        <v>0.81830000000000003</v>
      </c>
    </row>
    <row r="666" spans="1:16" ht="22.5" x14ac:dyDescent="0.2">
      <c r="A666" s="202" t="s">
        <v>3973</v>
      </c>
      <c r="B666" s="202" t="s">
        <v>3303</v>
      </c>
      <c r="C666" s="354" t="s">
        <v>128</v>
      </c>
      <c r="D666" s="204">
        <v>1.4139999999999999</v>
      </c>
      <c r="E666" s="204">
        <v>1.2849999999999999</v>
      </c>
      <c r="F666" s="204"/>
      <c r="G666" s="204"/>
      <c r="H666" s="205">
        <v>8.1999999999999993</v>
      </c>
      <c r="I666" s="202">
        <v>2</v>
      </c>
      <c r="J666" s="204">
        <v>0.20399999999999999</v>
      </c>
      <c r="K666" s="202">
        <v>19</v>
      </c>
      <c r="L666" s="204">
        <v>5.1999999999999998E-2</v>
      </c>
      <c r="M666" s="204">
        <v>6.7000000000000004E-2</v>
      </c>
      <c r="N666" s="202"/>
      <c r="O666" s="202"/>
      <c r="P666" s="355">
        <v>0.91890000000000005</v>
      </c>
    </row>
    <row r="667" spans="1:16" ht="33.75" x14ac:dyDescent="0.2">
      <c r="A667" s="202" t="s">
        <v>1927</v>
      </c>
      <c r="B667" s="202" t="s">
        <v>3303</v>
      </c>
      <c r="C667" s="354" t="s">
        <v>440</v>
      </c>
      <c r="D667" s="204">
        <v>1.498</v>
      </c>
      <c r="E667" s="204">
        <v>1.3740000000000001</v>
      </c>
      <c r="F667" s="204"/>
      <c r="G667" s="204"/>
      <c r="H667" s="205">
        <v>9.3000000000000007</v>
      </c>
      <c r="I667" s="202">
        <v>2</v>
      </c>
      <c r="J667" s="204">
        <v>0.249</v>
      </c>
      <c r="K667" s="202">
        <v>22</v>
      </c>
      <c r="L667" s="204">
        <v>5.6000000000000001E-2</v>
      </c>
      <c r="M667" s="204">
        <v>7.1999999999999995E-2</v>
      </c>
      <c r="N667" s="202"/>
      <c r="O667" s="202"/>
      <c r="P667" s="355">
        <v>0.97929999999999995</v>
      </c>
    </row>
    <row r="668" spans="1:16" ht="33.75" x14ac:dyDescent="0.2">
      <c r="A668" s="202" t="s">
        <v>1928</v>
      </c>
      <c r="B668" s="202" t="s">
        <v>3303</v>
      </c>
      <c r="C668" s="354" t="s">
        <v>6728</v>
      </c>
      <c r="D668" s="204">
        <v>0.63800000000000001</v>
      </c>
      <c r="E668" s="204">
        <v>0.56999999999999995</v>
      </c>
      <c r="F668" s="204"/>
      <c r="G668" s="204"/>
      <c r="H668" s="205">
        <v>3</v>
      </c>
      <c r="I668" s="202">
        <v>1</v>
      </c>
      <c r="J668" s="204">
        <v>0.14599999999999999</v>
      </c>
      <c r="K668" s="202">
        <v>7</v>
      </c>
      <c r="L668" s="204">
        <v>5.3999999999999999E-2</v>
      </c>
      <c r="M668" s="204">
        <v>5.8000000000000003E-2</v>
      </c>
      <c r="N668" s="202"/>
      <c r="O668" s="202"/>
      <c r="P668" s="355">
        <v>0.90349999999999997</v>
      </c>
    </row>
    <row r="669" spans="1:16" ht="45" x14ac:dyDescent="0.2">
      <c r="A669" s="202" t="s">
        <v>3974</v>
      </c>
      <c r="B669" s="202" t="s">
        <v>3303</v>
      </c>
      <c r="C669" s="354" t="s">
        <v>7869</v>
      </c>
      <c r="D669" s="204">
        <v>0.85599999999999998</v>
      </c>
      <c r="E669" s="204">
        <v>0.78200000000000003</v>
      </c>
      <c r="F669" s="204"/>
      <c r="G669" s="204"/>
      <c r="H669" s="205">
        <v>4.7</v>
      </c>
      <c r="I669" s="202">
        <v>1</v>
      </c>
      <c r="J669" s="204">
        <v>0.151</v>
      </c>
      <c r="K669" s="202">
        <v>9</v>
      </c>
      <c r="L669" s="204">
        <v>4.4999999999999998E-2</v>
      </c>
      <c r="M669" s="204">
        <v>5.2999999999999999E-2</v>
      </c>
      <c r="N669" s="202"/>
      <c r="O669" s="202"/>
      <c r="P669" s="355">
        <v>0.77869999999999995</v>
      </c>
    </row>
    <row r="670" spans="1:16" ht="56.25" x14ac:dyDescent="0.2">
      <c r="A670" s="202" t="s">
        <v>7367</v>
      </c>
      <c r="B670" s="202" t="s">
        <v>3303</v>
      </c>
      <c r="C670" s="354" t="s">
        <v>7368</v>
      </c>
      <c r="D670" s="204">
        <v>0.54</v>
      </c>
      <c r="E670" s="204">
        <v>0.49199999999999999</v>
      </c>
      <c r="F670" s="204"/>
      <c r="G670" s="204"/>
      <c r="H670" s="205">
        <v>4.5999999999999996</v>
      </c>
      <c r="I670" s="202">
        <v>1</v>
      </c>
      <c r="J670" s="204">
        <v>0.13</v>
      </c>
      <c r="K670" s="202">
        <v>9</v>
      </c>
      <c r="L670" s="204">
        <v>3.5000000000000003E-2</v>
      </c>
      <c r="M670" s="204">
        <v>4.1000000000000002E-2</v>
      </c>
      <c r="N670" s="202"/>
      <c r="O670" s="202"/>
      <c r="P670" s="355">
        <v>0.80640000000000001</v>
      </c>
    </row>
    <row r="671" spans="1:16" ht="56.25" x14ac:dyDescent="0.2">
      <c r="A671" s="202" t="s">
        <v>7369</v>
      </c>
      <c r="B671" s="202" t="s">
        <v>3303</v>
      </c>
      <c r="C671" s="354" t="s">
        <v>7370</v>
      </c>
      <c r="D671" s="204">
        <v>0.51600000000000001</v>
      </c>
      <c r="E671" s="204">
        <v>0.46600000000000003</v>
      </c>
      <c r="F671" s="204"/>
      <c r="G671" s="204"/>
      <c r="H671" s="205">
        <v>4.4000000000000004</v>
      </c>
      <c r="I671" s="202">
        <v>1</v>
      </c>
      <c r="J671" s="204">
        <v>0.123</v>
      </c>
      <c r="K671" s="202">
        <v>9</v>
      </c>
      <c r="L671" s="204">
        <v>3.9E-2</v>
      </c>
      <c r="M671" s="204">
        <v>4.5999999999999999E-2</v>
      </c>
      <c r="N671" s="202"/>
      <c r="O671" s="202"/>
      <c r="P671" s="355">
        <v>0.7974</v>
      </c>
    </row>
    <row r="672" spans="1:16" ht="22.5" x14ac:dyDescent="0.2">
      <c r="A672" s="202" t="s">
        <v>1930</v>
      </c>
      <c r="B672" s="202" t="s">
        <v>3303</v>
      </c>
      <c r="C672" s="354" t="s">
        <v>1931</v>
      </c>
      <c r="D672" s="204">
        <v>0.66500000000000004</v>
      </c>
      <c r="E672" s="204">
        <v>0.59499999999999997</v>
      </c>
      <c r="F672" s="204"/>
      <c r="G672" s="204"/>
      <c r="H672" s="205">
        <v>3.1</v>
      </c>
      <c r="I672" s="202">
        <v>1</v>
      </c>
      <c r="J672" s="204">
        <v>0.17199999999999999</v>
      </c>
      <c r="K672" s="202">
        <v>7</v>
      </c>
      <c r="L672" s="204">
        <v>5.2999999999999999E-2</v>
      </c>
      <c r="M672" s="204">
        <v>5.7000000000000002E-2</v>
      </c>
      <c r="N672" s="202"/>
      <c r="O672" s="202"/>
      <c r="P672" s="355">
        <v>0.87870000000000004</v>
      </c>
    </row>
    <row r="673" spans="1:16" ht="22.5" x14ac:dyDescent="0.2">
      <c r="A673" s="202" t="s">
        <v>1480</v>
      </c>
      <c r="B673" s="202" t="s">
        <v>3303</v>
      </c>
      <c r="C673" s="354" t="s">
        <v>6730</v>
      </c>
      <c r="D673" s="204">
        <v>0.45900000000000002</v>
      </c>
      <c r="E673" s="204">
        <v>0.41699999999999998</v>
      </c>
      <c r="F673" s="204"/>
      <c r="G673" s="204"/>
      <c r="H673" s="205">
        <v>2.8</v>
      </c>
      <c r="I673" s="202">
        <v>1</v>
      </c>
      <c r="J673" s="204">
        <v>0.12</v>
      </c>
      <c r="K673" s="202">
        <v>6</v>
      </c>
      <c r="L673" s="204">
        <v>5.8000000000000003E-2</v>
      </c>
      <c r="M673" s="204">
        <v>6.0999999999999999E-2</v>
      </c>
      <c r="N673" s="202"/>
      <c r="O673" s="202"/>
      <c r="P673" s="355">
        <v>1.0118</v>
      </c>
    </row>
    <row r="674" spans="1:16" ht="22.5" x14ac:dyDescent="0.2">
      <c r="A674" s="202" t="s">
        <v>1932</v>
      </c>
      <c r="B674" s="202" t="s">
        <v>3303</v>
      </c>
      <c r="C674" s="354" t="s">
        <v>5770</v>
      </c>
      <c r="D674" s="204">
        <v>0.4</v>
      </c>
      <c r="E674" s="204">
        <v>0.36599999999999999</v>
      </c>
      <c r="F674" s="204"/>
      <c r="G674" s="204"/>
      <c r="H674" s="205">
        <v>2.5</v>
      </c>
      <c r="I674" s="202">
        <v>1</v>
      </c>
      <c r="J674" s="204">
        <v>0.11600000000000001</v>
      </c>
      <c r="K674" s="202">
        <v>5</v>
      </c>
      <c r="L674" s="204">
        <v>6.3E-2</v>
      </c>
      <c r="M674" s="204">
        <v>6.4000000000000001E-2</v>
      </c>
      <c r="N674" s="202"/>
      <c r="O674" s="202"/>
      <c r="P674" s="355">
        <v>1.0726</v>
      </c>
    </row>
    <row r="675" spans="1:16" ht="33.75" x14ac:dyDescent="0.2">
      <c r="A675" s="202" t="s">
        <v>1934</v>
      </c>
      <c r="B675" s="202" t="s">
        <v>3303</v>
      </c>
      <c r="C675" s="354" t="s">
        <v>130</v>
      </c>
      <c r="D675" s="204">
        <v>0.89900000000000002</v>
      </c>
      <c r="E675" s="204">
        <v>0.86199999999999999</v>
      </c>
      <c r="F675" s="204"/>
      <c r="G675" s="204"/>
      <c r="H675" s="205">
        <v>8.6999999999999993</v>
      </c>
      <c r="I675" s="202">
        <v>2</v>
      </c>
      <c r="J675" s="204">
        <v>0.221</v>
      </c>
      <c r="K675" s="202">
        <v>19</v>
      </c>
      <c r="L675" s="204">
        <v>5.2999999999999999E-2</v>
      </c>
      <c r="M675" s="204">
        <v>6.8000000000000005E-2</v>
      </c>
      <c r="N675" s="202"/>
      <c r="O675" s="202"/>
      <c r="P675" s="355">
        <v>0.82640000000000002</v>
      </c>
    </row>
    <row r="676" spans="1:16" ht="56.25" x14ac:dyDescent="0.2">
      <c r="A676" s="202" t="s">
        <v>3473</v>
      </c>
      <c r="B676" s="202" t="s">
        <v>3303</v>
      </c>
      <c r="C676" s="354" t="s">
        <v>7870</v>
      </c>
      <c r="D676" s="204">
        <v>1.0860000000000001</v>
      </c>
      <c r="E676" s="204">
        <v>1.0149999999999999</v>
      </c>
      <c r="F676" s="204"/>
      <c r="G676" s="204"/>
      <c r="H676" s="205">
        <v>7.1</v>
      </c>
      <c r="I676" s="202">
        <v>1</v>
      </c>
      <c r="J676" s="204">
        <v>0.32</v>
      </c>
      <c r="K676" s="202">
        <v>16</v>
      </c>
      <c r="L676" s="204">
        <v>6.3E-2</v>
      </c>
      <c r="M676" s="204">
        <v>7.9000000000000001E-2</v>
      </c>
      <c r="N676" s="202"/>
      <c r="O676" s="202"/>
      <c r="P676" s="355">
        <v>0.91149999999999998</v>
      </c>
    </row>
    <row r="677" spans="1:16" ht="56.25" x14ac:dyDescent="0.2">
      <c r="A677" s="202" t="s">
        <v>3474</v>
      </c>
      <c r="B677" s="202" t="s">
        <v>3303</v>
      </c>
      <c r="C677" s="354" t="s">
        <v>7871</v>
      </c>
      <c r="D677" s="204">
        <v>0.71799999999999997</v>
      </c>
      <c r="E677" s="204">
        <v>0.64700000000000002</v>
      </c>
      <c r="F677" s="204"/>
      <c r="G677" s="204"/>
      <c r="H677" s="205">
        <v>3.8</v>
      </c>
      <c r="I677" s="202">
        <v>1</v>
      </c>
      <c r="J677" s="204">
        <v>0.29899999999999999</v>
      </c>
      <c r="K677" s="202">
        <v>9</v>
      </c>
      <c r="L677" s="204">
        <v>5.2999999999999999E-2</v>
      </c>
      <c r="M677" s="204">
        <v>0.06</v>
      </c>
      <c r="N677" s="202"/>
      <c r="O677" s="202"/>
      <c r="P677" s="355">
        <v>0.89090000000000003</v>
      </c>
    </row>
    <row r="678" spans="1:16" ht="56.25" x14ac:dyDescent="0.2">
      <c r="A678" s="202" t="s">
        <v>7372</v>
      </c>
      <c r="B678" s="202" t="s">
        <v>3303</v>
      </c>
      <c r="C678" s="354" t="s">
        <v>7373</v>
      </c>
      <c r="D678" s="204">
        <v>0.52700000000000002</v>
      </c>
      <c r="E678" s="204">
        <v>0.47599999999999998</v>
      </c>
      <c r="F678" s="204"/>
      <c r="G678" s="204"/>
      <c r="H678" s="205">
        <v>3.1</v>
      </c>
      <c r="I678" s="202">
        <v>1</v>
      </c>
      <c r="J678" s="204">
        <v>0.15</v>
      </c>
      <c r="K678" s="202">
        <v>6</v>
      </c>
      <c r="L678" s="204">
        <v>5.8999999999999997E-2</v>
      </c>
      <c r="M678" s="204">
        <v>6.4000000000000001E-2</v>
      </c>
      <c r="N678" s="202"/>
      <c r="O678" s="202"/>
      <c r="P678" s="355">
        <v>0.89810000000000001</v>
      </c>
    </row>
    <row r="679" spans="1:16" ht="56.25" x14ac:dyDescent="0.2">
      <c r="A679" s="202" t="s">
        <v>2900</v>
      </c>
      <c r="B679" s="202" t="s">
        <v>3303</v>
      </c>
      <c r="C679" s="354" t="s">
        <v>7872</v>
      </c>
      <c r="D679" s="204">
        <v>0.69599999999999995</v>
      </c>
      <c r="E679" s="204">
        <v>0.628</v>
      </c>
      <c r="F679" s="204"/>
      <c r="G679" s="204"/>
      <c r="H679" s="205">
        <v>5.9</v>
      </c>
      <c r="I679" s="202">
        <v>1</v>
      </c>
      <c r="J679" s="204">
        <v>0.13200000000000001</v>
      </c>
      <c r="K679" s="202">
        <v>11</v>
      </c>
      <c r="L679" s="204">
        <v>3.1E-2</v>
      </c>
      <c r="M679" s="204">
        <v>3.7999999999999999E-2</v>
      </c>
      <c r="N679" s="202"/>
      <c r="O679" s="202"/>
      <c r="P679" s="355">
        <v>0.79479999999999995</v>
      </c>
    </row>
    <row r="680" spans="1:16" ht="33.75" x14ac:dyDescent="0.2">
      <c r="A680" s="202" t="s">
        <v>2489</v>
      </c>
      <c r="B680" s="202" t="s">
        <v>3303</v>
      </c>
      <c r="C680" s="354" t="s">
        <v>5771</v>
      </c>
      <c r="D680" s="204">
        <v>2.8039999999999998</v>
      </c>
      <c r="E680" s="204">
        <v>2.7919999999999998</v>
      </c>
      <c r="F680" s="204"/>
      <c r="G680" s="204"/>
      <c r="H680" s="205">
        <v>25.6</v>
      </c>
      <c r="I680" s="202">
        <v>8</v>
      </c>
      <c r="J680" s="204">
        <v>0.29899999999999999</v>
      </c>
      <c r="K680" s="202">
        <v>44</v>
      </c>
      <c r="L680" s="204">
        <v>0.105</v>
      </c>
      <c r="M680" s="204">
        <v>0.10100000000000001</v>
      </c>
      <c r="N680" s="202"/>
      <c r="O680" s="202" t="s">
        <v>310</v>
      </c>
      <c r="P680" s="355">
        <v>0.84089999999999998</v>
      </c>
    </row>
    <row r="681" spans="1:16" ht="33.75" x14ac:dyDescent="0.2">
      <c r="A681" s="202" t="s">
        <v>5772</v>
      </c>
      <c r="B681" s="202" t="s">
        <v>3303</v>
      </c>
      <c r="C681" s="354" t="s">
        <v>6734</v>
      </c>
      <c r="D681" s="204">
        <v>1.05</v>
      </c>
      <c r="E681" s="204">
        <v>1.0449999999999999</v>
      </c>
      <c r="F681" s="204"/>
      <c r="G681" s="204"/>
      <c r="H681" s="205">
        <v>8.3000000000000007</v>
      </c>
      <c r="I681" s="202">
        <v>2</v>
      </c>
      <c r="J681" s="204">
        <v>0.33700000000000002</v>
      </c>
      <c r="K681" s="202">
        <v>18</v>
      </c>
      <c r="L681" s="204">
        <v>0.122</v>
      </c>
      <c r="M681" s="204">
        <v>0.109</v>
      </c>
      <c r="N681" s="202"/>
      <c r="O681" s="202" t="s">
        <v>310</v>
      </c>
      <c r="P681" s="355">
        <v>0.79749999999999999</v>
      </c>
    </row>
    <row r="682" spans="1:16" ht="45" x14ac:dyDescent="0.2">
      <c r="A682" s="202" t="s">
        <v>5773</v>
      </c>
      <c r="B682" s="202" t="s">
        <v>3303</v>
      </c>
      <c r="C682" s="354" t="s">
        <v>6735</v>
      </c>
      <c r="D682" s="204">
        <v>0.57199999999999995</v>
      </c>
      <c r="E682" s="204">
        <v>0.56200000000000006</v>
      </c>
      <c r="F682" s="204"/>
      <c r="G682" s="204"/>
      <c r="H682" s="205">
        <v>3.4</v>
      </c>
      <c r="I682" s="202">
        <v>1</v>
      </c>
      <c r="J682" s="204">
        <v>0.25600000000000001</v>
      </c>
      <c r="K682" s="202">
        <v>8</v>
      </c>
      <c r="L682" s="204">
        <v>0.15</v>
      </c>
      <c r="M682" s="204">
        <v>0.11600000000000001</v>
      </c>
      <c r="N682" s="202"/>
      <c r="O682" s="202" t="s">
        <v>310</v>
      </c>
      <c r="P682" s="355">
        <v>0.82589999999999997</v>
      </c>
    </row>
    <row r="683" spans="1:16" ht="56.25" x14ac:dyDescent="0.2">
      <c r="A683" s="202" t="s">
        <v>5774</v>
      </c>
      <c r="B683" s="202" t="s">
        <v>3303</v>
      </c>
      <c r="C683" s="354" t="s">
        <v>7374</v>
      </c>
      <c r="D683" s="204">
        <v>0.74099999999999999</v>
      </c>
      <c r="E683" s="204">
        <v>0.67100000000000004</v>
      </c>
      <c r="F683" s="204"/>
      <c r="G683" s="204"/>
      <c r="H683" s="205">
        <v>5.7</v>
      </c>
      <c r="I683" s="202">
        <v>1</v>
      </c>
      <c r="J683" s="204">
        <v>0.13800000000000001</v>
      </c>
      <c r="K683" s="202">
        <v>10</v>
      </c>
      <c r="L683" s="204">
        <v>3.4000000000000002E-2</v>
      </c>
      <c r="M683" s="204">
        <v>4.1000000000000002E-2</v>
      </c>
      <c r="N683" s="202"/>
      <c r="O683" s="202"/>
      <c r="P683" s="355">
        <v>0.81979999999999997</v>
      </c>
    </row>
    <row r="684" spans="1:16" ht="56.25" x14ac:dyDescent="0.2">
      <c r="A684" s="202" t="s">
        <v>5776</v>
      </c>
      <c r="B684" s="202" t="s">
        <v>3303</v>
      </c>
      <c r="C684" s="354" t="s">
        <v>7375</v>
      </c>
      <c r="D684" s="204">
        <v>0.76200000000000001</v>
      </c>
      <c r="E684" s="204">
        <v>0.68200000000000005</v>
      </c>
      <c r="F684" s="204"/>
      <c r="G684" s="204"/>
      <c r="H684" s="205">
        <v>3.5</v>
      </c>
      <c r="I684" s="202">
        <v>1</v>
      </c>
      <c r="J684" s="204">
        <v>0.188</v>
      </c>
      <c r="K684" s="202">
        <v>7</v>
      </c>
      <c r="L684" s="204">
        <v>4.7E-2</v>
      </c>
      <c r="M684" s="204">
        <v>5.2999999999999999E-2</v>
      </c>
      <c r="N684" s="202"/>
      <c r="O684" s="202"/>
      <c r="P684" s="355">
        <v>0.87780000000000002</v>
      </c>
    </row>
    <row r="685" spans="1:16" ht="22.5" x14ac:dyDescent="0.2">
      <c r="A685" s="202" t="s">
        <v>3243</v>
      </c>
      <c r="B685" s="202" t="s">
        <v>3303</v>
      </c>
      <c r="C685" s="354" t="s">
        <v>2094</v>
      </c>
      <c r="D685" s="204">
        <v>0.85899999999999999</v>
      </c>
      <c r="E685" s="204">
        <v>0.76900000000000002</v>
      </c>
      <c r="F685" s="204"/>
      <c r="G685" s="204"/>
      <c r="H685" s="205">
        <v>3.6</v>
      </c>
      <c r="I685" s="202">
        <v>1</v>
      </c>
      <c r="J685" s="204">
        <v>0.26600000000000001</v>
      </c>
      <c r="K685" s="202">
        <v>7</v>
      </c>
      <c r="L685" s="204">
        <v>4.9000000000000002E-2</v>
      </c>
      <c r="M685" s="204">
        <v>5.3999999999999999E-2</v>
      </c>
      <c r="N685" s="202"/>
      <c r="O685" s="202"/>
      <c r="P685" s="355">
        <v>0.91679999999999995</v>
      </c>
    </row>
    <row r="686" spans="1:16" ht="45" x14ac:dyDescent="0.2">
      <c r="A686" s="202" t="s">
        <v>2490</v>
      </c>
      <c r="B686" s="202" t="s">
        <v>3303</v>
      </c>
      <c r="C686" s="354" t="s">
        <v>7376</v>
      </c>
      <c r="D686" s="204">
        <v>0.48899999999999999</v>
      </c>
      <c r="E686" s="204">
        <v>0.442</v>
      </c>
      <c r="F686" s="204"/>
      <c r="G686" s="204"/>
      <c r="H686" s="205">
        <v>2.9</v>
      </c>
      <c r="I686" s="202">
        <v>1</v>
      </c>
      <c r="J686" s="204">
        <v>0.112</v>
      </c>
      <c r="K686" s="202">
        <v>6</v>
      </c>
      <c r="L686" s="204">
        <v>4.2000000000000003E-2</v>
      </c>
      <c r="M686" s="204">
        <v>4.4999999999999998E-2</v>
      </c>
      <c r="N686" s="202"/>
      <c r="O686" s="202"/>
      <c r="P686" s="355">
        <v>0.91139999999999999</v>
      </c>
    </row>
    <row r="687" spans="1:16" ht="22.5" x14ac:dyDescent="0.2">
      <c r="A687" s="202" t="s">
        <v>2368</v>
      </c>
      <c r="B687" s="202" t="s">
        <v>3303</v>
      </c>
      <c r="C687" s="354" t="s">
        <v>2369</v>
      </c>
      <c r="D687" s="204">
        <v>3.12</v>
      </c>
      <c r="E687" s="204">
        <v>2.8769999999999998</v>
      </c>
      <c r="F687" s="204"/>
      <c r="G687" s="204"/>
      <c r="H687" s="205">
        <v>13.4</v>
      </c>
      <c r="I687" s="202">
        <v>3</v>
      </c>
      <c r="J687" s="204">
        <v>0.37</v>
      </c>
      <c r="K687" s="202">
        <v>27</v>
      </c>
      <c r="L687" s="204">
        <v>7.6999999999999999E-2</v>
      </c>
      <c r="M687" s="204">
        <v>0.10299999999999999</v>
      </c>
      <c r="N687" s="202"/>
      <c r="O687" s="202"/>
      <c r="P687" s="355">
        <v>1.1655</v>
      </c>
    </row>
    <row r="688" spans="1:16" ht="33.75" x14ac:dyDescent="0.2">
      <c r="A688" s="202" t="s">
        <v>1935</v>
      </c>
      <c r="B688" s="202" t="s">
        <v>3305</v>
      </c>
      <c r="C688" s="354" t="s">
        <v>3404</v>
      </c>
      <c r="D688" s="204">
        <v>1.0249999999999999</v>
      </c>
      <c r="E688" s="204">
        <v>1.0189999999999999</v>
      </c>
      <c r="F688" s="204"/>
      <c r="G688" s="204"/>
      <c r="H688" s="205">
        <v>12.8</v>
      </c>
      <c r="I688" s="202">
        <v>3</v>
      </c>
      <c r="J688" s="204">
        <v>0.24099999999999999</v>
      </c>
      <c r="K688" s="202">
        <v>27</v>
      </c>
      <c r="L688" s="204">
        <v>5.2999999999999999E-2</v>
      </c>
      <c r="M688" s="204">
        <v>7.0000000000000007E-2</v>
      </c>
      <c r="N688" s="202"/>
      <c r="O688" s="202" t="s">
        <v>310</v>
      </c>
      <c r="P688" s="355">
        <v>1.1140000000000001</v>
      </c>
    </row>
    <row r="689" spans="1:16" ht="33.75" x14ac:dyDescent="0.2">
      <c r="A689" s="202" t="s">
        <v>1936</v>
      </c>
      <c r="B689" s="202" t="s">
        <v>3305</v>
      </c>
      <c r="C689" s="354" t="s">
        <v>3405</v>
      </c>
      <c r="D689" s="204">
        <v>0.45400000000000001</v>
      </c>
      <c r="E689" s="204">
        <v>0.45100000000000001</v>
      </c>
      <c r="F689" s="204"/>
      <c r="G689" s="204"/>
      <c r="H689" s="205">
        <v>5.3</v>
      </c>
      <c r="I689" s="202">
        <v>1</v>
      </c>
      <c r="J689" s="204">
        <v>0.252</v>
      </c>
      <c r="K689" s="202">
        <v>13</v>
      </c>
      <c r="L689" s="204">
        <v>5.5E-2</v>
      </c>
      <c r="M689" s="204">
        <v>6.6000000000000003E-2</v>
      </c>
      <c r="N689" s="202"/>
      <c r="O689" s="202" t="s">
        <v>310</v>
      </c>
      <c r="P689" s="355">
        <v>0.95489999999999997</v>
      </c>
    </row>
    <row r="690" spans="1:16" ht="22.5" x14ac:dyDescent="0.2">
      <c r="A690" s="202" t="s">
        <v>1937</v>
      </c>
      <c r="B690" s="202" t="s">
        <v>3305</v>
      </c>
      <c r="C690" s="354" t="s">
        <v>782</v>
      </c>
      <c r="D690" s="204">
        <v>0.28899999999999998</v>
      </c>
      <c r="E690" s="204">
        <v>0.28499999999999998</v>
      </c>
      <c r="F690" s="204"/>
      <c r="G690" s="204"/>
      <c r="H690" s="205">
        <v>4.0999999999999996</v>
      </c>
      <c r="I690" s="202">
        <v>1</v>
      </c>
      <c r="J690" s="204">
        <v>8.2000000000000003E-2</v>
      </c>
      <c r="K690" s="202">
        <v>9</v>
      </c>
      <c r="L690" s="204">
        <v>4.5999999999999999E-2</v>
      </c>
      <c r="M690" s="204">
        <v>5.1999999999999998E-2</v>
      </c>
      <c r="N690" s="202"/>
      <c r="O690" s="202"/>
      <c r="P690" s="355">
        <v>0.75739999999999996</v>
      </c>
    </row>
    <row r="691" spans="1:16" ht="33.75" x14ac:dyDescent="0.2">
      <c r="A691" s="202" t="s">
        <v>1938</v>
      </c>
      <c r="B691" s="202" t="s">
        <v>3305</v>
      </c>
      <c r="C691" s="354" t="s">
        <v>7377</v>
      </c>
      <c r="D691" s="204">
        <v>0.28599999999999998</v>
      </c>
      <c r="E691" s="204">
        <v>0.28100000000000003</v>
      </c>
      <c r="F691" s="204"/>
      <c r="G691" s="204"/>
      <c r="H691" s="205">
        <v>3.3</v>
      </c>
      <c r="I691" s="202">
        <v>1</v>
      </c>
      <c r="J691" s="204">
        <v>0.113</v>
      </c>
      <c r="K691" s="202">
        <v>7</v>
      </c>
      <c r="L691" s="204">
        <v>5.2999999999999999E-2</v>
      </c>
      <c r="M691" s="204">
        <v>5.8000000000000003E-2</v>
      </c>
      <c r="N691" s="202"/>
      <c r="O691" s="202"/>
      <c r="P691" s="355">
        <v>0.89880000000000004</v>
      </c>
    </row>
    <row r="692" spans="1:16" ht="33.75" x14ac:dyDescent="0.2">
      <c r="A692" s="202" t="s">
        <v>1939</v>
      </c>
      <c r="B692" s="202" t="s">
        <v>3305</v>
      </c>
      <c r="C692" s="354" t="s">
        <v>7378</v>
      </c>
      <c r="D692" s="204">
        <v>0.216</v>
      </c>
      <c r="E692" s="204">
        <v>0.216</v>
      </c>
      <c r="F692" s="204"/>
      <c r="G692" s="204"/>
      <c r="H692" s="205">
        <v>2.6</v>
      </c>
      <c r="I692" s="202">
        <v>1</v>
      </c>
      <c r="J692" s="204">
        <v>8.5000000000000006E-2</v>
      </c>
      <c r="K692" s="202">
        <v>5</v>
      </c>
      <c r="L692" s="204">
        <v>5.7000000000000002E-2</v>
      </c>
      <c r="M692" s="204">
        <v>5.8000000000000003E-2</v>
      </c>
      <c r="N692" s="202"/>
      <c r="O692" s="202"/>
      <c r="P692" s="355">
        <v>0.83479999999999999</v>
      </c>
    </row>
    <row r="693" spans="1:16" x14ac:dyDescent="0.2">
      <c r="A693" s="81" t="s">
        <v>2479</v>
      </c>
      <c r="B693" s="207"/>
      <c r="C693" s="360"/>
      <c r="D693" s="209"/>
      <c r="E693" s="209"/>
      <c r="F693" s="209"/>
      <c r="G693" s="209"/>
      <c r="H693" s="210"/>
      <c r="I693" s="207"/>
      <c r="J693" s="209"/>
      <c r="K693" s="207"/>
      <c r="L693" s="209"/>
      <c r="M693" s="209"/>
      <c r="N693" s="207"/>
      <c r="O693" s="207"/>
      <c r="P693" s="363"/>
    </row>
    <row r="694" spans="1:16" ht="56.25" x14ac:dyDescent="0.2">
      <c r="A694" s="202" t="s">
        <v>1941</v>
      </c>
      <c r="B694" s="202" t="s">
        <v>3303</v>
      </c>
      <c r="C694" s="354" t="s">
        <v>7379</v>
      </c>
      <c r="D694" s="204">
        <v>1.9239999999999999</v>
      </c>
      <c r="E694" s="204">
        <v>1.843</v>
      </c>
      <c r="F694" s="204">
        <v>1.75</v>
      </c>
      <c r="G694" s="204">
        <v>1.669</v>
      </c>
      <c r="H694" s="205">
        <v>20.2</v>
      </c>
      <c r="I694" s="202">
        <v>6</v>
      </c>
      <c r="J694" s="204">
        <v>0.16900000000000001</v>
      </c>
      <c r="K694" s="202">
        <v>38</v>
      </c>
      <c r="L694" s="204">
        <v>5.8999999999999997E-2</v>
      </c>
      <c r="M694" s="204">
        <v>5.6000000000000001E-2</v>
      </c>
      <c r="N694" s="202"/>
      <c r="O694" s="202" t="s">
        <v>310</v>
      </c>
      <c r="P694" s="355">
        <v>0.76039999999999996</v>
      </c>
    </row>
    <row r="695" spans="1:16" ht="56.25" x14ac:dyDescent="0.2">
      <c r="A695" s="202" t="s">
        <v>1942</v>
      </c>
      <c r="B695" s="202" t="s">
        <v>3303</v>
      </c>
      <c r="C695" s="354" t="s">
        <v>133</v>
      </c>
      <c r="D695" s="204">
        <v>1.1679999999999999</v>
      </c>
      <c r="E695" s="204">
        <v>1.111</v>
      </c>
      <c r="F695" s="204">
        <v>1.0209999999999999</v>
      </c>
      <c r="G695" s="204">
        <v>0.96499999999999997</v>
      </c>
      <c r="H695" s="205">
        <v>12.3</v>
      </c>
      <c r="I695" s="202">
        <v>3</v>
      </c>
      <c r="J695" s="204">
        <v>0.155</v>
      </c>
      <c r="K695" s="202">
        <v>27</v>
      </c>
      <c r="L695" s="204">
        <v>6.0999999999999999E-2</v>
      </c>
      <c r="M695" s="204">
        <v>4.7E-2</v>
      </c>
      <c r="N695" s="202"/>
      <c r="O695" s="202" t="s">
        <v>310</v>
      </c>
      <c r="P695" s="355">
        <v>0.7026</v>
      </c>
    </row>
    <row r="696" spans="1:16" ht="56.25" x14ac:dyDescent="0.2">
      <c r="A696" s="202" t="s">
        <v>3975</v>
      </c>
      <c r="B696" s="202" t="s">
        <v>3303</v>
      </c>
      <c r="C696" s="354" t="s">
        <v>3406</v>
      </c>
      <c r="D696" s="204">
        <v>0.91900000000000004</v>
      </c>
      <c r="E696" s="204">
        <v>0.86099999999999999</v>
      </c>
      <c r="F696" s="204">
        <v>0.73599999999999999</v>
      </c>
      <c r="G696" s="204">
        <v>0.67900000000000005</v>
      </c>
      <c r="H696" s="205">
        <v>6.1</v>
      </c>
      <c r="I696" s="202">
        <v>1</v>
      </c>
      <c r="J696" s="204">
        <v>0.152</v>
      </c>
      <c r="K696" s="202">
        <v>12</v>
      </c>
      <c r="L696" s="204">
        <v>3.5000000000000003E-2</v>
      </c>
      <c r="M696" s="204">
        <v>4.2999999999999997E-2</v>
      </c>
      <c r="N696" s="202"/>
      <c r="O696" s="202" t="s">
        <v>310</v>
      </c>
      <c r="P696" s="355">
        <v>0.67910000000000004</v>
      </c>
    </row>
    <row r="697" spans="1:16" ht="33.75" x14ac:dyDescent="0.2">
      <c r="A697" s="202" t="s">
        <v>456</v>
      </c>
      <c r="B697" s="202" t="s">
        <v>3303</v>
      </c>
      <c r="C697" s="354" t="s">
        <v>2768</v>
      </c>
      <c r="D697" s="204">
        <v>0.7</v>
      </c>
      <c r="E697" s="204">
        <v>0.66400000000000003</v>
      </c>
      <c r="F697" s="204">
        <v>0.54200000000000004</v>
      </c>
      <c r="G697" s="204">
        <v>0.50600000000000001</v>
      </c>
      <c r="H697" s="205">
        <v>5.7</v>
      </c>
      <c r="I697" s="202">
        <v>1</v>
      </c>
      <c r="J697" s="204">
        <v>0.128</v>
      </c>
      <c r="K697" s="202">
        <v>10</v>
      </c>
      <c r="L697" s="204">
        <v>3.1E-2</v>
      </c>
      <c r="M697" s="204">
        <v>3.7999999999999999E-2</v>
      </c>
      <c r="N697" s="202"/>
      <c r="O697" s="202" t="s">
        <v>310</v>
      </c>
      <c r="P697" s="355">
        <v>0.69369999999999998</v>
      </c>
    </row>
    <row r="698" spans="1:16" ht="56.25" x14ac:dyDescent="0.2">
      <c r="A698" s="202" t="s">
        <v>1690</v>
      </c>
      <c r="B698" s="202" t="s">
        <v>3303</v>
      </c>
      <c r="C698" s="354" t="s">
        <v>2769</v>
      </c>
      <c r="D698" s="204">
        <v>0.65100000000000002</v>
      </c>
      <c r="E698" s="204">
        <v>0.61199999999999999</v>
      </c>
      <c r="F698" s="204">
        <v>0.51700000000000002</v>
      </c>
      <c r="G698" s="204">
        <v>0.47699999999999998</v>
      </c>
      <c r="H698" s="205">
        <v>5</v>
      </c>
      <c r="I698" s="202">
        <v>1</v>
      </c>
      <c r="J698" s="204">
        <v>0.111</v>
      </c>
      <c r="K698" s="202">
        <v>8</v>
      </c>
      <c r="L698" s="204">
        <v>3.1E-2</v>
      </c>
      <c r="M698" s="204">
        <v>3.6999999999999998E-2</v>
      </c>
      <c r="N698" s="202"/>
      <c r="O698" s="202" t="s">
        <v>310</v>
      </c>
      <c r="P698" s="355">
        <v>0.80500000000000005</v>
      </c>
    </row>
    <row r="699" spans="1:16" ht="33.75" x14ac:dyDescent="0.2">
      <c r="A699" s="202" t="s">
        <v>2197</v>
      </c>
      <c r="B699" s="202" t="s">
        <v>3303</v>
      </c>
      <c r="C699" s="354" t="s">
        <v>3410</v>
      </c>
      <c r="D699" s="204">
        <v>0.65400000000000003</v>
      </c>
      <c r="E699" s="204">
        <v>0.59899999999999998</v>
      </c>
      <c r="F699" s="204">
        <v>0.57199999999999995</v>
      </c>
      <c r="G699" s="204">
        <v>0.51700000000000002</v>
      </c>
      <c r="H699" s="205">
        <v>4.8</v>
      </c>
      <c r="I699" s="202">
        <v>1</v>
      </c>
      <c r="J699" s="204">
        <v>0.114</v>
      </c>
      <c r="K699" s="202">
        <v>9</v>
      </c>
      <c r="L699" s="204">
        <v>3.4000000000000002E-2</v>
      </c>
      <c r="M699" s="204">
        <v>0.04</v>
      </c>
      <c r="N699" s="202"/>
      <c r="O699" s="202" t="s">
        <v>310</v>
      </c>
      <c r="P699" s="355">
        <v>0.73660000000000003</v>
      </c>
    </row>
    <row r="700" spans="1:16" ht="33.75" x14ac:dyDescent="0.2">
      <c r="A700" s="202" t="s">
        <v>2198</v>
      </c>
      <c r="B700" s="202" t="s">
        <v>3303</v>
      </c>
      <c r="C700" s="354" t="s">
        <v>3411</v>
      </c>
      <c r="D700" s="204">
        <v>0.56699999999999995</v>
      </c>
      <c r="E700" s="204">
        <v>0.52200000000000002</v>
      </c>
      <c r="F700" s="204">
        <v>0.48799999999999999</v>
      </c>
      <c r="G700" s="204">
        <v>0.44400000000000001</v>
      </c>
      <c r="H700" s="205">
        <v>4.5</v>
      </c>
      <c r="I700" s="202">
        <v>1</v>
      </c>
      <c r="J700" s="204">
        <v>9.8000000000000004E-2</v>
      </c>
      <c r="K700" s="202">
        <v>8</v>
      </c>
      <c r="L700" s="204">
        <v>0.03</v>
      </c>
      <c r="M700" s="204">
        <v>3.5999999999999997E-2</v>
      </c>
      <c r="N700" s="202"/>
      <c r="O700" s="202" t="s">
        <v>310</v>
      </c>
      <c r="P700" s="355">
        <v>0.82430000000000003</v>
      </c>
    </row>
    <row r="701" spans="1:16" ht="56.25" x14ac:dyDescent="0.2">
      <c r="A701" s="202" t="s">
        <v>3479</v>
      </c>
      <c r="B701" s="202" t="s">
        <v>3303</v>
      </c>
      <c r="C701" s="354" t="s">
        <v>7380</v>
      </c>
      <c r="D701" s="204">
        <v>0.98599999999999999</v>
      </c>
      <c r="E701" s="204">
        <v>0.93300000000000005</v>
      </c>
      <c r="F701" s="204">
        <v>0.81799999999999995</v>
      </c>
      <c r="G701" s="204">
        <v>0.76500000000000001</v>
      </c>
      <c r="H701" s="205">
        <v>6.7</v>
      </c>
      <c r="I701" s="202">
        <v>1</v>
      </c>
      <c r="J701" s="204">
        <v>0.48099999999999998</v>
      </c>
      <c r="K701" s="202">
        <v>16</v>
      </c>
      <c r="L701" s="204">
        <v>4.4999999999999998E-2</v>
      </c>
      <c r="M701" s="204">
        <v>5.6000000000000001E-2</v>
      </c>
      <c r="N701" s="202"/>
      <c r="O701" s="202" t="s">
        <v>310</v>
      </c>
      <c r="P701" s="355">
        <v>0.79410000000000003</v>
      </c>
    </row>
    <row r="702" spans="1:16" ht="56.25" x14ac:dyDescent="0.2">
      <c r="A702" s="202" t="s">
        <v>3480</v>
      </c>
      <c r="B702" s="202" t="s">
        <v>3303</v>
      </c>
      <c r="C702" s="354" t="s">
        <v>135</v>
      </c>
      <c r="D702" s="204">
        <v>0.629</v>
      </c>
      <c r="E702" s="204">
        <v>0.59799999999999998</v>
      </c>
      <c r="F702" s="204">
        <v>0.45900000000000002</v>
      </c>
      <c r="G702" s="204">
        <v>0.42899999999999999</v>
      </c>
      <c r="H702" s="205">
        <v>4</v>
      </c>
      <c r="I702" s="202">
        <v>1</v>
      </c>
      <c r="J702" s="204">
        <v>0.183</v>
      </c>
      <c r="K702" s="202">
        <v>8</v>
      </c>
      <c r="L702" s="204">
        <v>3.5999999999999997E-2</v>
      </c>
      <c r="M702" s="204">
        <v>4.2000000000000003E-2</v>
      </c>
      <c r="N702" s="202"/>
      <c r="O702" s="202" t="s">
        <v>310</v>
      </c>
      <c r="P702" s="355">
        <v>0.67179999999999995</v>
      </c>
    </row>
    <row r="703" spans="1:16" x14ac:dyDescent="0.2">
      <c r="A703" s="202" t="s">
        <v>3129</v>
      </c>
      <c r="B703" s="202" t="s">
        <v>3303</v>
      </c>
      <c r="C703" s="354" t="s">
        <v>3412</v>
      </c>
      <c r="D703" s="204">
        <v>0.56200000000000006</v>
      </c>
      <c r="E703" s="204">
        <v>0.501</v>
      </c>
      <c r="F703" s="204">
        <v>0.55900000000000005</v>
      </c>
      <c r="G703" s="204">
        <v>0.499</v>
      </c>
      <c r="H703" s="205">
        <v>2.8</v>
      </c>
      <c r="I703" s="202">
        <v>1</v>
      </c>
      <c r="J703" s="204">
        <v>0.108</v>
      </c>
      <c r="K703" s="202">
        <v>6</v>
      </c>
      <c r="L703" s="204">
        <v>5.1999999999999998E-2</v>
      </c>
      <c r="M703" s="204">
        <v>5.5E-2</v>
      </c>
      <c r="N703" s="202"/>
      <c r="O703" s="202" t="s">
        <v>310</v>
      </c>
      <c r="P703" s="355">
        <v>0.88149999999999995</v>
      </c>
    </row>
    <row r="704" spans="1:16" ht="33.75" x14ac:dyDescent="0.2">
      <c r="A704" s="202" t="s">
        <v>2909</v>
      </c>
      <c r="B704" s="202" t="s">
        <v>3303</v>
      </c>
      <c r="C704" s="354" t="s">
        <v>136</v>
      </c>
      <c r="D704" s="204">
        <v>1.0449999999999999</v>
      </c>
      <c r="E704" s="204">
        <v>0.95299999999999996</v>
      </c>
      <c r="F704" s="204">
        <v>1.0389999999999999</v>
      </c>
      <c r="G704" s="204">
        <v>0.94699999999999995</v>
      </c>
      <c r="H704" s="205">
        <v>6.2</v>
      </c>
      <c r="I704" s="202">
        <v>1</v>
      </c>
      <c r="J704" s="204">
        <v>0.24</v>
      </c>
      <c r="K704" s="202">
        <v>15</v>
      </c>
      <c r="L704" s="204">
        <v>5.3999999999999999E-2</v>
      </c>
      <c r="M704" s="204">
        <v>6.7000000000000004E-2</v>
      </c>
      <c r="N704" s="202"/>
      <c r="O704" s="202" t="s">
        <v>310</v>
      </c>
      <c r="P704" s="355">
        <v>0.93589999999999995</v>
      </c>
    </row>
    <row r="705" spans="1:16" ht="33.75" x14ac:dyDescent="0.2">
      <c r="A705" s="202" t="s">
        <v>2910</v>
      </c>
      <c r="B705" s="202" t="s">
        <v>3303</v>
      </c>
      <c r="C705" s="354" t="s">
        <v>137</v>
      </c>
      <c r="D705" s="204">
        <v>0.48899999999999999</v>
      </c>
      <c r="E705" s="204">
        <v>0.44700000000000001</v>
      </c>
      <c r="F705" s="204">
        <v>0.48</v>
      </c>
      <c r="G705" s="204">
        <v>0.438</v>
      </c>
      <c r="H705" s="205">
        <v>3.7</v>
      </c>
      <c r="I705" s="202">
        <v>1</v>
      </c>
      <c r="J705" s="204">
        <v>0.20899999999999999</v>
      </c>
      <c r="K705" s="202">
        <v>9</v>
      </c>
      <c r="L705" s="204">
        <v>4.8000000000000001E-2</v>
      </c>
      <c r="M705" s="204">
        <v>5.3999999999999999E-2</v>
      </c>
      <c r="N705" s="202"/>
      <c r="O705" s="202" t="s">
        <v>310</v>
      </c>
      <c r="P705" s="355">
        <v>0.83760000000000001</v>
      </c>
    </row>
    <row r="706" spans="1:16" ht="45" x14ac:dyDescent="0.2">
      <c r="A706" s="202" t="s">
        <v>6738</v>
      </c>
      <c r="B706" s="202" t="s">
        <v>3303</v>
      </c>
      <c r="C706" s="354" t="s">
        <v>7381</v>
      </c>
      <c r="D706" s="204">
        <v>0.376</v>
      </c>
      <c r="E706" s="204">
        <v>0.34300000000000003</v>
      </c>
      <c r="F706" s="204">
        <v>0.36499999999999999</v>
      </c>
      <c r="G706" s="204">
        <v>0.33300000000000002</v>
      </c>
      <c r="H706" s="205">
        <v>2.5</v>
      </c>
      <c r="I706" s="202">
        <v>1</v>
      </c>
      <c r="J706" s="204">
        <v>0.105</v>
      </c>
      <c r="K706" s="202">
        <v>6</v>
      </c>
      <c r="L706" s="204">
        <v>5.6000000000000001E-2</v>
      </c>
      <c r="M706" s="204">
        <v>5.7000000000000002E-2</v>
      </c>
      <c r="N706" s="202"/>
      <c r="O706" s="202" t="s">
        <v>310</v>
      </c>
      <c r="P706" s="355">
        <v>0.94779999999999998</v>
      </c>
    </row>
    <row r="707" spans="1:16" ht="33.75" x14ac:dyDescent="0.2">
      <c r="A707" s="202" t="s">
        <v>3482</v>
      </c>
      <c r="B707" s="202" t="s">
        <v>3303</v>
      </c>
      <c r="C707" s="354" t="s">
        <v>486</v>
      </c>
      <c r="D707" s="204">
        <v>0.63400000000000001</v>
      </c>
      <c r="E707" s="204">
        <v>0.58899999999999997</v>
      </c>
      <c r="F707" s="204">
        <v>0.59899999999999998</v>
      </c>
      <c r="G707" s="204">
        <v>0.55500000000000005</v>
      </c>
      <c r="H707" s="205">
        <v>7.1</v>
      </c>
      <c r="I707" s="202">
        <v>1</v>
      </c>
      <c r="J707" s="204">
        <v>0.17499999999999999</v>
      </c>
      <c r="K707" s="202">
        <v>18</v>
      </c>
      <c r="L707" s="204">
        <v>3.5000000000000003E-2</v>
      </c>
      <c r="M707" s="204">
        <v>4.2999999999999997E-2</v>
      </c>
      <c r="N707" s="202"/>
      <c r="O707" s="202" t="s">
        <v>310</v>
      </c>
      <c r="P707" s="355">
        <v>0.69779999999999998</v>
      </c>
    </row>
    <row r="708" spans="1:16" ht="56.25" x14ac:dyDescent="0.2">
      <c r="A708" s="202" t="s">
        <v>3413</v>
      </c>
      <c r="B708" s="202" t="s">
        <v>3303</v>
      </c>
      <c r="C708" s="354" t="s">
        <v>7382</v>
      </c>
      <c r="D708" s="204">
        <v>0.63800000000000001</v>
      </c>
      <c r="E708" s="204">
        <v>0.58399999999999996</v>
      </c>
      <c r="F708" s="204">
        <v>0.61299999999999999</v>
      </c>
      <c r="G708" s="204">
        <v>0.56000000000000005</v>
      </c>
      <c r="H708" s="205">
        <v>4.0999999999999996</v>
      </c>
      <c r="I708" s="202">
        <v>1</v>
      </c>
      <c r="J708" s="204">
        <v>0.29099999999999998</v>
      </c>
      <c r="K708" s="202">
        <v>9</v>
      </c>
      <c r="L708" s="204">
        <v>4.7E-2</v>
      </c>
      <c r="M708" s="204">
        <v>5.3999999999999999E-2</v>
      </c>
      <c r="N708" s="202"/>
      <c r="O708" s="202" t="s">
        <v>310</v>
      </c>
      <c r="P708" s="355">
        <v>0.80600000000000005</v>
      </c>
    </row>
    <row r="709" spans="1:16" ht="56.25" x14ac:dyDescent="0.2">
      <c r="A709" s="202" t="s">
        <v>7383</v>
      </c>
      <c r="B709" s="202" t="s">
        <v>3303</v>
      </c>
      <c r="C709" s="354" t="s">
        <v>7384</v>
      </c>
      <c r="D709" s="204">
        <v>0.44400000000000001</v>
      </c>
      <c r="E709" s="204">
        <v>0.41399999999999998</v>
      </c>
      <c r="F709" s="204">
        <v>0.43</v>
      </c>
      <c r="G709" s="204">
        <v>0.4</v>
      </c>
      <c r="H709" s="205">
        <v>3.6</v>
      </c>
      <c r="I709" s="202">
        <v>1</v>
      </c>
      <c r="J709" s="204">
        <v>0.154</v>
      </c>
      <c r="K709" s="202">
        <v>9</v>
      </c>
      <c r="L709" s="204">
        <v>4.8000000000000001E-2</v>
      </c>
      <c r="M709" s="204">
        <v>5.3999999999999999E-2</v>
      </c>
      <c r="N709" s="202"/>
      <c r="O709" s="202" t="s">
        <v>310</v>
      </c>
      <c r="P709" s="355">
        <v>0.7954</v>
      </c>
    </row>
    <row r="710" spans="1:16" ht="56.25" x14ac:dyDescent="0.2">
      <c r="A710" s="202" t="s">
        <v>1340</v>
      </c>
      <c r="B710" s="202" t="s">
        <v>3305</v>
      </c>
      <c r="C710" s="354" t="s">
        <v>6741</v>
      </c>
      <c r="D710" s="204">
        <v>0.55200000000000005</v>
      </c>
      <c r="E710" s="204">
        <v>0.54</v>
      </c>
      <c r="F710" s="204">
        <v>0.38800000000000001</v>
      </c>
      <c r="G710" s="204">
        <v>0.376</v>
      </c>
      <c r="H710" s="205">
        <v>4.5</v>
      </c>
      <c r="I710" s="202">
        <v>1</v>
      </c>
      <c r="J710" s="204">
        <v>0.17100000000000001</v>
      </c>
      <c r="K710" s="202">
        <v>9</v>
      </c>
      <c r="L710" s="204">
        <v>3.4000000000000002E-2</v>
      </c>
      <c r="M710" s="204">
        <v>0.04</v>
      </c>
      <c r="N710" s="202"/>
      <c r="O710" s="202" t="s">
        <v>310</v>
      </c>
      <c r="P710" s="355">
        <v>0.64490000000000003</v>
      </c>
    </row>
    <row r="711" spans="1:16" ht="33.75" x14ac:dyDescent="0.2">
      <c r="A711" s="202" t="s">
        <v>1341</v>
      </c>
      <c r="B711" s="202" t="s">
        <v>3305</v>
      </c>
      <c r="C711" s="354" t="s">
        <v>6742</v>
      </c>
      <c r="D711" s="204">
        <v>0.40799999999999997</v>
      </c>
      <c r="E711" s="204">
        <v>0.40799999999999997</v>
      </c>
      <c r="F711" s="204">
        <v>0.26100000000000001</v>
      </c>
      <c r="G711" s="204">
        <v>0.26100000000000001</v>
      </c>
      <c r="H711" s="205">
        <v>3.7</v>
      </c>
      <c r="I711" s="202">
        <v>1</v>
      </c>
      <c r="J711" s="204">
        <v>8.5000000000000006E-2</v>
      </c>
      <c r="K711" s="202">
        <v>7</v>
      </c>
      <c r="L711" s="204">
        <v>3.2000000000000001E-2</v>
      </c>
      <c r="M711" s="204">
        <v>3.5999999999999997E-2</v>
      </c>
      <c r="N711" s="202"/>
      <c r="O711" s="202" t="s">
        <v>310</v>
      </c>
      <c r="P711" s="355">
        <v>0.65280000000000005</v>
      </c>
    </row>
    <row r="712" spans="1:16" ht="22.5" x14ac:dyDescent="0.2">
      <c r="A712" s="202" t="s">
        <v>3976</v>
      </c>
      <c r="B712" s="202" t="s">
        <v>3305</v>
      </c>
      <c r="C712" s="354" t="s">
        <v>487</v>
      </c>
      <c r="D712" s="204">
        <v>0.36</v>
      </c>
      <c r="E712" s="204">
        <v>0.36</v>
      </c>
      <c r="F712" s="204">
        <v>0.23300000000000001</v>
      </c>
      <c r="G712" s="204">
        <v>0.23300000000000001</v>
      </c>
      <c r="H712" s="205">
        <v>3</v>
      </c>
      <c r="I712" s="202">
        <v>1</v>
      </c>
      <c r="J712" s="204">
        <v>1.4E-2</v>
      </c>
      <c r="K712" s="202">
        <v>6</v>
      </c>
      <c r="L712" s="204">
        <v>3.4000000000000002E-2</v>
      </c>
      <c r="M712" s="204">
        <v>3.6999999999999998E-2</v>
      </c>
      <c r="N712" s="202"/>
      <c r="O712" s="202" t="s">
        <v>310</v>
      </c>
      <c r="P712" s="355">
        <v>0.749</v>
      </c>
    </row>
    <row r="713" spans="1:16" ht="22.5" x14ac:dyDescent="0.2">
      <c r="A713" s="202" t="s">
        <v>1342</v>
      </c>
      <c r="B713" s="202" t="s">
        <v>3305</v>
      </c>
      <c r="C713" s="354" t="s">
        <v>488</v>
      </c>
      <c r="D713" s="204">
        <v>0.22900000000000001</v>
      </c>
      <c r="E713" s="204">
        <v>0.22800000000000001</v>
      </c>
      <c r="F713" s="204">
        <v>0.221</v>
      </c>
      <c r="G713" s="204">
        <v>0.219</v>
      </c>
      <c r="H713" s="205">
        <v>3.6</v>
      </c>
      <c r="I713" s="202">
        <v>1</v>
      </c>
      <c r="J713" s="204">
        <v>9.5000000000000001E-2</v>
      </c>
      <c r="K713" s="202">
        <v>7</v>
      </c>
      <c r="L713" s="204">
        <v>0.04</v>
      </c>
      <c r="M713" s="204">
        <v>4.4999999999999998E-2</v>
      </c>
      <c r="N713" s="202"/>
      <c r="O713" s="202" t="s">
        <v>310</v>
      </c>
      <c r="P713" s="355">
        <v>0.73650000000000004</v>
      </c>
    </row>
    <row r="714" spans="1:16" ht="22.5" x14ac:dyDescent="0.2">
      <c r="A714" s="202" t="s">
        <v>866</v>
      </c>
      <c r="B714" s="202" t="s">
        <v>3305</v>
      </c>
      <c r="C714" s="354" t="s">
        <v>837</v>
      </c>
      <c r="D714" s="204">
        <v>0.19700000000000001</v>
      </c>
      <c r="E714" s="204">
        <v>0.19600000000000001</v>
      </c>
      <c r="F714" s="204">
        <v>0.191</v>
      </c>
      <c r="G714" s="204">
        <v>0.19</v>
      </c>
      <c r="H714" s="205">
        <v>2.5</v>
      </c>
      <c r="I714" s="202">
        <v>1</v>
      </c>
      <c r="J714" s="204">
        <v>7.0999999999999994E-2</v>
      </c>
      <c r="K714" s="202">
        <v>5</v>
      </c>
      <c r="L714" s="204">
        <v>5.0999999999999997E-2</v>
      </c>
      <c r="M714" s="204">
        <v>5.1999999999999998E-2</v>
      </c>
      <c r="N714" s="202"/>
      <c r="O714" s="202" t="s">
        <v>310</v>
      </c>
      <c r="P714" s="355">
        <v>0.8095</v>
      </c>
    </row>
    <row r="715" spans="1:16" ht="33.75" x14ac:dyDescent="0.2">
      <c r="A715" s="202" t="s">
        <v>838</v>
      </c>
      <c r="B715" s="202" t="s">
        <v>3305</v>
      </c>
      <c r="C715" s="354" t="s">
        <v>86</v>
      </c>
      <c r="D715" s="204">
        <v>0.32</v>
      </c>
      <c r="E715" s="204">
        <v>0.31900000000000001</v>
      </c>
      <c r="F715" s="204">
        <v>0.28599999999999998</v>
      </c>
      <c r="G715" s="204">
        <v>0.28499999999999998</v>
      </c>
      <c r="H715" s="205">
        <v>4.5</v>
      </c>
      <c r="I715" s="202">
        <v>1</v>
      </c>
      <c r="J715" s="204">
        <v>0.188</v>
      </c>
      <c r="K715" s="202">
        <v>11</v>
      </c>
      <c r="L715" s="204">
        <v>3.7999999999999999E-2</v>
      </c>
      <c r="M715" s="204">
        <v>4.4999999999999998E-2</v>
      </c>
      <c r="N715" s="202"/>
      <c r="O715" s="202" t="s">
        <v>310</v>
      </c>
      <c r="P715" s="355">
        <v>0.74429999999999996</v>
      </c>
    </row>
    <row r="716" spans="1:16" ht="33.75" x14ac:dyDescent="0.2">
      <c r="A716" s="202" t="s">
        <v>839</v>
      </c>
      <c r="B716" s="202" t="s">
        <v>3305</v>
      </c>
      <c r="C716" s="354" t="s">
        <v>87</v>
      </c>
      <c r="D716" s="204">
        <v>0.192</v>
      </c>
      <c r="E716" s="204">
        <v>0.192</v>
      </c>
      <c r="F716" s="204">
        <v>0.187</v>
      </c>
      <c r="G716" s="204">
        <v>0.187</v>
      </c>
      <c r="H716" s="205">
        <v>3.5</v>
      </c>
      <c r="I716" s="202"/>
      <c r="J716" s="204"/>
      <c r="K716" s="202">
        <v>9</v>
      </c>
      <c r="L716" s="204">
        <v>3.5999999999999997E-2</v>
      </c>
      <c r="M716" s="204">
        <v>0.04</v>
      </c>
      <c r="N716" s="202"/>
      <c r="O716" s="202" t="s">
        <v>310</v>
      </c>
      <c r="P716" s="355">
        <v>0.65710000000000002</v>
      </c>
    </row>
    <row r="717" spans="1:16" x14ac:dyDescent="0.2">
      <c r="A717" s="81" t="s">
        <v>2911</v>
      </c>
      <c r="B717" s="207"/>
      <c r="C717" s="360"/>
      <c r="D717" s="209"/>
      <c r="E717" s="209"/>
      <c r="F717" s="209"/>
      <c r="G717" s="209"/>
      <c r="H717" s="210"/>
      <c r="I717" s="207"/>
      <c r="J717" s="209"/>
      <c r="K717" s="207"/>
      <c r="L717" s="209"/>
      <c r="M717" s="209"/>
      <c r="N717" s="207"/>
      <c r="O717" s="207"/>
      <c r="P717" s="363"/>
    </row>
    <row r="718" spans="1:16" ht="45" x14ac:dyDescent="0.2">
      <c r="A718" s="202" t="s">
        <v>416</v>
      </c>
      <c r="B718" s="202" t="s">
        <v>3305</v>
      </c>
      <c r="C718" s="354" t="s">
        <v>92</v>
      </c>
      <c r="D718" s="204">
        <v>0.13600000000000001</v>
      </c>
      <c r="E718" s="204">
        <v>0.13600000000000001</v>
      </c>
      <c r="F718" s="204"/>
      <c r="G718" s="204"/>
      <c r="H718" s="205">
        <v>1.9</v>
      </c>
      <c r="I718" s="202"/>
      <c r="J718" s="204"/>
      <c r="K718" s="202"/>
      <c r="L718" s="204"/>
      <c r="M718" s="204"/>
      <c r="N718" s="202" t="s">
        <v>310</v>
      </c>
      <c r="O718" s="202" t="s">
        <v>310</v>
      </c>
      <c r="P718" s="355">
        <v>0.96930000000000005</v>
      </c>
    </row>
    <row r="719" spans="1:16" ht="33.75" x14ac:dyDescent="0.2">
      <c r="A719" s="202" t="s">
        <v>856</v>
      </c>
      <c r="B719" s="202" t="s">
        <v>3305</v>
      </c>
      <c r="C719" s="354" t="s">
        <v>3852</v>
      </c>
      <c r="D719" s="204">
        <v>0.94399999999999995</v>
      </c>
      <c r="E719" s="204">
        <v>0.94299999999999995</v>
      </c>
      <c r="F719" s="204"/>
      <c r="G719" s="204"/>
      <c r="H719" s="205">
        <v>8.6</v>
      </c>
      <c r="I719" s="202">
        <v>2</v>
      </c>
      <c r="J719" s="204">
        <v>0.312</v>
      </c>
      <c r="K719" s="202">
        <v>19</v>
      </c>
      <c r="L719" s="204">
        <v>8.6999999999999994E-2</v>
      </c>
      <c r="M719" s="204">
        <v>9.8000000000000004E-2</v>
      </c>
      <c r="N719" s="202"/>
      <c r="O719" s="202" t="s">
        <v>310</v>
      </c>
      <c r="P719" s="355">
        <v>1.95</v>
      </c>
    </row>
    <row r="720" spans="1:16" ht="33.75" x14ac:dyDescent="0.2">
      <c r="A720" s="202" t="s">
        <v>857</v>
      </c>
      <c r="B720" s="202" t="s">
        <v>3305</v>
      </c>
      <c r="C720" s="354" t="s">
        <v>5783</v>
      </c>
      <c r="D720" s="204">
        <v>0.17799999999999999</v>
      </c>
      <c r="E720" s="204">
        <v>0.17699999999999999</v>
      </c>
      <c r="F720" s="204"/>
      <c r="G720" s="204"/>
      <c r="H720" s="205">
        <v>3.9</v>
      </c>
      <c r="I720" s="202">
        <v>1</v>
      </c>
      <c r="J720" s="204">
        <v>7.0000000000000007E-2</v>
      </c>
      <c r="K720" s="202">
        <v>7</v>
      </c>
      <c r="L720" s="204">
        <v>3.2000000000000001E-2</v>
      </c>
      <c r="M720" s="204">
        <v>3.5999999999999997E-2</v>
      </c>
      <c r="N720" s="202"/>
      <c r="O720" s="202" t="s">
        <v>310</v>
      </c>
      <c r="P720" s="355">
        <v>0.74419999999999997</v>
      </c>
    </row>
    <row r="721" spans="1:16" ht="56.25" x14ac:dyDescent="0.2">
      <c r="A721" s="202" t="s">
        <v>859</v>
      </c>
      <c r="B721" s="202" t="s">
        <v>3305</v>
      </c>
      <c r="C721" s="354" t="s">
        <v>7875</v>
      </c>
      <c r="D721" s="204">
        <v>0.55200000000000005</v>
      </c>
      <c r="E721" s="204">
        <v>0.55000000000000004</v>
      </c>
      <c r="F721" s="204"/>
      <c r="G721" s="204"/>
      <c r="H721" s="205">
        <v>4.7</v>
      </c>
      <c r="I721" s="202">
        <v>1</v>
      </c>
      <c r="J721" s="204">
        <v>0.41399999999999998</v>
      </c>
      <c r="K721" s="202">
        <v>11</v>
      </c>
      <c r="L721" s="204">
        <v>0.115</v>
      </c>
      <c r="M721" s="204">
        <v>9.5000000000000001E-2</v>
      </c>
      <c r="N721" s="202"/>
      <c r="O721" s="202" t="s">
        <v>310</v>
      </c>
      <c r="P721" s="355">
        <v>1.8653</v>
      </c>
    </row>
    <row r="722" spans="1:16" ht="56.25" x14ac:dyDescent="0.2">
      <c r="A722" s="202" t="s">
        <v>860</v>
      </c>
      <c r="B722" s="202" t="s">
        <v>3305</v>
      </c>
      <c r="C722" s="354" t="s">
        <v>7876</v>
      </c>
      <c r="D722" s="204">
        <v>0.218</v>
      </c>
      <c r="E722" s="204">
        <v>0.218</v>
      </c>
      <c r="F722" s="204"/>
      <c r="G722" s="204"/>
      <c r="H722" s="205">
        <v>4.5999999999999996</v>
      </c>
      <c r="I722" s="202">
        <v>1</v>
      </c>
      <c r="J722" s="204">
        <v>0.108</v>
      </c>
      <c r="K722" s="202">
        <v>8</v>
      </c>
      <c r="L722" s="204">
        <v>3.3000000000000002E-2</v>
      </c>
      <c r="M722" s="204">
        <v>3.9E-2</v>
      </c>
      <c r="N722" s="202"/>
      <c r="O722" s="202" t="s">
        <v>310</v>
      </c>
      <c r="P722" s="355">
        <v>1.3984000000000001</v>
      </c>
    </row>
    <row r="723" spans="1:16" ht="56.25" x14ac:dyDescent="0.2">
      <c r="A723" s="202" t="s">
        <v>861</v>
      </c>
      <c r="B723" s="202" t="s">
        <v>3305</v>
      </c>
      <c r="C723" s="354" t="s">
        <v>7387</v>
      </c>
      <c r="D723" s="204">
        <v>0.20200000000000001</v>
      </c>
      <c r="E723" s="204">
        <v>0.20200000000000001</v>
      </c>
      <c r="F723" s="204"/>
      <c r="G723" s="204"/>
      <c r="H723" s="205">
        <v>4.7</v>
      </c>
      <c r="I723" s="202">
        <v>1</v>
      </c>
      <c r="J723" s="204">
        <v>1.0999999999999999E-2</v>
      </c>
      <c r="K723" s="202">
        <v>8</v>
      </c>
      <c r="L723" s="204">
        <v>0.03</v>
      </c>
      <c r="M723" s="204">
        <v>3.5000000000000003E-2</v>
      </c>
      <c r="N723" s="202"/>
      <c r="O723" s="202" t="s">
        <v>310</v>
      </c>
      <c r="P723" s="355">
        <v>0.71289999999999998</v>
      </c>
    </row>
    <row r="724" spans="1:16" ht="56.25" x14ac:dyDescent="0.2">
      <c r="A724" s="202" t="s">
        <v>5784</v>
      </c>
      <c r="B724" s="202" t="s">
        <v>3305</v>
      </c>
      <c r="C724" s="354" t="s">
        <v>6746</v>
      </c>
      <c r="D724" s="204">
        <v>0.128</v>
      </c>
      <c r="E724" s="204">
        <v>0.128</v>
      </c>
      <c r="F724" s="204"/>
      <c r="G724" s="204"/>
      <c r="H724" s="205">
        <v>3.5</v>
      </c>
      <c r="I724" s="202">
        <v>1</v>
      </c>
      <c r="J724" s="204">
        <v>8.4000000000000005E-2</v>
      </c>
      <c r="K724" s="202">
        <v>7</v>
      </c>
      <c r="L724" s="204">
        <v>2.5000000000000001E-2</v>
      </c>
      <c r="M724" s="204">
        <v>2.8000000000000001E-2</v>
      </c>
      <c r="N724" s="202"/>
      <c r="O724" s="202" t="s">
        <v>310</v>
      </c>
      <c r="P724" s="355">
        <v>0.57530000000000003</v>
      </c>
    </row>
    <row r="725" spans="1:16" x14ac:dyDescent="0.2">
      <c r="A725" s="81" t="s">
        <v>2244</v>
      </c>
      <c r="B725" s="207"/>
      <c r="C725" s="360"/>
      <c r="D725" s="209"/>
      <c r="E725" s="209"/>
      <c r="F725" s="209"/>
      <c r="G725" s="209"/>
      <c r="H725" s="210"/>
      <c r="I725" s="207"/>
      <c r="J725" s="209"/>
      <c r="K725" s="207"/>
      <c r="L725" s="209"/>
      <c r="M725" s="209"/>
      <c r="N725" s="207"/>
      <c r="O725" s="207"/>
      <c r="P725" s="363"/>
    </row>
    <row r="726" spans="1:16" ht="45" x14ac:dyDescent="0.2">
      <c r="A726" s="202" t="s">
        <v>2154</v>
      </c>
      <c r="B726" s="202" t="s">
        <v>3303</v>
      </c>
      <c r="C726" s="354" t="s">
        <v>7877</v>
      </c>
      <c r="D726" s="204">
        <v>0.877</v>
      </c>
      <c r="E726" s="204">
        <v>0.81100000000000005</v>
      </c>
      <c r="F726" s="204"/>
      <c r="G726" s="204"/>
      <c r="H726" s="205">
        <v>5.8</v>
      </c>
      <c r="I726" s="202">
        <v>1</v>
      </c>
      <c r="J726" s="204">
        <v>0.48699999999999999</v>
      </c>
      <c r="K726" s="202">
        <v>16</v>
      </c>
      <c r="L726" s="204">
        <v>5.8000000000000003E-2</v>
      </c>
      <c r="M726" s="204">
        <v>7.0000000000000007E-2</v>
      </c>
      <c r="N726" s="202"/>
      <c r="O726" s="202"/>
      <c r="P726" s="355">
        <v>0.73370000000000002</v>
      </c>
    </row>
    <row r="727" spans="1:16" ht="33.75" x14ac:dyDescent="0.2">
      <c r="A727" s="202" t="s">
        <v>2156</v>
      </c>
      <c r="B727" s="202" t="s">
        <v>3303</v>
      </c>
      <c r="C727" s="354" t="s">
        <v>3857</v>
      </c>
      <c r="D727" s="204">
        <v>0.56599999999999995</v>
      </c>
      <c r="E727" s="204">
        <v>0.52300000000000002</v>
      </c>
      <c r="F727" s="204"/>
      <c r="G727" s="204"/>
      <c r="H727" s="205">
        <v>3</v>
      </c>
      <c r="I727" s="202">
        <v>1</v>
      </c>
      <c r="J727" s="204">
        <v>0.20799999999999999</v>
      </c>
      <c r="K727" s="202">
        <v>7</v>
      </c>
      <c r="L727" s="204">
        <v>7.1999999999999995E-2</v>
      </c>
      <c r="M727" s="204">
        <v>7.6999999999999999E-2</v>
      </c>
      <c r="N727" s="202"/>
      <c r="O727" s="202"/>
      <c r="P727" s="355">
        <v>0.72240000000000004</v>
      </c>
    </row>
    <row r="728" spans="1:16" ht="56.25" x14ac:dyDescent="0.2">
      <c r="A728" s="202" t="s">
        <v>1946</v>
      </c>
      <c r="B728" s="202" t="s">
        <v>3305</v>
      </c>
      <c r="C728" s="354" t="s">
        <v>95</v>
      </c>
      <c r="D728" s="204">
        <v>0.495</v>
      </c>
      <c r="E728" s="204">
        <v>0.49399999999999999</v>
      </c>
      <c r="F728" s="204"/>
      <c r="G728" s="204"/>
      <c r="H728" s="205">
        <v>6</v>
      </c>
      <c r="I728" s="202">
        <v>1</v>
      </c>
      <c r="J728" s="204">
        <v>0.28799999999999998</v>
      </c>
      <c r="K728" s="202">
        <v>14</v>
      </c>
      <c r="L728" s="204">
        <v>5.6000000000000001E-2</v>
      </c>
      <c r="M728" s="204">
        <v>6.8000000000000005E-2</v>
      </c>
      <c r="N728" s="202"/>
      <c r="O728" s="202"/>
      <c r="P728" s="355">
        <v>0.84379999999999999</v>
      </c>
    </row>
    <row r="729" spans="1:16" ht="33.75" x14ac:dyDescent="0.2">
      <c r="A729" s="202" t="s">
        <v>1837</v>
      </c>
      <c r="B729" s="202" t="s">
        <v>3305</v>
      </c>
      <c r="C729" s="354" t="s">
        <v>7878</v>
      </c>
      <c r="D729" s="204">
        <v>0.35</v>
      </c>
      <c r="E729" s="204">
        <v>0.34699999999999998</v>
      </c>
      <c r="F729" s="204"/>
      <c r="G729" s="204"/>
      <c r="H729" s="205">
        <v>4.0999999999999996</v>
      </c>
      <c r="I729" s="202">
        <v>1</v>
      </c>
      <c r="J729" s="204">
        <v>0.182</v>
      </c>
      <c r="K729" s="202">
        <v>9</v>
      </c>
      <c r="L729" s="204">
        <v>5.5E-2</v>
      </c>
      <c r="M729" s="204">
        <v>6.3E-2</v>
      </c>
      <c r="N729" s="202"/>
      <c r="O729" s="202"/>
      <c r="P729" s="355">
        <v>0.88270000000000004</v>
      </c>
    </row>
    <row r="730" spans="1:16" ht="22.5" x14ac:dyDescent="0.2">
      <c r="A730" s="202" t="s">
        <v>3685</v>
      </c>
      <c r="B730" s="202" t="s">
        <v>3305</v>
      </c>
      <c r="C730" s="354" t="s">
        <v>98</v>
      </c>
      <c r="D730" s="204">
        <v>1.0129999999999999</v>
      </c>
      <c r="E730" s="204">
        <v>1.012</v>
      </c>
      <c r="F730" s="204"/>
      <c r="G730" s="204"/>
      <c r="H730" s="205">
        <v>12.3</v>
      </c>
      <c r="I730" s="202">
        <v>3</v>
      </c>
      <c r="J730" s="204">
        <v>0.23100000000000001</v>
      </c>
      <c r="K730" s="202">
        <v>25</v>
      </c>
      <c r="L730" s="204">
        <v>5.1999999999999998E-2</v>
      </c>
      <c r="M730" s="204">
        <v>6.9000000000000006E-2</v>
      </c>
      <c r="N730" s="202"/>
      <c r="O730" s="202"/>
      <c r="P730" s="355">
        <v>0.95799999999999996</v>
      </c>
    </row>
    <row r="731" spans="1:16" ht="22.5" x14ac:dyDescent="0.2">
      <c r="A731" s="202" t="s">
        <v>3193</v>
      </c>
      <c r="B731" s="202" t="s">
        <v>3305</v>
      </c>
      <c r="C731" s="354" t="s">
        <v>99</v>
      </c>
      <c r="D731" s="204">
        <v>0.47099999999999997</v>
      </c>
      <c r="E731" s="204">
        <v>0.47099999999999997</v>
      </c>
      <c r="F731" s="204"/>
      <c r="G731" s="204"/>
      <c r="H731" s="205">
        <v>4.8</v>
      </c>
      <c r="I731" s="202">
        <v>1</v>
      </c>
      <c r="J731" s="204">
        <v>0.28899999999999998</v>
      </c>
      <c r="K731" s="202">
        <v>11</v>
      </c>
      <c r="L731" s="204">
        <v>5.6000000000000001E-2</v>
      </c>
      <c r="M731" s="204">
        <v>6.6000000000000003E-2</v>
      </c>
      <c r="N731" s="202"/>
      <c r="O731" s="202"/>
      <c r="P731" s="355">
        <v>0.73370000000000002</v>
      </c>
    </row>
    <row r="732" spans="1:16" x14ac:dyDescent="0.2">
      <c r="A732" s="202" t="s">
        <v>100</v>
      </c>
      <c r="B732" s="202" t="s">
        <v>3305</v>
      </c>
      <c r="C732" s="354" t="s">
        <v>101</v>
      </c>
      <c r="D732" s="204">
        <v>0.626</v>
      </c>
      <c r="E732" s="204">
        <v>0.625</v>
      </c>
      <c r="F732" s="204"/>
      <c r="G732" s="204"/>
      <c r="H732" s="205">
        <v>6.7</v>
      </c>
      <c r="I732" s="202">
        <v>1</v>
      </c>
      <c r="J732" s="204">
        <v>0.43</v>
      </c>
      <c r="K732" s="202">
        <v>15</v>
      </c>
      <c r="L732" s="204">
        <v>6.0999999999999999E-2</v>
      </c>
      <c r="M732" s="204">
        <v>7.5999999999999998E-2</v>
      </c>
      <c r="N732" s="202"/>
      <c r="O732" s="202"/>
      <c r="P732" s="355">
        <v>0.92720000000000002</v>
      </c>
    </row>
    <row r="733" spans="1:16" x14ac:dyDescent="0.2">
      <c r="A733" s="202" t="s">
        <v>104</v>
      </c>
      <c r="B733" s="202" t="s">
        <v>3305</v>
      </c>
      <c r="C733" s="354" t="s">
        <v>105</v>
      </c>
      <c r="D733" s="204">
        <v>0.57699999999999996</v>
      </c>
      <c r="E733" s="204">
        <v>0.57699999999999996</v>
      </c>
      <c r="F733" s="204"/>
      <c r="G733" s="204"/>
      <c r="H733" s="205">
        <v>5.6</v>
      </c>
      <c r="I733" s="202">
        <v>1</v>
      </c>
      <c r="J733" s="204">
        <v>0.42299999999999999</v>
      </c>
      <c r="K733" s="202">
        <v>15</v>
      </c>
      <c r="L733" s="204">
        <v>6.9000000000000006E-2</v>
      </c>
      <c r="M733" s="204">
        <v>8.4000000000000005E-2</v>
      </c>
      <c r="N733" s="202"/>
      <c r="O733" s="202"/>
      <c r="P733" s="355">
        <v>0.84870000000000001</v>
      </c>
    </row>
    <row r="734" spans="1:16" x14ac:dyDescent="0.2">
      <c r="A734" s="81" t="s">
        <v>2245</v>
      </c>
      <c r="B734" s="207"/>
      <c r="C734" s="360"/>
      <c r="D734" s="209"/>
      <c r="E734" s="209"/>
      <c r="F734" s="209"/>
      <c r="G734" s="209"/>
      <c r="H734" s="210"/>
      <c r="I734" s="207"/>
      <c r="J734" s="209"/>
      <c r="K734" s="207"/>
      <c r="L734" s="209"/>
      <c r="M734" s="209"/>
      <c r="N734" s="207"/>
      <c r="O734" s="207"/>
      <c r="P734" s="363"/>
    </row>
    <row r="735" spans="1:16" ht="22.5" x14ac:dyDescent="0.2">
      <c r="A735" s="202" t="s">
        <v>826</v>
      </c>
      <c r="B735" s="202" t="s">
        <v>3303</v>
      </c>
      <c r="C735" s="354" t="s">
        <v>827</v>
      </c>
      <c r="D735" s="204">
        <v>1.2190000000000001</v>
      </c>
      <c r="E735" s="204">
        <v>1.121</v>
      </c>
      <c r="F735" s="204"/>
      <c r="G735" s="204"/>
      <c r="H735" s="205">
        <v>6.7</v>
      </c>
      <c r="I735" s="202">
        <v>1</v>
      </c>
      <c r="J735" s="204">
        <v>0.32200000000000001</v>
      </c>
      <c r="K735" s="202">
        <v>16</v>
      </c>
      <c r="L735" s="204">
        <v>6.7000000000000004E-2</v>
      </c>
      <c r="M735" s="204">
        <v>8.4000000000000005E-2</v>
      </c>
      <c r="N735" s="202"/>
      <c r="O735" s="202"/>
      <c r="P735" s="355">
        <v>0.7369</v>
      </c>
    </row>
    <row r="736" spans="1:16" ht="33.75" x14ac:dyDescent="0.2">
      <c r="A736" s="202" t="s">
        <v>4016</v>
      </c>
      <c r="B736" s="202" t="s">
        <v>3303</v>
      </c>
      <c r="C736" s="354" t="s">
        <v>2212</v>
      </c>
      <c r="D736" s="204">
        <v>1.8660000000000001</v>
      </c>
      <c r="E736" s="204">
        <v>1.78</v>
      </c>
      <c r="F736" s="204"/>
      <c r="G736" s="204"/>
      <c r="H736" s="205">
        <v>14.5</v>
      </c>
      <c r="I736" s="202">
        <v>4</v>
      </c>
      <c r="J736" s="204">
        <v>0.26300000000000001</v>
      </c>
      <c r="K736" s="202">
        <v>30</v>
      </c>
      <c r="L736" s="204">
        <v>6.4000000000000001E-2</v>
      </c>
      <c r="M736" s="204">
        <v>8.5000000000000006E-2</v>
      </c>
      <c r="N736" s="202"/>
      <c r="O736" s="202"/>
      <c r="P736" s="355">
        <v>0.89780000000000004</v>
      </c>
    </row>
    <row r="737" spans="1:16" ht="33.75" x14ac:dyDescent="0.2">
      <c r="A737" s="202" t="s">
        <v>4017</v>
      </c>
      <c r="B737" s="202" t="s">
        <v>3303</v>
      </c>
      <c r="C737" s="354" t="s">
        <v>2213</v>
      </c>
      <c r="D737" s="204">
        <v>1.073</v>
      </c>
      <c r="E737" s="204">
        <v>1.044</v>
      </c>
      <c r="F737" s="204"/>
      <c r="G737" s="204"/>
      <c r="H737" s="205">
        <v>9.1</v>
      </c>
      <c r="I737" s="202">
        <v>2</v>
      </c>
      <c r="J737" s="204">
        <v>0.27600000000000002</v>
      </c>
      <c r="K737" s="202">
        <v>22</v>
      </c>
      <c r="L737" s="204">
        <v>6.4000000000000001E-2</v>
      </c>
      <c r="M737" s="204">
        <v>8.2000000000000003E-2</v>
      </c>
      <c r="N737" s="202"/>
      <c r="O737" s="202"/>
      <c r="P737" s="355">
        <v>0.72309999999999997</v>
      </c>
    </row>
    <row r="738" spans="1:16" ht="45" x14ac:dyDescent="0.2">
      <c r="A738" s="202" t="s">
        <v>2778</v>
      </c>
      <c r="B738" s="202" t="s">
        <v>3303</v>
      </c>
      <c r="C738" s="354" t="s">
        <v>5786</v>
      </c>
      <c r="D738" s="204">
        <v>2.4889999999999999</v>
      </c>
      <c r="E738" s="204">
        <v>2.484</v>
      </c>
      <c r="F738" s="204"/>
      <c r="G738" s="204"/>
      <c r="H738" s="205">
        <v>21.7</v>
      </c>
      <c r="I738" s="202">
        <v>6</v>
      </c>
      <c r="J738" s="204">
        <v>0.34699999999999998</v>
      </c>
      <c r="K738" s="202">
        <v>40</v>
      </c>
      <c r="L738" s="204">
        <v>0.112</v>
      </c>
      <c r="M738" s="204">
        <v>0.107</v>
      </c>
      <c r="N738" s="202"/>
      <c r="O738" s="202" t="s">
        <v>310</v>
      </c>
      <c r="P738" s="355">
        <v>0.8024</v>
      </c>
    </row>
    <row r="739" spans="1:16" ht="45" x14ac:dyDescent="0.2">
      <c r="A739" s="202" t="s">
        <v>2365</v>
      </c>
      <c r="B739" s="202" t="s">
        <v>3303</v>
      </c>
      <c r="C739" s="354" t="s">
        <v>6748</v>
      </c>
      <c r="D739" s="204">
        <v>0.77200000000000002</v>
      </c>
      <c r="E739" s="204">
        <v>0.77100000000000002</v>
      </c>
      <c r="F739" s="204"/>
      <c r="G739" s="204"/>
      <c r="H739" s="205">
        <v>5.8</v>
      </c>
      <c r="I739" s="202">
        <v>1</v>
      </c>
      <c r="J739" s="204">
        <v>0.377</v>
      </c>
      <c r="K739" s="202">
        <v>14</v>
      </c>
      <c r="L739" s="204">
        <v>0.13</v>
      </c>
      <c r="M739" s="204">
        <v>0.111</v>
      </c>
      <c r="N739" s="202"/>
      <c r="O739" s="202" t="s">
        <v>310</v>
      </c>
      <c r="P739" s="355">
        <v>0.83530000000000004</v>
      </c>
    </row>
    <row r="740" spans="1:16" ht="33.75" x14ac:dyDescent="0.2">
      <c r="A740" s="202" t="s">
        <v>3134</v>
      </c>
      <c r="B740" s="202" t="s">
        <v>3303</v>
      </c>
      <c r="C740" s="354" t="s">
        <v>3612</v>
      </c>
      <c r="D740" s="204">
        <v>1.8180000000000001</v>
      </c>
      <c r="E740" s="204">
        <v>1.764</v>
      </c>
      <c r="F740" s="204"/>
      <c r="G740" s="204"/>
      <c r="H740" s="205">
        <v>14.8</v>
      </c>
      <c r="I740" s="202">
        <v>4</v>
      </c>
      <c r="J740" s="204">
        <v>0.28599999999999998</v>
      </c>
      <c r="K740" s="202">
        <v>30</v>
      </c>
      <c r="L740" s="204">
        <v>6.8000000000000005E-2</v>
      </c>
      <c r="M740" s="204">
        <v>0.09</v>
      </c>
      <c r="N740" s="202"/>
      <c r="O740" s="202"/>
      <c r="P740" s="355">
        <v>0.82650000000000001</v>
      </c>
    </row>
    <row r="741" spans="1:16" ht="33.75" x14ac:dyDescent="0.2">
      <c r="A741" s="202" t="s">
        <v>3135</v>
      </c>
      <c r="B741" s="202" t="s">
        <v>3303</v>
      </c>
      <c r="C741" s="354" t="s">
        <v>2777</v>
      </c>
      <c r="D741" s="204">
        <v>0.84299999999999997</v>
      </c>
      <c r="E741" s="204">
        <v>0.79</v>
      </c>
      <c r="F741" s="204"/>
      <c r="G741" s="204"/>
      <c r="H741" s="205">
        <v>4.3</v>
      </c>
      <c r="I741" s="202">
        <v>1</v>
      </c>
      <c r="J741" s="204">
        <v>0.40400000000000003</v>
      </c>
      <c r="K741" s="202">
        <v>13</v>
      </c>
      <c r="L741" s="204">
        <v>8.5999999999999993E-2</v>
      </c>
      <c r="M741" s="204">
        <v>0.1</v>
      </c>
      <c r="N741" s="202"/>
      <c r="O741" s="202"/>
      <c r="P741" s="355">
        <v>0.72789999999999999</v>
      </c>
    </row>
    <row r="742" spans="1:16" ht="22.5" x14ac:dyDescent="0.2">
      <c r="A742" s="202" t="s">
        <v>2783</v>
      </c>
      <c r="B742" s="202" t="s">
        <v>3303</v>
      </c>
      <c r="C742" s="354" t="s">
        <v>3027</v>
      </c>
      <c r="D742" s="204">
        <v>0.65400000000000003</v>
      </c>
      <c r="E742" s="204">
        <v>0.61399999999999999</v>
      </c>
      <c r="F742" s="204"/>
      <c r="G742" s="204"/>
      <c r="H742" s="205">
        <v>3.1</v>
      </c>
      <c r="I742" s="202">
        <v>1</v>
      </c>
      <c r="J742" s="204">
        <v>0.253</v>
      </c>
      <c r="K742" s="202">
        <v>9</v>
      </c>
      <c r="L742" s="204">
        <v>9.8000000000000004E-2</v>
      </c>
      <c r="M742" s="204">
        <v>0.106</v>
      </c>
      <c r="N742" s="202"/>
      <c r="O742" s="202"/>
      <c r="P742" s="355">
        <v>0.72370000000000001</v>
      </c>
    </row>
    <row r="743" spans="1:16" ht="33.75" x14ac:dyDescent="0.2">
      <c r="A743" s="202" t="s">
        <v>1426</v>
      </c>
      <c r="B743" s="202" t="s">
        <v>3303</v>
      </c>
      <c r="C743" s="354" t="s">
        <v>3614</v>
      </c>
      <c r="D743" s="204">
        <v>1.5609999999999999</v>
      </c>
      <c r="E743" s="204">
        <v>1.409</v>
      </c>
      <c r="F743" s="204"/>
      <c r="G743" s="204"/>
      <c r="H743" s="205">
        <v>6.5</v>
      </c>
      <c r="I743" s="202">
        <v>1</v>
      </c>
      <c r="J743" s="204">
        <v>0.313</v>
      </c>
      <c r="K743" s="202">
        <v>15</v>
      </c>
      <c r="L743" s="204">
        <v>0.125</v>
      </c>
      <c r="M743" s="204">
        <v>8.3000000000000004E-2</v>
      </c>
      <c r="N743" s="202"/>
      <c r="O743" s="202"/>
      <c r="P743" s="355">
        <v>0.85060000000000002</v>
      </c>
    </row>
    <row r="744" spans="1:16" ht="33.75" x14ac:dyDescent="0.2">
      <c r="A744" s="202" t="s">
        <v>2339</v>
      </c>
      <c r="B744" s="202" t="s">
        <v>3303</v>
      </c>
      <c r="C744" s="354" t="s">
        <v>3615</v>
      </c>
      <c r="D744" s="204">
        <v>1.0669999999999999</v>
      </c>
      <c r="E744" s="204">
        <v>0.95799999999999996</v>
      </c>
      <c r="F744" s="204"/>
      <c r="G744" s="204"/>
      <c r="H744" s="205">
        <v>4.7</v>
      </c>
      <c r="I744" s="202">
        <v>1</v>
      </c>
      <c r="J744" s="204">
        <v>0.219</v>
      </c>
      <c r="K744" s="202">
        <v>12</v>
      </c>
      <c r="L744" s="204">
        <v>0.10100000000000001</v>
      </c>
      <c r="M744" s="204">
        <v>7.6999999999999999E-2</v>
      </c>
      <c r="N744" s="202"/>
      <c r="O744" s="202"/>
      <c r="P744" s="355">
        <v>0.76910000000000001</v>
      </c>
    </row>
    <row r="745" spans="1:16" ht="45" x14ac:dyDescent="0.2">
      <c r="A745" s="202" t="s">
        <v>108</v>
      </c>
      <c r="B745" s="202" t="s">
        <v>3303</v>
      </c>
      <c r="C745" s="354" t="s">
        <v>109</v>
      </c>
      <c r="D745" s="204">
        <v>0.996</v>
      </c>
      <c r="E745" s="204">
        <v>0.90800000000000003</v>
      </c>
      <c r="F745" s="204"/>
      <c r="G745" s="204"/>
      <c r="H745" s="205">
        <v>5.4</v>
      </c>
      <c r="I745" s="202">
        <v>1</v>
      </c>
      <c r="J745" s="204">
        <v>0.23499999999999999</v>
      </c>
      <c r="K745" s="202">
        <v>11</v>
      </c>
      <c r="L745" s="204">
        <v>0.11799999999999999</v>
      </c>
      <c r="M745" s="204">
        <v>7.2999999999999995E-2</v>
      </c>
      <c r="N745" s="202"/>
      <c r="O745" s="202"/>
      <c r="P745" s="355">
        <v>0.74360000000000004</v>
      </c>
    </row>
    <row r="746" spans="1:16" ht="45" x14ac:dyDescent="0.2">
      <c r="A746" s="202" t="s">
        <v>110</v>
      </c>
      <c r="B746" s="202" t="s">
        <v>3303</v>
      </c>
      <c r="C746" s="354" t="s">
        <v>111</v>
      </c>
      <c r="D746" s="204">
        <v>0.76100000000000001</v>
      </c>
      <c r="E746" s="204">
        <v>0.68899999999999995</v>
      </c>
      <c r="F746" s="204"/>
      <c r="G746" s="204"/>
      <c r="H746" s="205">
        <v>3.4</v>
      </c>
      <c r="I746" s="202">
        <v>1</v>
      </c>
      <c r="J746" s="204">
        <v>0.36</v>
      </c>
      <c r="K746" s="202">
        <v>9</v>
      </c>
      <c r="L746" s="204">
        <v>8.7999999999999995E-2</v>
      </c>
      <c r="M746" s="204">
        <v>7.8E-2</v>
      </c>
      <c r="N746" s="202"/>
      <c r="O746" s="202"/>
      <c r="P746" s="355">
        <v>0.75309999999999999</v>
      </c>
    </row>
    <row r="747" spans="1:16" ht="56.25" x14ac:dyDescent="0.2">
      <c r="A747" s="202" t="s">
        <v>651</v>
      </c>
      <c r="B747" s="202" t="s">
        <v>3303</v>
      </c>
      <c r="C747" s="354" t="s">
        <v>3616</v>
      </c>
      <c r="D747" s="204">
        <v>0.60799999999999998</v>
      </c>
      <c r="E747" s="204">
        <v>0.56699999999999995</v>
      </c>
      <c r="F747" s="204"/>
      <c r="G747" s="204"/>
      <c r="H747" s="205">
        <v>3.3</v>
      </c>
      <c r="I747" s="202">
        <v>1</v>
      </c>
      <c r="J747" s="204">
        <v>0.23699999999999999</v>
      </c>
      <c r="K747" s="202">
        <v>8</v>
      </c>
      <c r="L747" s="204">
        <v>7.8E-2</v>
      </c>
      <c r="M747" s="204">
        <v>8.5000000000000006E-2</v>
      </c>
      <c r="N747" s="202"/>
      <c r="O747" s="202" t="s">
        <v>310</v>
      </c>
      <c r="P747" s="355">
        <v>0.76529999999999998</v>
      </c>
    </row>
    <row r="748" spans="1:16" ht="56.25" x14ac:dyDescent="0.2">
      <c r="A748" s="202" t="s">
        <v>2074</v>
      </c>
      <c r="B748" s="202" t="s">
        <v>3305</v>
      </c>
      <c r="C748" s="354" t="s">
        <v>115</v>
      </c>
      <c r="D748" s="204">
        <v>1.5509999999999999</v>
      </c>
      <c r="E748" s="204">
        <v>1.55</v>
      </c>
      <c r="F748" s="204"/>
      <c r="G748" s="204"/>
      <c r="H748" s="205">
        <v>13.5</v>
      </c>
      <c r="I748" s="202">
        <v>4</v>
      </c>
      <c r="J748" s="204">
        <v>0.31</v>
      </c>
      <c r="K748" s="202">
        <v>28</v>
      </c>
      <c r="L748" s="204">
        <v>0.115</v>
      </c>
      <c r="M748" s="204">
        <v>0.107</v>
      </c>
      <c r="N748" s="202"/>
      <c r="O748" s="202" t="s">
        <v>310</v>
      </c>
      <c r="P748" s="355">
        <v>1.0799000000000001</v>
      </c>
    </row>
    <row r="749" spans="1:16" ht="56.25" x14ac:dyDescent="0.2">
      <c r="A749" s="202" t="s">
        <v>2109</v>
      </c>
      <c r="B749" s="202" t="s">
        <v>3305</v>
      </c>
      <c r="C749" s="354" t="s">
        <v>116</v>
      </c>
      <c r="D749" s="204">
        <v>0.70699999999999996</v>
      </c>
      <c r="E749" s="204">
        <v>0.70699999999999996</v>
      </c>
      <c r="F749" s="204"/>
      <c r="G749" s="204"/>
      <c r="H749" s="205">
        <v>7.6</v>
      </c>
      <c r="I749" s="202">
        <v>2</v>
      </c>
      <c r="J749" s="204">
        <v>0.23699999999999999</v>
      </c>
      <c r="K749" s="202">
        <v>17</v>
      </c>
      <c r="L749" s="204">
        <v>9.4E-2</v>
      </c>
      <c r="M749" s="204">
        <v>8.3000000000000004E-2</v>
      </c>
      <c r="N749" s="202"/>
      <c r="O749" s="202" t="s">
        <v>310</v>
      </c>
      <c r="P749" s="355">
        <v>0.99219999999999997</v>
      </c>
    </row>
    <row r="750" spans="1:16" ht="33.75" x14ac:dyDescent="0.2">
      <c r="A750" s="202" t="s">
        <v>2370</v>
      </c>
      <c r="B750" s="202" t="s">
        <v>3305</v>
      </c>
      <c r="C750" s="354" t="s">
        <v>117</v>
      </c>
      <c r="D750" s="204">
        <v>0.68200000000000005</v>
      </c>
      <c r="E750" s="204">
        <v>0.68200000000000005</v>
      </c>
      <c r="F750" s="204"/>
      <c r="G750" s="204"/>
      <c r="H750" s="205">
        <v>6.8</v>
      </c>
      <c r="I750" s="202">
        <v>1</v>
      </c>
      <c r="J750" s="204">
        <v>0.33600000000000002</v>
      </c>
      <c r="K750" s="202">
        <v>15</v>
      </c>
      <c r="L750" s="204">
        <v>6.9000000000000006E-2</v>
      </c>
      <c r="M750" s="204">
        <v>8.5999999999999993E-2</v>
      </c>
      <c r="N750" s="202"/>
      <c r="O750" s="202" t="s">
        <v>310</v>
      </c>
      <c r="P750" s="355">
        <v>0.89700000000000002</v>
      </c>
    </row>
    <row r="751" spans="1:16" ht="56.25" x14ac:dyDescent="0.2">
      <c r="A751" s="202" t="s">
        <v>4021</v>
      </c>
      <c r="B751" s="202" t="s">
        <v>3305</v>
      </c>
      <c r="C751" s="354" t="s">
        <v>7393</v>
      </c>
      <c r="D751" s="204">
        <v>3.0819999999999999</v>
      </c>
      <c r="E751" s="204">
        <v>3.07</v>
      </c>
      <c r="F751" s="204"/>
      <c r="G751" s="204"/>
      <c r="H751" s="205">
        <v>24.3</v>
      </c>
      <c r="I751" s="202">
        <v>7</v>
      </c>
      <c r="J751" s="204">
        <v>0.375</v>
      </c>
      <c r="K751" s="202">
        <v>42</v>
      </c>
      <c r="L751" s="204">
        <v>0.123</v>
      </c>
      <c r="M751" s="204"/>
      <c r="N751" s="202" t="s">
        <v>310</v>
      </c>
      <c r="O751" s="202" t="s">
        <v>310</v>
      </c>
      <c r="P751" s="355">
        <v>1.1715</v>
      </c>
    </row>
    <row r="752" spans="1:16" ht="56.25" x14ac:dyDescent="0.2">
      <c r="A752" s="202" t="s">
        <v>4022</v>
      </c>
      <c r="B752" s="202" t="s">
        <v>3305</v>
      </c>
      <c r="C752" s="354" t="s">
        <v>7394</v>
      </c>
      <c r="D752" s="204">
        <v>1.956</v>
      </c>
      <c r="E752" s="204">
        <v>1.948</v>
      </c>
      <c r="F752" s="204"/>
      <c r="G752" s="204"/>
      <c r="H752" s="205">
        <v>16.899999999999999</v>
      </c>
      <c r="I752" s="202">
        <v>5</v>
      </c>
      <c r="J752" s="204">
        <v>0.313</v>
      </c>
      <c r="K752" s="202">
        <v>33</v>
      </c>
      <c r="L752" s="204">
        <v>0.111</v>
      </c>
      <c r="M752" s="204"/>
      <c r="N752" s="202" t="s">
        <v>310</v>
      </c>
      <c r="O752" s="202" t="s">
        <v>310</v>
      </c>
      <c r="P752" s="355">
        <v>1.0072000000000001</v>
      </c>
    </row>
    <row r="753" spans="1:16" ht="56.25" x14ac:dyDescent="0.2">
      <c r="A753" s="202" t="s">
        <v>449</v>
      </c>
      <c r="B753" s="202" t="s">
        <v>3305</v>
      </c>
      <c r="C753" s="354" t="s">
        <v>7395</v>
      </c>
      <c r="D753" s="204">
        <v>2.3340000000000001</v>
      </c>
      <c r="E753" s="204">
        <v>2.2669999999999999</v>
      </c>
      <c r="F753" s="204"/>
      <c r="G753" s="204"/>
      <c r="H753" s="205">
        <v>12.5</v>
      </c>
      <c r="I753" s="202">
        <v>3</v>
      </c>
      <c r="J753" s="204">
        <v>0.49199999999999999</v>
      </c>
      <c r="K753" s="202">
        <v>25</v>
      </c>
      <c r="L753" s="204">
        <v>0.158</v>
      </c>
      <c r="M753" s="204">
        <v>0.14599999999999999</v>
      </c>
      <c r="N753" s="202"/>
      <c r="O753" s="202" t="s">
        <v>310</v>
      </c>
      <c r="P753" s="355">
        <v>1.8549</v>
      </c>
    </row>
    <row r="754" spans="1:16" ht="56.25" x14ac:dyDescent="0.2">
      <c r="A754" s="202" t="s">
        <v>1154</v>
      </c>
      <c r="B754" s="202" t="s">
        <v>3305</v>
      </c>
      <c r="C754" s="354" t="s">
        <v>7879</v>
      </c>
      <c r="D754" s="204">
        <v>1.298</v>
      </c>
      <c r="E754" s="204">
        <v>1.296</v>
      </c>
      <c r="F754" s="204"/>
      <c r="G754" s="204"/>
      <c r="H754" s="205">
        <v>14.1</v>
      </c>
      <c r="I754" s="202">
        <v>4</v>
      </c>
      <c r="J754" s="204">
        <v>0.254</v>
      </c>
      <c r="K754" s="202">
        <v>28</v>
      </c>
      <c r="L754" s="204">
        <v>0.09</v>
      </c>
      <c r="M754" s="204">
        <v>8.4000000000000005E-2</v>
      </c>
      <c r="N754" s="202"/>
      <c r="O754" s="202" t="s">
        <v>310</v>
      </c>
      <c r="P754" s="355">
        <v>0.96179999999999999</v>
      </c>
    </row>
    <row r="755" spans="1:16" ht="56.25" x14ac:dyDescent="0.2">
      <c r="A755" s="202" t="s">
        <v>544</v>
      </c>
      <c r="B755" s="202" t="s">
        <v>3305</v>
      </c>
      <c r="C755" s="354" t="s">
        <v>7880</v>
      </c>
      <c r="D755" s="204">
        <v>1.1399999999999999</v>
      </c>
      <c r="E755" s="204">
        <v>1.1240000000000001</v>
      </c>
      <c r="F755" s="204"/>
      <c r="G755" s="204"/>
      <c r="H755" s="205">
        <v>9.6</v>
      </c>
      <c r="I755" s="202">
        <v>2</v>
      </c>
      <c r="J755" s="204">
        <v>0.33100000000000002</v>
      </c>
      <c r="K755" s="202">
        <v>21</v>
      </c>
      <c r="L755" s="204">
        <v>0.104</v>
      </c>
      <c r="M755" s="204">
        <v>9.4E-2</v>
      </c>
      <c r="N755" s="202"/>
      <c r="O755" s="202" t="s">
        <v>310</v>
      </c>
      <c r="P755" s="355">
        <v>0.73670000000000002</v>
      </c>
    </row>
    <row r="756" spans="1:16" ht="56.25" x14ac:dyDescent="0.2">
      <c r="A756" s="202" t="s">
        <v>1520</v>
      </c>
      <c r="B756" s="202" t="s">
        <v>3305</v>
      </c>
      <c r="C756" s="354" t="s">
        <v>7397</v>
      </c>
      <c r="D756" s="204">
        <v>0.75</v>
      </c>
      <c r="E756" s="204">
        <v>0.748</v>
      </c>
      <c r="F756" s="204"/>
      <c r="G756" s="204"/>
      <c r="H756" s="205">
        <v>7</v>
      </c>
      <c r="I756" s="202">
        <v>1</v>
      </c>
      <c r="J756" s="204">
        <v>0.373</v>
      </c>
      <c r="K756" s="202">
        <v>14</v>
      </c>
      <c r="L756" s="204">
        <v>0.107</v>
      </c>
      <c r="M756" s="204">
        <v>9.2999999999999999E-2</v>
      </c>
      <c r="N756" s="202"/>
      <c r="O756" s="202" t="s">
        <v>310</v>
      </c>
      <c r="P756" s="355">
        <v>1.2419</v>
      </c>
    </row>
    <row r="757" spans="1:16" ht="56.25" x14ac:dyDescent="0.2">
      <c r="A757" s="202" t="s">
        <v>2210</v>
      </c>
      <c r="B757" s="202" t="s">
        <v>3305</v>
      </c>
      <c r="C757" s="354" t="s">
        <v>7881</v>
      </c>
      <c r="D757" s="204">
        <v>0.78100000000000003</v>
      </c>
      <c r="E757" s="204">
        <v>0.77800000000000002</v>
      </c>
      <c r="F757" s="204"/>
      <c r="G757" s="204"/>
      <c r="H757" s="205">
        <v>6.9</v>
      </c>
      <c r="I757" s="202">
        <v>1</v>
      </c>
      <c r="J757" s="204">
        <v>0.376</v>
      </c>
      <c r="K757" s="202">
        <v>16</v>
      </c>
      <c r="L757" s="204">
        <v>0.109</v>
      </c>
      <c r="M757" s="204">
        <v>9.5000000000000001E-2</v>
      </c>
      <c r="N757" s="202"/>
      <c r="O757" s="202" t="s">
        <v>310</v>
      </c>
      <c r="P757" s="355">
        <v>0.7853</v>
      </c>
    </row>
    <row r="758" spans="1:16" ht="45" x14ac:dyDescent="0.2">
      <c r="A758" s="202" t="s">
        <v>631</v>
      </c>
      <c r="B758" s="202" t="s">
        <v>3305</v>
      </c>
      <c r="C758" s="354" t="s">
        <v>7882</v>
      </c>
      <c r="D758" s="204">
        <v>0.44400000000000001</v>
      </c>
      <c r="E758" s="204">
        <v>0.44400000000000001</v>
      </c>
      <c r="F758" s="204"/>
      <c r="G758" s="204"/>
      <c r="H758" s="205">
        <v>5.0999999999999996</v>
      </c>
      <c r="I758" s="202">
        <v>1</v>
      </c>
      <c r="J758" s="204">
        <v>0.218</v>
      </c>
      <c r="K758" s="202">
        <v>12</v>
      </c>
      <c r="L758" s="204">
        <v>0.06</v>
      </c>
      <c r="M758" s="204">
        <v>7.1999999999999995E-2</v>
      </c>
      <c r="N758" s="202"/>
      <c r="O758" s="202" t="s">
        <v>310</v>
      </c>
      <c r="P758" s="355">
        <v>0.86299999999999999</v>
      </c>
    </row>
    <row r="759" spans="1:16" ht="56.25" x14ac:dyDescent="0.2">
      <c r="A759" s="202" t="s">
        <v>4023</v>
      </c>
      <c r="B759" s="202" t="s">
        <v>3305</v>
      </c>
      <c r="C759" s="354" t="s">
        <v>7400</v>
      </c>
      <c r="D759" s="204">
        <v>1.345</v>
      </c>
      <c r="E759" s="204">
        <v>1.3160000000000001</v>
      </c>
      <c r="F759" s="204"/>
      <c r="G759" s="204"/>
      <c r="H759" s="205">
        <v>12.7</v>
      </c>
      <c r="I759" s="202">
        <v>3</v>
      </c>
      <c r="J759" s="204">
        <v>0.27200000000000002</v>
      </c>
      <c r="K759" s="202">
        <v>28</v>
      </c>
      <c r="L759" s="204">
        <v>8.5999999999999993E-2</v>
      </c>
      <c r="M759" s="204">
        <v>7.9000000000000001E-2</v>
      </c>
      <c r="N759" s="202"/>
      <c r="O759" s="202" t="s">
        <v>310</v>
      </c>
      <c r="P759" s="355">
        <v>0.83360000000000001</v>
      </c>
    </row>
    <row r="760" spans="1:16" ht="56.25" x14ac:dyDescent="0.2">
      <c r="A760" s="202" t="s">
        <v>4024</v>
      </c>
      <c r="B760" s="202" t="s">
        <v>3305</v>
      </c>
      <c r="C760" s="354" t="s">
        <v>7401</v>
      </c>
      <c r="D760" s="204">
        <v>0.747</v>
      </c>
      <c r="E760" s="204">
        <v>0.745</v>
      </c>
      <c r="F760" s="204"/>
      <c r="G760" s="204"/>
      <c r="H760" s="205">
        <v>8.9</v>
      </c>
      <c r="I760" s="202">
        <v>2</v>
      </c>
      <c r="J760" s="204">
        <v>0.23400000000000001</v>
      </c>
      <c r="K760" s="202">
        <v>20</v>
      </c>
      <c r="L760" s="204">
        <v>5.5E-2</v>
      </c>
      <c r="M760" s="204">
        <v>7.0999999999999994E-2</v>
      </c>
      <c r="N760" s="202"/>
      <c r="O760" s="202" t="s">
        <v>310</v>
      </c>
      <c r="P760" s="355">
        <v>0.93069999999999997</v>
      </c>
    </row>
    <row r="761" spans="1:16" ht="45" x14ac:dyDescent="0.2">
      <c r="A761" s="202" t="s">
        <v>1521</v>
      </c>
      <c r="B761" s="202" t="s">
        <v>3305</v>
      </c>
      <c r="C761" s="354" t="s">
        <v>3862</v>
      </c>
      <c r="D761" s="204">
        <v>0.46</v>
      </c>
      <c r="E761" s="204">
        <v>0.45600000000000002</v>
      </c>
      <c r="F761" s="204"/>
      <c r="G761" s="204"/>
      <c r="H761" s="205">
        <v>4.9000000000000004</v>
      </c>
      <c r="I761" s="202">
        <v>1</v>
      </c>
      <c r="J761" s="204">
        <v>0.20200000000000001</v>
      </c>
      <c r="K761" s="202">
        <v>13</v>
      </c>
      <c r="L761" s="204">
        <v>5.8000000000000003E-2</v>
      </c>
      <c r="M761" s="204">
        <v>6.9000000000000006E-2</v>
      </c>
      <c r="N761" s="202"/>
      <c r="O761" s="202" t="s">
        <v>310</v>
      </c>
      <c r="P761" s="355">
        <v>0.82330000000000003</v>
      </c>
    </row>
    <row r="762" spans="1:16" x14ac:dyDescent="0.2">
      <c r="A762" s="202" t="s">
        <v>7884</v>
      </c>
      <c r="B762" s="202" t="s">
        <v>3305</v>
      </c>
      <c r="C762" s="354" t="s">
        <v>7885</v>
      </c>
      <c r="D762" s="204">
        <v>0.223</v>
      </c>
      <c r="E762" s="204">
        <v>0.221</v>
      </c>
      <c r="F762" s="204"/>
      <c r="G762" s="204"/>
      <c r="H762" s="205">
        <v>1</v>
      </c>
      <c r="I762" s="202"/>
      <c r="J762" s="204"/>
      <c r="K762" s="202"/>
      <c r="L762" s="204"/>
      <c r="M762" s="204"/>
      <c r="N762" s="202"/>
      <c r="O762" s="202" t="s">
        <v>310</v>
      </c>
      <c r="P762" s="355">
        <v>1.3119000000000001</v>
      </c>
    </row>
    <row r="763" spans="1:16" x14ac:dyDescent="0.2">
      <c r="A763" s="81" t="s">
        <v>2483</v>
      </c>
      <c r="B763" s="207"/>
      <c r="C763" s="360"/>
      <c r="D763" s="209"/>
      <c r="E763" s="209"/>
      <c r="F763" s="209"/>
      <c r="G763" s="209"/>
      <c r="H763" s="210"/>
      <c r="I763" s="207"/>
      <c r="J763" s="209"/>
      <c r="K763" s="207"/>
      <c r="L763" s="209"/>
      <c r="M763" s="209"/>
      <c r="N763" s="207"/>
      <c r="O763" s="207"/>
      <c r="P763" s="363"/>
    </row>
    <row r="764" spans="1:16" ht="56.25" x14ac:dyDescent="0.2">
      <c r="A764" s="202" t="s">
        <v>4030</v>
      </c>
      <c r="B764" s="202" t="s">
        <v>3303</v>
      </c>
      <c r="C764" s="354" t="s">
        <v>7402</v>
      </c>
      <c r="D764" s="204">
        <v>2.427</v>
      </c>
      <c r="E764" s="204">
        <v>2.323</v>
      </c>
      <c r="F764" s="204"/>
      <c r="G764" s="204"/>
      <c r="H764" s="205">
        <v>21</v>
      </c>
      <c r="I764" s="202">
        <v>6</v>
      </c>
      <c r="J764" s="204">
        <v>0.249</v>
      </c>
      <c r="K764" s="202">
        <v>39</v>
      </c>
      <c r="L764" s="204">
        <v>5.8000000000000003E-2</v>
      </c>
      <c r="M764" s="204">
        <v>7.9000000000000001E-2</v>
      </c>
      <c r="N764" s="202"/>
      <c r="O764" s="202"/>
      <c r="P764" s="355">
        <v>1.0935999999999999</v>
      </c>
    </row>
    <row r="765" spans="1:16" ht="56.25" x14ac:dyDescent="0.2">
      <c r="A765" s="202" t="s">
        <v>1755</v>
      </c>
      <c r="B765" s="202" t="s">
        <v>3303</v>
      </c>
      <c r="C765" s="354" t="s">
        <v>6756</v>
      </c>
      <c r="D765" s="204">
        <v>1.6459999999999999</v>
      </c>
      <c r="E765" s="204">
        <v>1.5720000000000001</v>
      </c>
      <c r="F765" s="204"/>
      <c r="G765" s="204"/>
      <c r="H765" s="205">
        <v>16.600000000000001</v>
      </c>
      <c r="I765" s="202">
        <v>5</v>
      </c>
      <c r="J765" s="204">
        <v>0.19600000000000001</v>
      </c>
      <c r="K765" s="202">
        <v>33</v>
      </c>
      <c r="L765" s="204">
        <v>0.05</v>
      </c>
      <c r="M765" s="204"/>
      <c r="N765" s="202" t="s">
        <v>310</v>
      </c>
      <c r="O765" s="202"/>
      <c r="P765" s="355">
        <v>0.82320000000000004</v>
      </c>
    </row>
    <row r="766" spans="1:16" ht="56.25" x14ac:dyDescent="0.2">
      <c r="A766" s="202" t="s">
        <v>5790</v>
      </c>
      <c r="B766" s="202" t="s">
        <v>3303</v>
      </c>
      <c r="C766" s="354" t="s">
        <v>6757</v>
      </c>
      <c r="D766" s="204">
        <v>1.159</v>
      </c>
      <c r="E766" s="204">
        <v>1.077</v>
      </c>
      <c r="F766" s="204"/>
      <c r="G766" s="204"/>
      <c r="H766" s="205">
        <v>11.5</v>
      </c>
      <c r="I766" s="202">
        <v>3</v>
      </c>
      <c r="J766" s="204">
        <v>0.17499999999999999</v>
      </c>
      <c r="K766" s="202">
        <v>25</v>
      </c>
      <c r="L766" s="204">
        <v>4.2999999999999997E-2</v>
      </c>
      <c r="M766" s="204">
        <v>5.6000000000000001E-2</v>
      </c>
      <c r="N766" s="202"/>
      <c r="O766" s="202"/>
      <c r="P766" s="355">
        <v>0.73899999999999999</v>
      </c>
    </row>
    <row r="767" spans="1:16" ht="56.25" x14ac:dyDescent="0.2">
      <c r="A767" s="202" t="s">
        <v>6758</v>
      </c>
      <c r="B767" s="202" t="s">
        <v>3303</v>
      </c>
      <c r="C767" s="354" t="s">
        <v>6759</v>
      </c>
      <c r="D767" s="204">
        <v>0.56799999999999995</v>
      </c>
      <c r="E767" s="204">
        <v>0.52400000000000002</v>
      </c>
      <c r="F767" s="204"/>
      <c r="G767" s="204"/>
      <c r="H767" s="205">
        <v>5.5</v>
      </c>
      <c r="I767" s="202">
        <v>1</v>
      </c>
      <c r="J767" s="204">
        <v>0.17399999999999999</v>
      </c>
      <c r="K767" s="202">
        <v>13</v>
      </c>
      <c r="L767" s="204">
        <v>4.3999999999999997E-2</v>
      </c>
      <c r="M767" s="204">
        <v>5.2999999999999999E-2</v>
      </c>
      <c r="N767" s="202"/>
      <c r="O767" s="202"/>
      <c r="P767" s="355">
        <v>0.69740000000000002</v>
      </c>
    </row>
    <row r="768" spans="1:16" ht="56.25" x14ac:dyDescent="0.2">
      <c r="A768" s="202" t="s">
        <v>3147</v>
      </c>
      <c r="B768" s="202" t="s">
        <v>3305</v>
      </c>
      <c r="C768" s="354" t="s">
        <v>5792</v>
      </c>
      <c r="D768" s="204">
        <v>1.3779999999999999</v>
      </c>
      <c r="E768" s="204">
        <v>1.3720000000000001</v>
      </c>
      <c r="F768" s="204"/>
      <c r="G768" s="204"/>
      <c r="H768" s="205">
        <v>13.5</v>
      </c>
      <c r="I768" s="202">
        <v>3</v>
      </c>
      <c r="J768" s="204">
        <v>0.32700000000000001</v>
      </c>
      <c r="K768" s="202">
        <v>27</v>
      </c>
      <c r="L768" s="204">
        <v>6.8000000000000005E-2</v>
      </c>
      <c r="M768" s="204">
        <v>0.09</v>
      </c>
      <c r="N768" s="202"/>
      <c r="O768" s="202"/>
      <c r="P768" s="355">
        <v>1.2718</v>
      </c>
    </row>
    <row r="769" spans="1:16" ht="56.25" x14ac:dyDescent="0.2">
      <c r="A769" s="202" t="s">
        <v>3148</v>
      </c>
      <c r="B769" s="202" t="s">
        <v>3305</v>
      </c>
      <c r="C769" s="354" t="s">
        <v>5793</v>
      </c>
      <c r="D769" s="204">
        <v>1.2829999999999999</v>
      </c>
      <c r="E769" s="204">
        <v>1.2789999999999999</v>
      </c>
      <c r="F769" s="204"/>
      <c r="G769" s="204"/>
      <c r="H769" s="205">
        <v>9.6</v>
      </c>
      <c r="I769" s="202">
        <v>2</v>
      </c>
      <c r="J769" s="204">
        <v>0.41599999999999998</v>
      </c>
      <c r="K769" s="202">
        <v>21</v>
      </c>
      <c r="L769" s="204">
        <v>9.0999999999999998E-2</v>
      </c>
      <c r="M769" s="204">
        <v>0.11799999999999999</v>
      </c>
      <c r="N769" s="202"/>
      <c r="O769" s="202"/>
      <c r="P769" s="355">
        <v>1.8478000000000001</v>
      </c>
    </row>
    <row r="770" spans="1:16" ht="56.25" x14ac:dyDescent="0.2">
      <c r="A770" s="202" t="s">
        <v>3674</v>
      </c>
      <c r="B770" s="202" t="s">
        <v>3305</v>
      </c>
      <c r="C770" s="354" t="s">
        <v>7403</v>
      </c>
      <c r="D770" s="204">
        <v>0.61399999999999999</v>
      </c>
      <c r="E770" s="204">
        <v>0.61199999999999999</v>
      </c>
      <c r="F770" s="204"/>
      <c r="G770" s="204"/>
      <c r="H770" s="205">
        <v>8.1999999999999993</v>
      </c>
      <c r="I770" s="202">
        <v>2</v>
      </c>
      <c r="J770" s="204">
        <v>0.19500000000000001</v>
      </c>
      <c r="K770" s="202">
        <v>17</v>
      </c>
      <c r="L770" s="204">
        <v>0.05</v>
      </c>
      <c r="M770" s="204">
        <v>6.3E-2</v>
      </c>
      <c r="N770" s="202"/>
      <c r="O770" s="202"/>
      <c r="P770" s="355">
        <v>0.95809999999999995</v>
      </c>
    </row>
    <row r="771" spans="1:16" ht="33.75" x14ac:dyDescent="0.2">
      <c r="A771" s="202" t="s">
        <v>400</v>
      </c>
      <c r="B771" s="202" t="s">
        <v>3305</v>
      </c>
      <c r="C771" s="354" t="s">
        <v>7886</v>
      </c>
      <c r="D771" s="204">
        <v>0.36299999999999999</v>
      </c>
      <c r="E771" s="204">
        <v>0.36099999999999999</v>
      </c>
      <c r="F771" s="204"/>
      <c r="G771" s="204"/>
      <c r="H771" s="205">
        <v>1.4</v>
      </c>
      <c r="I771" s="202"/>
      <c r="J771" s="204"/>
      <c r="K771" s="202"/>
      <c r="L771" s="204"/>
      <c r="M771" s="204"/>
      <c r="N771" s="202" t="s">
        <v>310</v>
      </c>
      <c r="O771" s="202"/>
      <c r="P771" s="355">
        <v>2.0017</v>
      </c>
    </row>
    <row r="772" spans="1:16" ht="56.25" x14ac:dyDescent="0.2">
      <c r="A772" s="202" t="s">
        <v>4</v>
      </c>
      <c r="B772" s="202" t="s">
        <v>3305</v>
      </c>
      <c r="C772" s="354" t="s">
        <v>7404</v>
      </c>
      <c r="D772" s="204">
        <v>0.23200000000000001</v>
      </c>
      <c r="E772" s="204">
        <v>0.23200000000000001</v>
      </c>
      <c r="F772" s="204"/>
      <c r="G772" s="204"/>
      <c r="H772" s="205">
        <v>1</v>
      </c>
      <c r="I772" s="202"/>
      <c r="J772" s="204"/>
      <c r="K772" s="202"/>
      <c r="L772" s="204"/>
      <c r="M772" s="204"/>
      <c r="N772" s="202"/>
      <c r="O772" s="202"/>
      <c r="P772" s="355">
        <v>1.3118000000000001</v>
      </c>
    </row>
    <row r="773" spans="1:16" x14ac:dyDescent="0.2">
      <c r="A773" s="202" t="s">
        <v>3046</v>
      </c>
      <c r="B773" s="202" t="s">
        <v>3305</v>
      </c>
      <c r="C773" s="354" t="s">
        <v>3047</v>
      </c>
      <c r="D773" s="204">
        <v>0.34599999999999997</v>
      </c>
      <c r="E773" s="204">
        <v>0.34</v>
      </c>
      <c r="F773" s="204"/>
      <c r="G773" s="204"/>
      <c r="H773" s="205">
        <v>5.0999999999999996</v>
      </c>
      <c r="I773" s="202">
        <v>1</v>
      </c>
      <c r="J773" s="204">
        <v>0.184</v>
      </c>
      <c r="K773" s="202">
        <v>12</v>
      </c>
      <c r="L773" s="204">
        <v>4.2999999999999997E-2</v>
      </c>
      <c r="M773" s="204">
        <v>5.0999999999999997E-2</v>
      </c>
      <c r="N773" s="202"/>
      <c r="O773" s="202"/>
      <c r="P773" s="355">
        <v>0.74270000000000003</v>
      </c>
    </row>
    <row r="774" spans="1:16" ht="22.5" x14ac:dyDescent="0.2">
      <c r="A774" s="202" t="s">
        <v>1758</v>
      </c>
      <c r="B774" s="202" t="s">
        <v>3305</v>
      </c>
      <c r="C774" s="354" t="s">
        <v>3431</v>
      </c>
      <c r="D774" s="204">
        <v>0.61099999999999999</v>
      </c>
      <c r="E774" s="204">
        <v>0.61</v>
      </c>
      <c r="F774" s="204"/>
      <c r="G774" s="204"/>
      <c r="H774" s="205">
        <v>7.6</v>
      </c>
      <c r="I774" s="202">
        <v>2</v>
      </c>
      <c r="J774" s="204">
        <v>0.19700000000000001</v>
      </c>
      <c r="K774" s="202">
        <v>16</v>
      </c>
      <c r="L774" s="204">
        <v>5.3999999999999999E-2</v>
      </c>
      <c r="M774" s="204">
        <v>6.9000000000000006E-2</v>
      </c>
      <c r="N774" s="202"/>
      <c r="O774" s="202"/>
      <c r="P774" s="355">
        <v>0.8548</v>
      </c>
    </row>
    <row r="775" spans="1:16" ht="22.5" x14ac:dyDescent="0.2">
      <c r="A775" s="202" t="s">
        <v>1759</v>
      </c>
      <c r="B775" s="202" t="s">
        <v>3305</v>
      </c>
      <c r="C775" s="354" t="s">
        <v>3432</v>
      </c>
      <c r="D775" s="204">
        <v>0.34899999999999998</v>
      </c>
      <c r="E775" s="204">
        <v>0.34899999999999998</v>
      </c>
      <c r="F775" s="204"/>
      <c r="G775" s="204"/>
      <c r="H775" s="205">
        <v>4.4000000000000004</v>
      </c>
      <c r="I775" s="202">
        <v>1</v>
      </c>
      <c r="J775" s="204">
        <v>0.16700000000000001</v>
      </c>
      <c r="K775" s="202">
        <v>10</v>
      </c>
      <c r="L775" s="204">
        <v>5.3999999999999999E-2</v>
      </c>
      <c r="M775" s="204">
        <v>6.3E-2</v>
      </c>
      <c r="N775" s="202"/>
      <c r="O775" s="202"/>
      <c r="P775" s="355">
        <v>0.89070000000000005</v>
      </c>
    </row>
    <row r="776" spans="1:16" ht="22.5" x14ac:dyDescent="0.2">
      <c r="A776" s="202" t="s">
        <v>1761</v>
      </c>
      <c r="B776" s="202" t="s">
        <v>3305</v>
      </c>
      <c r="C776" s="354" t="s">
        <v>7887</v>
      </c>
      <c r="D776" s="204">
        <v>0.65800000000000003</v>
      </c>
      <c r="E776" s="204">
        <v>0.65700000000000003</v>
      </c>
      <c r="F776" s="204"/>
      <c r="G776" s="204"/>
      <c r="H776" s="205">
        <v>8.9</v>
      </c>
      <c r="I776" s="202">
        <v>2</v>
      </c>
      <c r="J776" s="204">
        <v>0.21199999999999999</v>
      </c>
      <c r="K776" s="202">
        <v>19</v>
      </c>
      <c r="L776" s="204">
        <v>0.05</v>
      </c>
      <c r="M776" s="204">
        <v>6.4000000000000001E-2</v>
      </c>
      <c r="N776" s="202"/>
      <c r="O776" s="202"/>
      <c r="P776" s="355">
        <v>0.72840000000000005</v>
      </c>
    </row>
    <row r="777" spans="1:16" ht="22.5" x14ac:dyDescent="0.2">
      <c r="A777" s="202" t="s">
        <v>3761</v>
      </c>
      <c r="B777" s="202" t="s">
        <v>3305</v>
      </c>
      <c r="C777" s="354" t="s">
        <v>7888</v>
      </c>
      <c r="D777" s="204">
        <v>0.34599999999999997</v>
      </c>
      <c r="E777" s="204">
        <v>0.34599999999999997</v>
      </c>
      <c r="F777" s="204"/>
      <c r="G777" s="204"/>
      <c r="H777" s="205">
        <v>5</v>
      </c>
      <c r="I777" s="202">
        <v>1</v>
      </c>
      <c r="J777" s="204">
        <v>0.16200000000000001</v>
      </c>
      <c r="K777" s="202">
        <v>10</v>
      </c>
      <c r="L777" s="204">
        <v>4.8000000000000001E-2</v>
      </c>
      <c r="M777" s="204">
        <v>5.7000000000000002E-2</v>
      </c>
      <c r="N777" s="202"/>
      <c r="O777" s="202"/>
      <c r="P777" s="355">
        <v>0.91049999999999998</v>
      </c>
    </row>
    <row r="778" spans="1:16" ht="22.5" x14ac:dyDescent="0.2">
      <c r="A778" s="202" t="s">
        <v>7889</v>
      </c>
      <c r="B778" s="202" t="s">
        <v>3305</v>
      </c>
      <c r="C778" s="354" t="s">
        <v>3049</v>
      </c>
      <c r="D778" s="204">
        <v>0.29199999999999998</v>
      </c>
      <c r="E778" s="204">
        <v>0.29199999999999998</v>
      </c>
      <c r="F778" s="204"/>
      <c r="G778" s="204"/>
      <c r="H778" s="205">
        <v>3.8</v>
      </c>
      <c r="I778" s="202">
        <v>1</v>
      </c>
      <c r="J778" s="204">
        <v>0.11</v>
      </c>
      <c r="K778" s="202">
        <v>7</v>
      </c>
      <c r="L778" s="204">
        <v>5.2999999999999999E-2</v>
      </c>
      <c r="M778" s="204">
        <v>0.06</v>
      </c>
      <c r="N778" s="202"/>
      <c r="O778" s="202"/>
      <c r="P778" s="355">
        <v>0.95799999999999996</v>
      </c>
    </row>
    <row r="779" spans="1:16" ht="22.5" x14ac:dyDescent="0.2">
      <c r="A779" s="202" t="s">
        <v>451</v>
      </c>
      <c r="B779" s="202" t="s">
        <v>3305</v>
      </c>
      <c r="C779" s="354" t="s">
        <v>5</v>
      </c>
      <c r="D779" s="204">
        <v>0.65800000000000003</v>
      </c>
      <c r="E779" s="204">
        <v>0.65700000000000003</v>
      </c>
      <c r="F779" s="204"/>
      <c r="G779" s="204"/>
      <c r="H779" s="205">
        <v>7.6</v>
      </c>
      <c r="I779" s="202">
        <v>2</v>
      </c>
      <c r="J779" s="204">
        <v>0.216</v>
      </c>
      <c r="K779" s="202">
        <v>18</v>
      </c>
      <c r="L779" s="204">
        <v>0.06</v>
      </c>
      <c r="M779" s="204">
        <v>7.4999999999999997E-2</v>
      </c>
      <c r="N779" s="202"/>
      <c r="O779" s="202"/>
      <c r="P779" s="355">
        <v>0.75139999999999996</v>
      </c>
    </row>
    <row r="780" spans="1:16" ht="33.75" x14ac:dyDescent="0.2">
      <c r="A780" s="202" t="s">
        <v>452</v>
      </c>
      <c r="B780" s="202" t="s">
        <v>3305</v>
      </c>
      <c r="C780" s="354" t="s">
        <v>6</v>
      </c>
      <c r="D780" s="204">
        <v>0.45600000000000002</v>
      </c>
      <c r="E780" s="204">
        <v>0.45600000000000002</v>
      </c>
      <c r="F780" s="204"/>
      <c r="G780" s="204"/>
      <c r="H780" s="205">
        <v>6.3</v>
      </c>
      <c r="I780" s="202">
        <v>1</v>
      </c>
      <c r="J780" s="204">
        <v>0.26500000000000001</v>
      </c>
      <c r="K780" s="202">
        <v>14</v>
      </c>
      <c r="L780" s="204">
        <v>4.9000000000000002E-2</v>
      </c>
      <c r="M780" s="204">
        <v>6.0999999999999999E-2</v>
      </c>
      <c r="N780" s="202"/>
      <c r="O780" s="202"/>
      <c r="P780" s="355">
        <v>0.86029999999999995</v>
      </c>
    </row>
    <row r="781" spans="1:16" x14ac:dyDescent="0.2">
      <c r="A781" s="81" t="s">
        <v>771</v>
      </c>
      <c r="B781" s="207"/>
      <c r="C781" s="360"/>
      <c r="D781" s="209"/>
      <c r="E781" s="209"/>
      <c r="F781" s="209"/>
      <c r="G781" s="209"/>
      <c r="H781" s="210"/>
      <c r="I781" s="207"/>
      <c r="J781" s="209"/>
      <c r="K781" s="207"/>
      <c r="L781" s="209"/>
      <c r="M781" s="209"/>
      <c r="N781" s="207"/>
      <c r="O781" s="207"/>
      <c r="P781" s="363"/>
    </row>
    <row r="782" spans="1:16" ht="22.5" x14ac:dyDescent="0.2">
      <c r="A782" s="202" t="s">
        <v>1587</v>
      </c>
      <c r="B782" s="202" t="s">
        <v>3305</v>
      </c>
      <c r="C782" s="354" t="s">
        <v>8</v>
      </c>
      <c r="D782" s="204">
        <v>0.16600000000000001</v>
      </c>
      <c r="E782" s="204">
        <v>0.16500000000000001</v>
      </c>
      <c r="F782" s="204"/>
      <c r="G782" s="204"/>
      <c r="H782" s="205">
        <v>1</v>
      </c>
      <c r="I782" s="202"/>
      <c r="J782" s="204"/>
      <c r="K782" s="202"/>
      <c r="L782" s="204"/>
      <c r="M782" s="204"/>
      <c r="N782" s="202"/>
      <c r="O782" s="202"/>
      <c r="P782" s="355">
        <v>0.99660000000000004</v>
      </c>
    </row>
    <row r="783" spans="1:16" x14ac:dyDescent="0.2">
      <c r="A783" s="202" t="s">
        <v>1920</v>
      </c>
      <c r="B783" s="202" t="s">
        <v>3305</v>
      </c>
      <c r="C783" s="354" t="s">
        <v>1921</v>
      </c>
      <c r="D783" s="204">
        <v>0.49</v>
      </c>
      <c r="E783" s="204">
        <v>0.49</v>
      </c>
      <c r="F783" s="204"/>
      <c r="G783" s="204"/>
      <c r="H783" s="205">
        <v>6.2</v>
      </c>
      <c r="I783" s="202">
        <v>1</v>
      </c>
      <c r="J783" s="204">
        <v>0.23599999999999999</v>
      </c>
      <c r="K783" s="202">
        <v>13</v>
      </c>
      <c r="L783" s="204">
        <v>5.2999999999999999E-2</v>
      </c>
      <c r="M783" s="204">
        <v>6.5000000000000002E-2</v>
      </c>
      <c r="N783" s="202"/>
      <c r="O783" s="202"/>
      <c r="P783" s="355">
        <v>0.72050000000000003</v>
      </c>
    </row>
    <row r="784" spans="1:16" ht="22.5" x14ac:dyDescent="0.2">
      <c r="A784" s="202" t="s">
        <v>3476</v>
      </c>
      <c r="B784" s="202" t="s">
        <v>3305</v>
      </c>
      <c r="C784" s="354" t="s">
        <v>1833</v>
      </c>
      <c r="D784" s="204">
        <v>0.441</v>
      </c>
      <c r="E784" s="204">
        <v>0.44</v>
      </c>
      <c r="F784" s="204"/>
      <c r="G784" s="204"/>
      <c r="H784" s="205">
        <v>4.8</v>
      </c>
      <c r="I784" s="202">
        <v>1</v>
      </c>
      <c r="J784" s="204">
        <v>0.214</v>
      </c>
      <c r="K784" s="202">
        <v>10</v>
      </c>
      <c r="L784" s="204">
        <v>6.2E-2</v>
      </c>
      <c r="M784" s="204">
        <v>7.2999999999999995E-2</v>
      </c>
      <c r="N784" s="202"/>
      <c r="O784" s="202"/>
      <c r="P784" s="355">
        <v>0.72099999999999997</v>
      </c>
    </row>
    <row r="785" spans="1:16" ht="33.75" x14ac:dyDescent="0.2">
      <c r="A785" s="202" t="s">
        <v>1762</v>
      </c>
      <c r="B785" s="202" t="s">
        <v>3305</v>
      </c>
      <c r="C785" s="354" t="s">
        <v>1834</v>
      </c>
      <c r="D785" s="204">
        <v>0.41799999999999998</v>
      </c>
      <c r="E785" s="204">
        <v>0.41499999999999998</v>
      </c>
      <c r="F785" s="204"/>
      <c r="G785" s="204"/>
      <c r="H785" s="205">
        <v>4.3</v>
      </c>
      <c r="I785" s="202">
        <v>1</v>
      </c>
      <c r="J785" s="204">
        <v>0.20100000000000001</v>
      </c>
      <c r="K785" s="202">
        <v>11</v>
      </c>
      <c r="L785" s="204">
        <v>6.5000000000000002E-2</v>
      </c>
      <c r="M785" s="204">
        <v>7.5999999999999998E-2</v>
      </c>
      <c r="N785" s="202"/>
      <c r="O785" s="202"/>
      <c r="P785" s="355">
        <v>1.0311999999999999</v>
      </c>
    </row>
    <row r="786" spans="1:16" x14ac:dyDescent="0.2">
      <c r="A786" s="81" t="s">
        <v>772</v>
      </c>
      <c r="B786" s="207"/>
      <c r="C786" s="360"/>
      <c r="D786" s="209"/>
      <c r="E786" s="209"/>
      <c r="F786" s="209"/>
      <c r="G786" s="209"/>
      <c r="H786" s="210"/>
      <c r="I786" s="207"/>
      <c r="J786" s="209"/>
      <c r="K786" s="207"/>
      <c r="L786" s="209"/>
      <c r="M786" s="209"/>
      <c r="N786" s="207"/>
      <c r="O786" s="207"/>
      <c r="P786" s="363"/>
    </row>
    <row r="787" spans="1:16" ht="33.75" x14ac:dyDescent="0.2">
      <c r="A787" s="202" t="s">
        <v>1922</v>
      </c>
      <c r="B787" s="202" t="s">
        <v>3305</v>
      </c>
      <c r="C787" s="354" t="s">
        <v>773</v>
      </c>
      <c r="D787" s="204">
        <v>0.57699999999999996</v>
      </c>
      <c r="E787" s="204">
        <v>0.57699999999999996</v>
      </c>
      <c r="F787" s="204"/>
      <c r="G787" s="204"/>
      <c r="H787" s="205">
        <v>7.4</v>
      </c>
      <c r="I787" s="202">
        <v>1</v>
      </c>
      <c r="J787" s="204">
        <v>0.40500000000000003</v>
      </c>
      <c r="K787" s="202">
        <v>17</v>
      </c>
      <c r="L787" s="204">
        <v>5.2999999999999999E-2</v>
      </c>
      <c r="M787" s="204">
        <v>6.7000000000000004E-2</v>
      </c>
      <c r="N787" s="202"/>
      <c r="O787" s="202"/>
      <c r="P787" s="355">
        <v>1.0972</v>
      </c>
    </row>
    <row r="788" spans="1:16" ht="33.75" x14ac:dyDescent="0.2">
      <c r="A788" s="202" t="s">
        <v>3127</v>
      </c>
      <c r="B788" s="202" t="s">
        <v>3305</v>
      </c>
      <c r="C788" s="354" t="s">
        <v>3050</v>
      </c>
      <c r="D788" s="204">
        <v>0.32100000000000001</v>
      </c>
      <c r="E788" s="204">
        <v>0.32100000000000001</v>
      </c>
      <c r="F788" s="204"/>
      <c r="G788" s="204"/>
      <c r="H788" s="205">
        <v>4.7</v>
      </c>
      <c r="I788" s="202">
        <v>1</v>
      </c>
      <c r="J788" s="204">
        <v>0.186</v>
      </c>
      <c r="K788" s="202">
        <v>9</v>
      </c>
      <c r="L788" s="204">
        <v>4.5999999999999999E-2</v>
      </c>
      <c r="M788" s="204">
        <v>5.5E-2</v>
      </c>
      <c r="N788" s="202"/>
      <c r="O788" s="202"/>
      <c r="P788" s="355">
        <v>0.75700000000000001</v>
      </c>
    </row>
    <row r="789" spans="1:16" ht="33.75" x14ac:dyDescent="0.2">
      <c r="A789" s="202" t="s">
        <v>1435</v>
      </c>
      <c r="B789" s="202" t="s">
        <v>3305</v>
      </c>
      <c r="C789" s="354" t="s">
        <v>3783</v>
      </c>
      <c r="D789" s="204">
        <v>0.30599999999999999</v>
      </c>
      <c r="E789" s="204">
        <v>0.30599999999999999</v>
      </c>
      <c r="F789" s="204"/>
      <c r="G789" s="204"/>
      <c r="H789" s="205">
        <v>2.4</v>
      </c>
      <c r="I789" s="202">
        <v>1</v>
      </c>
      <c r="J789" s="204">
        <v>0.16500000000000001</v>
      </c>
      <c r="K789" s="202">
        <v>5</v>
      </c>
      <c r="L789" s="204">
        <v>8.7999999999999995E-2</v>
      </c>
      <c r="M789" s="204">
        <v>8.8999999999999996E-2</v>
      </c>
      <c r="N789" s="202"/>
      <c r="O789" s="202"/>
      <c r="P789" s="355">
        <v>1.1503000000000001</v>
      </c>
    </row>
    <row r="790" spans="1:16" x14ac:dyDescent="0.2">
      <c r="A790" s="81" t="s">
        <v>2914</v>
      </c>
      <c r="B790" s="207"/>
      <c r="C790" s="360"/>
      <c r="D790" s="209"/>
      <c r="E790" s="209"/>
      <c r="F790" s="209"/>
      <c r="G790" s="209"/>
      <c r="H790" s="210"/>
      <c r="I790" s="207"/>
      <c r="J790" s="209"/>
      <c r="K790" s="207"/>
      <c r="L790" s="209"/>
      <c r="M790" s="209"/>
      <c r="N790" s="207"/>
      <c r="O790" s="207"/>
      <c r="P790" s="363"/>
    </row>
    <row r="791" spans="1:16" ht="56.25" x14ac:dyDescent="0.2">
      <c r="A791" s="202" t="s">
        <v>2158</v>
      </c>
      <c r="B791" s="202" t="s">
        <v>3303</v>
      </c>
      <c r="C791" s="354" t="s">
        <v>14</v>
      </c>
      <c r="D791" s="204">
        <v>1.33</v>
      </c>
      <c r="E791" s="204">
        <v>1.208</v>
      </c>
      <c r="F791" s="204"/>
      <c r="G791" s="204"/>
      <c r="H791" s="205">
        <v>11.6</v>
      </c>
      <c r="I791" s="202">
        <v>3</v>
      </c>
      <c r="J791" s="204">
        <v>0.16</v>
      </c>
      <c r="K791" s="202">
        <v>26</v>
      </c>
      <c r="L791" s="204">
        <v>3.9E-2</v>
      </c>
      <c r="M791" s="204"/>
      <c r="N791" s="202" t="s">
        <v>310</v>
      </c>
      <c r="O791" s="202"/>
      <c r="P791" s="355">
        <v>0.68740000000000001</v>
      </c>
    </row>
    <row r="792" spans="1:16" ht="56.25" x14ac:dyDescent="0.2">
      <c r="A792" s="202" t="s">
        <v>2301</v>
      </c>
      <c r="B792" s="202" t="s">
        <v>3303</v>
      </c>
      <c r="C792" s="354" t="s">
        <v>5798</v>
      </c>
      <c r="D792" s="204">
        <v>0.64400000000000002</v>
      </c>
      <c r="E792" s="204">
        <v>0.57699999999999996</v>
      </c>
      <c r="F792" s="204"/>
      <c r="G792" s="204"/>
      <c r="H792" s="205">
        <v>4.4000000000000004</v>
      </c>
      <c r="I792" s="202">
        <v>1</v>
      </c>
      <c r="J792" s="204">
        <v>0.16600000000000001</v>
      </c>
      <c r="K792" s="202">
        <v>10</v>
      </c>
      <c r="L792" s="204">
        <v>4.3999999999999997E-2</v>
      </c>
      <c r="M792" s="204">
        <v>5.1999999999999998E-2</v>
      </c>
      <c r="N792" s="202"/>
      <c r="O792" s="202"/>
      <c r="P792" s="355">
        <v>0.76619999999999999</v>
      </c>
    </row>
    <row r="793" spans="1:16" x14ac:dyDescent="0.2">
      <c r="A793" s="202" t="s">
        <v>3128</v>
      </c>
      <c r="B793" s="202" t="s">
        <v>3303</v>
      </c>
      <c r="C793" s="354" t="s">
        <v>2801</v>
      </c>
      <c r="D793" s="204">
        <v>0.67800000000000005</v>
      </c>
      <c r="E793" s="204">
        <v>0.621</v>
      </c>
      <c r="F793" s="204"/>
      <c r="G793" s="204"/>
      <c r="H793" s="205">
        <v>6</v>
      </c>
      <c r="I793" s="202">
        <v>1</v>
      </c>
      <c r="J793" s="204">
        <v>0.28699999999999998</v>
      </c>
      <c r="K793" s="202">
        <v>14</v>
      </c>
      <c r="L793" s="204">
        <v>4.1000000000000002E-2</v>
      </c>
      <c r="M793" s="204">
        <v>0.05</v>
      </c>
      <c r="N793" s="202"/>
      <c r="O793" s="202"/>
      <c r="P793" s="355">
        <v>0.71889999999999998</v>
      </c>
    </row>
    <row r="794" spans="1:16" ht="22.5" x14ac:dyDescent="0.2">
      <c r="A794" s="202" t="s">
        <v>2302</v>
      </c>
      <c r="B794" s="202" t="s">
        <v>3303</v>
      </c>
      <c r="C794" s="354" t="s">
        <v>2303</v>
      </c>
      <c r="D794" s="204">
        <v>0.61199999999999999</v>
      </c>
      <c r="E794" s="204">
        <v>0.54500000000000004</v>
      </c>
      <c r="F794" s="204"/>
      <c r="G794" s="204"/>
      <c r="H794" s="205">
        <v>3.6</v>
      </c>
      <c r="I794" s="202">
        <v>1</v>
      </c>
      <c r="J794" s="204">
        <v>0.215</v>
      </c>
      <c r="K794" s="202">
        <v>8</v>
      </c>
      <c r="L794" s="204">
        <v>0.05</v>
      </c>
      <c r="M794" s="204">
        <v>5.6000000000000001E-2</v>
      </c>
      <c r="N794" s="202"/>
      <c r="O794" s="202"/>
      <c r="P794" s="355">
        <v>0.71730000000000005</v>
      </c>
    </row>
    <row r="795" spans="1:16" ht="22.5" x14ac:dyDescent="0.2">
      <c r="A795" s="202" t="s">
        <v>2304</v>
      </c>
      <c r="B795" s="202" t="s">
        <v>3303</v>
      </c>
      <c r="C795" s="354" t="s">
        <v>2305</v>
      </c>
      <c r="D795" s="204">
        <v>0.45700000000000002</v>
      </c>
      <c r="E795" s="204">
        <v>0.40899999999999997</v>
      </c>
      <c r="F795" s="204"/>
      <c r="G795" s="204"/>
      <c r="H795" s="205">
        <v>2.9</v>
      </c>
      <c r="I795" s="202">
        <v>1</v>
      </c>
      <c r="J795" s="204">
        <v>0.122</v>
      </c>
      <c r="K795" s="202">
        <v>6</v>
      </c>
      <c r="L795" s="204">
        <v>5.1999999999999998E-2</v>
      </c>
      <c r="M795" s="204">
        <v>5.5E-2</v>
      </c>
      <c r="N795" s="202"/>
      <c r="O795" s="202"/>
      <c r="P795" s="355">
        <v>0.7913</v>
      </c>
    </row>
    <row r="796" spans="1:16" ht="33.75" x14ac:dyDescent="0.2">
      <c r="A796" s="202" t="s">
        <v>4036</v>
      </c>
      <c r="B796" s="202" t="s">
        <v>3303</v>
      </c>
      <c r="C796" s="354" t="s">
        <v>6762</v>
      </c>
      <c r="D796" s="204">
        <v>0.81799999999999995</v>
      </c>
      <c r="E796" s="204">
        <v>0.748</v>
      </c>
      <c r="F796" s="204"/>
      <c r="G796" s="204"/>
      <c r="H796" s="205">
        <v>5.9</v>
      </c>
      <c r="I796" s="202">
        <v>1</v>
      </c>
      <c r="J796" s="204">
        <v>0.40799999999999997</v>
      </c>
      <c r="K796" s="202">
        <v>15</v>
      </c>
      <c r="L796" s="204">
        <v>4.8000000000000001E-2</v>
      </c>
      <c r="M796" s="204">
        <v>5.8000000000000003E-2</v>
      </c>
      <c r="N796" s="202"/>
      <c r="O796" s="202"/>
      <c r="P796" s="355">
        <v>0.79469999999999996</v>
      </c>
    </row>
    <row r="797" spans="1:16" ht="33.75" x14ac:dyDescent="0.2">
      <c r="A797" s="202" t="s">
        <v>2738</v>
      </c>
      <c r="B797" s="202" t="s">
        <v>3303</v>
      </c>
      <c r="C797" s="354" t="s">
        <v>6763</v>
      </c>
      <c r="D797" s="204">
        <v>0.56699999999999995</v>
      </c>
      <c r="E797" s="204">
        <v>0.51500000000000001</v>
      </c>
      <c r="F797" s="204"/>
      <c r="G797" s="204"/>
      <c r="H797" s="205">
        <v>4.3</v>
      </c>
      <c r="I797" s="202">
        <v>1</v>
      </c>
      <c r="J797" s="204">
        <v>0.23699999999999999</v>
      </c>
      <c r="K797" s="202">
        <v>10</v>
      </c>
      <c r="L797" s="204">
        <v>4.7E-2</v>
      </c>
      <c r="M797" s="204">
        <v>5.3999999999999999E-2</v>
      </c>
      <c r="N797" s="202"/>
      <c r="O797" s="202"/>
      <c r="P797" s="355">
        <v>0.74929999999999997</v>
      </c>
    </row>
    <row r="798" spans="1:16" x14ac:dyDescent="0.2">
      <c r="A798" s="202" t="s">
        <v>399</v>
      </c>
      <c r="B798" s="202" t="s">
        <v>3305</v>
      </c>
      <c r="C798" s="354" t="s">
        <v>875</v>
      </c>
      <c r="D798" s="204">
        <v>0.28000000000000003</v>
      </c>
      <c r="E798" s="204">
        <v>0.27500000000000002</v>
      </c>
      <c r="F798" s="204"/>
      <c r="G798" s="204"/>
      <c r="H798" s="205">
        <v>3</v>
      </c>
      <c r="I798" s="202">
        <v>1</v>
      </c>
      <c r="J798" s="204">
        <v>0.11899999999999999</v>
      </c>
      <c r="K798" s="202">
        <v>7</v>
      </c>
      <c r="L798" s="204">
        <v>5.8000000000000003E-2</v>
      </c>
      <c r="M798" s="204">
        <v>6.2E-2</v>
      </c>
      <c r="N798" s="202"/>
      <c r="O798" s="202"/>
      <c r="P798" s="355">
        <v>0.94379999999999997</v>
      </c>
    </row>
    <row r="799" spans="1:16" ht="45" x14ac:dyDescent="0.2">
      <c r="A799" s="202" t="s">
        <v>876</v>
      </c>
      <c r="B799" s="202" t="s">
        <v>3305</v>
      </c>
      <c r="C799" s="354" t="s">
        <v>1547</v>
      </c>
      <c r="D799" s="204">
        <v>0.33600000000000002</v>
      </c>
      <c r="E799" s="204">
        <v>0.33100000000000002</v>
      </c>
      <c r="F799" s="204"/>
      <c r="G799" s="204"/>
      <c r="H799" s="205">
        <v>3.5</v>
      </c>
      <c r="I799" s="202">
        <v>1</v>
      </c>
      <c r="J799" s="204">
        <v>0.17399999999999999</v>
      </c>
      <c r="K799" s="202">
        <v>8</v>
      </c>
      <c r="L799" s="204">
        <v>5.8000000000000003E-2</v>
      </c>
      <c r="M799" s="204">
        <v>6.5000000000000002E-2</v>
      </c>
      <c r="N799" s="202"/>
      <c r="O799" s="202"/>
      <c r="P799" s="355">
        <v>1.0059</v>
      </c>
    </row>
    <row r="800" spans="1:16" ht="22.5" x14ac:dyDescent="0.2">
      <c r="A800" s="202" t="s">
        <v>3971</v>
      </c>
      <c r="B800" s="202" t="s">
        <v>3305</v>
      </c>
      <c r="C800" s="354" t="s">
        <v>3972</v>
      </c>
      <c r="D800" s="204">
        <v>0.23599999999999999</v>
      </c>
      <c r="E800" s="204">
        <v>0.23599999999999999</v>
      </c>
      <c r="F800" s="204"/>
      <c r="G800" s="204"/>
      <c r="H800" s="205">
        <v>2.5</v>
      </c>
      <c r="I800" s="202">
        <v>1</v>
      </c>
      <c r="J800" s="204">
        <v>0.10100000000000001</v>
      </c>
      <c r="K800" s="202">
        <v>5</v>
      </c>
      <c r="L800" s="204">
        <v>6.3E-2</v>
      </c>
      <c r="M800" s="204">
        <v>6.5000000000000002E-2</v>
      </c>
      <c r="N800" s="202"/>
      <c r="O800" s="202"/>
      <c r="P800" s="355">
        <v>1.0298</v>
      </c>
    </row>
    <row r="801" spans="1:16" x14ac:dyDescent="0.2">
      <c r="A801" s="81" t="s">
        <v>2915</v>
      </c>
      <c r="B801" s="207"/>
      <c r="C801" s="360"/>
      <c r="D801" s="209"/>
      <c r="E801" s="209"/>
      <c r="F801" s="209"/>
      <c r="G801" s="209"/>
      <c r="H801" s="210"/>
      <c r="I801" s="207"/>
      <c r="J801" s="209"/>
      <c r="K801" s="207"/>
      <c r="L801" s="209"/>
      <c r="M801" s="209"/>
      <c r="N801" s="207"/>
      <c r="O801" s="207"/>
      <c r="P801" s="363"/>
    </row>
    <row r="802" spans="1:16" x14ac:dyDescent="0.2">
      <c r="A802" s="202" t="s">
        <v>7902</v>
      </c>
      <c r="B802" s="202" t="s">
        <v>3303</v>
      </c>
      <c r="C802" s="354" t="s">
        <v>7903</v>
      </c>
      <c r="D802" s="204">
        <v>0.85899999999999999</v>
      </c>
      <c r="E802" s="204">
        <v>0.80600000000000005</v>
      </c>
      <c r="F802" s="204"/>
      <c r="G802" s="204"/>
      <c r="H802" s="205">
        <v>6.3</v>
      </c>
      <c r="I802" s="202">
        <v>1</v>
      </c>
      <c r="J802" s="204">
        <v>0.54100000000000004</v>
      </c>
      <c r="K802" s="202">
        <v>14</v>
      </c>
      <c r="L802" s="204">
        <v>6.0999999999999999E-2</v>
      </c>
      <c r="M802" s="204">
        <v>7.4999999999999997E-2</v>
      </c>
      <c r="N802" s="202"/>
      <c r="O802" s="202"/>
      <c r="P802" s="355">
        <v>1.3393999999999999</v>
      </c>
    </row>
    <row r="803" spans="1:16" x14ac:dyDescent="0.2">
      <c r="A803" s="202" t="s">
        <v>7904</v>
      </c>
      <c r="B803" s="202" t="s">
        <v>3305</v>
      </c>
      <c r="C803" s="354" t="s">
        <v>7905</v>
      </c>
      <c r="D803" s="204">
        <v>0.38</v>
      </c>
      <c r="E803" s="204">
        <v>0.373</v>
      </c>
      <c r="F803" s="204"/>
      <c r="G803" s="204"/>
      <c r="H803" s="205">
        <v>4.8</v>
      </c>
      <c r="I803" s="202"/>
      <c r="J803" s="204"/>
      <c r="K803" s="202">
        <v>12</v>
      </c>
      <c r="L803" s="204">
        <v>0.05</v>
      </c>
      <c r="M803" s="204">
        <v>0.06</v>
      </c>
      <c r="N803" s="202"/>
      <c r="O803" s="202"/>
      <c r="P803" s="355">
        <v>1.1109</v>
      </c>
    </row>
    <row r="804" spans="1:16" x14ac:dyDescent="0.2">
      <c r="A804" s="202" t="s">
        <v>519</v>
      </c>
      <c r="B804" s="202" t="s">
        <v>3305</v>
      </c>
      <c r="C804" s="354" t="s">
        <v>3812</v>
      </c>
      <c r="D804" s="204">
        <v>0.13600000000000001</v>
      </c>
      <c r="E804" s="204">
        <v>0.13400000000000001</v>
      </c>
      <c r="F804" s="204"/>
      <c r="G804" s="204"/>
      <c r="H804" s="205">
        <v>1</v>
      </c>
      <c r="I804" s="202"/>
      <c r="J804" s="204"/>
      <c r="K804" s="202"/>
      <c r="L804" s="204"/>
      <c r="M804" s="204"/>
      <c r="N804" s="202"/>
      <c r="O804" s="202"/>
      <c r="P804" s="355">
        <v>1.2757000000000001</v>
      </c>
    </row>
    <row r="805" spans="1:16" x14ac:dyDescent="0.2">
      <c r="A805" s="81" t="s">
        <v>2916</v>
      </c>
      <c r="B805" s="207"/>
      <c r="C805" s="360"/>
      <c r="D805" s="209"/>
      <c r="E805" s="209"/>
      <c r="F805" s="209"/>
      <c r="G805" s="209"/>
      <c r="H805" s="210"/>
      <c r="I805" s="207"/>
      <c r="J805" s="209"/>
      <c r="K805" s="207"/>
      <c r="L805" s="209"/>
      <c r="M805" s="209"/>
      <c r="N805" s="207"/>
      <c r="O805" s="207"/>
      <c r="P805" s="363"/>
    </row>
    <row r="806" spans="1:16" ht="45" x14ac:dyDescent="0.2">
      <c r="A806" s="202" t="s">
        <v>2565</v>
      </c>
      <c r="B806" s="202" t="s">
        <v>3303</v>
      </c>
      <c r="C806" s="354" t="s">
        <v>6764</v>
      </c>
      <c r="D806" s="204">
        <v>0.77600000000000002</v>
      </c>
      <c r="E806" s="204">
        <v>0.70399999999999996</v>
      </c>
      <c r="F806" s="204"/>
      <c r="G806" s="204"/>
      <c r="H806" s="205">
        <v>4</v>
      </c>
      <c r="I806" s="202">
        <v>1</v>
      </c>
      <c r="J806" s="204">
        <v>0.32</v>
      </c>
      <c r="K806" s="202">
        <v>11</v>
      </c>
      <c r="L806" s="204">
        <v>5.6000000000000001E-2</v>
      </c>
      <c r="M806" s="204">
        <v>6.4000000000000001E-2</v>
      </c>
      <c r="N806" s="202"/>
      <c r="O806" s="202"/>
      <c r="P806" s="355">
        <v>0.83430000000000004</v>
      </c>
    </row>
    <row r="807" spans="1:16" ht="45" x14ac:dyDescent="0.2">
      <c r="A807" s="202" t="s">
        <v>6765</v>
      </c>
      <c r="B807" s="202" t="s">
        <v>3303</v>
      </c>
      <c r="C807" s="354" t="s">
        <v>6766</v>
      </c>
      <c r="D807" s="204">
        <v>0.378</v>
      </c>
      <c r="E807" s="204">
        <v>0.36899999999999999</v>
      </c>
      <c r="F807" s="204"/>
      <c r="G807" s="204"/>
      <c r="H807" s="205">
        <v>4.0999999999999996</v>
      </c>
      <c r="I807" s="202">
        <v>1</v>
      </c>
      <c r="J807" s="204">
        <v>0.16300000000000001</v>
      </c>
      <c r="K807" s="202">
        <v>10</v>
      </c>
      <c r="L807" s="204">
        <v>5.0999999999999997E-2</v>
      </c>
      <c r="M807" s="204">
        <v>5.8999999999999997E-2</v>
      </c>
      <c r="N807" s="202"/>
      <c r="O807" s="202"/>
      <c r="P807" s="355">
        <v>0.76990000000000003</v>
      </c>
    </row>
    <row r="808" spans="1:16" ht="56.25" x14ac:dyDescent="0.2">
      <c r="A808" s="202" t="s">
        <v>2333</v>
      </c>
      <c r="B808" s="202" t="s">
        <v>3305</v>
      </c>
      <c r="C808" s="354" t="s">
        <v>7906</v>
      </c>
      <c r="D808" s="204">
        <v>0.73</v>
      </c>
      <c r="E808" s="204">
        <v>0.73</v>
      </c>
      <c r="F808" s="204"/>
      <c r="G808" s="204"/>
      <c r="H808" s="205">
        <v>2.2000000000000002</v>
      </c>
      <c r="I808" s="202">
        <v>1</v>
      </c>
      <c r="J808" s="204">
        <v>0.371</v>
      </c>
      <c r="K808" s="202">
        <v>4</v>
      </c>
      <c r="L808" s="204">
        <v>0.23699999999999999</v>
      </c>
      <c r="M808" s="204">
        <v>0.23200000000000001</v>
      </c>
      <c r="N808" s="202"/>
      <c r="O808" s="202"/>
      <c r="P808" s="355">
        <v>1.1900999999999999</v>
      </c>
    </row>
    <row r="809" spans="1:16" ht="56.25" x14ac:dyDescent="0.2">
      <c r="A809" s="202" t="s">
        <v>2358</v>
      </c>
      <c r="B809" s="202" t="s">
        <v>3305</v>
      </c>
      <c r="C809" s="354" t="s">
        <v>7907</v>
      </c>
      <c r="D809" s="204">
        <v>0.49299999999999999</v>
      </c>
      <c r="E809" s="204">
        <v>0.49199999999999999</v>
      </c>
      <c r="F809" s="204"/>
      <c r="G809" s="204"/>
      <c r="H809" s="205">
        <v>2.2000000000000002</v>
      </c>
      <c r="I809" s="202">
        <v>1</v>
      </c>
      <c r="J809" s="204">
        <v>0.24399999999999999</v>
      </c>
      <c r="K809" s="202">
        <v>4</v>
      </c>
      <c r="L809" s="204">
        <v>0.155</v>
      </c>
      <c r="M809" s="204">
        <v>0.153</v>
      </c>
      <c r="N809" s="202"/>
      <c r="O809" s="202"/>
      <c r="P809" s="355">
        <v>1.3508</v>
      </c>
    </row>
    <row r="810" spans="1:16" ht="56.25" x14ac:dyDescent="0.2">
      <c r="A810" s="202" t="s">
        <v>3363</v>
      </c>
      <c r="B810" s="202" t="s">
        <v>3305</v>
      </c>
      <c r="C810" s="354" t="s">
        <v>7908</v>
      </c>
      <c r="D810" s="204">
        <v>0.433</v>
      </c>
      <c r="E810" s="204">
        <v>0.432</v>
      </c>
      <c r="F810" s="204"/>
      <c r="G810" s="204"/>
      <c r="H810" s="205">
        <v>3</v>
      </c>
      <c r="I810" s="202">
        <v>1</v>
      </c>
      <c r="J810" s="204">
        <v>9.6000000000000002E-2</v>
      </c>
      <c r="K810" s="202">
        <v>7</v>
      </c>
      <c r="L810" s="204">
        <v>8.3000000000000004E-2</v>
      </c>
      <c r="M810" s="204">
        <v>8.8999999999999996E-2</v>
      </c>
      <c r="N810" s="202"/>
      <c r="O810" s="202"/>
      <c r="P810" s="355">
        <v>1.1134999999999999</v>
      </c>
    </row>
    <row r="811" spans="1:16" ht="56.25" x14ac:dyDescent="0.2">
      <c r="A811" s="202" t="s">
        <v>1067</v>
      </c>
      <c r="B811" s="202" t="s">
        <v>3305</v>
      </c>
      <c r="C811" s="354" t="s">
        <v>7909</v>
      </c>
      <c r="D811" s="204">
        <v>0.24</v>
      </c>
      <c r="E811" s="204">
        <v>0.23899999999999999</v>
      </c>
      <c r="F811" s="204"/>
      <c r="G811" s="204"/>
      <c r="H811" s="205">
        <v>2.5</v>
      </c>
      <c r="I811" s="202">
        <v>1</v>
      </c>
      <c r="J811" s="204">
        <v>8.3000000000000004E-2</v>
      </c>
      <c r="K811" s="202">
        <v>5</v>
      </c>
      <c r="L811" s="204">
        <v>6.3E-2</v>
      </c>
      <c r="M811" s="204">
        <v>6.4000000000000001E-2</v>
      </c>
      <c r="N811" s="202"/>
      <c r="O811" s="202"/>
      <c r="P811" s="355">
        <v>0.98619999999999997</v>
      </c>
    </row>
    <row r="812" spans="1:16" ht="22.5" x14ac:dyDescent="0.2">
      <c r="A812" s="202" t="s">
        <v>1766</v>
      </c>
      <c r="B812" s="202" t="s">
        <v>3305</v>
      </c>
      <c r="C812" s="354" t="s">
        <v>1152</v>
      </c>
      <c r="D812" s="204">
        <v>0.36599999999999999</v>
      </c>
      <c r="E812" s="204">
        <v>0.36499999999999999</v>
      </c>
      <c r="F812" s="204"/>
      <c r="G812" s="204"/>
      <c r="H812" s="205">
        <v>4.3</v>
      </c>
      <c r="I812" s="202">
        <v>1</v>
      </c>
      <c r="J812" s="204">
        <v>0.19400000000000001</v>
      </c>
      <c r="K812" s="202">
        <v>10</v>
      </c>
      <c r="L812" s="204">
        <v>5.6000000000000001E-2</v>
      </c>
      <c r="M812" s="204">
        <v>6.5000000000000002E-2</v>
      </c>
      <c r="N812" s="202"/>
      <c r="O812" s="202"/>
      <c r="P812" s="355">
        <v>0.88049999999999995</v>
      </c>
    </row>
    <row r="813" spans="1:16" x14ac:dyDescent="0.2">
      <c r="A813" s="81" t="s">
        <v>5800</v>
      </c>
      <c r="B813" s="207"/>
      <c r="C813" s="360"/>
      <c r="D813" s="209"/>
      <c r="E813" s="209"/>
      <c r="F813" s="209"/>
      <c r="G813" s="209"/>
      <c r="H813" s="210"/>
      <c r="I813" s="207"/>
      <c r="J813" s="209"/>
      <c r="K813" s="207"/>
      <c r="L813" s="209"/>
      <c r="M813" s="209"/>
      <c r="N813" s="207"/>
      <c r="O813" s="207"/>
      <c r="P813" s="363"/>
    </row>
    <row r="814" spans="1:16" ht="45" x14ac:dyDescent="0.2">
      <c r="A814" s="202" t="s">
        <v>5803</v>
      </c>
      <c r="B814" s="202" t="s">
        <v>3303</v>
      </c>
      <c r="C814" s="354" t="s">
        <v>7911</v>
      </c>
      <c r="D814" s="204">
        <v>2.5819999999999999</v>
      </c>
      <c r="E814" s="204">
        <v>2.46</v>
      </c>
      <c r="F814" s="204"/>
      <c r="G814" s="204"/>
      <c r="H814" s="205">
        <v>18.899999999999999</v>
      </c>
      <c r="I814" s="202">
        <v>5</v>
      </c>
      <c r="J814" s="204">
        <v>0.27800000000000002</v>
      </c>
      <c r="K814" s="202">
        <v>36</v>
      </c>
      <c r="L814" s="204">
        <v>6.2E-2</v>
      </c>
      <c r="M814" s="204">
        <v>8.4000000000000005E-2</v>
      </c>
      <c r="N814" s="202"/>
      <c r="O814" s="202" t="s">
        <v>310</v>
      </c>
      <c r="P814" s="355">
        <v>1.0427</v>
      </c>
    </row>
    <row r="815" spans="1:16" ht="56.25" x14ac:dyDescent="0.2">
      <c r="A815" s="202" t="s">
        <v>5805</v>
      </c>
      <c r="B815" s="202" t="s">
        <v>3303</v>
      </c>
      <c r="C815" s="354" t="s">
        <v>7410</v>
      </c>
      <c r="D815" s="204">
        <v>2.278</v>
      </c>
      <c r="E815" s="204">
        <v>2.1789999999999998</v>
      </c>
      <c r="F815" s="204"/>
      <c r="G815" s="204"/>
      <c r="H815" s="205">
        <v>18.3</v>
      </c>
      <c r="I815" s="202">
        <v>5</v>
      </c>
      <c r="J815" s="204">
        <v>0.246</v>
      </c>
      <c r="K815" s="202">
        <v>35</v>
      </c>
      <c r="L815" s="204">
        <v>5.6000000000000001E-2</v>
      </c>
      <c r="M815" s="204">
        <v>7.5999999999999998E-2</v>
      </c>
      <c r="N815" s="202"/>
      <c r="O815" s="202" t="s">
        <v>310</v>
      </c>
      <c r="P815" s="355">
        <v>1.0764</v>
      </c>
    </row>
    <row r="816" spans="1:16" ht="56.25" x14ac:dyDescent="0.2">
      <c r="A816" s="202" t="s">
        <v>5807</v>
      </c>
      <c r="B816" s="202" t="s">
        <v>3303</v>
      </c>
      <c r="C816" s="354" t="s">
        <v>5808</v>
      </c>
      <c r="D816" s="204">
        <v>1.849</v>
      </c>
      <c r="E816" s="204">
        <v>1.7809999999999999</v>
      </c>
      <c r="F816" s="204"/>
      <c r="G816" s="204"/>
      <c r="H816" s="205">
        <v>15.5</v>
      </c>
      <c r="I816" s="202">
        <v>4</v>
      </c>
      <c r="J816" s="204">
        <v>0.246</v>
      </c>
      <c r="K816" s="202">
        <v>30</v>
      </c>
      <c r="L816" s="204">
        <v>5.5E-2</v>
      </c>
      <c r="M816" s="204">
        <v>7.3999999999999996E-2</v>
      </c>
      <c r="N816" s="202"/>
      <c r="O816" s="202" t="s">
        <v>310</v>
      </c>
      <c r="P816" s="355">
        <v>0.92179999999999995</v>
      </c>
    </row>
    <row r="817" spans="1:16" ht="33.75" x14ac:dyDescent="0.2">
      <c r="A817" s="202" t="s">
        <v>5809</v>
      </c>
      <c r="B817" s="202" t="s">
        <v>3303</v>
      </c>
      <c r="C817" s="354" t="s">
        <v>5810</v>
      </c>
      <c r="D817" s="204">
        <v>1.5409999999999999</v>
      </c>
      <c r="E817" s="204">
        <v>1.51</v>
      </c>
      <c r="F817" s="204"/>
      <c r="G817" s="204"/>
      <c r="H817" s="205">
        <v>15.8</v>
      </c>
      <c r="I817" s="202">
        <v>4</v>
      </c>
      <c r="J817" s="204">
        <v>0.218</v>
      </c>
      <c r="K817" s="202">
        <v>29</v>
      </c>
      <c r="L817" s="204">
        <v>4.8000000000000001E-2</v>
      </c>
      <c r="M817" s="204">
        <v>6.5000000000000002E-2</v>
      </c>
      <c r="N817" s="202"/>
      <c r="O817" s="202" t="s">
        <v>310</v>
      </c>
      <c r="P817" s="355">
        <v>0.83479999999999999</v>
      </c>
    </row>
    <row r="818" spans="1:16" ht="45" x14ac:dyDescent="0.2">
      <c r="A818" s="202" t="s">
        <v>5811</v>
      </c>
      <c r="B818" s="202" t="s">
        <v>3303</v>
      </c>
      <c r="C818" s="354" t="s">
        <v>5812</v>
      </c>
      <c r="D818" s="204">
        <v>1.51</v>
      </c>
      <c r="E818" s="204">
        <v>1.468</v>
      </c>
      <c r="F818" s="204"/>
      <c r="G818" s="204"/>
      <c r="H818" s="205">
        <v>14.6</v>
      </c>
      <c r="I818" s="202">
        <v>4</v>
      </c>
      <c r="J818" s="204">
        <v>0.23200000000000001</v>
      </c>
      <c r="K818" s="202">
        <v>28</v>
      </c>
      <c r="L818" s="204">
        <v>5.6000000000000001E-2</v>
      </c>
      <c r="M818" s="204">
        <v>7.3999999999999996E-2</v>
      </c>
      <c r="N818" s="202"/>
      <c r="O818" s="202" t="s">
        <v>310</v>
      </c>
      <c r="P818" s="355">
        <v>0.8175</v>
      </c>
    </row>
    <row r="819" spans="1:16" ht="22.5" x14ac:dyDescent="0.2">
      <c r="A819" s="202" t="s">
        <v>5813</v>
      </c>
      <c r="B819" s="202" t="s">
        <v>3303</v>
      </c>
      <c r="C819" s="354" t="s">
        <v>5814</v>
      </c>
      <c r="D819" s="204">
        <v>1.3089999999999999</v>
      </c>
      <c r="E819" s="204">
        <v>1.2609999999999999</v>
      </c>
      <c r="F819" s="204"/>
      <c r="G819" s="204"/>
      <c r="H819" s="205">
        <v>14.2</v>
      </c>
      <c r="I819" s="202">
        <v>4</v>
      </c>
      <c r="J819" s="204">
        <v>0.19700000000000001</v>
      </c>
      <c r="K819" s="202">
        <v>27</v>
      </c>
      <c r="L819" s="204">
        <v>4.8000000000000001E-2</v>
      </c>
      <c r="M819" s="204">
        <v>6.5000000000000002E-2</v>
      </c>
      <c r="N819" s="202"/>
      <c r="O819" s="202" t="s">
        <v>310</v>
      </c>
      <c r="P819" s="355">
        <v>0.80679999999999996</v>
      </c>
    </row>
    <row r="820" spans="1:16" ht="22.5" x14ac:dyDescent="0.2">
      <c r="A820" s="202" t="s">
        <v>5815</v>
      </c>
      <c r="B820" s="202" t="s">
        <v>3303</v>
      </c>
      <c r="C820" s="354" t="s">
        <v>5816</v>
      </c>
      <c r="D820" s="204">
        <v>1.151</v>
      </c>
      <c r="E820" s="204">
        <v>1.105</v>
      </c>
      <c r="F820" s="204"/>
      <c r="G820" s="204"/>
      <c r="H820" s="205">
        <v>12</v>
      </c>
      <c r="I820" s="202">
        <v>3</v>
      </c>
      <c r="J820" s="204">
        <v>0.20699999999999999</v>
      </c>
      <c r="K820" s="202">
        <v>25</v>
      </c>
      <c r="L820" s="204">
        <v>4.8000000000000001E-2</v>
      </c>
      <c r="M820" s="204">
        <v>6.4000000000000001E-2</v>
      </c>
      <c r="N820" s="202"/>
      <c r="O820" s="202" t="s">
        <v>310</v>
      </c>
      <c r="P820" s="355">
        <v>0.81879999999999997</v>
      </c>
    </row>
    <row r="821" spans="1:16" ht="22.5" x14ac:dyDescent="0.2">
      <c r="A821" s="202" t="s">
        <v>5817</v>
      </c>
      <c r="B821" s="202" t="s">
        <v>3303</v>
      </c>
      <c r="C821" s="354" t="s">
        <v>5818</v>
      </c>
      <c r="D821" s="204">
        <v>0.64200000000000002</v>
      </c>
      <c r="E821" s="204">
        <v>0.60899999999999999</v>
      </c>
      <c r="F821" s="204"/>
      <c r="G821" s="204"/>
      <c r="H821" s="205">
        <v>7.1</v>
      </c>
      <c r="I821" s="202">
        <v>1</v>
      </c>
      <c r="J821" s="204">
        <v>0.32400000000000001</v>
      </c>
      <c r="K821" s="202">
        <v>19</v>
      </c>
      <c r="L821" s="204">
        <v>4.3999999999999997E-2</v>
      </c>
      <c r="M821" s="204">
        <v>5.5E-2</v>
      </c>
      <c r="N821" s="202"/>
      <c r="O821" s="202" t="s">
        <v>310</v>
      </c>
      <c r="P821" s="355">
        <v>0.77080000000000004</v>
      </c>
    </row>
    <row r="822" spans="1:16" x14ac:dyDescent="0.2">
      <c r="A822" s="81" t="s">
        <v>5821</v>
      </c>
      <c r="B822" s="207"/>
      <c r="C822" s="360"/>
      <c r="D822" s="209"/>
      <c r="E822" s="209"/>
      <c r="F822" s="209"/>
      <c r="G822" s="209"/>
      <c r="H822" s="210"/>
      <c r="I822" s="207"/>
      <c r="J822" s="209"/>
      <c r="K822" s="207"/>
      <c r="L822" s="209"/>
      <c r="M822" s="209"/>
      <c r="N822" s="207"/>
      <c r="O822" s="207"/>
      <c r="P822" s="363"/>
    </row>
    <row r="823" spans="1:16" x14ac:dyDescent="0.2">
      <c r="A823" s="202" t="s">
        <v>4042</v>
      </c>
      <c r="B823" s="202" t="s">
        <v>3305</v>
      </c>
      <c r="C823" s="354" t="s">
        <v>4043</v>
      </c>
      <c r="D823" s="204"/>
      <c r="E823" s="204"/>
      <c r="F823" s="204"/>
      <c r="G823" s="204"/>
      <c r="H823" s="205"/>
      <c r="I823" s="202"/>
      <c r="J823" s="204"/>
      <c r="K823" s="202"/>
      <c r="L823" s="204"/>
      <c r="M823" s="204"/>
      <c r="N823" s="202"/>
      <c r="O823" s="202"/>
      <c r="P823" s="355"/>
    </row>
    <row r="824" spans="1:16" x14ac:dyDescent="0.2">
      <c r="A824" s="202" t="s">
        <v>4044</v>
      </c>
      <c r="B824" s="202" t="s">
        <v>3305</v>
      </c>
      <c r="C824" s="354" t="s">
        <v>3494</v>
      </c>
      <c r="D824" s="204"/>
      <c r="E824" s="204"/>
      <c r="F824" s="204"/>
      <c r="G824" s="204"/>
      <c r="H824" s="205"/>
      <c r="I824" s="202"/>
      <c r="J824" s="204"/>
      <c r="K824" s="202"/>
      <c r="L824" s="204"/>
      <c r="M824" s="204"/>
      <c r="N824" s="202"/>
      <c r="O824" s="202"/>
      <c r="P824" s="355"/>
    </row>
    <row r="825" spans="1:16" x14ac:dyDescent="0.2">
      <c r="A825" s="202" t="s">
        <v>3495</v>
      </c>
      <c r="B825" s="202" t="s">
        <v>3305</v>
      </c>
      <c r="C825" s="354" t="s">
        <v>3101</v>
      </c>
      <c r="D825" s="204"/>
      <c r="E825" s="204"/>
      <c r="F825" s="204"/>
      <c r="G825" s="204"/>
      <c r="H825" s="205"/>
      <c r="I825" s="202"/>
      <c r="J825" s="204"/>
      <c r="K825" s="202"/>
      <c r="L825" s="204"/>
      <c r="M825" s="204"/>
      <c r="N825" s="202"/>
      <c r="O825" s="202"/>
      <c r="P825" s="355"/>
    </row>
  </sheetData>
  <mergeCells count="16">
    <mergeCell ref="A2:P2"/>
    <mergeCell ref="A3:P3"/>
    <mergeCell ref="P5:P6"/>
    <mergeCell ref="A5:A6"/>
    <mergeCell ref="B5:B6"/>
    <mergeCell ref="C5:C6"/>
    <mergeCell ref="D5:D6"/>
    <mergeCell ref="E5:E6"/>
    <mergeCell ref="F5:F6"/>
    <mergeCell ref="G5:G6"/>
    <mergeCell ref="H5:H6"/>
    <mergeCell ref="I5:J5"/>
    <mergeCell ref="K5:L5"/>
    <mergeCell ref="M5:M6"/>
    <mergeCell ref="N5:N6"/>
    <mergeCell ref="O5:O6"/>
  </mergeCells>
  <pageMargins left="0.7" right="0.7" top="0.78740157499999996" bottom="0.78740157499999996"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Tabelle17">
    <tabColor rgb="FF002060"/>
  </sheetPr>
  <dimension ref="A1:P10"/>
  <sheetViews>
    <sheetView topLeftCell="E1" workbookViewId="0">
      <selection activeCell="P1" sqref="P1:P1048576"/>
    </sheetView>
  </sheetViews>
  <sheetFormatPr baseColWidth="10" defaultColWidth="10.5703125" defaultRowHeight="12.75" x14ac:dyDescent="0.2"/>
  <cols>
    <col min="1" max="1" width="8.5703125" style="173" customWidth="1"/>
    <col min="2" max="2" width="4.140625" style="173" customWidth="1"/>
    <col min="3" max="3" width="41.42578125" style="174" customWidth="1"/>
    <col min="4" max="4" width="8.42578125" style="173" customWidth="1"/>
    <col min="5" max="5" width="7.5703125" style="173" customWidth="1"/>
    <col min="6" max="6" width="8" style="173" customWidth="1"/>
    <col min="7" max="7" width="10.42578125" style="173" customWidth="1"/>
    <col min="8" max="8" width="5.85546875" style="173" customWidth="1"/>
    <col min="9" max="9" width="9.85546875" style="175" customWidth="1"/>
    <col min="10" max="10" width="8.85546875" style="173" customWidth="1"/>
    <col min="11" max="11" width="10.5703125" style="175"/>
    <col min="12" max="12" width="8.85546875" style="173" customWidth="1"/>
    <col min="13" max="13" width="10.42578125" style="173" customWidth="1"/>
    <col min="14" max="14" width="9.140625" style="173" customWidth="1"/>
    <col min="15" max="15" width="14.42578125" style="173" customWidth="1"/>
    <col min="16" max="16384" width="10.5703125" style="155"/>
  </cols>
  <sheetData>
    <row r="1" spans="1:16" ht="15" x14ac:dyDescent="0.25">
      <c r="A1" s="152"/>
      <c r="B1" s="152"/>
      <c r="C1" s="153"/>
      <c r="D1" s="152"/>
      <c r="E1" s="152"/>
      <c r="F1" s="152"/>
      <c r="G1" s="152"/>
      <c r="H1" s="152"/>
      <c r="I1" s="152"/>
      <c r="J1" s="152"/>
      <c r="K1" s="152"/>
      <c r="L1" s="152"/>
      <c r="M1" s="152"/>
      <c r="N1" s="152"/>
      <c r="O1" s="152"/>
      <c r="P1" s="28" t="s">
        <v>7605</v>
      </c>
    </row>
    <row r="2" spans="1:16" ht="15" x14ac:dyDescent="0.25">
      <c r="A2" s="540" t="s">
        <v>7606</v>
      </c>
      <c r="B2" s="540"/>
      <c r="C2" s="540"/>
      <c r="D2" s="540"/>
      <c r="E2" s="540"/>
      <c r="F2" s="540"/>
      <c r="G2" s="540"/>
      <c r="H2" s="540"/>
      <c r="I2" s="540"/>
      <c r="J2" s="540"/>
      <c r="K2" s="540"/>
      <c r="L2" s="540"/>
      <c r="M2" s="540"/>
      <c r="N2" s="540"/>
      <c r="O2" s="540"/>
      <c r="P2" s="540"/>
    </row>
    <row r="3" spans="1:16" x14ac:dyDescent="0.2">
      <c r="A3" s="542" t="s">
        <v>5826</v>
      </c>
      <c r="B3" s="542"/>
      <c r="C3" s="542"/>
      <c r="D3" s="542"/>
      <c r="E3" s="542"/>
      <c r="F3" s="542"/>
      <c r="G3" s="542"/>
      <c r="H3" s="542"/>
      <c r="I3" s="542"/>
      <c r="J3" s="542"/>
      <c r="K3" s="542"/>
      <c r="L3" s="542"/>
      <c r="M3" s="542"/>
      <c r="N3" s="542"/>
      <c r="O3" s="542"/>
      <c r="P3" s="542"/>
    </row>
    <row r="4" spans="1:16" x14ac:dyDescent="0.2">
      <c r="A4" s="152"/>
      <c r="B4" s="152"/>
      <c r="C4" s="153"/>
      <c r="D4" s="152"/>
      <c r="E4" s="152"/>
      <c r="F4" s="152"/>
      <c r="G4" s="152"/>
      <c r="H4" s="152"/>
      <c r="I4" s="152"/>
      <c r="J4" s="152"/>
      <c r="K4" s="152"/>
      <c r="L4" s="152"/>
      <c r="M4" s="152"/>
      <c r="N4" s="152"/>
      <c r="O4" s="152"/>
    </row>
    <row r="5" spans="1:16" ht="13.35" customHeight="1" x14ac:dyDescent="0.2">
      <c r="A5" s="543" t="s">
        <v>1585</v>
      </c>
      <c r="B5" s="543" t="s">
        <v>1484</v>
      </c>
      <c r="C5" s="532" t="s">
        <v>3364</v>
      </c>
      <c r="D5" s="544" t="s">
        <v>1778</v>
      </c>
      <c r="E5" s="544" t="s">
        <v>1779</v>
      </c>
      <c r="F5" s="545" t="s">
        <v>1780</v>
      </c>
      <c r="G5" s="545" t="s">
        <v>1781</v>
      </c>
      <c r="H5" s="543" t="s">
        <v>1233</v>
      </c>
      <c r="I5" s="543" t="s">
        <v>3301</v>
      </c>
      <c r="J5" s="543"/>
      <c r="K5" s="543" t="s">
        <v>3302</v>
      </c>
      <c r="L5" s="543"/>
      <c r="M5" s="543" t="s">
        <v>1487</v>
      </c>
      <c r="N5" s="543" t="s">
        <v>1488</v>
      </c>
      <c r="O5" s="543" t="s">
        <v>1234</v>
      </c>
      <c r="P5" s="528" t="s">
        <v>7607</v>
      </c>
    </row>
    <row r="6" spans="1:16" ht="76.349999999999994" customHeight="1" x14ac:dyDescent="0.2">
      <c r="A6" s="590"/>
      <c r="B6" s="590"/>
      <c r="C6" s="587"/>
      <c r="D6" s="545"/>
      <c r="E6" s="545"/>
      <c r="F6" s="591"/>
      <c r="G6" s="591"/>
      <c r="H6" s="590"/>
      <c r="I6" s="361" t="s">
        <v>2087</v>
      </c>
      <c r="J6" s="361" t="s">
        <v>2334</v>
      </c>
      <c r="K6" s="361" t="s">
        <v>2088</v>
      </c>
      <c r="L6" s="361" t="s">
        <v>2334</v>
      </c>
      <c r="M6" s="590"/>
      <c r="N6" s="590"/>
      <c r="O6" s="590"/>
      <c r="P6" s="581"/>
    </row>
    <row r="7" spans="1:16" x14ac:dyDescent="0.2">
      <c r="A7" s="159">
        <v>1</v>
      </c>
      <c r="B7" s="159">
        <v>2</v>
      </c>
      <c r="C7" s="159">
        <v>3</v>
      </c>
      <c r="D7" s="159">
        <v>4</v>
      </c>
      <c r="E7" s="159">
        <v>5</v>
      </c>
      <c r="F7" s="159">
        <v>6</v>
      </c>
      <c r="G7" s="159">
        <v>7</v>
      </c>
      <c r="H7" s="159">
        <v>8</v>
      </c>
      <c r="I7" s="159">
        <v>9</v>
      </c>
      <c r="J7" s="159">
        <v>10</v>
      </c>
      <c r="K7" s="159">
        <v>11</v>
      </c>
      <c r="L7" s="159">
        <v>12</v>
      </c>
      <c r="M7" s="159">
        <v>13</v>
      </c>
      <c r="N7" s="159">
        <v>14</v>
      </c>
      <c r="O7" s="159">
        <v>15</v>
      </c>
      <c r="P7" s="191">
        <v>17</v>
      </c>
    </row>
    <row r="8" spans="1:16" x14ac:dyDescent="0.2">
      <c r="A8" s="81" t="s">
        <v>2776</v>
      </c>
      <c r="B8" s="207"/>
      <c r="C8" s="360"/>
      <c r="D8" s="209"/>
      <c r="E8" s="209"/>
      <c r="F8" s="209"/>
      <c r="G8" s="209"/>
      <c r="H8" s="210"/>
      <c r="I8" s="211"/>
      <c r="J8" s="209"/>
      <c r="K8" s="211"/>
      <c r="L8" s="209"/>
      <c r="M8" s="209"/>
      <c r="N8" s="207"/>
      <c r="O8" s="207"/>
      <c r="P8" s="357"/>
    </row>
    <row r="9" spans="1:16" ht="47.45" customHeight="1" x14ac:dyDescent="0.2">
      <c r="A9" s="202" t="s">
        <v>1738</v>
      </c>
      <c r="B9" s="202" t="s">
        <v>3305</v>
      </c>
      <c r="C9" s="354" t="s">
        <v>7096</v>
      </c>
      <c r="D9" s="204">
        <v>0.247</v>
      </c>
      <c r="E9" s="204">
        <v>0.247</v>
      </c>
      <c r="F9" s="204"/>
      <c r="G9" s="204"/>
      <c r="H9" s="205">
        <v>5.2</v>
      </c>
      <c r="I9" s="206">
        <v>1</v>
      </c>
      <c r="J9" s="204">
        <v>0.129</v>
      </c>
      <c r="K9" s="206">
        <v>10</v>
      </c>
      <c r="L9" s="204">
        <v>3.5000000000000003E-2</v>
      </c>
      <c r="M9" s="204">
        <v>4.2000000000000003E-2</v>
      </c>
      <c r="N9" s="202"/>
      <c r="O9" s="202"/>
      <c r="P9" s="355">
        <v>0.63629999999999998</v>
      </c>
    </row>
    <row r="10" spans="1:16" ht="22.5" x14ac:dyDescent="0.2">
      <c r="A10" s="202" t="s">
        <v>601</v>
      </c>
      <c r="B10" s="202" t="s">
        <v>3305</v>
      </c>
      <c r="C10" s="354" t="s">
        <v>3620</v>
      </c>
      <c r="D10" s="204">
        <v>0.155</v>
      </c>
      <c r="E10" s="204">
        <v>0.153</v>
      </c>
      <c r="F10" s="204"/>
      <c r="G10" s="204"/>
      <c r="H10" s="205">
        <v>1</v>
      </c>
      <c r="I10" s="206"/>
      <c r="J10" s="204"/>
      <c r="K10" s="206"/>
      <c r="L10" s="204"/>
      <c r="M10" s="204"/>
      <c r="N10" s="202"/>
      <c r="O10" s="202"/>
      <c r="P10" s="355">
        <v>0.95579999999999998</v>
      </c>
    </row>
  </sheetData>
  <mergeCells count="16">
    <mergeCell ref="A2:P2"/>
    <mergeCell ref="A3:P3"/>
    <mergeCell ref="P5:P6"/>
    <mergeCell ref="I5:J5"/>
    <mergeCell ref="K5:L5"/>
    <mergeCell ref="M5:M6"/>
    <mergeCell ref="N5:N6"/>
    <mergeCell ref="O5:O6"/>
    <mergeCell ref="A5:A6"/>
    <mergeCell ref="B5:B6"/>
    <mergeCell ref="C5:C6"/>
    <mergeCell ref="D5:D6"/>
    <mergeCell ref="E5:E6"/>
    <mergeCell ref="F5:F6"/>
    <mergeCell ref="G5:G6"/>
    <mergeCell ref="H5:H6"/>
  </mergeCells>
  <pageMargins left="0.7" right="0.7" top="0.78740157499999996" bottom="0.78740157499999996"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Tabelle18">
    <tabColor rgb="FF002060"/>
  </sheetPr>
  <dimension ref="A1:C108"/>
  <sheetViews>
    <sheetView workbookViewId="0">
      <selection activeCell="B94" sqref="B94:C94"/>
    </sheetView>
  </sheetViews>
  <sheetFormatPr baseColWidth="10" defaultColWidth="3.42578125" defaultRowHeight="12.75" x14ac:dyDescent="0.2"/>
  <cols>
    <col min="1" max="1" width="10.140625" style="30" customWidth="1"/>
    <col min="2" max="2" width="89.42578125" style="30" customWidth="1"/>
    <col min="3" max="3" width="18.140625" style="30" customWidth="1"/>
    <col min="4" max="16384" width="3.42578125" style="30"/>
  </cols>
  <sheetData>
    <row r="1" spans="1:3" ht="15" x14ac:dyDescent="0.25">
      <c r="A1" s="31" t="s">
        <v>3352</v>
      </c>
      <c r="B1" s="32"/>
      <c r="C1" s="33" t="s">
        <v>7912</v>
      </c>
    </row>
    <row r="2" spans="1:3" ht="15" x14ac:dyDescent="0.25">
      <c r="A2" s="31"/>
      <c r="B2" s="32"/>
      <c r="C2" s="33"/>
    </row>
    <row r="3" spans="1:3" ht="17.25" x14ac:dyDescent="0.25">
      <c r="A3" s="548" t="s">
        <v>1645</v>
      </c>
      <c r="B3" s="548"/>
      <c r="C3" s="548"/>
    </row>
    <row r="4" spans="1:3" ht="15" x14ac:dyDescent="0.25">
      <c r="A4" s="549" t="s">
        <v>3353</v>
      </c>
      <c r="B4" s="549"/>
      <c r="C4" s="549"/>
    </row>
    <row r="5" spans="1:3" ht="14.25" x14ac:dyDescent="0.2">
      <c r="A5" s="87"/>
      <c r="B5" s="34"/>
      <c r="C5" s="34"/>
    </row>
    <row r="6" spans="1:3" ht="15" x14ac:dyDescent="0.2">
      <c r="A6" s="35" t="s">
        <v>148</v>
      </c>
      <c r="B6" s="35" t="s">
        <v>4041</v>
      </c>
      <c r="C6" s="36" t="s">
        <v>3354</v>
      </c>
    </row>
    <row r="7" spans="1:3" x14ac:dyDescent="0.2">
      <c r="A7" s="37">
        <v>1</v>
      </c>
      <c r="B7" s="37">
        <v>2</v>
      </c>
      <c r="C7" s="37">
        <v>3</v>
      </c>
    </row>
    <row r="8" spans="1:3" ht="14.25" x14ac:dyDescent="0.2">
      <c r="A8" s="364" t="s">
        <v>5828</v>
      </c>
      <c r="B8" s="150" t="s">
        <v>2230</v>
      </c>
      <c r="C8" s="149">
        <v>172.59</v>
      </c>
    </row>
    <row r="9" spans="1:3" ht="14.25" x14ac:dyDescent="0.2">
      <c r="A9" s="364" t="s">
        <v>5829</v>
      </c>
      <c r="B9" s="150" t="s">
        <v>2231</v>
      </c>
      <c r="C9" s="149">
        <v>356.58</v>
      </c>
    </row>
    <row r="10" spans="1:3" ht="14.25" x14ac:dyDescent="0.2">
      <c r="A10" s="29" t="s">
        <v>5830</v>
      </c>
      <c r="B10" s="150" t="s">
        <v>3785</v>
      </c>
      <c r="C10" s="149">
        <v>212.04</v>
      </c>
    </row>
    <row r="11" spans="1:3" x14ac:dyDescent="0.2">
      <c r="A11" s="29" t="s">
        <v>3355</v>
      </c>
      <c r="B11" s="150" t="s">
        <v>2364</v>
      </c>
      <c r="C11" s="149">
        <v>9498.33</v>
      </c>
    </row>
    <row r="12" spans="1:3" x14ac:dyDescent="0.2">
      <c r="A12" s="29" t="s">
        <v>2045</v>
      </c>
      <c r="B12" s="150" t="s">
        <v>2046</v>
      </c>
      <c r="C12" s="149">
        <v>3315.71</v>
      </c>
    </row>
    <row r="13" spans="1:3" x14ac:dyDescent="0.2">
      <c r="A13" s="29" t="s">
        <v>149</v>
      </c>
      <c r="B13" s="150" t="s">
        <v>150</v>
      </c>
      <c r="C13" s="151" t="s">
        <v>151</v>
      </c>
    </row>
    <row r="14" spans="1:3" x14ac:dyDescent="0.2">
      <c r="A14" s="29" t="s">
        <v>152</v>
      </c>
      <c r="B14" s="150" t="s">
        <v>153</v>
      </c>
      <c r="C14" s="151" t="s">
        <v>151</v>
      </c>
    </row>
    <row r="15" spans="1:3" x14ac:dyDescent="0.2">
      <c r="A15" s="29" t="s">
        <v>154</v>
      </c>
      <c r="B15" s="150" t="s">
        <v>155</v>
      </c>
      <c r="C15" s="151" t="s">
        <v>151</v>
      </c>
    </row>
    <row r="16" spans="1:3" ht="14.25" x14ac:dyDescent="0.2">
      <c r="A16" s="29" t="s">
        <v>5831</v>
      </c>
      <c r="B16" s="150" t="s">
        <v>156</v>
      </c>
      <c r="C16" s="151" t="s">
        <v>151</v>
      </c>
    </row>
    <row r="17" spans="1:3" x14ac:dyDescent="0.2">
      <c r="A17" s="29" t="s">
        <v>157</v>
      </c>
      <c r="B17" s="150" t="s">
        <v>158</v>
      </c>
      <c r="C17" s="151" t="s">
        <v>151</v>
      </c>
    </row>
    <row r="18" spans="1:3" x14ac:dyDescent="0.2">
      <c r="A18" s="29" t="s">
        <v>2709</v>
      </c>
      <c r="B18" s="150" t="s">
        <v>2785</v>
      </c>
      <c r="C18" s="149">
        <v>1251.6600000000001</v>
      </c>
    </row>
    <row r="19" spans="1:3" x14ac:dyDescent="0.2">
      <c r="A19" s="29" t="s">
        <v>163</v>
      </c>
      <c r="B19" s="150" t="s">
        <v>164</v>
      </c>
      <c r="C19" s="151" t="s">
        <v>151</v>
      </c>
    </row>
    <row r="20" spans="1:3" x14ac:dyDescent="0.2">
      <c r="A20" s="29" t="s">
        <v>165</v>
      </c>
      <c r="B20" s="150" t="s">
        <v>166</v>
      </c>
      <c r="C20" s="151" t="s">
        <v>151</v>
      </c>
    </row>
    <row r="21" spans="1:3" x14ac:dyDescent="0.2">
      <c r="A21" s="29" t="s">
        <v>167</v>
      </c>
      <c r="B21" s="150" t="s">
        <v>168</v>
      </c>
      <c r="C21" s="151" t="s">
        <v>151</v>
      </c>
    </row>
    <row r="22" spans="1:3" x14ac:dyDescent="0.2">
      <c r="A22" s="29" t="s">
        <v>169</v>
      </c>
      <c r="B22" s="150" t="s">
        <v>170</v>
      </c>
      <c r="C22" s="151" t="s">
        <v>151</v>
      </c>
    </row>
    <row r="23" spans="1:3" x14ac:dyDescent="0.2">
      <c r="A23" s="29" t="s">
        <v>171</v>
      </c>
      <c r="B23" s="150" t="s">
        <v>172</v>
      </c>
      <c r="C23" s="151" t="s">
        <v>151</v>
      </c>
    </row>
    <row r="24" spans="1:3" x14ac:dyDescent="0.2">
      <c r="A24" s="29" t="s">
        <v>173</v>
      </c>
      <c r="B24" s="150" t="s">
        <v>174</v>
      </c>
      <c r="C24" s="151" t="s">
        <v>151</v>
      </c>
    </row>
    <row r="25" spans="1:3" x14ac:dyDescent="0.2">
      <c r="A25" s="29" t="s">
        <v>2912</v>
      </c>
      <c r="B25" s="150" t="s">
        <v>2913</v>
      </c>
      <c r="C25" s="149">
        <v>3423.07</v>
      </c>
    </row>
    <row r="26" spans="1:3" x14ac:dyDescent="0.2">
      <c r="A26" s="29" t="s">
        <v>2150</v>
      </c>
      <c r="B26" s="150" t="s">
        <v>2151</v>
      </c>
      <c r="C26" s="149">
        <v>5864.75</v>
      </c>
    </row>
    <row r="27" spans="1:3" x14ac:dyDescent="0.2">
      <c r="A27" s="29" t="s">
        <v>175</v>
      </c>
      <c r="B27" s="150" t="s">
        <v>176</v>
      </c>
      <c r="C27" s="151" t="s">
        <v>151</v>
      </c>
    </row>
    <row r="28" spans="1:3" x14ac:dyDescent="0.2">
      <c r="A28" s="29" t="s">
        <v>2152</v>
      </c>
      <c r="B28" s="150" t="s">
        <v>2153</v>
      </c>
      <c r="C28" s="149">
        <v>1014.04</v>
      </c>
    </row>
    <row r="29" spans="1:3" ht="14.25" x14ac:dyDescent="0.2">
      <c r="A29" s="29" t="s">
        <v>5832</v>
      </c>
      <c r="B29" s="150" t="s">
        <v>3786</v>
      </c>
      <c r="C29" s="149">
        <v>232.08</v>
      </c>
    </row>
    <row r="30" spans="1:3" x14ac:dyDescent="0.2">
      <c r="A30" s="29" t="s">
        <v>177</v>
      </c>
      <c r="B30" s="150" t="s">
        <v>178</v>
      </c>
      <c r="C30" s="151" t="s">
        <v>151</v>
      </c>
    </row>
    <row r="31" spans="1:3" x14ac:dyDescent="0.2">
      <c r="A31" s="29" t="s">
        <v>179</v>
      </c>
      <c r="B31" s="150" t="s">
        <v>5833</v>
      </c>
      <c r="C31" s="151" t="s">
        <v>151</v>
      </c>
    </row>
    <row r="32" spans="1:3" x14ac:dyDescent="0.2">
      <c r="A32" s="29" t="s">
        <v>180</v>
      </c>
      <c r="B32" s="150" t="s">
        <v>181</v>
      </c>
      <c r="C32" s="151" t="s">
        <v>151</v>
      </c>
    </row>
    <row r="33" spans="1:3" x14ac:dyDescent="0.2">
      <c r="A33" s="29" t="s">
        <v>182</v>
      </c>
      <c r="B33" s="150" t="s">
        <v>183</v>
      </c>
      <c r="C33" s="151" t="s">
        <v>151</v>
      </c>
    </row>
    <row r="34" spans="1:3" x14ac:dyDescent="0.2">
      <c r="A34" s="29" t="s">
        <v>186</v>
      </c>
      <c r="B34" s="150" t="s">
        <v>187</v>
      </c>
      <c r="C34" s="151" t="s">
        <v>151</v>
      </c>
    </row>
    <row r="35" spans="1:3" x14ac:dyDescent="0.2">
      <c r="A35" s="29" t="s">
        <v>192</v>
      </c>
      <c r="B35" s="150" t="s">
        <v>193</v>
      </c>
      <c r="C35" s="151" t="s">
        <v>151</v>
      </c>
    </row>
    <row r="36" spans="1:3" x14ac:dyDescent="0.2">
      <c r="A36" s="29" t="s">
        <v>194</v>
      </c>
      <c r="B36" s="150" t="s">
        <v>195</v>
      </c>
      <c r="C36" s="151" t="s">
        <v>151</v>
      </c>
    </row>
    <row r="37" spans="1:3" x14ac:dyDescent="0.2">
      <c r="A37" s="29" t="s">
        <v>196</v>
      </c>
      <c r="B37" s="150" t="s">
        <v>197</v>
      </c>
      <c r="C37" s="151" t="s">
        <v>151</v>
      </c>
    </row>
    <row r="38" spans="1:3" x14ac:dyDescent="0.2">
      <c r="A38" s="29" t="s">
        <v>199</v>
      </c>
      <c r="B38" s="150" t="s">
        <v>200</v>
      </c>
      <c r="C38" s="151" t="s">
        <v>151</v>
      </c>
    </row>
    <row r="39" spans="1:3" x14ac:dyDescent="0.2">
      <c r="A39" s="29" t="s">
        <v>201</v>
      </c>
      <c r="B39" s="150" t="s">
        <v>202</v>
      </c>
      <c r="C39" s="151" t="s">
        <v>151</v>
      </c>
    </row>
    <row r="40" spans="1:3" x14ac:dyDescent="0.2">
      <c r="A40" s="29" t="s">
        <v>203</v>
      </c>
      <c r="B40" s="150" t="s">
        <v>204</v>
      </c>
      <c r="C40" s="151" t="s">
        <v>151</v>
      </c>
    </row>
    <row r="41" spans="1:3" x14ac:dyDescent="0.2">
      <c r="A41" s="29" t="s">
        <v>205</v>
      </c>
      <c r="B41" s="150" t="s">
        <v>206</v>
      </c>
      <c r="C41" s="151" t="s">
        <v>151</v>
      </c>
    </row>
    <row r="42" spans="1:3" x14ac:dyDescent="0.2">
      <c r="A42" s="29" t="s">
        <v>207</v>
      </c>
      <c r="B42" s="150" t="s">
        <v>208</v>
      </c>
      <c r="C42" s="151" t="s">
        <v>151</v>
      </c>
    </row>
    <row r="43" spans="1:3" ht="25.5" x14ac:dyDescent="0.2">
      <c r="A43" s="29" t="s">
        <v>209</v>
      </c>
      <c r="B43" s="150" t="s">
        <v>210</v>
      </c>
      <c r="C43" s="151" t="s">
        <v>151</v>
      </c>
    </row>
    <row r="44" spans="1:3" x14ac:dyDescent="0.2">
      <c r="A44" s="29" t="s">
        <v>211</v>
      </c>
      <c r="B44" s="150" t="s">
        <v>212</v>
      </c>
      <c r="C44" s="151" t="s">
        <v>151</v>
      </c>
    </row>
    <row r="45" spans="1:3" x14ac:dyDescent="0.2">
      <c r="A45" s="29" t="s">
        <v>213</v>
      </c>
      <c r="B45" s="150" t="s">
        <v>214</v>
      </c>
      <c r="C45" s="151" t="s">
        <v>151</v>
      </c>
    </row>
    <row r="46" spans="1:3" x14ac:dyDescent="0.2">
      <c r="A46" s="29" t="s">
        <v>215</v>
      </c>
      <c r="B46" s="150" t="s">
        <v>216</v>
      </c>
      <c r="C46" s="151" t="s">
        <v>151</v>
      </c>
    </row>
    <row r="47" spans="1:3" x14ac:dyDescent="0.2">
      <c r="A47" s="29" t="s">
        <v>217</v>
      </c>
      <c r="B47" s="150" t="s">
        <v>218</v>
      </c>
      <c r="C47" s="151" t="s">
        <v>151</v>
      </c>
    </row>
    <row r="48" spans="1:3" x14ac:dyDescent="0.2">
      <c r="A48" s="29" t="s">
        <v>219</v>
      </c>
      <c r="B48" s="150" t="s">
        <v>220</v>
      </c>
      <c r="C48" s="151" t="s">
        <v>151</v>
      </c>
    </row>
    <row r="49" spans="1:3" x14ac:dyDescent="0.2">
      <c r="A49" s="29" t="s">
        <v>223</v>
      </c>
      <c r="B49" s="150" t="s">
        <v>224</v>
      </c>
      <c r="C49" s="151" t="s">
        <v>151</v>
      </c>
    </row>
    <row r="50" spans="1:3" x14ac:dyDescent="0.2">
      <c r="A50" s="29" t="s">
        <v>225</v>
      </c>
      <c r="B50" s="150" t="s">
        <v>226</v>
      </c>
      <c r="C50" s="151" t="s">
        <v>151</v>
      </c>
    </row>
    <row r="51" spans="1:3" ht="14.25" x14ac:dyDescent="0.2">
      <c r="A51" s="29" t="s">
        <v>5835</v>
      </c>
      <c r="B51" s="150" t="s">
        <v>227</v>
      </c>
      <c r="C51" s="151" t="s">
        <v>151</v>
      </c>
    </row>
    <row r="52" spans="1:3" ht="14.25" x14ac:dyDescent="0.2">
      <c r="A52" s="29" t="s">
        <v>5836</v>
      </c>
      <c r="B52" s="150" t="s">
        <v>228</v>
      </c>
      <c r="C52" s="151" t="s">
        <v>151</v>
      </c>
    </row>
    <row r="53" spans="1:3" ht="14.25" x14ac:dyDescent="0.2">
      <c r="A53" s="29" t="s">
        <v>5837</v>
      </c>
      <c r="B53" s="150" t="s">
        <v>229</v>
      </c>
      <c r="C53" s="151" t="s">
        <v>151</v>
      </c>
    </row>
    <row r="54" spans="1:3" ht="14.25" x14ac:dyDescent="0.2">
      <c r="A54" s="29" t="s">
        <v>5838</v>
      </c>
      <c r="B54" s="150" t="s">
        <v>745</v>
      </c>
      <c r="C54" s="149">
        <v>226.57</v>
      </c>
    </row>
    <row r="55" spans="1:3" ht="14.25" x14ac:dyDescent="0.2">
      <c r="A55" s="29" t="s">
        <v>5839</v>
      </c>
      <c r="B55" s="150" t="s">
        <v>230</v>
      </c>
      <c r="C55" s="151" t="s">
        <v>151</v>
      </c>
    </row>
    <row r="56" spans="1:3" x14ac:dyDescent="0.2">
      <c r="A56" s="29" t="s">
        <v>231</v>
      </c>
      <c r="B56" s="150" t="s">
        <v>232</v>
      </c>
      <c r="C56" s="151" t="s">
        <v>151</v>
      </c>
    </row>
    <row r="57" spans="1:3" x14ac:dyDescent="0.2">
      <c r="A57" s="29" t="s">
        <v>233</v>
      </c>
      <c r="B57" s="150" t="s">
        <v>234</v>
      </c>
      <c r="C57" s="151" t="s">
        <v>151</v>
      </c>
    </row>
    <row r="58" spans="1:3" x14ac:dyDescent="0.2">
      <c r="A58" s="29" t="s">
        <v>1643</v>
      </c>
      <c r="B58" s="150" t="s">
        <v>1644</v>
      </c>
      <c r="C58" s="149">
        <v>4203.66</v>
      </c>
    </row>
    <row r="59" spans="1:3" x14ac:dyDescent="0.2">
      <c r="A59" s="29" t="s">
        <v>235</v>
      </c>
      <c r="B59" s="150" t="s">
        <v>236</v>
      </c>
      <c r="C59" s="151" t="s">
        <v>151</v>
      </c>
    </row>
    <row r="60" spans="1:3" x14ac:dyDescent="0.2">
      <c r="A60" s="29" t="s">
        <v>237</v>
      </c>
      <c r="B60" s="150" t="s">
        <v>238</v>
      </c>
      <c r="C60" s="151" t="s">
        <v>151</v>
      </c>
    </row>
    <row r="61" spans="1:3" x14ac:dyDescent="0.2">
      <c r="A61" s="29" t="s">
        <v>239</v>
      </c>
      <c r="B61" s="150" t="s">
        <v>240</v>
      </c>
      <c r="C61" s="151" t="s">
        <v>151</v>
      </c>
    </row>
    <row r="62" spans="1:3" x14ac:dyDescent="0.2">
      <c r="A62" s="29" t="s">
        <v>241</v>
      </c>
      <c r="B62" s="150" t="s">
        <v>242</v>
      </c>
      <c r="C62" s="151" t="s">
        <v>151</v>
      </c>
    </row>
    <row r="63" spans="1:3" ht="25.5" x14ac:dyDescent="0.2">
      <c r="A63" s="29" t="s">
        <v>243</v>
      </c>
      <c r="B63" s="150" t="s">
        <v>244</v>
      </c>
      <c r="C63" s="151" t="s">
        <v>151</v>
      </c>
    </row>
    <row r="64" spans="1:3" x14ac:dyDescent="0.2">
      <c r="A64" s="29" t="s">
        <v>1907</v>
      </c>
      <c r="B64" s="150" t="s">
        <v>1908</v>
      </c>
      <c r="C64" s="149">
        <v>1672.77</v>
      </c>
    </row>
    <row r="65" spans="1:3" x14ac:dyDescent="0.2">
      <c r="A65" s="29" t="s">
        <v>245</v>
      </c>
      <c r="B65" s="150" t="s">
        <v>246</v>
      </c>
      <c r="C65" s="151" t="s">
        <v>151</v>
      </c>
    </row>
    <row r="66" spans="1:3" x14ac:dyDescent="0.2">
      <c r="A66" s="29" t="s">
        <v>247</v>
      </c>
      <c r="B66" s="150" t="s">
        <v>248</v>
      </c>
      <c r="C66" s="151" t="s">
        <v>151</v>
      </c>
    </row>
    <row r="67" spans="1:3" x14ac:dyDescent="0.2">
      <c r="A67" s="29" t="s">
        <v>249</v>
      </c>
      <c r="B67" s="150" t="s">
        <v>44</v>
      </c>
      <c r="C67" s="151" t="s">
        <v>151</v>
      </c>
    </row>
    <row r="68" spans="1:3" ht="25.5" x14ac:dyDescent="0.2">
      <c r="A68" s="29" t="s">
        <v>1068</v>
      </c>
      <c r="B68" s="150" t="s">
        <v>5840</v>
      </c>
      <c r="C68" s="149">
        <v>7157.61</v>
      </c>
    </row>
    <row r="69" spans="1:3" ht="25.5" x14ac:dyDescent="0.2">
      <c r="A69" s="29" t="s">
        <v>1069</v>
      </c>
      <c r="B69" s="150" t="s">
        <v>5841</v>
      </c>
      <c r="C69" s="149">
        <v>5338.23</v>
      </c>
    </row>
    <row r="70" spans="1:3" ht="25.5" x14ac:dyDescent="0.2">
      <c r="A70" s="29" t="s">
        <v>1070</v>
      </c>
      <c r="B70" s="150" t="s">
        <v>5842</v>
      </c>
      <c r="C70" s="149">
        <v>11158.15</v>
      </c>
    </row>
    <row r="71" spans="1:3" ht="25.5" x14ac:dyDescent="0.2">
      <c r="A71" s="29" t="s">
        <v>1071</v>
      </c>
      <c r="B71" s="150" t="s">
        <v>5843</v>
      </c>
      <c r="C71" s="149">
        <v>9744.73</v>
      </c>
    </row>
    <row r="72" spans="1:3" x14ac:dyDescent="0.2">
      <c r="A72" s="29" t="s">
        <v>47</v>
      </c>
      <c r="B72" s="150" t="s">
        <v>48</v>
      </c>
      <c r="C72" s="151" t="s">
        <v>151</v>
      </c>
    </row>
    <row r="73" spans="1:3" x14ac:dyDescent="0.2">
      <c r="A73" s="29" t="s">
        <v>49</v>
      </c>
      <c r="B73" s="150" t="s">
        <v>50</v>
      </c>
      <c r="C73" s="151" t="s">
        <v>151</v>
      </c>
    </row>
    <row r="74" spans="1:3" x14ac:dyDescent="0.2">
      <c r="A74" s="29" t="s">
        <v>51</v>
      </c>
      <c r="B74" s="150" t="s">
        <v>52</v>
      </c>
      <c r="C74" s="151" t="s">
        <v>151</v>
      </c>
    </row>
    <row r="75" spans="1:3" x14ac:dyDescent="0.2">
      <c r="A75" s="29" t="s">
        <v>53</v>
      </c>
      <c r="B75" s="150" t="s">
        <v>54</v>
      </c>
      <c r="C75" s="151" t="s">
        <v>151</v>
      </c>
    </row>
    <row r="76" spans="1:3" x14ac:dyDescent="0.2">
      <c r="A76" s="29" t="s">
        <v>55</v>
      </c>
      <c r="B76" s="150" t="s">
        <v>56</v>
      </c>
      <c r="C76" s="151" t="s">
        <v>151</v>
      </c>
    </row>
    <row r="77" spans="1:3" x14ac:dyDescent="0.2">
      <c r="A77" s="29" t="s">
        <v>61</v>
      </c>
      <c r="B77" s="150" t="s">
        <v>62</v>
      </c>
      <c r="C77" s="151" t="s">
        <v>151</v>
      </c>
    </row>
    <row r="78" spans="1:3" ht="25.5" x14ac:dyDescent="0.2">
      <c r="A78" s="29" t="s">
        <v>63</v>
      </c>
      <c r="B78" s="150" t="s">
        <v>64</v>
      </c>
      <c r="C78" s="151" t="s">
        <v>151</v>
      </c>
    </row>
    <row r="79" spans="1:3" x14ac:dyDescent="0.2">
      <c r="A79" s="29" t="s">
        <v>3813</v>
      </c>
      <c r="B79" s="150" t="s">
        <v>3814</v>
      </c>
      <c r="C79" s="149">
        <v>104.3</v>
      </c>
    </row>
    <row r="80" spans="1:3" x14ac:dyDescent="0.2">
      <c r="A80" s="29" t="s">
        <v>65</v>
      </c>
      <c r="B80" s="150" t="s">
        <v>66</v>
      </c>
      <c r="C80" s="151" t="s">
        <v>151</v>
      </c>
    </row>
    <row r="81" spans="1:3" x14ac:dyDescent="0.2">
      <c r="A81" s="29" t="s">
        <v>69</v>
      </c>
      <c r="B81" s="150" t="s">
        <v>70</v>
      </c>
      <c r="C81" s="151" t="s">
        <v>151</v>
      </c>
    </row>
    <row r="82" spans="1:3" x14ac:dyDescent="0.2">
      <c r="A82" s="29" t="s">
        <v>71</v>
      </c>
      <c r="B82" s="150" t="s">
        <v>72</v>
      </c>
      <c r="C82" s="151" t="s">
        <v>151</v>
      </c>
    </row>
    <row r="83" spans="1:3" x14ac:dyDescent="0.2">
      <c r="A83" s="29" t="s">
        <v>73</v>
      </c>
      <c r="B83" s="150" t="s">
        <v>74</v>
      </c>
      <c r="C83" s="149">
        <v>11169.06</v>
      </c>
    </row>
    <row r="84" spans="1:3" x14ac:dyDescent="0.2">
      <c r="A84" s="29" t="s">
        <v>75</v>
      </c>
      <c r="B84" s="150" t="s">
        <v>76</v>
      </c>
      <c r="C84" s="149">
        <v>8601.31</v>
      </c>
    </row>
    <row r="85" spans="1:3" x14ac:dyDescent="0.2">
      <c r="A85" s="29" t="s">
        <v>5846</v>
      </c>
      <c r="B85" s="150" t="s">
        <v>5847</v>
      </c>
      <c r="C85" s="149">
        <v>1485.72</v>
      </c>
    </row>
    <row r="86" spans="1:3" ht="14.25" x14ac:dyDescent="0.2">
      <c r="A86" s="29" t="s">
        <v>7094</v>
      </c>
      <c r="B86" s="150" t="s">
        <v>6380</v>
      </c>
      <c r="C86" s="149">
        <v>18.21</v>
      </c>
    </row>
    <row r="87" spans="1:3" ht="14.25" x14ac:dyDescent="0.2">
      <c r="A87" s="29" t="s">
        <v>7095</v>
      </c>
      <c r="B87" s="150" t="s">
        <v>6388</v>
      </c>
      <c r="C87" s="149">
        <v>34.479999999999997</v>
      </c>
    </row>
    <row r="88" spans="1:3" x14ac:dyDescent="0.2">
      <c r="A88" s="29" t="s">
        <v>6389</v>
      </c>
      <c r="B88" s="150" t="s">
        <v>6490</v>
      </c>
      <c r="C88" s="151" t="s">
        <v>151</v>
      </c>
    </row>
    <row r="89" spans="1:3" x14ac:dyDescent="0.2">
      <c r="A89" s="29" t="s">
        <v>6436</v>
      </c>
      <c r="B89" s="150" t="s">
        <v>6491</v>
      </c>
      <c r="C89" s="151" t="s">
        <v>151</v>
      </c>
    </row>
    <row r="90" spans="1:3" x14ac:dyDescent="0.2">
      <c r="A90" s="29" t="s">
        <v>7913</v>
      </c>
      <c r="B90" s="150" t="s">
        <v>7014</v>
      </c>
      <c r="C90" s="151" t="s">
        <v>151</v>
      </c>
    </row>
    <row r="91" spans="1:3" x14ac:dyDescent="0.2">
      <c r="A91" s="38"/>
      <c r="B91" s="39"/>
      <c r="C91" s="40"/>
    </row>
    <row r="92" spans="1:3" x14ac:dyDescent="0.2">
      <c r="A92" s="41" t="s">
        <v>77</v>
      </c>
      <c r="B92" s="42"/>
      <c r="C92" s="43"/>
    </row>
    <row r="93" spans="1:3" x14ac:dyDescent="0.2">
      <c r="A93" s="42"/>
      <c r="B93" s="42"/>
      <c r="C93" s="43"/>
    </row>
    <row r="94" spans="1:3" ht="15" customHeight="1" x14ac:dyDescent="0.2">
      <c r="A94" s="44" t="s">
        <v>78</v>
      </c>
      <c r="B94" s="550" t="s">
        <v>79</v>
      </c>
      <c r="C94" s="550"/>
    </row>
    <row r="95" spans="1:3" ht="30" customHeight="1" x14ac:dyDescent="0.2">
      <c r="A95" s="45" t="s">
        <v>80</v>
      </c>
      <c r="B95" s="551" t="s">
        <v>81</v>
      </c>
      <c r="C95" s="552"/>
    </row>
    <row r="96" spans="1:3" ht="30" customHeight="1" x14ac:dyDescent="0.2">
      <c r="A96" s="46" t="s">
        <v>82</v>
      </c>
      <c r="B96" s="547" t="s">
        <v>7914</v>
      </c>
      <c r="C96" s="547"/>
    </row>
    <row r="97" spans="1:3" ht="30" customHeight="1" x14ac:dyDescent="0.2">
      <c r="A97" s="46" t="s">
        <v>4580</v>
      </c>
      <c r="B97" s="547" t="s">
        <v>6486</v>
      </c>
      <c r="C97" s="547"/>
    </row>
    <row r="98" spans="1:3" ht="30" customHeight="1" x14ac:dyDescent="0.2">
      <c r="A98" s="46" t="s">
        <v>4582</v>
      </c>
      <c r="B98" s="547" t="s">
        <v>6487</v>
      </c>
      <c r="C98" s="547"/>
    </row>
    <row r="104" spans="1:3" ht="15.6" customHeight="1" x14ac:dyDescent="0.2"/>
    <row r="105" spans="1:3" ht="27.6" customHeight="1" x14ac:dyDescent="0.2"/>
    <row r="106" spans="1:3" ht="28.35" customHeight="1" x14ac:dyDescent="0.2"/>
    <row r="107" spans="1:3" ht="22.7" customHeight="1" x14ac:dyDescent="0.2"/>
    <row r="108" spans="1:3" ht="27" customHeight="1" x14ac:dyDescent="0.2"/>
  </sheetData>
  <mergeCells count="7">
    <mergeCell ref="B97:C97"/>
    <mergeCell ref="B98:C98"/>
    <mergeCell ref="A3:C3"/>
    <mergeCell ref="A4:C4"/>
    <mergeCell ref="B94:C94"/>
    <mergeCell ref="B95:C95"/>
    <mergeCell ref="B96:C96"/>
  </mergeCells>
  <pageMargins left="0.7" right="0.7" top="0.78740157499999996" bottom="0.78740157499999996"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Tabelle19">
    <tabColor rgb="FF002060"/>
  </sheetPr>
  <dimension ref="A1:F1412"/>
  <sheetViews>
    <sheetView topLeftCell="A1396" workbookViewId="0">
      <selection activeCell="E1398" sqref="E1398"/>
    </sheetView>
  </sheetViews>
  <sheetFormatPr baseColWidth="10" defaultColWidth="3.42578125" defaultRowHeight="12.75" x14ac:dyDescent="0.2"/>
  <cols>
    <col min="1" max="1" width="10" style="122" customWidth="1"/>
    <col min="2" max="2" width="22.5703125" style="122" customWidth="1"/>
    <col min="3" max="3" width="10" style="122" customWidth="1"/>
    <col min="4" max="4" width="11.5703125" style="122" customWidth="1"/>
    <col min="5" max="5" width="47" style="122" customWidth="1"/>
    <col min="6" max="6" width="12.42578125" style="122" customWidth="1"/>
    <col min="7" max="16384" width="3.42578125" style="122"/>
  </cols>
  <sheetData>
    <row r="1" spans="1:6" ht="15" x14ac:dyDescent="0.25">
      <c r="A1" s="90" t="s">
        <v>5538</v>
      </c>
      <c r="B1" s="91"/>
      <c r="C1" s="91"/>
      <c r="D1" s="121"/>
      <c r="E1" s="92"/>
      <c r="F1" s="93" t="s">
        <v>7912</v>
      </c>
    </row>
    <row r="2" spans="1:6" ht="18" x14ac:dyDescent="0.25">
      <c r="A2" s="94"/>
      <c r="B2" s="95"/>
      <c r="C2" s="123"/>
      <c r="D2" s="123"/>
      <c r="E2" s="124"/>
      <c r="F2" s="125"/>
    </row>
    <row r="3" spans="1:6" ht="15" x14ac:dyDescent="0.25">
      <c r="A3" s="571" t="s">
        <v>5539</v>
      </c>
      <c r="B3" s="601"/>
      <c r="C3" s="601"/>
      <c r="D3" s="601"/>
      <c r="E3" s="601"/>
      <c r="F3" s="601"/>
    </row>
    <row r="4" spans="1:6" ht="15" x14ac:dyDescent="0.25">
      <c r="A4" s="571" t="s">
        <v>4124</v>
      </c>
      <c r="B4" s="571"/>
      <c r="C4" s="571"/>
      <c r="D4" s="571"/>
      <c r="E4" s="571"/>
      <c r="F4" s="571"/>
    </row>
    <row r="5" spans="1:6" ht="14.25" x14ac:dyDescent="0.2">
      <c r="A5" s="96"/>
      <c r="B5" s="126"/>
      <c r="C5" s="127"/>
      <c r="D5" s="127"/>
      <c r="E5" s="128"/>
      <c r="F5" s="129"/>
    </row>
    <row r="6" spans="1:6" ht="16.5" x14ac:dyDescent="0.2">
      <c r="A6" s="341" t="s">
        <v>148</v>
      </c>
      <c r="B6" s="341" t="s">
        <v>4041</v>
      </c>
      <c r="C6" s="341" t="s">
        <v>5849</v>
      </c>
      <c r="D6" s="575" t="s">
        <v>7915</v>
      </c>
      <c r="E6" s="576"/>
      <c r="F6" s="573" t="s">
        <v>3354</v>
      </c>
    </row>
    <row r="7" spans="1:6" ht="30" x14ac:dyDescent="0.2">
      <c r="A7" s="342"/>
      <c r="B7" s="342"/>
      <c r="C7" s="342"/>
      <c r="D7" s="97" t="s">
        <v>4125</v>
      </c>
      <c r="E7" s="97" t="s">
        <v>4126</v>
      </c>
      <c r="F7" s="574"/>
    </row>
    <row r="8" spans="1:6" x14ac:dyDescent="0.2">
      <c r="A8" s="130">
        <v>1</v>
      </c>
      <c r="B8" s="130">
        <v>2</v>
      </c>
      <c r="C8" s="130">
        <v>3</v>
      </c>
      <c r="D8" s="130">
        <v>4</v>
      </c>
      <c r="E8" s="130">
        <v>5</v>
      </c>
      <c r="F8" s="130">
        <v>6</v>
      </c>
    </row>
    <row r="9" spans="1:6" ht="25.5" x14ac:dyDescent="0.2">
      <c r="A9" s="578" t="s">
        <v>5850</v>
      </c>
      <c r="B9" s="578" t="s">
        <v>2230</v>
      </c>
      <c r="C9" s="558"/>
      <c r="D9" s="131" t="s">
        <v>4127</v>
      </c>
      <c r="E9" s="132" t="s">
        <v>4128</v>
      </c>
      <c r="F9" s="568" t="s">
        <v>4129</v>
      </c>
    </row>
    <row r="10" spans="1:6" ht="25.5" x14ac:dyDescent="0.2">
      <c r="A10" s="602"/>
      <c r="B10" s="602"/>
      <c r="C10" s="559"/>
      <c r="D10" s="131" t="s">
        <v>4130</v>
      </c>
      <c r="E10" s="132" t="s">
        <v>4131</v>
      </c>
      <c r="F10" s="569"/>
    </row>
    <row r="11" spans="1:6" ht="25.5" x14ac:dyDescent="0.2">
      <c r="A11" s="602"/>
      <c r="B11" s="602"/>
      <c r="C11" s="559"/>
      <c r="D11" s="131" t="s">
        <v>4132</v>
      </c>
      <c r="E11" s="132" t="s">
        <v>4133</v>
      </c>
      <c r="F11" s="569"/>
    </row>
    <row r="12" spans="1:6" ht="25.5" x14ac:dyDescent="0.2">
      <c r="A12" s="603"/>
      <c r="B12" s="603"/>
      <c r="C12" s="560"/>
      <c r="D12" s="131" t="s">
        <v>4134</v>
      </c>
      <c r="E12" s="132" t="s">
        <v>4135</v>
      </c>
      <c r="F12" s="570"/>
    </row>
    <row r="13" spans="1:6" ht="25.5" x14ac:dyDescent="0.2">
      <c r="A13" s="578" t="s">
        <v>5851</v>
      </c>
      <c r="B13" s="578" t="s">
        <v>2231</v>
      </c>
      <c r="C13" s="597"/>
      <c r="D13" s="131" t="s">
        <v>4127</v>
      </c>
      <c r="E13" s="132" t="s">
        <v>4128</v>
      </c>
      <c r="F13" s="568" t="s">
        <v>4129</v>
      </c>
    </row>
    <row r="14" spans="1:6" ht="25.5" x14ac:dyDescent="0.2">
      <c r="A14" s="602"/>
      <c r="B14" s="602"/>
      <c r="C14" s="559"/>
      <c r="D14" s="131" t="s">
        <v>4130</v>
      </c>
      <c r="E14" s="132" t="s">
        <v>4131</v>
      </c>
      <c r="F14" s="569"/>
    </row>
    <row r="15" spans="1:6" ht="25.5" x14ac:dyDescent="0.2">
      <c r="A15" s="602"/>
      <c r="B15" s="602"/>
      <c r="C15" s="559"/>
      <c r="D15" s="131" t="s">
        <v>4132</v>
      </c>
      <c r="E15" s="132" t="s">
        <v>4133</v>
      </c>
      <c r="F15" s="569"/>
    </row>
    <row r="16" spans="1:6" ht="25.5" x14ac:dyDescent="0.2">
      <c r="A16" s="603"/>
      <c r="B16" s="603"/>
      <c r="C16" s="560"/>
      <c r="D16" s="131" t="s">
        <v>4134</v>
      </c>
      <c r="E16" s="132" t="s">
        <v>4135</v>
      </c>
      <c r="F16" s="570"/>
    </row>
    <row r="17" spans="1:6" ht="25.5" x14ac:dyDescent="0.2">
      <c r="A17" s="553" t="s">
        <v>5852</v>
      </c>
      <c r="B17" s="553" t="s">
        <v>3785</v>
      </c>
      <c r="C17" s="558"/>
      <c r="D17" s="131" t="s">
        <v>4136</v>
      </c>
      <c r="E17" s="132" t="s">
        <v>4137</v>
      </c>
      <c r="F17" s="568" t="s">
        <v>4129</v>
      </c>
    </row>
    <row r="18" spans="1:6" ht="25.5" x14ac:dyDescent="0.2">
      <c r="A18" s="554"/>
      <c r="B18" s="554"/>
      <c r="C18" s="559"/>
      <c r="D18" s="131" t="s">
        <v>4138</v>
      </c>
      <c r="E18" s="132" t="s">
        <v>4139</v>
      </c>
      <c r="F18" s="569"/>
    </row>
    <row r="19" spans="1:6" ht="25.5" x14ac:dyDescent="0.2">
      <c r="A19" s="554"/>
      <c r="B19" s="554"/>
      <c r="C19" s="559"/>
      <c r="D19" s="131" t="s">
        <v>4140</v>
      </c>
      <c r="E19" s="132" t="s">
        <v>4141</v>
      </c>
      <c r="F19" s="569"/>
    </row>
    <row r="20" spans="1:6" ht="25.5" x14ac:dyDescent="0.2">
      <c r="A20" s="555"/>
      <c r="B20" s="555"/>
      <c r="C20" s="560"/>
      <c r="D20" s="131" t="s">
        <v>4142</v>
      </c>
      <c r="E20" s="132" t="s">
        <v>4143</v>
      </c>
      <c r="F20" s="570"/>
    </row>
    <row r="21" spans="1:6" ht="63.75" x14ac:dyDescent="0.2">
      <c r="A21" s="553" t="s">
        <v>3355</v>
      </c>
      <c r="B21" s="553" t="s">
        <v>2364</v>
      </c>
      <c r="C21" s="558"/>
      <c r="D21" s="131" t="s">
        <v>4144</v>
      </c>
      <c r="E21" s="132" t="s">
        <v>4145</v>
      </c>
      <c r="F21" s="568" t="s">
        <v>4129</v>
      </c>
    </row>
    <row r="22" spans="1:6" ht="63.75" x14ac:dyDescent="0.2">
      <c r="A22" s="555"/>
      <c r="B22" s="555"/>
      <c r="C22" s="560"/>
      <c r="D22" s="131" t="s">
        <v>4146</v>
      </c>
      <c r="E22" s="132" t="s">
        <v>5853</v>
      </c>
      <c r="F22" s="570"/>
    </row>
    <row r="23" spans="1:6" ht="25.5" x14ac:dyDescent="0.2">
      <c r="A23" s="553" t="s">
        <v>2045</v>
      </c>
      <c r="B23" s="553" t="s">
        <v>2046</v>
      </c>
      <c r="C23" s="558"/>
      <c r="D23" s="131" t="s">
        <v>4147</v>
      </c>
      <c r="E23" s="132" t="s">
        <v>4148</v>
      </c>
      <c r="F23" s="568" t="s">
        <v>4129</v>
      </c>
    </row>
    <row r="24" spans="1:6" ht="25.5" x14ac:dyDescent="0.2">
      <c r="A24" s="554"/>
      <c r="B24" s="554"/>
      <c r="C24" s="559"/>
      <c r="D24" s="131" t="s">
        <v>4149</v>
      </c>
      <c r="E24" s="132" t="s">
        <v>4150</v>
      </c>
      <c r="F24" s="569"/>
    </row>
    <row r="25" spans="1:6" ht="25.5" x14ac:dyDescent="0.2">
      <c r="A25" s="554"/>
      <c r="B25" s="554"/>
      <c r="C25" s="559"/>
      <c r="D25" s="131" t="s">
        <v>4151</v>
      </c>
      <c r="E25" s="132" t="s">
        <v>4152</v>
      </c>
      <c r="F25" s="569"/>
    </row>
    <row r="26" spans="1:6" ht="25.5" x14ac:dyDescent="0.2">
      <c r="A26" s="555"/>
      <c r="B26" s="555"/>
      <c r="C26" s="560"/>
      <c r="D26" s="131" t="s">
        <v>4153</v>
      </c>
      <c r="E26" s="132" t="s">
        <v>4154</v>
      </c>
      <c r="F26" s="570"/>
    </row>
    <row r="27" spans="1:6" x14ac:dyDescent="0.2">
      <c r="A27" s="553" t="s">
        <v>149</v>
      </c>
      <c r="B27" s="553" t="s">
        <v>150</v>
      </c>
      <c r="C27" s="133"/>
      <c r="D27" s="131"/>
      <c r="E27" s="556" t="s">
        <v>5854</v>
      </c>
      <c r="F27" s="557"/>
    </row>
    <row r="28" spans="1:6" x14ac:dyDescent="0.2">
      <c r="A28" s="554"/>
      <c r="B28" s="554"/>
      <c r="C28" s="133" t="s">
        <v>3065</v>
      </c>
      <c r="D28" s="131" t="s">
        <v>4155</v>
      </c>
      <c r="E28" s="132" t="s">
        <v>5855</v>
      </c>
      <c r="F28" s="98">
        <v>861.66</v>
      </c>
    </row>
    <row r="29" spans="1:6" x14ac:dyDescent="0.2">
      <c r="A29" s="554"/>
      <c r="B29" s="554"/>
      <c r="C29" s="133" t="s">
        <v>3066</v>
      </c>
      <c r="D29" s="131" t="s">
        <v>4156</v>
      </c>
      <c r="E29" s="132" t="s">
        <v>5856</v>
      </c>
      <c r="F29" s="98">
        <v>1489.23</v>
      </c>
    </row>
    <row r="30" spans="1:6" x14ac:dyDescent="0.2">
      <c r="A30" s="554"/>
      <c r="B30" s="554"/>
      <c r="C30" s="133" t="s">
        <v>3067</v>
      </c>
      <c r="D30" s="131" t="s">
        <v>4157</v>
      </c>
      <c r="E30" s="132" t="s">
        <v>5857</v>
      </c>
      <c r="F30" s="98">
        <v>2116.8000000000002</v>
      </c>
    </row>
    <row r="31" spans="1:6" x14ac:dyDescent="0.2">
      <c r="A31" s="554"/>
      <c r="B31" s="554"/>
      <c r="C31" s="133" t="s">
        <v>3068</v>
      </c>
      <c r="D31" s="131" t="s">
        <v>4158</v>
      </c>
      <c r="E31" s="132" t="s">
        <v>5858</v>
      </c>
      <c r="F31" s="98">
        <v>2744.37</v>
      </c>
    </row>
    <row r="32" spans="1:6" x14ac:dyDescent="0.2">
      <c r="A32" s="555"/>
      <c r="B32" s="555"/>
      <c r="C32" s="133" t="s">
        <v>3069</v>
      </c>
      <c r="D32" s="131" t="s">
        <v>4159</v>
      </c>
      <c r="E32" s="132" t="s">
        <v>5859</v>
      </c>
      <c r="F32" s="98">
        <v>3371.94</v>
      </c>
    </row>
    <row r="33" spans="1:6" x14ac:dyDescent="0.2">
      <c r="A33" s="553" t="s">
        <v>152</v>
      </c>
      <c r="B33" s="553" t="s">
        <v>153</v>
      </c>
      <c r="C33" s="133"/>
      <c r="D33" s="131"/>
      <c r="E33" s="556" t="s">
        <v>746</v>
      </c>
      <c r="F33" s="557"/>
    </row>
    <row r="34" spans="1:6" x14ac:dyDescent="0.2">
      <c r="A34" s="554"/>
      <c r="B34" s="554"/>
      <c r="C34" s="133" t="s">
        <v>1072</v>
      </c>
      <c r="D34" s="131" t="s">
        <v>4160</v>
      </c>
      <c r="E34" s="132" t="s">
        <v>1073</v>
      </c>
      <c r="F34" s="98">
        <v>210.72</v>
      </c>
    </row>
    <row r="35" spans="1:6" x14ac:dyDescent="0.2">
      <c r="A35" s="554"/>
      <c r="B35" s="554"/>
      <c r="C35" s="133" t="s">
        <v>1074</v>
      </c>
      <c r="D35" s="131" t="s">
        <v>4161</v>
      </c>
      <c r="E35" s="132" t="s">
        <v>1075</v>
      </c>
      <c r="F35" s="98">
        <v>242.32</v>
      </c>
    </row>
    <row r="36" spans="1:6" x14ac:dyDescent="0.2">
      <c r="A36" s="554"/>
      <c r="B36" s="554"/>
      <c r="C36" s="133" t="s">
        <v>1076</v>
      </c>
      <c r="D36" s="131" t="s">
        <v>4162</v>
      </c>
      <c r="E36" s="132" t="s">
        <v>1077</v>
      </c>
      <c r="F36" s="98">
        <v>273.93</v>
      </c>
    </row>
    <row r="37" spans="1:6" x14ac:dyDescent="0.2">
      <c r="A37" s="554"/>
      <c r="B37" s="554"/>
      <c r="C37" s="133" t="s">
        <v>1078</v>
      </c>
      <c r="D37" s="131" t="s">
        <v>4163</v>
      </c>
      <c r="E37" s="132" t="s">
        <v>1079</v>
      </c>
      <c r="F37" s="98">
        <v>305.54000000000002</v>
      </c>
    </row>
    <row r="38" spans="1:6" x14ac:dyDescent="0.2">
      <c r="A38" s="554"/>
      <c r="B38" s="554"/>
      <c r="C38" s="133" t="s">
        <v>1080</v>
      </c>
      <c r="D38" s="131" t="s">
        <v>4164</v>
      </c>
      <c r="E38" s="132" t="s">
        <v>1081</v>
      </c>
      <c r="F38" s="98">
        <v>337.15</v>
      </c>
    </row>
    <row r="39" spans="1:6" x14ac:dyDescent="0.2">
      <c r="A39" s="555"/>
      <c r="B39" s="555"/>
      <c r="C39" s="133" t="s">
        <v>1082</v>
      </c>
      <c r="D39" s="131" t="s">
        <v>4165</v>
      </c>
      <c r="E39" s="132" t="s">
        <v>5860</v>
      </c>
      <c r="F39" s="98">
        <v>368.75</v>
      </c>
    </row>
    <row r="40" spans="1:6" x14ac:dyDescent="0.2">
      <c r="A40" s="553" t="s">
        <v>154</v>
      </c>
      <c r="B40" s="553" t="s">
        <v>155</v>
      </c>
      <c r="C40" s="133"/>
      <c r="D40" s="131"/>
      <c r="E40" s="556" t="s">
        <v>747</v>
      </c>
      <c r="F40" s="557"/>
    </row>
    <row r="41" spans="1:6" x14ac:dyDescent="0.2">
      <c r="A41" s="554"/>
      <c r="B41" s="554"/>
      <c r="C41" s="133" t="s">
        <v>1083</v>
      </c>
      <c r="D41" s="131" t="s">
        <v>4166</v>
      </c>
      <c r="E41" s="132" t="s">
        <v>829</v>
      </c>
      <c r="F41" s="98">
        <v>155</v>
      </c>
    </row>
    <row r="42" spans="1:6" x14ac:dyDescent="0.2">
      <c r="A42" s="554"/>
      <c r="B42" s="554"/>
      <c r="C42" s="133" t="s">
        <v>1084</v>
      </c>
      <c r="D42" s="131" t="s">
        <v>4167</v>
      </c>
      <c r="E42" s="132" t="s">
        <v>830</v>
      </c>
      <c r="F42" s="98">
        <v>170</v>
      </c>
    </row>
    <row r="43" spans="1:6" x14ac:dyDescent="0.2">
      <c r="A43" s="554"/>
      <c r="B43" s="554"/>
      <c r="C43" s="133" t="s">
        <v>1085</v>
      </c>
      <c r="D43" s="131" t="s">
        <v>4168</v>
      </c>
      <c r="E43" s="132" t="s">
        <v>831</v>
      </c>
      <c r="F43" s="98">
        <v>185</v>
      </c>
    </row>
    <row r="44" spans="1:6" x14ac:dyDescent="0.2">
      <c r="A44" s="554"/>
      <c r="B44" s="554"/>
      <c r="C44" s="133" t="s">
        <v>1086</v>
      </c>
      <c r="D44" s="131" t="s">
        <v>4169</v>
      </c>
      <c r="E44" s="132" t="s">
        <v>1471</v>
      </c>
      <c r="F44" s="98">
        <v>200</v>
      </c>
    </row>
    <row r="45" spans="1:6" x14ac:dyDescent="0.2">
      <c r="A45" s="554"/>
      <c r="B45" s="554"/>
      <c r="C45" s="133" t="s">
        <v>1087</v>
      </c>
      <c r="D45" s="131" t="s">
        <v>4170</v>
      </c>
      <c r="E45" s="132" t="s">
        <v>3297</v>
      </c>
      <c r="F45" s="98">
        <v>215</v>
      </c>
    </row>
    <row r="46" spans="1:6" x14ac:dyDescent="0.2">
      <c r="A46" s="555"/>
      <c r="B46" s="555"/>
      <c r="C46" s="133" t="s">
        <v>1088</v>
      </c>
      <c r="D46" s="131" t="s">
        <v>4171</v>
      </c>
      <c r="E46" s="132" t="s">
        <v>5861</v>
      </c>
      <c r="F46" s="98">
        <v>230</v>
      </c>
    </row>
    <row r="47" spans="1:6" x14ac:dyDescent="0.2">
      <c r="A47" s="553" t="s">
        <v>5862</v>
      </c>
      <c r="B47" s="553" t="s">
        <v>156</v>
      </c>
      <c r="C47" s="133"/>
      <c r="D47" s="131"/>
      <c r="E47" s="556" t="s">
        <v>1089</v>
      </c>
      <c r="F47" s="557"/>
    </row>
    <row r="48" spans="1:6" x14ac:dyDescent="0.2">
      <c r="A48" s="554"/>
      <c r="B48" s="554"/>
      <c r="C48" s="133" t="s">
        <v>1160</v>
      </c>
      <c r="D48" s="131" t="s">
        <v>4172</v>
      </c>
      <c r="E48" s="132" t="s">
        <v>1967</v>
      </c>
      <c r="F48" s="98">
        <v>856.08</v>
      </c>
    </row>
    <row r="49" spans="1:6" x14ac:dyDescent="0.2">
      <c r="A49" s="554"/>
      <c r="B49" s="554"/>
      <c r="C49" s="133" t="s">
        <v>1161</v>
      </c>
      <c r="D49" s="131" t="s">
        <v>4173</v>
      </c>
      <c r="E49" s="132" t="s">
        <v>1968</v>
      </c>
      <c r="F49" s="98">
        <v>1084.1199999999999</v>
      </c>
    </row>
    <row r="50" spans="1:6" x14ac:dyDescent="0.2">
      <c r="A50" s="554"/>
      <c r="B50" s="554"/>
      <c r="C50" s="133" t="s">
        <v>1162</v>
      </c>
      <c r="D50" s="131" t="s">
        <v>4174</v>
      </c>
      <c r="E50" s="132" t="s">
        <v>1969</v>
      </c>
      <c r="F50" s="98">
        <v>1308.42</v>
      </c>
    </row>
    <row r="51" spans="1:6" x14ac:dyDescent="0.2">
      <c r="A51" s="554"/>
      <c r="B51" s="554"/>
      <c r="C51" s="133" t="s">
        <v>1163</v>
      </c>
      <c r="D51" s="131" t="s">
        <v>4175</v>
      </c>
      <c r="E51" s="132" t="s">
        <v>1970</v>
      </c>
      <c r="F51" s="98">
        <v>1532.09</v>
      </c>
    </row>
    <row r="52" spans="1:6" x14ac:dyDescent="0.2">
      <c r="A52" s="554"/>
      <c r="B52" s="554"/>
      <c r="C52" s="133" t="s">
        <v>1164</v>
      </c>
      <c r="D52" s="131" t="s">
        <v>4176</v>
      </c>
      <c r="E52" s="132" t="s">
        <v>1971</v>
      </c>
      <c r="F52" s="98">
        <v>1757.02</v>
      </c>
    </row>
    <row r="53" spans="1:6" x14ac:dyDescent="0.2">
      <c r="A53" s="554"/>
      <c r="B53" s="554"/>
      <c r="C53" s="133" t="s">
        <v>1165</v>
      </c>
      <c r="D53" s="131" t="s">
        <v>4177</v>
      </c>
      <c r="E53" s="132" t="s">
        <v>1972</v>
      </c>
      <c r="F53" s="98">
        <v>1973.39</v>
      </c>
    </row>
    <row r="54" spans="1:6" x14ac:dyDescent="0.2">
      <c r="A54" s="554"/>
      <c r="B54" s="554"/>
      <c r="C54" s="133" t="s">
        <v>1166</v>
      </c>
      <c r="D54" s="131" t="s">
        <v>4178</v>
      </c>
      <c r="E54" s="132" t="s">
        <v>1973</v>
      </c>
      <c r="F54" s="98">
        <v>2203.35</v>
      </c>
    </row>
    <row r="55" spans="1:6" x14ac:dyDescent="0.2">
      <c r="A55" s="554"/>
      <c r="B55" s="554"/>
      <c r="C55" s="133" t="s">
        <v>1724</v>
      </c>
      <c r="D55" s="131" t="s">
        <v>4179</v>
      </c>
      <c r="E55" s="132" t="s">
        <v>1427</v>
      </c>
      <c r="F55" s="98">
        <v>2728.98</v>
      </c>
    </row>
    <row r="56" spans="1:6" x14ac:dyDescent="0.2">
      <c r="A56" s="554"/>
      <c r="B56" s="554"/>
      <c r="C56" s="133" t="s">
        <v>1725</v>
      </c>
      <c r="D56" s="131" t="s">
        <v>4180</v>
      </c>
      <c r="E56" s="132" t="s">
        <v>1428</v>
      </c>
      <c r="F56" s="98">
        <v>3850.48</v>
      </c>
    </row>
    <row r="57" spans="1:6" x14ac:dyDescent="0.2">
      <c r="A57" s="554"/>
      <c r="B57" s="554"/>
      <c r="C57" s="133" t="s">
        <v>1726</v>
      </c>
      <c r="D57" s="131" t="s">
        <v>4181</v>
      </c>
      <c r="E57" s="132" t="s">
        <v>1429</v>
      </c>
      <c r="F57" s="98">
        <v>4971.9799999999996</v>
      </c>
    </row>
    <row r="58" spans="1:6" x14ac:dyDescent="0.2">
      <c r="A58" s="554"/>
      <c r="B58" s="554"/>
      <c r="C58" s="133" t="s">
        <v>1727</v>
      </c>
      <c r="D58" s="131" t="s">
        <v>4182</v>
      </c>
      <c r="E58" s="132" t="s">
        <v>1430</v>
      </c>
      <c r="F58" s="98">
        <v>6093.48</v>
      </c>
    </row>
    <row r="59" spans="1:6" x14ac:dyDescent="0.2">
      <c r="A59" s="554"/>
      <c r="B59" s="554"/>
      <c r="C59" s="133" t="s">
        <v>1728</v>
      </c>
      <c r="D59" s="131"/>
      <c r="E59" s="132" t="s">
        <v>5863</v>
      </c>
      <c r="F59" s="98"/>
    </row>
    <row r="60" spans="1:6" x14ac:dyDescent="0.2">
      <c r="A60" s="554"/>
      <c r="B60" s="554"/>
      <c r="C60" s="133" t="s">
        <v>5864</v>
      </c>
      <c r="D60" s="131" t="s">
        <v>4183</v>
      </c>
      <c r="E60" s="132" t="s">
        <v>4184</v>
      </c>
      <c r="F60" s="98">
        <v>7401.9</v>
      </c>
    </row>
    <row r="61" spans="1:6" x14ac:dyDescent="0.2">
      <c r="A61" s="554"/>
      <c r="B61" s="554"/>
      <c r="C61" s="133" t="s">
        <v>5865</v>
      </c>
      <c r="D61" s="131" t="s">
        <v>4185</v>
      </c>
      <c r="E61" s="132" t="s">
        <v>4186</v>
      </c>
      <c r="F61" s="98">
        <v>9644.9</v>
      </c>
    </row>
    <row r="62" spans="1:6" x14ac:dyDescent="0.2">
      <c r="A62" s="554"/>
      <c r="B62" s="554"/>
      <c r="C62" s="133" t="s">
        <v>5866</v>
      </c>
      <c r="D62" s="131" t="s">
        <v>4187</v>
      </c>
      <c r="E62" s="132" t="s">
        <v>4188</v>
      </c>
      <c r="F62" s="98">
        <v>11887.9</v>
      </c>
    </row>
    <row r="63" spans="1:6" x14ac:dyDescent="0.2">
      <c r="A63" s="554"/>
      <c r="B63" s="554"/>
      <c r="C63" s="133" t="s">
        <v>5867</v>
      </c>
      <c r="D63" s="131" t="s">
        <v>4189</v>
      </c>
      <c r="E63" s="132" t="s">
        <v>4190</v>
      </c>
      <c r="F63" s="98">
        <v>14691.65</v>
      </c>
    </row>
    <row r="64" spans="1:6" x14ac:dyDescent="0.2">
      <c r="A64" s="554"/>
      <c r="B64" s="554"/>
      <c r="C64" s="133" t="s">
        <v>5868</v>
      </c>
      <c r="D64" s="131" t="s">
        <v>4191</v>
      </c>
      <c r="E64" s="132" t="s">
        <v>4192</v>
      </c>
      <c r="F64" s="98">
        <v>19177.650000000001</v>
      </c>
    </row>
    <row r="65" spans="1:6" x14ac:dyDescent="0.2">
      <c r="A65" s="554"/>
      <c r="B65" s="554"/>
      <c r="C65" s="133" t="s">
        <v>5869</v>
      </c>
      <c r="D65" s="131" t="s">
        <v>4193</v>
      </c>
      <c r="E65" s="132" t="s">
        <v>4194</v>
      </c>
      <c r="F65" s="98">
        <v>23663.65</v>
      </c>
    </row>
    <row r="66" spans="1:6" x14ac:dyDescent="0.2">
      <c r="A66" s="554"/>
      <c r="B66" s="554"/>
      <c r="C66" s="133" t="s">
        <v>5870</v>
      </c>
      <c r="D66" s="131" t="s">
        <v>4195</v>
      </c>
      <c r="E66" s="132" t="s">
        <v>4196</v>
      </c>
      <c r="F66" s="98">
        <v>28149.65</v>
      </c>
    </row>
    <row r="67" spans="1:6" x14ac:dyDescent="0.2">
      <c r="A67" s="554"/>
      <c r="B67" s="554"/>
      <c r="C67" s="133" t="s">
        <v>5871</v>
      </c>
      <c r="D67" s="131" t="s">
        <v>4197</v>
      </c>
      <c r="E67" s="132" t="s">
        <v>4198</v>
      </c>
      <c r="F67" s="98">
        <v>32635.65</v>
      </c>
    </row>
    <row r="68" spans="1:6" x14ac:dyDescent="0.2">
      <c r="A68" s="554"/>
      <c r="B68" s="554"/>
      <c r="C68" s="133" t="s">
        <v>5872</v>
      </c>
      <c r="D68" s="131" t="s">
        <v>4199</v>
      </c>
      <c r="E68" s="132" t="s">
        <v>4200</v>
      </c>
      <c r="F68" s="98">
        <v>38243.15</v>
      </c>
    </row>
    <row r="69" spans="1:6" x14ac:dyDescent="0.2">
      <c r="A69" s="555"/>
      <c r="B69" s="555"/>
      <c r="C69" s="133" t="s">
        <v>5873</v>
      </c>
      <c r="D69" s="131" t="s">
        <v>4201</v>
      </c>
      <c r="E69" s="132" t="s">
        <v>5874</v>
      </c>
      <c r="F69" s="98">
        <v>47215.15</v>
      </c>
    </row>
    <row r="70" spans="1:6" x14ac:dyDescent="0.2">
      <c r="A70" s="553" t="s">
        <v>157</v>
      </c>
      <c r="B70" s="553" t="s">
        <v>158</v>
      </c>
      <c r="C70" s="133"/>
      <c r="D70" s="131"/>
      <c r="E70" s="556" t="s">
        <v>3070</v>
      </c>
      <c r="F70" s="557"/>
    </row>
    <row r="71" spans="1:6" x14ac:dyDescent="0.2">
      <c r="A71" s="554"/>
      <c r="B71" s="554"/>
      <c r="C71" s="558" t="s">
        <v>3071</v>
      </c>
      <c r="D71" s="131" t="s">
        <v>4202</v>
      </c>
      <c r="E71" s="132" t="s">
        <v>3072</v>
      </c>
      <c r="F71" s="562">
        <v>1097.94</v>
      </c>
    </row>
    <row r="72" spans="1:6" x14ac:dyDescent="0.2">
      <c r="A72" s="554"/>
      <c r="B72" s="554"/>
      <c r="C72" s="559"/>
      <c r="D72" s="131" t="s">
        <v>4203</v>
      </c>
      <c r="E72" s="132" t="s">
        <v>3072</v>
      </c>
      <c r="F72" s="567"/>
    </row>
    <row r="73" spans="1:6" x14ac:dyDescent="0.2">
      <c r="A73" s="554"/>
      <c r="B73" s="554"/>
      <c r="C73" s="559"/>
      <c r="D73" s="131" t="s">
        <v>4204</v>
      </c>
      <c r="E73" s="132" t="s">
        <v>3072</v>
      </c>
      <c r="F73" s="567"/>
    </row>
    <row r="74" spans="1:6" x14ac:dyDescent="0.2">
      <c r="A74" s="554"/>
      <c r="B74" s="554"/>
      <c r="C74" s="560"/>
      <c r="D74" s="131" t="s">
        <v>4205</v>
      </c>
      <c r="E74" s="132" t="s">
        <v>748</v>
      </c>
      <c r="F74" s="563"/>
    </row>
    <row r="75" spans="1:6" x14ac:dyDescent="0.2">
      <c r="A75" s="554"/>
      <c r="B75" s="554"/>
      <c r="C75" s="558" t="s">
        <v>3073</v>
      </c>
      <c r="D75" s="131" t="s">
        <v>4206</v>
      </c>
      <c r="E75" s="132" t="s">
        <v>3074</v>
      </c>
      <c r="F75" s="562">
        <v>2195.88</v>
      </c>
    </row>
    <row r="76" spans="1:6" x14ac:dyDescent="0.2">
      <c r="A76" s="554"/>
      <c r="B76" s="554"/>
      <c r="C76" s="559"/>
      <c r="D76" s="131" t="s">
        <v>4207</v>
      </c>
      <c r="E76" s="132" t="s">
        <v>3074</v>
      </c>
      <c r="F76" s="567"/>
    </row>
    <row r="77" spans="1:6" x14ac:dyDescent="0.2">
      <c r="A77" s="554"/>
      <c r="B77" s="554"/>
      <c r="C77" s="559"/>
      <c r="D77" s="131" t="s">
        <v>4208</v>
      </c>
      <c r="E77" s="132" t="s">
        <v>3074</v>
      </c>
      <c r="F77" s="567"/>
    </row>
    <row r="78" spans="1:6" x14ac:dyDescent="0.2">
      <c r="A78" s="554"/>
      <c r="B78" s="554"/>
      <c r="C78" s="560"/>
      <c r="D78" s="131" t="s">
        <v>4209</v>
      </c>
      <c r="E78" s="132" t="s">
        <v>749</v>
      </c>
      <c r="F78" s="563"/>
    </row>
    <row r="79" spans="1:6" x14ac:dyDescent="0.2">
      <c r="A79" s="554"/>
      <c r="B79" s="554"/>
      <c r="C79" s="558" t="s">
        <v>3075</v>
      </c>
      <c r="D79" s="131" t="s">
        <v>4210</v>
      </c>
      <c r="E79" s="132" t="s">
        <v>3076</v>
      </c>
      <c r="F79" s="562">
        <v>3293.82</v>
      </c>
    </row>
    <row r="80" spans="1:6" x14ac:dyDescent="0.2">
      <c r="A80" s="554"/>
      <c r="B80" s="554"/>
      <c r="C80" s="559"/>
      <c r="D80" s="131" t="s">
        <v>4211</v>
      </c>
      <c r="E80" s="132" t="s">
        <v>3076</v>
      </c>
      <c r="F80" s="567"/>
    </row>
    <row r="81" spans="1:6" x14ac:dyDescent="0.2">
      <c r="A81" s="554"/>
      <c r="B81" s="554"/>
      <c r="C81" s="559"/>
      <c r="D81" s="131" t="s">
        <v>4212</v>
      </c>
      <c r="E81" s="132" t="s">
        <v>3076</v>
      </c>
      <c r="F81" s="567"/>
    </row>
    <row r="82" spans="1:6" x14ac:dyDescent="0.2">
      <c r="A82" s="554"/>
      <c r="B82" s="554"/>
      <c r="C82" s="560"/>
      <c r="D82" s="131" t="s">
        <v>4213</v>
      </c>
      <c r="E82" s="132" t="s">
        <v>750</v>
      </c>
      <c r="F82" s="563"/>
    </row>
    <row r="83" spans="1:6" x14ac:dyDescent="0.2">
      <c r="A83" s="554"/>
      <c r="B83" s="554"/>
      <c r="C83" s="558" t="s">
        <v>3077</v>
      </c>
      <c r="D83" s="131" t="s">
        <v>4214</v>
      </c>
      <c r="E83" s="132" t="s">
        <v>3078</v>
      </c>
      <c r="F83" s="562">
        <v>4391.76</v>
      </c>
    </row>
    <row r="84" spans="1:6" x14ac:dyDescent="0.2">
      <c r="A84" s="554"/>
      <c r="B84" s="554"/>
      <c r="C84" s="559"/>
      <c r="D84" s="131" t="s">
        <v>4215</v>
      </c>
      <c r="E84" s="132" t="s">
        <v>3078</v>
      </c>
      <c r="F84" s="567"/>
    </row>
    <row r="85" spans="1:6" x14ac:dyDescent="0.2">
      <c r="A85" s="554"/>
      <c r="B85" s="554"/>
      <c r="C85" s="559"/>
      <c r="D85" s="131" t="s">
        <v>4216</v>
      </c>
      <c r="E85" s="132" t="s">
        <v>3078</v>
      </c>
      <c r="F85" s="567"/>
    </row>
    <row r="86" spans="1:6" x14ac:dyDescent="0.2">
      <c r="A86" s="554"/>
      <c r="B86" s="554"/>
      <c r="C86" s="560"/>
      <c r="D86" s="131" t="s">
        <v>4217</v>
      </c>
      <c r="E86" s="132" t="s">
        <v>751</v>
      </c>
      <c r="F86" s="563"/>
    </row>
    <row r="87" spans="1:6" x14ac:dyDescent="0.2">
      <c r="A87" s="554"/>
      <c r="B87" s="554"/>
      <c r="C87" s="558" t="s">
        <v>3079</v>
      </c>
      <c r="D87" s="131" t="s">
        <v>4218</v>
      </c>
      <c r="E87" s="132" t="s">
        <v>3080</v>
      </c>
      <c r="F87" s="562">
        <v>5489.7</v>
      </c>
    </row>
    <row r="88" spans="1:6" x14ac:dyDescent="0.2">
      <c r="A88" s="554"/>
      <c r="B88" s="554"/>
      <c r="C88" s="559"/>
      <c r="D88" s="131" t="s">
        <v>4219</v>
      </c>
      <c r="E88" s="132" t="s">
        <v>3080</v>
      </c>
      <c r="F88" s="567"/>
    </row>
    <row r="89" spans="1:6" x14ac:dyDescent="0.2">
      <c r="A89" s="554"/>
      <c r="B89" s="554"/>
      <c r="C89" s="559"/>
      <c r="D89" s="131" t="s">
        <v>4220</v>
      </c>
      <c r="E89" s="132" t="s">
        <v>3080</v>
      </c>
      <c r="F89" s="567"/>
    </row>
    <row r="90" spans="1:6" x14ac:dyDescent="0.2">
      <c r="A90" s="554"/>
      <c r="B90" s="554"/>
      <c r="C90" s="560"/>
      <c r="D90" s="131" t="s">
        <v>4221</v>
      </c>
      <c r="E90" s="132" t="s">
        <v>752</v>
      </c>
      <c r="F90" s="563"/>
    </row>
    <row r="91" spans="1:6" x14ac:dyDescent="0.2">
      <c r="A91" s="554"/>
      <c r="B91" s="554"/>
      <c r="C91" s="558" t="s">
        <v>3081</v>
      </c>
      <c r="D91" s="131" t="s">
        <v>4222</v>
      </c>
      <c r="E91" s="132" t="s">
        <v>3082</v>
      </c>
      <c r="F91" s="562">
        <v>6587.64</v>
      </c>
    </row>
    <row r="92" spans="1:6" x14ac:dyDescent="0.2">
      <c r="A92" s="554"/>
      <c r="B92" s="554"/>
      <c r="C92" s="559"/>
      <c r="D92" s="131" t="s">
        <v>4223</v>
      </c>
      <c r="E92" s="132" t="s">
        <v>3082</v>
      </c>
      <c r="F92" s="567"/>
    </row>
    <row r="93" spans="1:6" x14ac:dyDescent="0.2">
      <c r="A93" s="554"/>
      <c r="B93" s="554"/>
      <c r="C93" s="559"/>
      <c r="D93" s="131" t="s">
        <v>4224</v>
      </c>
      <c r="E93" s="132" t="s">
        <v>3082</v>
      </c>
      <c r="F93" s="567"/>
    </row>
    <row r="94" spans="1:6" x14ac:dyDescent="0.2">
      <c r="A94" s="554"/>
      <c r="B94" s="554"/>
      <c r="C94" s="560"/>
      <c r="D94" s="131" t="s">
        <v>4225</v>
      </c>
      <c r="E94" s="132" t="s">
        <v>753</v>
      </c>
      <c r="F94" s="563"/>
    </row>
    <row r="95" spans="1:6" x14ac:dyDescent="0.2">
      <c r="A95" s="554"/>
      <c r="B95" s="554"/>
      <c r="C95" s="558" t="s">
        <v>3083</v>
      </c>
      <c r="D95" s="131" t="s">
        <v>4226</v>
      </c>
      <c r="E95" s="132" t="s">
        <v>3084</v>
      </c>
      <c r="F95" s="562">
        <v>7685.58</v>
      </c>
    </row>
    <row r="96" spans="1:6" x14ac:dyDescent="0.2">
      <c r="A96" s="554"/>
      <c r="B96" s="554"/>
      <c r="C96" s="559"/>
      <c r="D96" s="131" t="s">
        <v>4227</v>
      </c>
      <c r="E96" s="132" t="s">
        <v>3084</v>
      </c>
      <c r="F96" s="567"/>
    </row>
    <row r="97" spans="1:6" x14ac:dyDescent="0.2">
      <c r="A97" s="554"/>
      <c r="B97" s="554"/>
      <c r="C97" s="559"/>
      <c r="D97" s="131" t="s">
        <v>4228</v>
      </c>
      <c r="E97" s="132" t="s">
        <v>3084</v>
      </c>
      <c r="F97" s="567"/>
    </row>
    <row r="98" spans="1:6" x14ac:dyDescent="0.2">
      <c r="A98" s="554"/>
      <c r="B98" s="554"/>
      <c r="C98" s="560"/>
      <c r="D98" s="131" t="s">
        <v>4229</v>
      </c>
      <c r="E98" s="132" t="s">
        <v>754</v>
      </c>
      <c r="F98" s="563"/>
    </row>
    <row r="99" spans="1:6" x14ac:dyDescent="0.2">
      <c r="A99" s="554"/>
      <c r="B99" s="554"/>
      <c r="C99" s="558" t="s">
        <v>3085</v>
      </c>
      <c r="D99" s="131" t="s">
        <v>4230</v>
      </c>
      <c r="E99" s="132" t="s">
        <v>3086</v>
      </c>
      <c r="F99" s="562">
        <v>8783.52</v>
      </c>
    </row>
    <row r="100" spans="1:6" x14ac:dyDescent="0.2">
      <c r="A100" s="554"/>
      <c r="B100" s="554"/>
      <c r="C100" s="559"/>
      <c r="D100" s="131" t="s">
        <v>4231</v>
      </c>
      <c r="E100" s="132" t="s">
        <v>3086</v>
      </c>
      <c r="F100" s="567"/>
    </row>
    <row r="101" spans="1:6" x14ac:dyDescent="0.2">
      <c r="A101" s="554"/>
      <c r="B101" s="554"/>
      <c r="C101" s="559"/>
      <c r="D101" s="131" t="s">
        <v>4232</v>
      </c>
      <c r="E101" s="132" t="s">
        <v>3086</v>
      </c>
      <c r="F101" s="567"/>
    </row>
    <row r="102" spans="1:6" x14ac:dyDescent="0.2">
      <c r="A102" s="554"/>
      <c r="B102" s="554"/>
      <c r="C102" s="560"/>
      <c r="D102" s="131" t="s">
        <v>4233</v>
      </c>
      <c r="E102" s="132" t="s">
        <v>755</v>
      </c>
      <c r="F102" s="563"/>
    </row>
    <row r="103" spans="1:6" x14ac:dyDescent="0.2">
      <c r="A103" s="554"/>
      <c r="B103" s="554"/>
      <c r="C103" s="558" t="s">
        <v>3087</v>
      </c>
      <c r="D103" s="131" t="s">
        <v>4234</v>
      </c>
      <c r="E103" s="132" t="s">
        <v>3088</v>
      </c>
      <c r="F103" s="562">
        <v>9881.4599999999991</v>
      </c>
    </row>
    <row r="104" spans="1:6" x14ac:dyDescent="0.2">
      <c r="A104" s="554"/>
      <c r="B104" s="554"/>
      <c r="C104" s="559"/>
      <c r="D104" s="131" t="s">
        <v>4235</v>
      </c>
      <c r="E104" s="132" t="s">
        <v>3088</v>
      </c>
      <c r="F104" s="567"/>
    </row>
    <row r="105" spans="1:6" x14ac:dyDescent="0.2">
      <c r="A105" s="554"/>
      <c r="B105" s="554"/>
      <c r="C105" s="559"/>
      <c r="D105" s="131" t="s">
        <v>4236</v>
      </c>
      <c r="E105" s="132" t="s">
        <v>3088</v>
      </c>
      <c r="F105" s="567"/>
    </row>
    <row r="106" spans="1:6" x14ac:dyDescent="0.2">
      <c r="A106" s="554"/>
      <c r="B106" s="554"/>
      <c r="C106" s="560"/>
      <c r="D106" s="131" t="s">
        <v>4237</v>
      </c>
      <c r="E106" s="132" t="s">
        <v>756</v>
      </c>
      <c r="F106" s="563"/>
    </row>
    <row r="107" spans="1:6" x14ac:dyDescent="0.2">
      <c r="A107" s="554"/>
      <c r="B107" s="554"/>
      <c r="C107" s="558" t="s">
        <v>3089</v>
      </c>
      <c r="D107" s="131" t="s">
        <v>4238</v>
      </c>
      <c r="E107" s="132" t="s">
        <v>3090</v>
      </c>
      <c r="F107" s="562">
        <v>10979.4</v>
      </c>
    </row>
    <row r="108" spans="1:6" x14ac:dyDescent="0.2">
      <c r="A108" s="554"/>
      <c r="B108" s="554"/>
      <c r="C108" s="559"/>
      <c r="D108" s="131" t="s">
        <v>4239</v>
      </c>
      <c r="E108" s="132" t="s">
        <v>3090</v>
      </c>
      <c r="F108" s="567"/>
    </row>
    <row r="109" spans="1:6" x14ac:dyDescent="0.2">
      <c r="A109" s="554"/>
      <c r="B109" s="554"/>
      <c r="C109" s="559"/>
      <c r="D109" s="131" t="s">
        <v>4240</v>
      </c>
      <c r="E109" s="132" t="s">
        <v>3090</v>
      </c>
      <c r="F109" s="567"/>
    </row>
    <row r="110" spans="1:6" x14ac:dyDescent="0.2">
      <c r="A110" s="554"/>
      <c r="B110" s="554"/>
      <c r="C110" s="560"/>
      <c r="D110" s="131" t="s">
        <v>4241</v>
      </c>
      <c r="E110" s="132" t="s">
        <v>1612</v>
      </c>
      <c r="F110" s="563"/>
    </row>
    <row r="111" spans="1:6" x14ac:dyDescent="0.2">
      <c r="A111" s="554"/>
      <c r="B111" s="554"/>
      <c r="C111" s="558" t="s">
        <v>3091</v>
      </c>
      <c r="D111" s="131" t="s">
        <v>4242</v>
      </c>
      <c r="E111" s="132" t="s">
        <v>3092</v>
      </c>
      <c r="F111" s="562">
        <v>12077.34</v>
      </c>
    </row>
    <row r="112" spans="1:6" x14ac:dyDescent="0.2">
      <c r="A112" s="554"/>
      <c r="B112" s="554"/>
      <c r="C112" s="559"/>
      <c r="D112" s="131" t="s">
        <v>4243</v>
      </c>
      <c r="E112" s="132" t="s">
        <v>3092</v>
      </c>
      <c r="F112" s="567"/>
    </row>
    <row r="113" spans="1:6" x14ac:dyDescent="0.2">
      <c r="A113" s="554"/>
      <c r="B113" s="554"/>
      <c r="C113" s="559"/>
      <c r="D113" s="131" t="s">
        <v>4244</v>
      </c>
      <c r="E113" s="132" t="s">
        <v>3092</v>
      </c>
      <c r="F113" s="567"/>
    </row>
    <row r="114" spans="1:6" x14ac:dyDescent="0.2">
      <c r="A114" s="554"/>
      <c r="B114" s="554"/>
      <c r="C114" s="560"/>
      <c r="D114" s="131" t="s">
        <v>4245</v>
      </c>
      <c r="E114" s="132" t="s">
        <v>1613</v>
      </c>
      <c r="F114" s="563"/>
    </row>
    <row r="115" spans="1:6" x14ac:dyDescent="0.2">
      <c r="A115" s="554"/>
      <c r="B115" s="554"/>
      <c r="C115" s="558" t="s">
        <v>3093</v>
      </c>
      <c r="D115" s="131" t="s">
        <v>4246</v>
      </c>
      <c r="E115" s="132" t="s">
        <v>3094</v>
      </c>
      <c r="F115" s="562">
        <v>13175.28</v>
      </c>
    </row>
    <row r="116" spans="1:6" x14ac:dyDescent="0.2">
      <c r="A116" s="554"/>
      <c r="B116" s="554"/>
      <c r="C116" s="559"/>
      <c r="D116" s="131" t="s">
        <v>4247</v>
      </c>
      <c r="E116" s="132" t="s">
        <v>3094</v>
      </c>
      <c r="F116" s="567"/>
    </row>
    <row r="117" spans="1:6" x14ac:dyDescent="0.2">
      <c r="A117" s="554"/>
      <c r="B117" s="554"/>
      <c r="C117" s="559"/>
      <c r="D117" s="131" t="s">
        <v>4248</v>
      </c>
      <c r="E117" s="132" t="s">
        <v>3094</v>
      </c>
      <c r="F117" s="567"/>
    </row>
    <row r="118" spans="1:6" x14ac:dyDescent="0.2">
      <c r="A118" s="554"/>
      <c r="B118" s="554"/>
      <c r="C118" s="560"/>
      <c r="D118" s="131" t="s">
        <v>4249</v>
      </c>
      <c r="E118" s="132" t="s">
        <v>1614</v>
      </c>
      <c r="F118" s="563"/>
    </row>
    <row r="119" spans="1:6" x14ac:dyDescent="0.2">
      <c r="A119" s="554"/>
      <c r="B119" s="554"/>
      <c r="C119" s="558" t="s">
        <v>3095</v>
      </c>
      <c r="D119" s="131" t="s">
        <v>4250</v>
      </c>
      <c r="E119" s="132" t="s">
        <v>2166</v>
      </c>
      <c r="F119" s="562">
        <v>14273.22</v>
      </c>
    </row>
    <row r="120" spans="1:6" x14ac:dyDescent="0.2">
      <c r="A120" s="554"/>
      <c r="B120" s="554"/>
      <c r="C120" s="559"/>
      <c r="D120" s="131" t="s">
        <v>4251</v>
      </c>
      <c r="E120" s="132" t="s">
        <v>2166</v>
      </c>
      <c r="F120" s="567"/>
    </row>
    <row r="121" spans="1:6" x14ac:dyDescent="0.2">
      <c r="A121" s="554"/>
      <c r="B121" s="554"/>
      <c r="C121" s="559"/>
      <c r="D121" s="131" t="s">
        <v>4252</v>
      </c>
      <c r="E121" s="132" t="s">
        <v>2166</v>
      </c>
      <c r="F121" s="567"/>
    </row>
    <row r="122" spans="1:6" x14ac:dyDescent="0.2">
      <c r="A122" s="554"/>
      <c r="B122" s="554"/>
      <c r="C122" s="560"/>
      <c r="D122" s="131" t="s">
        <v>4253</v>
      </c>
      <c r="E122" s="132" t="s">
        <v>1615</v>
      </c>
      <c r="F122" s="563"/>
    </row>
    <row r="123" spans="1:6" x14ac:dyDescent="0.2">
      <c r="A123" s="554"/>
      <c r="B123" s="554"/>
      <c r="C123" s="558" t="s">
        <v>2167</v>
      </c>
      <c r="D123" s="131" t="s">
        <v>4254</v>
      </c>
      <c r="E123" s="132" t="s">
        <v>3446</v>
      </c>
      <c r="F123" s="562">
        <v>15371.16</v>
      </c>
    </row>
    <row r="124" spans="1:6" x14ac:dyDescent="0.2">
      <c r="A124" s="554"/>
      <c r="B124" s="554"/>
      <c r="C124" s="559"/>
      <c r="D124" s="131" t="s">
        <v>4255</v>
      </c>
      <c r="E124" s="132" t="s">
        <v>3446</v>
      </c>
      <c r="F124" s="567"/>
    </row>
    <row r="125" spans="1:6" x14ac:dyDescent="0.2">
      <c r="A125" s="554"/>
      <c r="B125" s="554"/>
      <c r="C125" s="559"/>
      <c r="D125" s="131" t="s">
        <v>4256</v>
      </c>
      <c r="E125" s="132" t="s">
        <v>3446</v>
      </c>
      <c r="F125" s="567"/>
    </row>
    <row r="126" spans="1:6" x14ac:dyDescent="0.2">
      <c r="A126" s="554"/>
      <c r="B126" s="554"/>
      <c r="C126" s="560"/>
      <c r="D126" s="131" t="s">
        <v>4257</v>
      </c>
      <c r="E126" s="132" t="s">
        <v>1616</v>
      </c>
      <c r="F126" s="563"/>
    </row>
    <row r="127" spans="1:6" x14ac:dyDescent="0.2">
      <c r="A127" s="554"/>
      <c r="B127" s="554"/>
      <c r="C127" s="558" t="s">
        <v>3447</v>
      </c>
      <c r="D127" s="131" t="s">
        <v>4258</v>
      </c>
      <c r="E127" s="132" t="s">
        <v>3448</v>
      </c>
      <c r="F127" s="562">
        <v>16469.099999999999</v>
      </c>
    </row>
    <row r="128" spans="1:6" x14ac:dyDescent="0.2">
      <c r="A128" s="554"/>
      <c r="B128" s="554"/>
      <c r="C128" s="559"/>
      <c r="D128" s="131" t="s">
        <v>4259</v>
      </c>
      <c r="E128" s="132" t="s">
        <v>3448</v>
      </c>
      <c r="F128" s="567"/>
    </row>
    <row r="129" spans="1:6" x14ac:dyDescent="0.2">
      <c r="A129" s="554"/>
      <c r="B129" s="554"/>
      <c r="C129" s="559"/>
      <c r="D129" s="131" t="s">
        <v>4260</v>
      </c>
      <c r="E129" s="132" t="s">
        <v>3448</v>
      </c>
      <c r="F129" s="567"/>
    </row>
    <row r="130" spans="1:6" x14ac:dyDescent="0.2">
      <c r="A130" s="554"/>
      <c r="B130" s="554"/>
      <c r="C130" s="560"/>
      <c r="D130" s="131" t="s">
        <v>4261</v>
      </c>
      <c r="E130" s="132" t="s">
        <v>1617</v>
      </c>
      <c r="F130" s="563"/>
    </row>
    <row r="131" spans="1:6" x14ac:dyDescent="0.2">
      <c r="A131" s="554"/>
      <c r="B131" s="554"/>
      <c r="C131" s="558" t="s">
        <v>3449</v>
      </c>
      <c r="D131" s="131" t="s">
        <v>4262</v>
      </c>
      <c r="E131" s="132" t="s">
        <v>3450</v>
      </c>
      <c r="F131" s="562">
        <v>18116.009999999998</v>
      </c>
    </row>
    <row r="132" spans="1:6" x14ac:dyDescent="0.2">
      <c r="A132" s="554"/>
      <c r="B132" s="554"/>
      <c r="C132" s="559"/>
      <c r="D132" s="131" t="s">
        <v>4263</v>
      </c>
      <c r="E132" s="132" t="s">
        <v>3450</v>
      </c>
      <c r="F132" s="567"/>
    </row>
    <row r="133" spans="1:6" x14ac:dyDescent="0.2">
      <c r="A133" s="554"/>
      <c r="B133" s="554"/>
      <c r="C133" s="559"/>
      <c r="D133" s="131" t="s">
        <v>4264</v>
      </c>
      <c r="E133" s="132" t="s">
        <v>3450</v>
      </c>
      <c r="F133" s="567"/>
    </row>
    <row r="134" spans="1:6" x14ac:dyDescent="0.2">
      <c r="A134" s="554"/>
      <c r="B134" s="554"/>
      <c r="C134" s="560"/>
      <c r="D134" s="131" t="s">
        <v>4265</v>
      </c>
      <c r="E134" s="132" t="s">
        <v>1618</v>
      </c>
      <c r="F134" s="563"/>
    </row>
    <row r="135" spans="1:6" x14ac:dyDescent="0.2">
      <c r="A135" s="554"/>
      <c r="B135" s="554"/>
      <c r="C135" s="558" t="s">
        <v>3451</v>
      </c>
      <c r="D135" s="131" t="s">
        <v>4266</v>
      </c>
      <c r="E135" s="132" t="s">
        <v>3452</v>
      </c>
      <c r="F135" s="562">
        <v>20311.89</v>
      </c>
    </row>
    <row r="136" spans="1:6" x14ac:dyDescent="0.2">
      <c r="A136" s="554"/>
      <c r="B136" s="554"/>
      <c r="C136" s="559"/>
      <c r="D136" s="131" t="s">
        <v>4267</v>
      </c>
      <c r="E136" s="132" t="s">
        <v>3452</v>
      </c>
      <c r="F136" s="567"/>
    </row>
    <row r="137" spans="1:6" x14ac:dyDescent="0.2">
      <c r="A137" s="554"/>
      <c r="B137" s="554"/>
      <c r="C137" s="559"/>
      <c r="D137" s="131" t="s">
        <v>4268</v>
      </c>
      <c r="E137" s="132" t="s">
        <v>3452</v>
      </c>
      <c r="F137" s="567"/>
    </row>
    <row r="138" spans="1:6" x14ac:dyDescent="0.2">
      <c r="A138" s="554"/>
      <c r="B138" s="554"/>
      <c r="C138" s="560"/>
      <c r="D138" s="131" t="s">
        <v>4269</v>
      </c>
      <c r="E138" s="132" t="s">
        <v>381</v>
      </c>
      <c r="F138" s="563"/>
    </row>
    <row r="139" spans="1:6" x14ac:dyDescent="0.2">
      <c r="A139" s="554"/>
      <c r="B139" s="554"/>
      <c r="C139" s="558" t="s">
        <v>3453</v>
      </c>
      <c r="D139" s="131" t="s">
        <v>4270</v>
      </c>
      <c r="E139" s="132" t="s">
        <v>3454</v>
      </c>
      <c r="F139" s="562">
        <v>22507.77</v>
      </c>
    </row>
    <row r="140" spans="1:6" x14ac:dyDescent="0.2">
      <c r="A140" s="554"/>
      <c r="B140" s="554"/>
      <c r="C140" s="559"/>
      <c r="D140" s="131" t="s">
        <v>4271</v>
      </c>
      <c r="E140" s="132" t="s">
        <v>3454</v>
      </c>
      <c r="F140" s="567"/>
    </row>
    <row r="141" spans="1:6" x14ac:dyDescent="0.2">
      <c r="A141" s="554"/>
      <c r="B141" s="554"/>
      <c r="C141" s="559"/>
      <c r="D141" s="131" t="s">
        <v>4272</v>
      </c>
      <c r="E141" s="132" t="s">
        <v>3454</v>
      </c>
      <c r="F141" s="567"/>
    </row>
    <row r="142" spans="1:6" x14ac:dyDescent="0.2">
      <c r="A142" s="554"/>
      <c r="B142" s="554"/>
      <c r="C142" s="560"/>
      <c r="D142" s="131" t="s">
        <v>4273</v>
      </c>
      <c r="E142" s="132" t="s">
        <v>777</v>
      </c>
      <c r="F142" s="563"/>
    </row>
    <row r="143" spans="1:6" x14ac:dyDescent="0.2">
      <c r="A143" s="554"/>
      <c r="B143" s="554"/>
      <c r="C143" s="558" t="s">
        <v>3455</v>
      </c>
      <c r="D143" s="131" t="s">
        <v>4274</v>
      </c>
      <c r="E143" s="132" t="s">
        <v>3456</v>
      </c>
      <c r="F143" s="562">
        <v>24703.65</v>
      </c>
    </row>
    <row r="144" spans="1:6" x14ac:dyDescent="0.2">
      <c r="A144" s="554"/>
      <c r="B144" s="554"/>
      <c r="C144" s="559"/>
      <c r="D144" s="131" t="s">
        <v>4275</v>
      </c>
      <c r="E144" s="132" t="s">
        <v>3456</v>
      </c>
      <c r="F144" s="567"/>
    </row>
    <row r="145" spans="1:6" x14ac:dyDescent="0.2">
      <c r="A145" s="554"/>
      <c r="B145" s="554"/>
      <c r="C145" s="559"/>
      <c r="D145" s="131" t="s">
        <v>4276</v>
      </c>
      <c r="E145" s="132" t="s">
        <v>3456</v>
      </c>
      <c r="F145" s="567"/>
    </row>
    <row r="146" spans="1:6" x14ac:dyDescent="0.2">
      <c r="A146" s="554"/>
      <c r="B146" s="554"/>
      <c r="C146" s="560"/>
      <c r="D146" s="131" t="s">
        <v>4277</v>
      </c>
      <c r="E146" s="132" t="s">
        <v>778</v>
      </c>
      <c r="F146" s="563"/>
    </row>
    <row r="147" spans="1:6" x14ac:dyDescent="0.2">
      <c r="A147" s="554"/>
      <c r="B147" s="554"/>
      <c r="C147" s="558" t="s">
        <v>3457</v>
      </c>
      <c r="D147" s="131" t="s">
        <v>4278</v>
      </c>
      <c r="E147" s="132" t="s">
        <v>3458</v>
      </c>
      <c r="F147" s="562">
        <v>26899.53</v>
      </c>
    </row>
    <row r="148" spans="1:6" x14ac:dyDescent="0.2">
      <c r="A148" s="554"/>
      <c r="B148" s="554"/>
      <c r="C148" s="559"/>
      <c r="D148" s="131" t="s">
        <v>4279</v>
      </c>
      <c r="E148" s="132" t="s">
        <v>3458</v>
      </c>
      <c r="F148" s="567"/>
    </row>
    <row r="149" spans="1:6" x14ac:dyDescent="0.2">
      <c r="A149" s="554"/>
      <c r="B149" s="554"/>
      <c r="C149" s="559"/>
      <c r="D149" s="131" t="s">
        <v>4280</v>
      </c>
      <c r="E149" s="132" t="s">
        <v>3458</v>
      </c>
      <c r="F149" s="567"/>
    </row>
    <row r="150" spans="1:6" x14ac:dyDescent="0.2">
      <c r="A150" s="554"/>
      <c r="B150" s="554"/>
      <c r="C150" s="560"/>
      <c r="D150" s="131" t="s">
        <v>4281</v>
      </c>
      <c r="E150" s="132" t="s">
        <v>779</v>
      </c>
      <c r="F150" s="563"/>
    </row>
    <row r="151" spans="1:6" x14ac:dyDescent="0.2">
      <c r="A151" s="554"/>
      <c r="B151" s="554"/>
      <c r="C151" s="558" t="s">
        <v>3459</v>
      </c>
      <c r="D151" s="131" t="s">
        <v>4282</v>
      </c>
      <c r="E151" s="132" t="s">
        <v>3460</v>
      </c>
      <c r="F151" s="562">
        <v>29644.38</v>
      </c>
    </row>
    <row r="152" spans="1:6" x14ac:dyDescent="0.2">
      <c r="A152" s="554"/>
      <c r="B152" s="554"/>
      <c r="C152" s="559"/>
      <c r="D152" s="131" t="s">
        <v>4283</v>
      </c>
      <c r="E152" s="132" t="s">
        <v>3460</v>
      </c>
      <c r="F152" s="567"/>
    </row>
    <row r="153" spans="1:6" x14ac:dyDescent="0.2">
      <c r="A153" s="554"/>
      <c r="B153" s="554"/>
      <c r="C153" s="559"/>
      <c r="D153" s="131" t="s">
        <v>4284</v>
      </c>
      <c r="E153" s="132" t="s">
        <v>3460</v>
      </c>
      <c r="F153" s="567"/>
    </row>
    <row r="154" spans="1:6" x14ac:dyDescent="0.2">
      <c r="A154" s="554"/>
      <c r="B154" s="554"/>
      <c r="C154" s="560"/>
      <c r="D154" s="131" t="s">
        <v>4285</v>
      </c>
      <c r="E154" s="132" t="s">
        <v>780</v>
      </c>
      <c r="F154" s="563"/>
    </row>
    <row r="155" spans="1:6" x14ac:dyDescent="0.2">
      <c r="A155" s="554"/>
      <c r="B155" s="554"/>
      <c r="C155" s="558" t="s">
        <v>3461</v>
      </c>
      <c r="D155" s="131" t="s">
        <v>4286</v>
      </c>
      <c r="E155" s="132" t="s">
        <v>3462</v>
      </c>
      <c r="F155" s="562">
        <v>32938.199999999997</v>
      </c>
    </row>
    <row r="156" spans="1:6" x14ac:dyDescent="0.2">
      <c r="A156" s="554"/>
      <c r="B156" s="554"/>
      <c r="C156" s="559"/>
      <c r="D156" s="131" t="s">
        <v>4287</v>
      </c>
      <c r="E156" s="132" t="s">
        <v>3462</v>
      </c>
      <c r="F156" s="567"/>
    </row>
    <row r="157" spans="1:6" x14ac:dyDescent="0.2">
      <c r="A157" s="554"/>
      <c r="B157" s="554"/>
      <c r="C157" s="559"/>
      <c r="D157" s="131" t="s">
        <v>4288</v>
      </c>
      <c r="E157" s="132" t="s">
        <v>3462</v>
      </c>
      <c r="F157" s="567"/>
    </row>
    <row r="158" spans="1:6" x14ac:dyDescent="0.2">
      <c r="A158" s="554"/>
      <c r="B158" s="554"/>
      <c r="C158" s="560"/>
      <c r="D158" s="131" t="s">
        <v>4289</v>
      </c>
      <c r="E158" s="132" t="s">
        <v>614</v>
      </c>
      <c r="F158" s="563"/>
    </row>
    <row r="159" spans="1:6" x14ac:dyDescent="0.2">
      <c r="A159" s="554"/>
      <c r="B159" s="554"/>
      <c r="C159" s="558" t="s">
        <v>3463</v>
      </c>
      <c r="D159" s="131" t="s">
        <v>4290</v>
      </c>
      <c r="E159" s="132" t="s">
        <v>3464</v>
      </c>
      <c r="F159" s="562">
        <v>36232.019999999997</v>
      </c>
    </row>
    <row r="160" spans="1:6" x14ac:dyDescent="0.2">
      <c r="A160" s="554"/>
      <c r="B160" s="554"/>
      <c r="C160" s="559"/>
      <c r="D160" s="131" t="s">
        <v>4291</v>
      </c>
      <c r="E160" s="132" t="s">
        <v>3464</v>
      </c>
      <c r="F160" s="567"/>
    </row>
    <row r="161" spans="1:6" x14ac:dyDescent="0.2">
      <c r="A161" s="554"/>
      <c r="B161" s="554"/>
      <c r="C161" s="559"/>
      <c r="D161" s="131" t="s">
        <v>4292</v>
      </c>
      <c r="E161" s="132" t="s">
        <v>3464</v>
      </c>
      <c r="F161" s="567"/>
    </row>
    <row r="162" spans="1:6" x14ac:dyDescent="0.2">
      <c r="A162" s="554"/>
      <c r="B162" s="554"/>
      <c r="C162" s="560"/>
      <c r="D162" s="131" t="s">
        <v>4293</v>
      </c>
      <c r="E162" s="132" t="s">
        <v>615</v>
      </c>
      <c r="F162" s="563"/>
    </row>
    <row r="163" spans="1:6" x14ac:dyDescent="0.2">
      <c r="A163" s="554"/>
      <c r="B163" s="554"/>
      <c r="C163" s="558" t="s">
        <v>3465</v>
      </c>
      <c r="D163" s="131" t="s">
        <v>4294</v>
      </c>
      <c r="E163" s="132" t="s">
        <v>1841</v>
      </c>
      <c r="F163" s="562">
        <v>40623.78</v>
      </c>
    </row>
    <row r="164" spans="1:6" x14ac:dyDescent="0.2">
      <c r="A164" s="554"/>
      <c r="B164" s="554"/>
      <c r="C164" s="559"/>
      <c r="D164" s="131" t="s">
        <v>4295</v>
      </c>
      <c r="E164" s="132" t="s">
        <v>1841</v>
      </c>
      <c r="F164" s="567"/>
    </row>
    <row r="165" spans="1:6" x14ac:dyDescent="0.2">
      <c r="A165" s="554"/>
      <c r="B165" s="554"/>
      <c r="C165" s="559"/>
      <c r="D165" s="131" t="s">
        <v>4296</v>
      </c>
      <c r="E165" s="132" t="s">
        <v>1841</v>
      </c>
      <c r="F165" s="567"/>
    </row>
    <row r="166" spans="1:6" x14ac:dyDescent="0.2">
      <c r="A166" s="554"/>
      <c r="B166" s="554"/>
      <c r="C166" s="560"/>
      <c r="D166" s="131" t="s">
        <v>4297</v>
      </c>
      <c r="E166" s="132" t="s">
        <v>616</v>
      </c>
      <c r="F166" s="563"/>
    </row>
    <row r="167" spans="1:6" x14ac:dyDescent="0.2">
      <c r="A167" s="554"/>
      <c r="B167" s="554"/>
      <c r="C167" s="558" t="s">
        <v>1842</v>
      </c>
      <c r="D167" s="131" t="s">
        <v>4298</v>
      </c>
      <c r="E167" s="132" t="s">
        <v>1843</v>
      </c>
      <c r="F167" s="562">
        <v>46113.48</v>
      </c>
    </row>
    <row r="168" spans="1:6" x14ac:dyDescent="0.2">
      <c r="A168" s="554"/>
      <c r="B168" s="554"/>
      <c r="C168" s="559"/>
      <c r="D168" s="131" t="s">
        <v>4299</v>
      </c>
      <c r="E168" s="132" t="s">
        <v>1843</v>
      </c>
      <c r="F168" s="567"/>
    </row>
    <row r="169" spans="1:6" x14ac:dyDescent="0.2">
      <c r="A169" s="554"/>
      <c r="B169" s="554"/>
      <c r="C169" s="559"/>
      <c r="D169" s="131" t="s">
        <v>4300</v>
      </c>
      <c r="E169" s="132" t="s">
        <v>1843</v>
      </c>
      <c r="F169" s="567"/>
    </row>
    <row r="170" spans="1:6" x14ac:dyDescent="0.2">
      <c r="A170" s="554"/>
      <c r="B170" s="554"/>
      <c r="C170" s="560"/>
      <c r="D170" s="131" t="s">
        <v>4301</v>
      </c>
      <c r="E170" s="132" t="s">
        <v>617</v>
      </c>
      <c r="F170" s="563"/>
    </row>
    <row r="171" spans="1:6" x14ac:dyDescent="0.2">
      <c r="A171" s="554"/>
      <c r="B171" s="554"/>
      <c r="C171" s="558" t="s">
        <v>1844</v>
      </c>
      <c r="D171" s="131" t="s">
        <v>4302</v>
      </c>
      <c r="E171" s="132" t="s">
        <v>1845</v>
      </c>
      <c r="F171" s="562">
        <v>51603.18</v>
      </c>
    </row>
    <row r="172" spans="1:6" x14ac:dyDescent="0.2">
      <c r="A172" s="554"/>
      <c r="B172" s="554"/>
      <c r="C172" s="559"/>
      <c r="D172" s="131" t="s">
        <v>4303</v>
      </c>
      <c r="E172" s="132" t="s">
        <v>1845</v>
      </c>
      <c r="F172" s="567"/>
    </row>
    <row r="173" spans="1:6" x14ac:dyDescent="0.2">
      <c r="A173" s="554"/>
      <c r="B173" s="554"/>
      <c r="C173" s="559"/>
      <c r="D173" s="131" t="s">
        <v>4304</v>
      </c>
      <c r="E173" s="132" t="s">
        <v>1845</v>
      </c>
      <c r="F173" s="567"/>
    </row>
    <row r="174" spans="1:6" x14ac:dyDescent="0.2">
      <c r="A174" s="554"/>
      <c r="B174" s="554"/>
      <c r="C174" s="560"/>
      <c r="D174" s="131" t="s">
        <v>4305</v>
      </c>
      <c r="E174" s="132" t="s">
        <v>618</v>
      </c>
      <c r="F174" s="563"/>
    </row>
    <row r="175" spans="1:6" x14ac:dyDescent="0.2">
      <c r="A175" s="554"/>
      <c r="B175" s="554"/>
      <c r="C175" s="558" t="s">
        <v>835</v>
      </c>
      <c r="D175" s="131" t="s">
        <v>4306</v>
      </c>
      <c r="E175" s="132" t="s">
        <v>5875</v>
      </c>
      <c r="F175" s="562">
        <v>57092.88</v>
      </c>
    </row>
    <row r="176" spans="1:6" x14ac:dyDescent="0.2">
      <c r="A176" s="554"/>
      <c r="B176" s="554"/>
      <c r="C176" s="559"/>
      <c r="D176" s="131" t="s">
        <v>4307</v>
      </c>
      <c r="E176" s="132" t="s">
        <v>5875</v>
      </c>
      <c r="F176" s="567"/>
    </row>
    <row r="177" spans="1:6" x14ac:dyDescent="0.2">
      <c r="A177" s="554"/>
      <c r="B177" s="554"/>
      <c r="C177" s="559"/>
      <c r="D177" s="131" t="s">
        <v>4308</v>
      </c>
      <c r="E177" s="132" t="s">
        <v>5875</v>
      </c>
      <c r="F177" s="567"/>
    </row>
    <row r="178" spans="1:6" x14ac:dyDescent="0.2">
      <c r="A178" s="555"/>
      <c r="B178" s="555"/>
      <c r="C178" s="560"/>
      <c r="D178" s="131" t="s">
        <v>4309</v>
      </c>
      <c r="E178" s="132" t="s">
        <v>5876</v>
      </c>
      <c r="F178" s="563"/>
    </row>
    <row r="179" spans="1:6" ht="25.5" x14ac:dyDescent="0.2">
      <c r="A179" s="134" t="s">
        <v>2709</v>
      </c>
      <c r="B179" s="134" t="s">
        <v>2785</v>
      </c>
      <c r="C179" s="133"/>
      <c r="D179" s="131" t="s">
        <v>4310</v>
      </c>
      <c r="E179" s="132" t="s">
        <v>4311</v>
      </c>
      <c r="F179" s="135" t="s">
        <v>4129</v>
      </c>
    </row>
    <row r="180" spans="1:6" x14ac:dyDescent="0.2">
      <c r="A180" s="553" t="s">
        <v>163</v>
      </c>
      <c r="B180" s="553" t="s">
        <v>164</v>
      </c>
      <c r="C180" s="133"/>
      <c r="D180" s="131"/>
      <c r="E180" s="556" t="s">
        <v>621</v>
      </c>
      <c r="F180" s="557"/>
    </row>
    <row r="181" spans="1:6" x14ac:dyDescent="0.2">
      <c r="A181" s="554"/>
      <c r="B181" s="554"/>
      <c r="C181" s="133" t="s">
        <v>1218</v>
      </c>
      <c r="D181" s="131" t="s">
        <v>4843</v>
      </c>
      <c r="E181" s="132" t="s">
        <v>4844</v>
      </c>
      <c r="F181" s="98">
        <v>85.81</v>
      </c>
    </row>
    <row r="182" spans="1:6" x14ac:dyDescent="0.2">
      <c r="A182" s="554"/>
      <c r="B182" s="554"/>
      <c r="C182" s="133" t="s">
        <v>1219</v>
      </c>
      <c r="D182" s="131" t="s">
        <v>4845</v>
      </c>
      <c r="E182" s="132" t="s">
        <v>2825</v>
      </c>
      <c r="F182" s="98">
        <v>111.55</v>
      </c>
    </row>
    <row r="183" spans="1:6" x14ac:dyDescent="0.2">
      <c r="A183" s="554"/>
      <c r="B183" s="554"/>
      <c r="C183" s="133" t="s">
        <v>1220</v>
      </c>
      <c r="D183" s="131" t="s">
        <v>4846</v>
      </c>
      <c r="E183" s="132" t="s">
        <v>2628</v>
      </c>
      <c r="F183" s="98">
        <v>137.29</v>
      </c>
    </row>
    <row r="184" spans="1:6" x14ac:dyDescent="0.2">
      <c r="A184" s="554"/>
      <c r="B184" s="554"/>
      <c r="C184" s="133" t="s">
        <v>3258</v>
      </c>
      <c r="D184" s="131" t="s">
        <v>4847</v>
      </c>
      <c r="E184" s="132" t="s">
        <v>2630</v>
      </c>
      <c r="F184" s="98">
        <v>163.03</v>
      </c>
    </row>
    <row r="185" spans="1:6" x14ac:dyDescent="0.2">
      <c r="A185" s="555"/>
      <c r="B185" s="555"/>
      <c r="C185" s="133" t="s">
        <v>532</v>
      </c>
      <c r="D185" s="131" t="s">
        <v>4848</v>
      </c>
      <c r="E185" s="132" t="s">
        <v>5885</v>
      </c>
      <c r="F185" s="98">
        <v>188.77</v>
      </c>
    </row>
    <row r="186" spans="1:6" x14ac:dyDescent="0.2">
      <c r="A186" s="553" t="s">
        <v>165</v>
      </c>
      <c r="B186" s="553" t="s">
        <v>166</v>
      </c>
      <c r="C186" s="133"/>
      <c r="D186" s="131"/>
      <c r="E186" s="556" t="s">
        <v>1090</v>
      </c>
      <c r="F186" s="557"/>
    </row>
    <row r="187" spans="1:6" ht="14.25" x14ac:dyDescent="0.2">
      <c r="A187" s="554"/>
      <c r="B187" s="554"/>
      <c r="C187" s="133" t="s">
        <v>5886</v>
      </c>
      <c r="D187" s="131" t="s">
        <v>4849</v>
      </c>
      <c r="E187" s="132" t="s">
        <v>3358</v>
      </c>
      <c r="F187" s="98">
        <v>148</v>
      </c>
    </row>
    <row r="188" spans="1:6" ht="14.25" x14ac:dyDescent="0.2">
      <c r="A188" s="554"/>
      <c r="B188" s="554"/>
      <c r="C188" s="133" t="s">
        <v>5887</v>
      </c>
      <c r="D188" s="131" t="s">
        <v>4850</v>
      </c>
      <c r="E188" s="132" t="s">
        <v>3359</v>
      </c>
      <c r="F188" s="98">
        <v>236.8</v>
      </c>
    </row>
    <row r="189" spans="1:6" ht="14.25" x14ac:dyDescent="0.2">
      <c r="A189" s="554"/>
      <c r="B189" s="554"/>
      <c r="C189" s="133" t="s">
        <v>5888</v>
      </c>
      <c r="D189" s="131" t="s">
        <v>4851</v>
      </c>
      <c r="E189" s="132" t="s">
        <v>1859</v>
      </c>
      <c r="F189" s="98">
        <v>335.47</v>
      </c>
    </row>
    <row r="190" spans="1:6" x14ac:dyDescent="0.2">
      <c r="A190" s="554"/>
      <c r="B190" s="554"/>
      <c r="C190" s="133" t="s">
        <v>3360</v>
      </c>
      <c r="D190" s="131" t="s">
        <v>4852</v>
      </c>
      <c r="E190" s="132" t="s">
        <v>1824</v>
      </c>
      <c r="F190" s="98">
        <v>473.6</v>
      </c>
    </row>
    <row r="191" spans="1:6" x14ac:dyDescent="0.2">
      <c r="A191" s="554"/>
      <c r="B191" s="554"/>
      <c r="C191" s="133" t="s">
        <v>3361</v>
      </c>
      <c r="D191" s="131" t="s">
        <v>4853</v>
      </c>
      <c r="E191" s="132" t="s">
        <v>2344</v>
      </c>
      <c r="F191" s="98">
        <v>690.67</v>
      </c>
    </row>
    <row r="192" spans="1:6" x14ac:dyDescent="0.2">
      <c r="A192" s="554"/>
      <c r="B192" s="554"/>
      <c r="C192" s="133" t="s">
        <v>3362</v>
      </c>
      <c r="D192" s="131" t="s">
        <v>4854</v>
      </c>
      <c r="E192" s="132" t="s">
        <v>1860</v>
      </c>
      <c r="F192" s="98">
        <v>986.67</v>
      </c>
    </row>
    <row r="193" spans="1:6" x14ac:dyDescent="0.2">
      <c r="A193" s="554"/>
      <c r="B193" s="554"/>
      <c r="C193" s="133" t="s">
        <v>1566</v>
      </c>
      <c r="D193" s="131" t="s">
        <v>4855</v>
      </c>
      <c r="E193" s="132" t="s">
        <v>1861</v>
      </c>
      <c r="F193" s="98">
        <v>1282.67</v>
      </c>
    </row>
    <row r="194" spans="1:6" x14ac:dyDescent="0.2">
      <c r="A194" s="554"/>
      <c r="B194" s="554"/>
      <c r="C194" s="133" t="s">
        <v>1567</v>
      </c>
      <c r="D194" s="131" t="s">
        <v>4856</v>
      </c>
      <c r="E194" s="132" t="s">
        <v>1862</v>
      </c>
      <c r="F194" s="98">
        <v>1578.67</v>
      </c>
    </row>
    <row r="195" spans="1:6" x14ac:dyDescent="0.2">
      <c r="A195" s="554"/>
      <c r="B195" s="554"/>
      <c r="C195" s="133" t="s">
        <v>1568</v>
      </c>
      <c r="D195" s="131" t="s">
        <v>4857</v>
      </c>
      <c r="E195" s="132" t="s">
        <v>1863</v>
      </c>
      <c r="F195" s="98">
        <v>1973.33</v>
      </c>
    </row>
    <row r="196" spans="1:6" x14ac:dyDescent="0.2">
      <c r="A196" s="554"/>
      <c r="B196" s="554"/>
      <c r="C196" s="133" t="s">
        <v>1569</v>
      </c>
      <c r="D196" s="131" t="s">
        <v>4858</v>
      </c>
      <c r="E196" s="132" t="s">
        <v>1570</v>
      </c>
      <c r="F196" s="98">
        <v>2565.33</v>
      </c>
    </row>
    <row r="197" spans="1:6" x14ac:dyDescent="0.2">
      <c r="A197" s="554"/>
      <c r="B197" s="554"/>
      <c r="C197" s="133" t="s">
        <v>1571</v>
      </c>
      <c r="D197" s="131" t="s">
        <v>4859</v>
      </c>
      <c r="E197" s="132" t="s">
        <v>3739</v>
      </c>
      <c r="F197" s="98">
        <v>3157.33</v>
      </c>
    </row>
    <row r="198" spans="1:6" x14ac:dyDescent="0.2">
      <c r="A198" s="554"/>
      <c r="B198" s="554"/>
      <c r="C198" s="133" t="s">
        <v>3740</v>
      </c>
      <c r="D198" s="131" t="s">
        <v>4860</v>
      </c>
      <c r="E198" s="132" t="s">
        <v>3741</v>
      </c>
      <c r="F198" s="98">
        <v>3749.33</v>
      </c>
    </row>
    <row r="199" spans="1:6" x14ac:dyDescent="0.2">
      <c r="A199" s="554"/>
      <c r="B199" s="554"/>
      <c r="C199" s="133" t="s">
        <v>3742</v>
      </c>
      <c r="D199" s="131" t="s">
        <v>4861</v>
      </c>
      <c r="E199" s="132" t="s">
        <v>3743</v>
      </c>
      <c r="F199" s="98">
        <v>4538.67</v>
      </c>
    </row>
    <row r="200" spans="1:6" x14ac:dyDescent="0.2">
      <c r="A200" s="554"/>
      <c r="B200" s="554"/>
      <c r="C200" s="133" t="s">
        <v>3744</v>
      </c>
      <c r="D200" s="131" t="s">
        <v>4862</v>
      </c>
      <c r="E200" s="132" t="s">
        <v>3745</v>
      </c>
      <c r="F200" s="98">
        <v>5722.67</v>
      </c>
    </row>
    <row r="201" spans="1:6" x14ac:dyDescent="0.2">
      <c r="A201" s="554"/>
      <c r="B201" s="554"/>
      <c r="C201" s="133" t="s">
        <v>3746</v>
      </c>
      <c r="D201" s="131" t="s">
        <v>4863</v>
      </c>
      <c r="E201" s="132" t="s">
        <v>3747</v>
      </c>
      <c r="F201" s="98">
        <v>6906.67</v>
      </c>
    </row>
    <row r="202" spans="1:6" x14ac:dyDescent="0.2">
      <c r="A202" s="554"/>
      <c r="B202" s="554"/>
      <c r="C202" s="133" t="s">
        <v>3748</v>
      </c>
      <c r="D202" s="131" t="s">
        <v>4864</v>
      </c>
      <c r="E202" s="132" t="s">
        <v>3749</v>
      </c>
      <c r="F202" s="98">
        <v>8090.67</v>
      </c>
    </row>
    <row r="203" spans="1:6" x14ac:dyDescent="0.2">
      <c r="A203" s="555"/>
      <c r="B203" s="555"/>
      <c r="C203" s="133" t="s">
        <v>3750</v>
      </c>
      <c r="D203" s="131" t="s">
        <v>4865</v>
      </c>
      <c r="E203" s="132" t="s">
        <v>5889</v>
      </c>
      <c r="F203" s="98">
        <v>9274.67</v>
      </c>
    </row>
    <row r="204" spans="1:6" x14ac:dyDescent="0.2">
      <c r="A204" s="553" t="s">
        <v>167</v>
      </c>
      <c r="B204" s="553" t="s">
        <v>168</v>
      </c>
      <c r="C204" s="133"/>
      <c r="D204" s="131"/>
      <c r="E204" s="556" t="s">
        <v>622</v>
      </c>
      <c r="F204" s="557"/>
    </row>
    <row r="205" spans="1:6" x14ac:dyDescent="0.2">
      <c r="A205" s="554"/>
      <c r="B205" s="554"/>
      <c r="C205" s="133" t="s">
        <v>3751</v>
      </c>
      <c r="D205" s="131" t="s">
        <v>4866</v>
      </c>
      <c r="E205" s="132" t="s">
        <v>1331</v>
      </c>
      <c r="F205" s="98">
        <v>1012.61</v>
      </c>
    </row>
    <row r="206" spans="1:6" x14ac:dyDescent="0.2">
      <c r="A206" s="554"/>
      <c r="B206" s="554"/>
      <c r="C206" s="133" t="s">
        <v>3752</v>
      </c>
      <c r="D206" s="131" t="s">
        <v>4867</v>
      </c>
      <c r="E206" s="132" t="s">
        <v>790</v>
      </c>
      <c r="F206" s="98">
        <v>1404.59</v>
      </c>
    </row>
    <row r="207" spans="1:6" x14ac:dyDescent="0.2">
      <c r="A207" s="554"/>
      <c r="B207" s="554"/>
      <c r="C207" s="133" t="s">
        <v>3753</v>
      </c>
      <c r="D207" s="131" t="s">
        <v>4868</v>
      </c>
      <c r="E207" s="132" t="s">
        <v>791</v>
      </c>
      <c r="F207" s="98">
        <v>1796.57</v>
      </c>
    </row>
    <row r="208" spans="1:6" x14ac:dyDescent="0.2">
      <c r="A208" s="554"/>
      <c r="B208" s="554"/>
      <c r="C208" s="133" t="s">
        <v>3754</v>
      </c>
      <c r="D208" s="131" t="s">
        <v>4869</v>
      </c>
      <c r="E208" s="132" t="s">
        <v>792</v>
      </c>
      <c r="F208" s="98">
        <v>2188.54</v>
      </c>
    </row>
    <row r="209" spans="1:6" x14ac:dyDescent="0.2">
      <c r="A209" s="554"/>
      <c r="B209" s="554"/>
      <c r="C209" s="133" t="s">
        <v>3755</v>
      </c>
      <c r="D209" s="131" t="s">
        <v>4870</v>
      </c>
      <c r="E209" s="132" t="s">
        <v>414</v>
      </c>
      <c r="F209" s="98">
        <v>2580.52</v>
      </c>
    </row>
    <row r="210" spans="1:6" x14ac:dyDescent="0.2">
      <c r="A210" s="554"/>
      <c r="B210" s="554"/>
      <c r="C210" s="133" t="s">
        <v>3756</v>
      </c>
      <c r="D210" s="131" t="s">
        <v>4871</v>
      </c>
      <c r="E210" s="132" t="s">
        <v>415</v>
      </c>
      <c r="F210" s="98">
        <v>2972.5</v>
      </c>
    </row>
    <row r="211" spans="1:6" x14ac:dyDescent="0.2">
      <c r="A211" s="554"/>
      <c r="B211" s="554"/>
      <c r="C211" s="133" t="s">
        <v>3757</v>
      </c>
      <c r="D211" s="131" t="s">
        <v>4872</v>
      </c>
      <c r="E211" s="132" t="s">
        <v>2710</v>
      </c>
      <c r="F211" s="98">
        <v>3364.48</v>
      </c>
    </row>
    <row r="212" spans="1:6" x14ac:dyDescent="0.2">
      <c r="A212" s="554"/>
      <c r="B212" s="554"/>
      <c r="C212" s="133" t="s">
        <v>3758</v>
      </c>
      <c r="D212" s="131" t="s">
        <v>4873</v>
      </c>
      <c r="E212" s="132" t="s">
        <v>2179</v>
      </c>
      <c r="F212" s="98">
        <v>3756.46</v>
      </c>
    </row>
    <row r="213" spans="1:6" x14ac:dyDescent="0.2">
      <c r="A213" s="554"/>
      <c r="B213" s="554"/>
      <c r="C213" s="133" t="s">
        <v>3759</v>
      </c>
      <c r="D213" s="131" t="s">
        <v>4874</v>
      </c>
      <c r="E213" s="132" t="s">
        <v>2180</v>
      </c>
      <c r="F213" s="98">
        <v>4279.09</v>
      </c>
    </row>
    <row r="214" spans="1:6" x14ac:dyDescent="0.2">
      <c r="A214" s="554"/>
      <c r="B214" s="554"/>
      <c r="C214" s="133" t="s">
        <v>3760</v>
      </c>
      <c r="D214" s="131" t="s">
        <v>4875</v>
      </c>
      <c r="E214" s="132" t="s">
        <v>2181</v>
      </c>
      <c r="F214" s="98">
        <v>5063.05</v>
      </c>
    </row>
    <row r="215" spans="1:6" x14ac:dyDescent="0.2">
      <c r="A215" s="554"/>
      <c r="B215" s="554"/>
      <c r="C215" s="133" t="s">
        <v>1947</v>
      </c>
      <c r="D215" s="131" t="s">
        <v>4876</v>
      </c>
      <c r="E215" s="132" t="s">
        <v>2182</v>
      </c>
      <c r="F215" s="98">
        <v>5847.01</v>
      </c>
    </row>
    <row r="216" spans="1:6" x14ac:dyDescent="0.2">
      <c r="A216" s="554"/>
      <c r="B216" s="554"/>
      <c r="C216" s="133" t="s">
        <v>1948</v>
      </c>
      <c r="D216" s="131" t="s">
        <v>4877</v>
      </c>
      <c r="E216" s="132" t="s">
        <v>2183</v>
      </c>
      <c r="F216" s="98">
        <v>6630.96</v>
      </c>
    </row>
    <row r="217" spans="1:6" x14ac:dyDescent="0.2">
      <c r="A217" s="554"/>
      <c r="B217" s="554"/>
      <c r="C217" s="133" t="s">
        <v>1949</v>
      </c>
      <c r="D217" s="131" t="s">
        <v>4878</v>
      </c>
      <c r="E217" s="132" t="s">
        <v>2184</v>
      </c>
      <c r="F217" s="98">
        <v>7414.92</v>
      </c>
    </row>
    <row r="218" spans="1:6" x14ac:dyDescent="0.2">
      <c r="A218" s="554"/>
      <c r="B218" s="554"/>
      <c r="C218" s="133" t="s">
        <v>1950</v>
      </c>
      <c r="D218" s="131" t="s">
        <v>4879</v>
      </c>
      <c r="E218" s="132" t="s">
        <v>2185</v>
      </c>
      <c r="F218" s="98">
        <v>8198.8700000000008</v>
      </c>
    </row>
    <row r="219" spans="1:6" x14ac:dyDescent="0.2">
      <c r="A219" s="554"/>
      <c r="B219" s="554"/>
      <c r="C219" s="133" t="s">
        <v>1951</v>
      </c>
      <c r="D219" s="131" t="s">
        <v>4880</v>
      </c>
      <c r="E219" s="132" t="s">
        <v>2186</v>
      </c>
      <c r="F219" s="98">
        <v>8982.83</v>
      </c>
    </row>
    <row r="220" spans="1:6" x14ac:dyDescent="0.2">
      <c r="A220" s="554"/>
      <c r="B220" s="554"/>
      <c r="C220" s="133" t="s">
        <v>1952</v>
      </c>
      <c r="D220" s="131" t="s">
        <v>4881</v>
      </c>
      <c r="E220" s="132" t="s">
        <v>2187</v>
      </c>
      <c r="F220" s="98">
        <v>9766.7900000000009</v>
      </c>
    </row>
    <row r="221" spans="1:6" x14ac:dyDescent="0.2">
      <c r="A221" s="554"/>
      <c r="B221" s="554"/>
      <c r="C221" s="133" t="s">
        <v>1953</v>
      </c>
      <c r="D221" s="131" t="s">
        <v>4882</v>
      </c>
      <c r="E221" s="132" t="s">
        <v>2188</v>
      </c>
      <c r="F221" s="98">
        <v>10550.74</v>
      </c>
    </row>
    <row r="222" spans="1:6" x14ac:dyDescent="0.2">
      <c r="A222" s="554"/>
      <c r="B222" s="554"/>
      <c r="C222" s="133" t="s">
        <v>1954</v>
      </c>
      <c r="D222" s="131" t="s">
        <v>4883</v>
      </c>
      <c r="E222" s="132" t="s">
        <v>2189</v>
      </c>
      <c r="F222" s="98">
        <v>11465.36</v>
      </c>
    </row>
    <row r="223" spans="1:6" x14ac:dyDescent="0.2">
      <c r="A223" s="554"/>
      <c r="B223" s="554"/>
      <c r="C223" s="133" t="s">
        <v>1955</v>
      </c>
      <c r="D223" s="131" t="s">
        <v>4884</v>
      </c>
      <c r="E223" s="132" t="s">
        <v>2190</v>
      </c>
      <c r="F223" s="98">
        <v>12641.29</v>
      </c>
    </row>
    <row r="224" spans="1:6" x14ac:dyDescent="0.2">
      <c r="A224" s="554"/>
      <c r="B224" s="554"/>
      <c r="C224" s="133" t="s">
        <v>1956</v>
      </c>
      <c r="D224" s="131" t="s">
        <v>4885</v>
      </c>
      <c r="E224" s="132" t="s">
        <v>2693</v>
      </c>
      <c r="F224" s="98">
        <v>13817.22</v>
      </c>
    </row>
    <row r="225" spans="1:6" x14ac:dyDescent="0.2">
      <c r="A225" s="554"/>
      <c r="B225" s="554"/>
      <c r="C225" s="133" t="s">
        <v>1957</v>
      </c>
      <c r="D225" s="131" t="s">
        <v>4886</v>
      </c>
      <c r="E225" s="132" t="s">
        <v>2694</v>
      </c>
      <c r="F225" s="98">
        <v>14993.16</v>
      </c>
    </row>
    <row r="226" spans="1:6" x14ac:dyDescent="0.2">
      <c r="A226" s="555"/>
      <c r="B226" s="555"/>
      <c r="C226" s="133" t="s">
        <v>1958</v>
      </c>
      <c r="D226" s="131" t="s">
        <v>4887</v>
      </c>
      <c r="E226" s="132" t="s">
        <v>5890</v>
      </c>
      <c r="F226" s="98">
        <v>16169.09</v>
      </c>
    </row>
    <row r="227" spans="1:6" x14ac:dyDescent="0.2">
      <c r="A227" s="553" t="s">
        <v>169</v>
      </c>
      <c r="B227" s="553" t="s">
        <v>170</v>
      </c>
      <c r="C227" s="133"/>
      <c r="D227" s="131"/>
      <c r="E227" s="556" t="s">
        <v>623</v>
      </c>
      <c r="F227" s="557"/>
    </row>
    <row r="228" spans="1:6" x14ac:dyDescent="0.2">
      <c r="A228" s="554"/>
      <c r="B228" s="554"/>
      <c r="C228" s="133" t="s">
        <v>2891</v>
      </c>
      <c r="D228" s="131" t="s">
        <v>4889</v>
      </c>
      <c r="E228" s="132" t="s">
        <v>3515</v>
      </c>
      <c r="F228" s="98">
        <v>719.7</v>
      </c>
    </row>
    <row r="229" spans="1:6" x14ac:dyDescent="0.2">
      <c r="A229" s="554"/>
      <c r="B229" s="554"/>
      <c r="C229" s="133" t="s">
        <v>1349</v>
      </c>
      <c r="D229" s="131" t="s">
        <v>4890</v>
      </c>
      <c r="E229" s="132" t="s">
        <v>3516</v>
      </c>
      <c r="F229" s="98">
        <v>973.71</v>
      </c>
    </row>
    <row r="230" spans="1:6" x14ac:dyDescent="0.2">
      <c r="A230" s="554"/>
      <c r="B230" s="554"/>
      <c r="C230" s="133" t="s">
        <v>1350</v>
      </c>
      <c r="D230" s="131" t="s">
        <v>4891</v>
      </c>
      <c r="E230" s="132" t="s">
        <v>3517</v>
      </c>
      <c r="F230" s="98">
        <v>1227.72</v>
      </c>
    </row>
    <row r="231" spans="1:6" x14ac:dyDescent="0.2">
      <c r="A231" s="554"/>
      <c r="B231" s="554"/>
      <c r="C231" s="133" t="s">
        <v>1351</v>
      </c>
      <c r="D231" s="131" t="s">
        <v>4892</v>
      </c>
      <c r="E231" s="132" t="s">
        <v>3518</v>
      </c>
      <c r="F231" s="98">
        <v>1481.73</v>
      </c>
    </row>
    <row r="232" spans="1:6" x14ac:dyDescent="0.2">
      <c r="A232" s="554"/>
      <c r="B232" s="554"/>
      <c r="C232" s="133" t="s">
        <v>1352</v>
      </c>
      <c r="D232" s="131" t="s">
        <v>4893</v>
      </c>
      <c r="E232" s="132" t="s">
        <v>3519</v>
      </c>
      <c r="F232" s="98">
        <v>1735.74</v>
      </c>
    </row>
    <row r="233" spans="1:6" x14ac:dyDescent="0.2">
      <c r="A233" s="554"/>
      <c r="B233" s="554"/>
      <c r="C233" s="133" t="s">
        <v>1353</v>
      </c>
      <c r="D233" s="131" t="s">
        <v>4894</v>
      </c>
      <c r="E233" s="132" t="s">
        <v>3520</v>
      </c>
      <c r="F233" s="98">
        <v>1989.75</v>
      </c>
    </row>
    <row r="234" spans="1:6" x14ac:dyDescent="0.2">
      <c r="A234" s="554"/>
      <c r="B234" s="554"/>
      <c r="C234" s="133" t="s">
        <v>1354</v>
      </c>
      <c r="D234" s="131" t="s">
        <v>4895</v>
      </c>
      <c r="E234" s="132" t="s">
        <v>1355</v>
      </c>
      <c r="F234" s="98">
        <v>2328.4299999999998</v>
      </c>
    </row>
    <row r="235" spans="1:6" x14ac:dyDescent="0.2">
      <c r="A235" s="554"/>
      <c r="B235" s="554"/>
      <c r="C235" s="133" t="s">
        <v>1356</v>
      </c>
      <c r="D235" s="131" t="s">
        <v>4896</v>
      </c>
      <c r="E235" s="132" t="s">
        <v>1242</v>
      </c>
      <c r="F235" s="98">
        <v>2836.45</v>
      </c>
    </row>
    <row r="236" spans="1:6" x14ac:dyDescent="0.2">
      <c r="A236" s="554"/>
      <c r="B236" s="554"/>
      <c r="C236" s="133" t="s">
        <v>1357</v>
      </c>
      <c r="D236" s="131" t="s">
        <v>4897</v>
      </c>
      <c r="E236" s="132" t="s">
        <v>1839</v>
      </c>
      <c r="F236" s="98">
        <v>3344.47</v>
      </c>
    </row>
    <row r="237" spans="1:6" x14ac:dyDescent="0.2">
      <c r="A237" s="554"/>
      <c r="B237" s="554"/>
      <c r="C237" s="133" t="s">
        <v>1358</v>
      </c>
      <c r="D237" s="131" t="s">
        <v>4898</v>
      </c>
      <c r="E237" s="132" t="s">
        <v>1840</v>
      </c>
      <c r="F237" s="98">
        <v>3852.49</v>
      </c>
    </row>
    <row r="238" spans="1:6" x14ac:dyDescent="0.2">
      <c r="A238" s="554"/>
      <c r="B238" s="554"/>
      <c r="C238" s="133" t="s">
        <v>1359</v>
      </c>
      <c r="D238" s="131" t="s">
        <v>4899</v>
      </c>
      <c r="E238" s="132" t="s">
        <v>1360</v>
      </c>
      <c r="F238" s="98">
        <v>4360.51</v>
      </c>
    </row>
    <row r="239" spans="1:6" x14ac:dyDescent="0.2">
      <c r="A239" s="554"/>
      <c r="B239" s="554"/>
      <c r="C239" s="133" t="s">
        <v>1361</v>
      </c>
      <c r="D239" s="131" t="s">
        <v>4900</v>
      </c>
      <c r="E239" s="132" t="s">
        <v>1362</v>
      </c>
      <c r="F239" s="98">
        <v>4953.2</v>
      </c>
    </row>
    <row r="240" spans="1:6" x14ac:dyDescent="0.2">
      <c r="A240" s="554"/>
      <c r="B240" s="554"/>
      <c r="C240" s="133" t="s">
        <v>1363</v>
      </c>
      <c r="D240" s="131" t="s">
        <v>4901</v>
      </c>
      <c r="E240" s="132" t="s">
        <v>1364</v>
      </c>
      <c r="F240" s="98">
        <v>5715.23</v>
      </c>
    </row>
    <row r="241" spans="1:6" x14ac:dyDescent="0.2">
      <c r="A241" s="554"/>
      <c r="B241" s="554"/>
      <c r="C241" s="133" t="s">
        <v>1365</v>
      </c>
      <c r="D241" s="131" t="s">
        <v>4902</v>
      </c>
      <c r="E241" s="132" t="s">
        <v>1366</v>
      </c>
      <c r="F241" s="98">
        <v>6477.26</v>
      </c>
    </row>
    <row r="242" spans="1:6" x14ac:dyDescent="0.2">
      <c r="A242" s="554"/>
      <c r="B242" s="554"/>
      <c r="C242" s="133" t="s">
        <v>1367</v>
      </c>
      <c r="D242" s="131" t="s">
        <v>4903</v>
      </c>
      <c r="E242" s="132" t="s">
        <v>1368</v>
      </c>
      <c r="F242" s="98">
        <v>7239.29</v>
      </c>
    </row>
    <row r="243" spans="1:6" x14ac:dyDescent="0.2">
      <c r="A243" s="554"/>
      <c r="B243" s="554"/>
      <c r="C243" s="133" t="s">
        <v>1369</v>
      </c>
      <c r="D243" s="131" t="s">
        <v>4904</v>
      </c>
      <c r="E243" s="132" t="s">
        <v>1370</v>
      </c>
      <c r="F243" s="98">
        <v>8001.32</v>
      </c>
    </row>
    <row r="244" spans="1:6" x14ac:dyDescent="0.2">
      <c r="A244" s="554"/>
      <c r="B244" s="554"/>
      <c r="C244" s="133" t="s">
        <v>1371</v>
      </c>
      <c r="D244" s="131"/>
      <c r="E244" s="132" t="s">
        <v>5891</v>
      </c>
      <c r="F244" s="98"/>
    </row>
    <row r="245" spans="1:6" x14ac:dyDescent="0.2">
      <c r="A245" s="554"/>
      <c r="B245" s="554"/>
      <c r="C245" s="133" t="s">
        <v>1091</v>
      </c>
      <c r="D245" s="131" t="s">
        <v>4905</v>
      </c>
      <c r="E245" s="132" t="s">
        <v>1092</v>
      </c>
      <c r="F245" s="98">
        <v>9017.36</v>
      </c>
    </row>
    <row r="246" spans="1:6" x14ac:dyDescent="0.2">
      <c r="A246" s="554"/>
      <c r="B246" s="554"/>
      <c r="C246" s="133" t="s">
        <v>1093</v>
      </c>
      <c r="D246" s="131" t="s">
        <v>4906</v>
      </c>
      <c r="E246" s="132" t="s">
        <v>1094</v>
      </c>
      <c r="F246" s="98">
        <v>10541.42</v>
      </c>
    </row>
    <row r="247" spans="1:6" x14ac:dyDescent="0.2">
      <c r="A247" s="555"/>
      <c r="B247" s="555"/>
      <c r="C247" s="133" t="s">
        <v>1095</v>
      </c>
      <c r="D247" s="131" t="s">
        <v>4907</v>
      </c>
      <c r="E247" s="132" t="s">
        <v>5892</v>
      </c>
      <c r="F247" s="98">
        <v>12065.48</v>
      </c>
    </row>
    <row r="248" spans="1:6" x14ac:dyDescent="0.2">
      <c r="A248" s="553" t="s">
        <v>171</v>
      </c>
      <c r="B248" s="553" t="s">
        <v>172</v>
      </c>
      <c r="C248" s="133"/>
      <c r="D248" s="131"/>
      <c r="E248" s="556" t="s">
        <v>1436</v>
      </c>
      <c r="F248" s="557"/>
    </row>
    <row r="249" spans="1:6" x14ac:dyDescent="0.2">
      <c r="A249" s="554"/>
      <c r="B249" s="554"/>
      <c r="C249" s="133" t="s">
        <v>1372</v>
      </c>
      <c r="D249" s="131" t="s">
        <v>4908</v>
      </c>
      <c r="E249" s="132" t="s">
        <v>1373</v>
      </c>
      <c r="F249" s="98">
        <v>1728.4</v>
      </c>
    </row>
    <row r="250" spans="1:6" x14ac:dyDescent="0.2">
      <c r="A250" s="554"/>
      <c r="B250" s="554"/>
      <c r="C250" s="133" t="s">
        <v>1374</v>
      </c>
      <c r="D250" s="131" t="s">
        <v>4909</v>
      </c>
      <c r="E250" s="132" t="s">
        <v>1375</v>
      </c>
      <c r="F250" s="98">
        <v>3456.8</v>
      </c>
    </row>
    <row r="251" spans="1:6" x14ac:dyDescent="0.2">
      <c r="A251" s="554"/>
      <c r="B251" s="554"/>
      <c r="C251" s="133" t="s">
        <v>1376</v>
      </c>
      <c r="D251" s="131" t="s">
        <v>4910</v>
      </c>
      <c r="E251" s="132" t="s">
        <v>1377</v>
      </c>
      <c r="F251" s="98">
        <v>5185.2</v>
      </c>
    </row>
    <row r="252" spans="1:6" x14ac:dyDescent="0.2">
      <c r="A252" s="554"/>
      <c r="B252" s="554"/>
      <c r="C252" s="133" t="s">
        <v>1378</v>
      </c>
      <c r="D252" s="131" t="s">
        <v>4911</v>
      </c>
      <c r="E252" s="132" t="s">
        <v>1379</v>
      </c>
      <c r="F252" s="98">
        <v>6913.6</v>
      </c>
    </row>
    <row r="253" spans="1:6" x14ac:dyDescent="0.2">
      <c r="A253" s="554"/>
      <c r="B253" s="554"/>
      <c r="C253" s="133" t="s">
        <v>1380</v>
      </c>
      <c r="D253" s="131" t="s">
        <v>4912</v>
      </c>
      <c r="E253" s="132" t="s">
        <v>1381</v>
      </c>
      <c r="F253" s="98">
        <v>8642</v>
      </c>
    </row>
    <row r="254" spans="1:6" x14ac:dyDescent="0.2">
      <c r="A254" s="554"/>
      <c r="B254" s="554"/>
      <c r="C254" s="133" t="s">
        <v>1382</v>
      </c>
      <c r="D254" s="131" t="s">
        <v>4913</v>
      </c>
      <c r="E254" s="132" t="s">
        <v>1383</v>
      </c>
      <c r="F254" s="98">
        <v>10370.4</v>
      </c>
    </row>
    <row r="255" spans="1:6" x14ac:dyDescent="0.2">
      <c r="A255" s="554"/>
      <c r="B255" s="554"/>
      <c r="C255" s="133" t="s">
        <v>1384</v>
      </c>
      <c r="D255" s="131" t="s">
        <v>4914</v>
      </c>
      <c r="E255" s="132" t="s">
        <v>1385</v>
      </c>
      <c r="F255" s="98">
        <v>12098.8</v>
      </c>
    </row>
    <row r="256" spans="1:6" x14ac:dyDescent="0.2">
      <c r="A256" s="554"/>
      <c r="B256" s="554"/>
      <c r="C256" s="133" t="s">
        <v>1386</v>
      </c>
      <c r="D256" s="131" t="s">
        <v>4915</v>
      </c>
      <c r="E256" s="132" t="s">
        <v>1387</v>
      </c>
      <c r="F256" s="98">
        <v>13827.2</v>
      </c>
    </row>
    <row r="257" spans="1:6" x14ac:dyDescent="0.2">
      <c r="A257" s="554"/>
      <c r="B257" s="554"/>
      <c r="C257" s="133" t="s">
        <v>1388</v>
      </c>
      <c r="D257" s="131" t="s">
        <v>4916</v>
      </c>
      <c r="E257" s="132" t="s">
        <v>1389</v>
      </c>
      <c r="F257" s="98">
        <v>15555.6</v>
      </c>
    </row>
    <row r="258" spans="1:6" x14ac:dyDescent="0.2">
      <c r="A258" s="554"/>
      <c r="B258" s="554"/>
      <c r="C258" s="133" t="s">
        <v>1390</v>
      </c>
      <c r="D258" s="131" t="s">
        <v>4917</v>
      </c>
      <c r="E258" s="132" t="s">
        <v>1391</v>
      </c>
      <c r="F258" s="98">
        <v>17284</v>
      </c>
    </row>
    <row r="259" spans="1:6" x14ac:dyDescent="0.2">
      <c r="A259" s="554"/>
      <c r="B259" s="554"/>
      <c r="C259" s="133" t="s">
        <v>1392</v>
      </c>
      <c r="D259" s="131" t="s">
        <v>4918</v>
      </c>
      <c r="E259" s="132" t="s">
        <v>1393</v>
      </c>
      <c r="F259" s="98">
        <v>19012.400000000001</v>
      </c>
    </row>
    <row r="260" spans="1:6" x14ac:dyDescent="0.2">
      <c r="A260" s="554"/>
      <c r="B260" s="554"/>
      <c r="C260" s="133" t="s">
        <v>1394</v>
      </c>
      <c r="D260" s="131" t="s">
        <v>4919</v>
      </c>
      <c r="E260" s="132" t="s">
        <v>1395</v>
      </c>
      <c r="F260" s="98">
        <v>20740.8</v>
      </c>
    </row>
    <row r="261" spans="1:6" x14ac:dyDescent="0.2">
      <c r="A261" s="554"/>
      <c r="B261" s="554"/>
      <c r="C261" s="133" t="s">
        <v>1396</v>
      </c>
      <c r="D261" s="131" t="s">
        <v>4920</v>
      </c>
      <c r="E261" s="132" t="s">
        <v>1397</v>
      </c>
      <c r="F261" s="98">
        <v>24197.599999999999</v>
      </c>
    </row>
    <row r="262" spans="1:6" x14ac:dyDescent="0.2">
      <c r="A262" s="554"/>
      <c r="B262" s="554"/>
      <c r="C262" s="133" t="s">
        <v>1398</v>
      </c>
      <c r="D262" s="131" t="s">
        <v>4921</v>
      </c>
      <c r="E262" s="132" t="s">
        <v>1399</v>
      </c>
      <c r="F262" s="98">
        <v>27654.400000000001</v>
      </c>
    </row>
    <row r="263" spans="1:6" x14ac:dyDescent="0.2">
      <c r="A263" s="554"/>
      <c r="B263" s="554"/>
      <c r="C263" s="133" t="s">
        <v>1400</v>
      </c>
      <c r="D263" s="131" t="s">
        <v>4922</v>
      </c>
      <c r="E263" s="132" t="s">
        <v>1401</v>
      </c>
      <c r="F263" s="98">
        <v>31111.200000000001</v>
      </c>
    </row>
    <row r="264" spans="1:6" x14ac:dyDescent="0.2">
      <c r="A264" s="554"/>
      <c r="B264" s="554"/>
      <c r="C264" s="133" t="s">
        <v>1402</v>
      </c>
      <c r="D264" s="131" t="s">
        <v>4923</v>
      </c>
      <c r="E264" s="132" t="s">
        <v>1403</v>
      </c>
      <c r="F264" s="98">
        <v>34568</v>
      </c>
    </row>
    <row r="265" spans="1:6" x14ac:dyDescent="0.2">
      <c r="A265" s="554"/>
      <c r="B265" s="554"/>
      <c r="C265" s="133" t="s">
        <v>1404</v>
      </c>
      <c r="D265" s="131" t="s">
        <v>4924</v>
      </c>
      <c r="E265" s="132" t="s">
        <v>1405</v>
      </c>
      <c r="F265" s="98">
        <v>39753.199999999997</v>
      </c>
    </row>
    <row r="266" spans="1:6" x14ac:dyDescent="0.2">
      <c r="A266" s="554"/>
      <c r="B266" s="554"/>
      <c r="C266" s="133" t="s">
        <v>1406</v>
      </c>
      <c r="D266" s="131" t="s">
        <v>4925</v>
      </c>
      <c r="E266" s="132" t="s">
        <v>1407</v>
      </c>
      <c r="F266" s="98">
        <v>44938.400000000001</v>
      </c>
    </row>
    <row r="267" spans="1:6" x14ac:dyDescent="0.2">
      <c r="A267" s="554"/>
      <c r="B267" s="554"/>
      <c r="C267" s="133" t="s">
        <v>1408</v>
      </c>
      <c r="D267" s="131" t="s">
        <v>4926</v>
      </c>
      <c r="E267" s="132" t="s">
        <v>1409</v>
      </c>
      <c r="F267" s="98">
        <v>50123.6</v>
      </c>
    </row>
    <row r="268" spans="1:6" x14ac:dyDescent="0.2">
      <c r="A268" s="554"/>
      <c r="B268" s="554"/>
      <c r="C268" s="133" t="s">
        <v>1410</v>
      </c>
      <c r="D268" s="131"/>
      <c r="E268" s="132" t="s">
        <v>7916</v>
      </c>
      <c r="F268" s="98"/>
    </row>
    <row r="269" spans="1:6" x14ac:dyDescent="0.2">
      <c r="A269" s="554"/>
      <c r="B269" s="554"/>
      <c r="C269" s="133" t="s">
        <v>7917</v>
      </c>
      <c r="D269" s="131" t="s">
        <v>7918</v>
      </c>
      <c r="E269" s="132" t="s">
        <v>7919</v>
      </c>
      <c r="F269" s="98">
        <v>55308.800000000003</v>
      </c>
    </row>
    <row r="270" spans="1:6" x14ac:dyDescent="0.2">
      <c r="A270" s="554"/>
      <c r="B270" s="554"/>
      <c r="C270" s="133" t="s">
        <v>7920</v>
      </c>
      <c r="D270" s="131" t="s">
        <v>7921</v>
      </c>
      <c r="E270" s="132" t="s">
        <v>7922</v>
      </c>
      <c r="F270" s="98">
        <v>65679.199999999997</v>
      </c>
    </row>
    <row r="271" spans="1:6" x14ac:dyDescent="0.2">
      <c r="A271" s="554"/>
      <c r="B271" s="554"/>
      <c r="C271" s="133" t="s">
        <v>7923</v>
      </c>
      <c r="D271" s="131" t="s">
        <v>7924</v>
      </c>
      <c r="E271" s="132" t="s">
        <v>7925</v>
      </c>
      <c r="F271" s="98">
        <v>76049.600000000006</v>
      </c>
    </row>
    <row r="272" spans="1:6" x14ac:dyDescent="0.2">
      <c r="A272" s="554"/>
      <c r="B272" s="554"/>
      <c r="C272" s="133" t="s">
        <v>7926</v>
      </c>
      <c r="D272" s="131" t="s">
        <v>7927</v>
      </c>
      <c r="E272" s="132" t="s">
        <v>7928</v>
      </c>
      <c r="F272" s="98">
        <v>86420</v>
      </c>
    </row>
    <row r="273" spans="1:6" x14ac:dyDescent="0.2">
      <c r="A273" s="555"/>
      <c r="B273" s="555"/>
      <c r="C273" s="133" t="s">
        <v>7929</v>
      </c>
      <c r="D273" s="131" t="s">
        <v>7930</v>
      </c>
      <c r="E273" s="132" t="s">
        <v>7931</v>
      </c>
      <c r="F273" s="98">
        <v>96790.399999999994</v>
      </c>
    </row>
    <row r="274" spans="1:6" x14ac:dyDescent="0.2">
      <c r="A274" s="553" t="s">
        <v>173</v>
      </c>
      <c r="B274" s="553" t="s">
        <v>174</v>
      </c>
      <c r="C274" s="133"/>
      <c r="D274" s="131"/>
      <c r="E274" s="556" t="s">
        <v>624</v>
      </c>
      <c r="F274" s="557"/>
    </row>
    <row r="275" spans="1:6" ht="14.25" x14ac:dyDescent="0.2">
      <c r="A275" s="554"/>
      <c r="B275" s="554"/>
      <c r="C275" s="133" t="s">
        <v>5894</v>
      </c>
      <c r="D275" s="131" t="s">
        <v>4928</v>
      </c>
      <c r="E275" s="132" t="s">
        <v>1411</v>
      </c>
      <c r="F275" s="98">
        <v>295.70999999999998</v>
      </c>
    </row>
    <row r="276" spans="1:6" ht="14.25" x14ac:dyDescent="0.2">
      <c r="A276" s="554"/>
      <c r="B276" s="554"/>
      <c r="C276" s="133" t="s">
        <v>5895</v>
      </c>
      <c r="D276" s="131" t="s">
        <v>4929</v>
      </c>
      <c r="E276" s="132" t="s">
        <v>1412</v>
      </c>
      <c r="F276" s="98">
        <v>517.49</v>
      </c>
    </row>
    <row r="277" spans="1:6" x14ac:dyDescent="0.2">
      <c r="A277" s="554"/>
      <c r="B277" s="554"/>
      <c r="C277" s="133" t="s">
        <v>1413</v>
      </c>
      <c r="D277" s="131" t="s">
        <v>4930</v>
      </c>
      <c r="E277" s="132" t="s">
        <v>1414</v>
      </c>
      <c r="F277" s="98">
        <v>739.27</v>
      </c>
    </row>
    <row r="278" spans="1:6" x14ac:dyDescent="0.2">
      <c r="A278" s="554"/>
      <c r="B278" s="554"/>
      <c r="C278" s="133" t="s">
        <v>1415</v>
      </c>
      <c r="D278" s="131" t="s">
        <v>4931</v>
      </c>
      <c r="E278" s="132" t="s">
        <v>1416</v>
      </c>
      <c r="F278" s="98">
        <v>961.05</v>
      </c>
    </row>
    <row r="279" spans="1:6" x14ac:dyDescent="0.2">
      <c r="A279" s="554"/>
      <c r="B279" s="554"/>
      <c r="C279" s="133" t="s">
        <v>1417</v>
      </c>
      <c r="D279" s="131" t="s">
        <v>4932</v>
      </c>
      <c r="E279" s="132" t="s">
        <v>1418</v>
      </c>
      <c r="F279" s="98">
        <v>1170.1099999999999</v>
      </c>
    </row>
    <row r="280" spans="1:6" x14ac:dyDescent="0.2">
      <c r="A280" s="554"/>
      <c r="B280" s="554"/>
      <c r="C280" s="133" t="s">
        <v>1419</v>
      </c>
      <c r="D280" s="131" t="s">
        <v>4933</v>
      </c>
      <c r="E280" s="132" t="s">
        <v>1420</v>
      </c>
      <c r="F280" s="98">
        <v>1404.61</v>
      </c>
    </row>
    <row r="281" spans="1:6" x14ac:dyDescent="0.2">
      <c r="A281" s="554"/>
      <c r="B281" s="554"/>
      <c r="C281" s="133" t="s">
        <v>1421</v>
      </c>
      <c r="D281" s="131" t="s">
        <v>4934</v>
      </c>
      <c r="E281" s="132" t="s">
        <v>2439</v>
      </c>
      <c r="F281" s="98">
        <v>1626.39</v>
      </c>
    </row>
    <row r="282" spans="1:6" x14ac:dyDescent="0.2">
      <c r="A282" s="554"/>
      <c r="B282" s="554"/>
      <c r="C282" s="133" t="s">
        <v>2440</v>
      </c>
      <c r="D282" s="131" t="s">
        <v>4935</v>
      </c>
      <c r="E282" s="132" t="s">
        <v>2441</v>
      </c>
      <c r="F282" s="98">
        <v>1832.12</v>
      </c>
    </row>
    <row r="283" spans="1:6" x14ac:dyDescent="0.2">
      <c r="A283" s="554"/>
      <c r="B283" s="554"/>
      <c r="C283" s="133" t="s">
        <v>2442</v>
      </c>
      <c r="D283" s="131" t="s">
        <v>4936</v>
      </c>
      <c r="E283" s="132" t="s">
        <v>2443</v>
      </c>
      <c r="F283" s="98">
        <v>2037.49</v>
      </c>
    </row>
    <row r="284" spans="1:6" x14ac:dyDescent="0.2">
      <c r="A284" s="554"/>
      <c r="B284" s="554"/>
      <c r="C284" s="133" t="s">
        <v>2444</v>
      </c>
      <c r="D284" s="131" t="s">
        <v>4937</v>
      </c>
      <c r="E284" s="132" t="s">
        <v>3984</v>
      </c>
      <c r="F284" s="98">
        <v>2270.36</v>
      </c>
    </row>
    <row r="285" spans="1:6" x14ac:dyDescent="0.2">
      <c r="A285" s="554"/>
      <c r="B285" s="554"/>
      <c r="C285" s="133" t="s">
        <v>3985</v>
      </c>
      <c r="D285" s="131" t="s">
        <v>4938</v>
      </c>
      <c r="E285" s="132" t="s">
        <v>3986</v>
      </c>
      <c r="F285" s="98">
        <v>2513.5100000000002</v>
      </c>
    </row>
    <row r="286" spans="1:6" x14ac:dyDescent="0.2">
      <c r="A286" s="554"/>
      <c r="B286" s="554"/>
      <c r="C286" s="133" t="s">
        <v>3987</v>
      </c>
      <c r="D286" s="131" t="s">
        <v>4939</v>
      </c>
      <c r="E286" s="132" t="s">
        <v>3988</v>
      </c>
      <c r="F286" s="98">
        <v>2809.21</v>
      </c>
    </row>
    <row r="287" spans="1:6" x14ac:dyDescent="0.2">
      <c r="A287" s="554"/>
      <c r="B287" s="554"/>
      <c r="C287" s="133" t="s">
        <v>3989</v>
      </c>
      <c r="D287" s="131" t="s">
        <v>4940</v>
      </c>
      <c r="E287" s="132" t="s">
        <v>3990</v>
      </c>
      <c r="F287" s="98">
        <v>3252.77</v>
      </c>
    </row>
    <row r="288" spans="1:6" x14ac:dyDescent="0.2">
      <c r="A288" s="554"/>
      <c r="B288" s="554"/>
      <c r="C288" s="133" t="s">
        <v>3991</v>
      </c>
      <c r="D288" s="131" t="s">
        <v>4941</v>
      </c>
      <c r="E288" s="132" t="s">
        <v>3992</v>
      </c>
      <c r="F288" s="98">
        <v>3696.33</v>
      </c>
    </row>
    <row r="289" spans="1:6" x14ac:dyDescent="0.2">
      <c r="A289" s="554"/>
      <c r="B289" s="554"/>
      <c r="C289" s="133" t="s">
        <v>3993</v>
      </c>
      <c r="D289" s="131" t="s">
        <v>4942</v>
      </c>
      <c r="E289" s="132" t="s">
        <v>3994</v>
      </c>
      <c r="F289" s="98">
        <v>4139.8900000000003</v>
      </c>
    </row>
    <row r="290" spans="1:6" x14ac:dyDescent="0.2">
      <c r="A290" s="554"/>
      <c r="B290" s="554"/>
      <c r="C290" s="133" t="s">
        <v>3995</v>
      </c>
      <c r="D290" s="131" t="s">
        <v>4943</v>
      </c>
      <c r="E290" s="132" t="s">
        <v>3996</v>
      </c>
      <c r="F290" s="98">
        <v>4583.45</v>
      </c>
    </row>
    <row r="291" spans="1:6" x14ac:dyDescent="0.2">
      <c r="A291" s="554"/>
      <c r="B291" s="554"/>
      <c r="C291" s="133" t="s">
        <v>3997</v>
      </c>
      <c r="D291" s="131" t="s">
        <v>4944</v>
      </c>
      <c r="E291" s="132" t="s">
        <v>3998</v>
      </c>
      <c r="F291" s="98">
        <v>5027.01</v>
      </c>
    </row>
    <row r="292" spans="1:6" x14ac:dyDescent="0.2">
      <c r="A292" s="554"/>
      <c r="B292" s="554"/>
      <c r="C292" s="133" t="s">
        <v>3999</v>
      </c>
      <c r="D292" s="131" t="s">
        <v>4945</v>
      </c>
      <c r="E292" s="132" t="s">
        <v>4000</v>
      </c>
      <c r="F292" s="98">
        <v>5470.57</v>
      </c>
    </row>
    <row r="293" spans="1:6" x14ac:dyDescent="0.2">
      <c r="A293" s="554"/>
      <c r="B293" s="554"/>
      <c r="C293" s="133" t="s">
        <v>4001</v>
      </c>
      <c r="D293" s="131" t="s">
        <v>4946</v>
      </c>
      <c r="E293" s="132" t="s">
        <v>4002</v>
      </c>
      <c r="F293" s="98">
        <v>5914.13</v>
      </c>
    </row>
    <row r="294" spans="1:6" x14ac:dyDescent="0.2">
      <c r="A294" s="554"/>
      <c r="B294" s="554"/>
      <c r="C294" s="133" t="s">
        <v>4003</v>
      </c>
      <c r="D294" s="131" t="s">
        <v>4947</v>
      </c>
      <c r="E294" s="132" t="s">
        <v>4004</v>
      </c>
      <c r="F294" s="98">
        <v>6357.69</v>
      </c>
    </row>
    <row r="295" spans="1:6" x14ac:dyDescent="0.2">
      <c r="A295" s="554"/>
      <c r="B295" s="554"/>
      <c r="C295" s="133" t="s">
        <v>1736</v>
      </c>
      <c r="D295" s="131" t="s">
        <v>4948</v>
      </c>
      <c r="E295" s="132" t="s">
        <v>3208</v>
      </c>
      <c r="F295" s="98">
        <v>6801.25</v>
      </c>
    </row>
    <row r="296" spans="1:6" x14ac:dyDescent="0.2">
      <c r="A296" s="555"/>
      <c r="B296" s="555"/>
      <c r="C296" s="133" t="s">
        <v>1469</v>
      </c>
      <c r="D296" s="131" t="s">
        <v>4949</v>
      </c>
      <c r="E296" s="132" t="s">
        <v>5896</v>
      </c>
      <c r="F296" s="98">
        <v>7244.81</v>
      </c>
    </row>
    <row r="297" spans="1:6" ht="63.75" x14ac:dyDescent="0.2">
      <c r="A297" s="553" t="s">
        <v>2912</v>
      </c>
      <c r="B297" s="553" t="s">
        <v>2913</v>
      </c>
      <c r="C297" s="558"/>
      <c r="D297" s="131" t="s">
        <v>4950</v>
      </c>
      <c r="E297" s="132" t="s">
        <v>4951</v>
      </c>
      <c r="F297" s="564" t="s">
        <v>4129</v>
      </c>
    </row>
    <row r="298" spans="1:6" ht="63.75" x14ac:dyDescent="0.2">
      <c r="A298" s="555"/>
      <c r="B298" s="555"/>
      <c r="C298" s="560"/>
      <c r="D298" s="131" t="s">
        <v>4952</v>
      </c>
      <c r="E298" s="132" t="s">
        <v>5897</v>
      </c>
      <c r="F298" s="566"/>
    </row>
    <row r="299" spans="1:6" ht="25.5" x14ac:dyDescent="0.2">
      <c r="A299" s="553" t="s">
        <v>2150</v>
      </c>
      <c r="B299" s="553" t="s">
        <v>2151</v>
      </c>
      <c r="C299" s="558"/>
      <c r="D299" s="131" t="s">
        <v>4953</v>
      </c>
      <c r="E299" s="132" t="s">
        <v>4954</v>
      </c>
      <c r="F299" s="564" t="s">
        <v>4129</v>
      </c>
    </row>
    <row r="300" spans="1:6" ht="38.25" x14ac:dyDescent="0.2">
      <c r="A300" s="554"/>
      <c r="B300" s="554"/>
      <c r="C300" s="559"/>
      <c r="D300" s="131" t="s">
        <v>4955</v>
      </c>
      <c r="E300" s="132" t="s">
        <v>5898</v>
      </c>
      <c r="F300" s="565"/>
    </row>
    <row r="301" spans="1:6" ht="38.25" x14ac:dyDescent="0.2">
      <c r="A301" s="555"/>
      <c r="B301" s="555"/>
      <c r="C301" s="560"/>
      <c r="D301" s="131" t="s">
        <v>4956</v>
      </c>
      <c r="E301" s="132" t="s">
        <v>5899</v>
      </c>
      <c r="F301" s="566"/>
    </row>
    <row r="302" spans="1:6" ht="25.5" x14ac:dyDescent="0.2">
      <c r="A302" s="553" t="s">
        <v>175</v>
      </c>
      <c r="B302" s="553" t="s">
        <v>176</v>
      </c>
      <c r="C302" s="133" t="s">
        <v>625</v>
      </c>
      <c r="D302" s="131" t="s">
        <v>4957</v>
      </c>
      <c r="E302" s="132" t="s">
        <v>1808</v>
      </c>
      <c r="F302" s="98">
        <v>833.08</v>
      </c>
    </row>
    <row r="303" spans="1:6" ht="25.5" x14ac:dyDescent="0.2">
      <c r="A303" s="554"/>
      <c r="B303" s="554"/>
      <c r="C303" s="133" t="s">
        <v>626</v>
      </c>
      <c r="D303" s="131" t="s">
        <v>4958</v>
      </c>
      <c r="E303" s="132" t="s">
        <v>1809</v>
      </c>
      <c r="F303" s="98">
        <v>986.97</v>
      </c>
    </row>
    <row r="304" spans="1:6" ht="25.5" x14ac:dyDescent="0.2">
      <c r="A304" s="555"/>
      <c r="B304" s="555"/>
      <c r="C304" s="133" t="s">
        <v>627</v>
      </c>
      <c r="D304" s="131" t="s">
        <v>4959</v>
      </c>
      <c r="E304" s="132" t="s">
        <v>1810</v>
      </c>
      <c r="F304" s="98">
        <v>1220.9100000000001</v>
      </c>
    </row>
    <row r="305" spans="1:6" x14ac:dyDescent="0.2">
      <c r="A305" s="134" t="s">
        <v>2152</v>
      </c>
      <c r="B305" s="134" t="s">
        <v>2153</v>
      </c>
      <c r="C305" s="133"/>
      <c r="D305" s="131" t="s">
        <v>4960</v>
      </c>
      <c r="E305" s="132" t="s">
        <v>2153</v>
      </c>
      <c r="F305" s="135" t="s">
        <v>4129</v>
      </c>
    </row>
    <row r="306" spans="1:6" ht="25.5" x14ac:dyDescent="0.2">
      <c r="A306" s="553" t="s">
        <v>5900</v>
      </c>
      <c r="B306" s="553" t="s">
        <v>3786</v>
      </c>
      <c r="C306" s="558"/>
      <c r="D306" s="131" t="s">
        <v>4961</v>
      </c>
      <c r="E306" s="132" t="s">
        <v>4962</v>
      </c>
      <c r="F306" s="564" t="s">
        <v>4129</v>
      </c>
    </row>
    <row r="307" spans="1:6" ht="25.5" x14ac:dyDescent="0.2">
      <c r="A307" s="554"/>
      <c r="B307" s="554"/>
      <c r="C307" s="559"/>
      <c r="D307" s="131" t="s">
        <v>4963</v>
      </c>
      <c r="E307" s="132" t="s">
        <v>4964</v>
      </c>
      <c r="F307" s="565"/>
    </row>
    <row r="308" spans="1:6" ht="25.5" x14ac:dyDescent="0.2">
      <c r="A308" s="554"/>
      <c r="B308" s="554"/>
      <c r="C308" s="559"/>
      <c r="D308" s="131" t="s">
        <v>4965</v>
      </c>
      <c r="E308" s="132" t="s">
        <v>4966</v>
      </c>
      <c r="F308" s="565"/>
    </row>
    <row r="309" spans="1:6" ht="25.5" x14ac:dyDescent="0.2">
      <c r="A309" s="555"/>
      <c r="B309" s="555"/>
      <c r="C309" s="560"/>
      <c r="D309" s="131" t="s">
        <v>4967</v>
      </c>
      <c r="E309" s="132" t="s">
        <v>4968</v>
      </c>
      <c r="F309" s="566"/>
    </row>
    <row r="310" spans="1:6" x14ac:dyDescent="0.2">
      <c r="A310" s="553" t="s">
        <v>177</v>
      </c>
      <c r="B310" s="553" t="s">
        <v>178</v>
      </c>
      <c r="C310" s="133"/>
      <c r="D310" s="131"/>
      <c r="E310" s="556" t="s">
        <v>628</v>
      </c>
      <c r="F310" s="557"/>
    </row>
    <row r="311" spans="1:6" x14ac:dyDescent="0.2">
      <c r="A311" s="554"/>
      <c r="B311" s="554"/>
      <c r="C311" s="133" t="s">
        <v>1438</v>
      </c>
      <c r="D311" s="131" t="s">
        <v>4969</v>
      </c>
      <c r="E311" s="132" t="s">
        <v>1439</v>
      </c>
      <c r="F311" s="98">
        <v>109.02</v>
      </c>
    </row>
    <row r="312" spans="1:6" x14ac:dyDescent="0.2">
      <c r="A312" s="554"/>
      <c r="B312" s="554"/>
      <c r="C312" s="133" t="s">
        <v>1440</v>
      </c>
      <c r="D312" s="131" t="s">
        <v>4970</v>
      </c>
      <c r="E312" s="132" t="s">
        <v>1441</v>
      </c>
      <c r="F312" s="98">
        <v>123.24</v>
      </c>
    </row>
    <row r="313" spans="1:6" x14ac:dyDescent="0.2">
      <c r="A313" s="554"/>
      <c r="B313" s="554"/>
      <c r="C313" s="133" t="s">
        <v>1442</v>
      </c>
      <c r="D313" s="131" t="s">
        <v>4971</v>
      </c>
      <c r="E313" s="132" t="s">
        <v>1443</v>
      </c>
      <c r="F313" s="98">
        <v>137.46</v>
      </c>
    </row>
    <row r="314" spans="1:6" x14ac:dyDescent="0.2">
      <c r="A314" s="554"/>
      <c r="B314" s="554"/>
      <c r="C314" s="133" t="s">
        <v>1444</v>
      </c>
      <c r="D314" s="131" t="s">
        <v>4972</v>
      </c>
      <c r="E314" s="132" t="s">
        <v>1445</v>
      </c>
      <c r="F314" s="98">
        <v>151.68</v>
      </c>
    </row>
    <row r="315" spans="1:6" x14ac:dyDescent="0.2">
      <c r="A315" s="554"/>
      <c r="B315" s="554"/>
      <c r="C315" s="133" t="s">
        <v>1446</v>
      </c>
      <c r="D315" s="131" t="s">
        <v>4973</v>
      </c>
      <c r="E315" s="132" t="s">
        <v>1447</v>
      </c>
      <c r="F315" s="98">
        <v>165.9</v>
      </c>
    </row>
    <row r="316" spans="1:6" x14ac:dyDescent="0.2">
      <c r="A316" s="554"/>
      <c r="B316" s="554"/>
      <c r="C316" s="133" t="s">
        <v>1448</v>
      </c>
      <c r="D316" s="131" t="s">
        <v>4974</v>
      </c>
      <c r="E316" s="132" t="s">
        <v>1449</v>
      </c>
      <c r="F316" s="98">
        <v>180.12</v>
      </c>
    </row>
    <row r="317" spans="1:6" x14ac:dyDescent="0.2">
      <c r="A317" s="555"/>
      <c r="B317" s="555"/>
      <c r="C317" s="133" t="s">
        <v>1450</v>
      </c>
      <c r="D317" s="131" t="s">
        <v>4975</v>
      </c>
      <c r="E317" s="132" t="s">
        <v>5901</v>
      </c>
      <c r="F317" s="98">
        <v>194.34</v>
      </c>
    </row>
    <row r="318" spans="1:6" x14ac:dyDescent="0.2">
      <c r="A318" s="553" t="s">
        <v>179</v>
      </c>
      <c r="B318" s="553" t="s">
        <v>5833</v>
      </c>
      <c r="C318" s="133"/>
      <c r="D318" s="131"/>
      <c r="E318" s="556" t="s">
        <v>1451</v>
      </c>
      <c r="F318" s="557"/>
    </row>
    <row r="319" spans="1:6" ht="14.25" x14ac:dyDescent="0.2">
      <c r="A319" s="554"/>
      <c r="B319" s="554"/>
      <c r="C319" s="133" t="s">
        <v>5902</v>
      </c>
      <c r="D319" s="131" t="s">
        <v>4976</v>
      </c>
      <c r="E319" s="132" t="s">
        <v>1864</v>
      </c>
      <c r="F319" s="98">
        <v>361.33</v>
      </c>
    </row>
    <row r="320" spans="1:6" ht="14.25" x14ac:dyDescent="0.2">
      <c r="A320" s="554"/>
      <c r="B320" s="554"/>
      <c r="C320" s="133" t="s">
        <v>5903</v>
      </c>
      <c r="D320" s="131" t="s">
        <v>4977</v>
      </c>
      <c r="E320" s="132" t="s">
        <v>1865</v>
      </c>
      <c r="F320" s="98">
        <v>632.33000000000004</v>
      </c>
    </row>
    <row r="321" spans="1:6" ht="14.25" x14ac:dyDescent="0.2">
      <c r="A321" s="554"/>
      <c r="B321" s="554"/>
      <c r="C321" s="133" t="s">
        <v>5904</v>
      </c>
      <c r="D321" s="131" t="s">
        <v>4978</v>
      </c>
      <c r="E321" s="132" t="s">
        <v>1866</v>
      </c>
      <c r="F321" s="98">
        <v>993.66</v>
      </c>
    </row>
    <row r="322" spans="1:6" x14ac:dyDescent="0.2">
      <c r="A322" s="554"/>
      <c r="B322" s="554"/>
      <c r="C322" s="133" t="s">
        <v>402</v>
      </c>
      <c r="D322" s="131" t="s">
        <v>4979</v>
      </c>
      <c r="E322" s="132" t="s">
        <v>1867</v>
      </c>
      <c r="F322" s="98">
        <v>1354.99</v>
      </c>
    </row>
    <row r="323" spans="1:6" x14ac:dyDescent="0.2">
      <c r="A323" s="554"/>
      <c r="B323" s="554"/>
      <c r="C323" s="133" t="s">
        <v>403</v>
      </c>
      <c r="D323" s="131" t="s">
        <v>4980</v>
      </c>
      <c r="E323" s="132" t="s">
        <v>1868</v>
      </c>
      <c r="F323" s="98">
        <v>2032.49</v>
      </c>
    </row>
    <row r="324" spans="1:6" x14ac:dyDescent="0.2">
      <c r="A324" s="554"/>
      <c r="B324" s="554"/>
      <c r="C324" s="133" t="s">
        <v>404</v>
      </c>
      <c r="D324" s="131" t="s">
        <v>4981</v>
      </c>
      <c r="E324" s="132" t="s">
        <v>1869</v>
      </c>
      <c r="F324" s="98">
        <v>2709.99</v>
      </c>
    </row>
    <row r="325" spans="1:6" x14ac:dyDescent="0.2">
      <c r="A325" s="554"/>
      <c r="B325" s="554"/>
      <c r="C325" s="133" t="s">
        <v>405</v>
      </c>
      <c r="D325" s="131" t="s">
        <v>4982</v>
      </c>
      <c r="E325" s="132" t="s">
        <v>1870</v>
      </c>
      <c r="F325" s="98">
        <v>3387.49</v>
      </c>
    </row>
    <row r="326" spans="1:6" x14ac:dyDescent="0.2">
      <c r="A326" s="554"/>
      <c r="B326" s="554"/>
      <c r="C326" s="133" t="s">
        <v>406</v>
      </c>
      <c r="D326" s="131" t="s">
        <v>4983</v>
      </c>
      <c r="E326" s="132" t="s">
        <v>1871</v>
      </c>
      <c r="F326" s="98">
        <v>4064.98</v>
      </c>
    </row>
    <row r="327" spans="1:6" x14ac:dyDescent="0.2">
      <c r="A327" s="554"/>
      <c r="B327" s="554"/>
      <c r="C327" s="133" t="s">
        <v>407</v>
      </c>
      <c r="D327" s="131" t="s">
        <v>4984</v>
      </c>
      <c r="E327" s="132" t="s">
        <v>1872</v>
      </c>
      <c r="F327" s="98">
        <v>5419.98</v>
      </c>
    </row>
    <row r="328" spans="1:6" x14ac:dyDescent="0.2">
      <c r="A328" s="554"/>
      <c r="B328" s="554"/>
      <c r="C328" s="133" t="s">
        <v>408</v>
      </c>
      <c r="D328" s="131" t="s">
        <v>4985</v>
      </c>
      <c r="E328" s="132" t="s">
        <v>1873</v>
      </c>
      <c r="F328" s="98">
        <v>6774.97</v>
      </c>
    </row>
    <row r="329" spans="1:6" x14ac:dyDescent="0.2">
      <c r="A329" s="554"/>
      <c r="B329" s="554"/>
      <c r="C329" s="133" t="s">
        <v>409</v>
      </c>
      <c r="D329" s="131" t="s">
        <v>4986</v>
      </c>
      <c r="E329" s="132" t="s">
        <v>1874</v>
      </c>
      <c r="F329" s="98">
        <v>8129.96</v>
      </c>
    </row>
    <row r="330" spans="1:6" x14ac:dyDescent="0.2">
      <c r="A330" s="554"/>
      <c r="B330" s="554"/>
      <c r="C330" s="133" t="s">
        <v>410</v>
      </c>
      <c r="D330" s="131" t="s">
        <v>4987</v>
      </c>
      <c r="E330" s="132" t="s">
        <v>1875</v>
      </c>
      <c r="F330" s="98">
        <v>9484.9599999999991</v>
      </c>
    </row>
    <row r="331" spans="1:6" x14ac:dyDescent="0.2">
      <c r="A331" s="554"/>
      <c r="B331" s="554"/>
      <c r="C331" s="133" t="s">
        <v>411</v>
      </c>
      <c r="D331" s="131" t="s">
        <v>4988</v>
      </c>
      <c r="E331" s="132" t="s">
        <v>1876</v>
      </c>
      <c r="F331" s="98">
        <v>10839.95</v>
      </c>
    </row>
    <row r="332" spans="1:6" x14ac:dyDescent="0.2">
      <c r="A332" s="554"/>
      <c r="B332" s="554"/>
      <c r="C332" s="133" t="s">
        <v>412</v>
      </c>
      <c r="D332" s="131" t="s">
        <v>3867</v>
      </c>
      <c r="E332" s="132" t="s">
        <v>1877</v>
      </c>
      <c r="F332" s="98">
        <v>12194.95</v>
      </c>
    </row>
    <row r="333" spans="1:6" x14ac:dyDescent="0.2">
      <c r="A333" s="554"/>
      <c r="B333" s="554"/>
      <c r="C333" s="133" t="s">
        <v>413</v>
      </c>
      <c r="D333" s="131"/>
      <c r="E333" s="132" t="s">
        <v>7932</v>
      </c>
      <c r="F333" s="98"/>
    </row>
    <row r="334" spans="1:6" x14ac:dyDescent="0.2">
      <c r="A334" s="554"/>
      <c r="B334" s="554"/>
      <c r="C334" s="133" t="s">
        <v>7933</v>
      </c>
      <c r="D334" s="131" t="s">
        <v>7934</v>
      </c>
      <c r="E334" s="365" t="s">
        <v>7935</v>
      </c>
      <c r="F334" s="98">
        <v>13549.94</v>
      </c>
    </row>
    <row r="335" spans="1:6" x14ac:dyDescent="0.2">
      <c r="A335" s="554"/>
      <c r="B335" s="554"/>
      <c r="C335" s="133" t="s">
        <v>7936</v>
      </c>
      <c r="D335" s="131" t="s">
        <v>7937</v>
      </c>
      <c r="E335" s="365" t="s">
        <v>7938</v>
      </c>
      <c r="F335" s="98">
        <v>16259.93</v>
      </c>
    </row>
    <row r="336" spans="1:6" x14ac:dyDescent="0.2">
      <c r="A336" s="554"/>
      <c r="B336" s="554"/>
      <c r="C336" s="133" t="s">
        <v>7939</v>
      </c>
      <c r="D336" s="131" t="s">
        <v>7940</v>
      </c>
      <c r="E336" s="365" t="s">
        <v>7941</v>
      </c>
      <c r="F336" s="98">
        <v>18969.919999999998</v>
      </c>
    </row>
    <row r="337" spans="1:6" x14ac:dyDescent="0.2">
      <c r="A337" s="554"/>
      <c r="B337" s="554"/>
      <c r="C337" s="133" t="s">
        <v>7942</v>
      </c>
      <c r="D337" s="131" t="s">
        <v>7943</v>
      </c>
      <c r="E337" s="365" t="s">
        <v>7944</v>
      </c>
      <c r="F337" s="98">
        <v>21679.9</v>
      </c>
    </row>
    <row r="338" spans="1:6" x14ac:dyDescent="0.2">
      <c r="A338" s="554"/>
      <c r="B338" s="554"/>
      <c r="C338" s="133" t="s">
        <v>7945</v>
      </c>
      <c r="D338" s="131" t="s">
        <v>7946</v>
      </c>
      <c r="E338" s="365" t="s">
        <v>7947</v>
      </c>
      <c r="F338" s="98">
        <v>24389.89</v>
      </c>
    </row>
    <row r="339" spans="1:6" x14ac:dyDescent="0.2">
      <c r="A339" s="554"/>
      <c r="B339" s="554"/>
      <c r="C339" s="133" t="s">
        <v>7948</v>
      </c>
      <c r="D339" s="131" t="s">
        <v>7949</v>
      </c>
      <c r="E339" s="365" t="s">
        <v>7950</v>
      </c>
      <c r="F339" s="98">
        <v>27099.88</v>
      </c>
    </row>
    <row r="340" spans="1:6" x14ac:dyDescent="0.2">
      <c r="A340" s="554"/>
      <c r="B340" s="554"/>
      <c r="C340" s="133" t="s">
        <v>7951</v>
      </c>
      <c r="D340" s="131" t="s">
        <v>7952</v>
      </c>
      <c r="E340" s="365" t="s">
        <v>7953</v>
      </c>
      <c r="F340" s="98">
        <v>32519.86</v>
      </c>
    </row>
    <row r="341" spans="1:6" x14ac:dyDescent="0.2">
      <c r="A341" s="554"/>
      <c r="B341" s="554"/>
      <c r="C341" s="133" t="s">
        <v>7954</v>
      </c>
      <c r="D341" s="131" t="s">
        <v>7955</v>
      </c>
      <c r="E341" s="365" t="s">
        <v>7956</v>
      </c>
      <c r="F341" s="98">
        <v>37939.83</v>
      </c>
    </row>
    <row r="342" spans="1:6" x14ac:dyDescent="0.2">
      <c r="A342" s="555"/>
      <c r="B342" s="555"/>
      <c r="C342" s="133" t="s">
        <v>7957</v>
      </c>
      <c r="D342" s="131" t="s">
        <v>7958</v>
      </c>
      <c r="E342" s="132" t="s">
        <v>7959</v>
      </c>
      <c r="F342" s="98">
        <v>43359.81</v>
      </c>
    </row>
    <row r="343" spans="1:6" x14ac:dyDescent="0.2">
      <c r="A343" s="553" t="s">
        <v>180</v>
      </c>
      <c r="B343" s="553" t="s">
        <v>181</v>
      </c>
      <c r="C343" s="133"/>
      <c r="D343" s="131"/>
      <c r="E343" s="556" t="s">
        <v>810</v>
      </c>
      <c r="F343" s="557"/>
    </row>
    <row r="344" spans="1:6" ht="14.25" x14ac:dyDescent="0.2">
      <c r="A344" s="554"/>
      <c r="B344" s="554"/>
      <c r="C344" s="133" t="s">
        <v>5906</v>
      </c>
      <c r="D344" s="131" t="s">
        <v>3869</v>
      </c>
      <c r="E344" s="132" t="s">
        <v>692</v>
      </c>
      <c r="F344" s="98">
        <v>348.6</v>
      </c>
    </row>
    <row r="345" spans="1:6" ht="14.25" x14ac:dyDescent="0.2">
      <c r="A345" s="554"/>
      <c r="B345" s="554"/>
      <c r="C345" s="133" t="s">
        <v>5907</v>
      </c>
      <c r="D345" s="131" t="s">
        <v>3870</v>
      </c>
      <c r="E345" s="132" t="s">
        <v>570</v>
      </c>
      <c r="F345" s="98">
        <v>610.04999999999995</v>
      </c>
    </row>
    <row r="346" spans="1:6" ht="14.25" x14ac:dyDescent="0.2">
      <c r="A346" s="554"/>
      <c r="B346" s="554"/>
      <c r="C346" s="133" t="s">
        <v>5908</v>
      </c>
      <c r="D346" s="131" t="s">
        <v>3871</v>
      </c>
      <c r="E346" s="132" t="s">
        <v>260</v>
      </c>
      <c r="F346" s="98">
        <v>871.5</v>
      </c>
    </row>
    <row r="347" spans="1:6" x14ac:dyDescent="0.2">
      <c r="A347" s="554"/>
      <c r="B347" s="554"/>
      <c r="C347" s="133" t="s">
        <v>261</v>
      </c>
      <c r="D347" s="131" t="s">
        <v>3872</v>
      </c>
      <c r="E347" s="132" t="s">
        <v>262</v>
      </c>
      <c r="F347" s="98">
        <v>1045.8</v>
      </c>
    </row>
    <row r="348" spans="1:6" x14ac:dyDescent="0.2">
      <c r="A348" s="554"/>
      <c r="B348" s="554"/>
      <c r="C348" s="133" t="s">
        <v>263</v>
      </c>
      <c r="D348" s="131" t="s">
        <v>3873</v>
      </c>
      <c r="E348" s="132" t="s">
        <v>264</v>
      </c>
      <c r="F348" s="98">
        <v>1568.7</v>
      </c>
    </row>
    <row r="349" spans="1:6" x14ac:dyDescent="0.2">
      <c r="A349" s="554"/>
      <c r="B349" s="554"/>
      <c r="C349" s="133" t="s">
        <v>265</v>
      </c>
      <c r="D349" s="131" t="s">
        <v>3874</v>
      </c>
      <c r="E349" s="132" t="s">
        <v>266</v>
      </c>
      <c r="F349" s="98">
        <v>2091.6</v>
      </c>
    </row>
    <row r="350" spans="1:6" x14ac:dyDescent="0.2">
      <c r="A350" s="554"/>
      <c r="B350" s="554"/>
      <c r="C350" s="133" t="s">
        <v>267</v>
      </c>
      <c r="D350" s="131" t="s">
        <v>3875</v>
      </c>
      <c r="E350" s="132" t="s">
        <v>268</v>
      </c>
      <c r="F350" s="98">
        <v>2614.5</v>
      </c>
    </row>
    <row r="351" spans="1:6" x14ac:dyDescent="0.2">
      <c r="A351" s="554"/>
      <c r="B351" s="554"/>
      <c r="C351" s="133" t="s">
        <v>269</v>
      </c>
      <c r="D351" s="131" t="s">
        <v>3876</v>
      </c>
      <c r="E351" s="132" t="s">
        <v>573</v>
      </c>
      <c r="F351" s="98">
        <v>3137.4</v>
      </c>
    </row>
    <row r="352" spans="1:6" x14ac:dyDescent="0.2">
      <c r="A352" s="554"/>
      <c r="B352" s="554"/>
      <c r="C352" s="133" t="s">
        <v>574</v>
      </c>
      <c r="D352" s="131" t="s">
        <v>3877</v>
      </c>
      <c r="E352" s="132" t="s">
        <v>575</v>
      </c>
      <c r="F352" s="98">
        <v>3660.3</v>
      </c>
    </row>
    <row r="353" spans="1:6" x14ac:dyDescent="0.2">
      <c r="A353" s="554"/>
      <c r="B353" s="554"/>
      <c r="C353" s="133" t="s">
        <v>576</v>
      </c>
      <c r="D353" s="131" t="s">
        <v>3878</v>
      </c>
      <c r="E353" s="132" t="s">
        <v>577</v>
      </c>
      <c r="F353" s="98">
        <v>4183.2</v>
      </c>
    </row>
    <row r="354" spans="1:6" x14ac:dyDescent="0.2">
      <c r="A354" s="554"/>
      <c r="B354" s="554"/>
      <c r="C354" s="133" t="s">
        <v>578</v>
      </c>
      <c r="D354" s="131" t="s">
        <v>3879</v>
      </c>
      <c r="E354" s="132" t="s">
        <v>579</v>
      </c>
      <c r="F354" s="98">
        <v>5229</v>
      </c>
    </row>
    <row r="355" spans="1:6" x14ac:dyDescent="0.2">
      <c r="A355" s="554"/>
      <c r="B355" s="554"/>
      <c r="C355" s="133" t="s">
        <v>580</v>
      </c>
      <c r="D355" s="131" t="s">
        <v>3880</v>
      </c>
      <c r="E355" s="132" t="s">
        <v>581</v>
      </c>
      <c r="F355" s="98">
        <v>6274.8</v>
      </c>
    </row>
    <row r="356" spans="1:6" x14ac:dyDescent="0.2">
      <c r="A356" s="554"/>
      <c r="B356" s="554"/>
      <c r="C356" s="133" t="s">
        <v>582</v>
      </c>
      <c r="D356" s="131" t="s">
        <v>3881</v>
      </c>
      <c r="E356" s="132" t="s">
        <v>583</v>
      </c>
      <c r="F356" s="98">
        <v>7320.6</v>
      </c>
    </row>
    <row r="357" spans="1:6" x14ac:dyDescent="0.2">
      <c r="A357" s="555"/>
      <c r="B357" s="555"/>
      <c r="C357" s="133" t="s">
        <v>584</v>
      </c>
      <c r="D357" s="131" t="s">
        <v>3882</v>
      </c>
      <c r="E357" s="132" t="s">
        <v>5909</v>
      </c>
      <c r="F357" s="98">
        <v>8366.4</v>
      </c>
    </row>
    <row r="358" spans="1:6" x14ac:dyDescent="0.2">
      <c r="A358" s="553" t="s">
        <v>182</v>
      </c>
      <c r="B358" s="553" t="s">
        <v>183</v>
      </c>
      <c r="C358" s="133"/>
      <c r="D358" s="131"/>
      <c r="E358" s="556" t="s">
        <v>811</v>
      </c>
      <c r="F358" s="557"/>
    </row>
    <row r="359" spans="1:6" x14ac:dyDescent="0.2">
      <c r="A359" s="554"/>
      <c r="B359" s="554"/>
      <c r="C359" s="133" t="s">
        <v>793</v>
      </c>
      <c r="D359" s="131" t="s">
        <v>3883</v>
      </c>
      <c r="E359" s="132" t="s">
        <v>1878</v>
      </c>
      <c r="F359" s="98">
        <v>788.45</v>
      </c>
    </row>
    <row r="360" spans="1:6" x14ac:dyDescent="0.2">
      <c r="A360" s="554"/>
      <c r="B360" s="554"/>
      <c r="C360" s="133" t="s">
        <v>794</v>
      </c>
      <c r="D360" s="131" t="s">
        <v>3884</v>
      </c>
      <c r="E360" s="132" t="s">
        <v>1879</v>
      </c>
      <c r="F360" s="98">
        <v>1576.9</v>
      </c>
    </row>
    <row r="361" spans="1:6" x14ac:dyDescent="0.2">
      <c r="A361" s="554"/>
      <c r="B361" s="554"/>
      <c r="C361" s="133" t="s">
        <v>795</v>
      </c>
      <c r="D361" s="131" t="s">
        <v>3885</v>
      </c>
      <c r="E361" s="132" t="s">
        <v>1880</v>
      </c>
      <c r="F361" s="98">
        <v>2365.35</v>
      </c>
    </row>
    <row r="362" spans="1:6" x14ac:dyDescent="0.2">
      <c r="A362" s="554"/>
      <c r="B362" s="554"/>
      <c r="C362" s="133" t="s">
        <v>796</v>
      </c>
      <c r="D362" s="131" t="s">
        <v>3886</v>
      </c>
      <c r="E362" s="132" t="s">
        <v>1881</v>
      </c>
      <c r="F362" s="98">
        <v>3153.8</v>
      </c>
    </row>
    <row r="363" spans="1:6" x14ac:dyDescent="0.2">
      <c r="A363" s="554"/>
      <c r="B363" s="554"/>
      <c r="C363" s="133" t="s">
        <v>797</v>
      </c>
      <c r="D363" s="131" t="s">
        <v>3887</v>
      </c>
      <c r="E363" s="132" t="s">
        <v>1882</v>
      </c>
      <c r="F363" s="98">
        <v>3942.25</v>
      </c>
    </row>
    <row r="364" spans="1:6" x14ac:dyDescent="0.2">
      <c r="A364" s="554"/>
      <c r="B364" s="554"/>
      <c r="C364" s="133" t="s">
        <v>798</v>
      </c>
      <c r="D364" s="131" t="s">
        <v>3888</v>
      </c>
      <c r="E364" s="132" t="s">
        <v>1883</v>
      </c>
      <c r="F364" s="98">
        <v>5124.93</v>
      </c>
    </row>
    <row r="365" spans="1:6" x14ac:dyDescent="0.2">
      <c r="A365" s="554"/>
      <c r="B365" s="554"/>
      <c r="C365" s="133" t="s">
        <v>799</v>
      </c>
      <c r="D365" s="131" t="s">
        <v>3889</v>
      </c>
      <c r="E365" s="132" t="s">
        <v>1884</v>
      </c>
      <c r="F365" s="98">
        <v>6701.83</v>
      </c>
    </row>
    <row r="366" spans="1:6" x14ac:dyDescent="0.2">
      <c r="A366" s="554"/>
      <c r="B366" s="554"/>
      <c r="C366" s="133" t="s">
        <v>800</v>
      </c>
      <c r="D366" s="131" t="s">
        <v>3890</v>
      </c>
      <c r="E366" s="132" t="s">
        <v>1885</v>
      </c>
      <c r="F366" s="98">
        <v>8278.73</v>
      </c>
    </row>
    <row r="367" spans="1:6" x14ac:dyDescent="0.2">
      <c r="A367" s="554"/>
      <c r="B367" s="554"/>
      <c r="C367" s="133" t="s">
        <v>801</v>
      </c>
      <c r="D367" s="131" t="s">
        <v>3891</v>
      </c>
      <c r="E367" s="132" t="s">
        <v>3441</v>
      </c>
      <c r="F367" s="98">
        <v>9855.6299999999992</v>
      </c>
    </row>
    <row r="368" spans="1:6" x14ac:dyDescent="0.2">
      <c r="A368" s="554"/>
      <c r="B368" s="554"/>
      <c r="C368" s="133" t="s">
        <v>802</v>
      </c>
      <c r="D368" s="131" t="s">
        <v>3892</v>
      </c>
      <c r="E368" s="132" t="s">
        <v>3442</v>
      </c>
      <c r="F368" s="98">
        <v>12089.57</v>
      </c>
    </row>
    <row r="369" spans="1:6" x14ac:dyDescent="0.2">
      <c r="A369" s="554"/>
      <c r="B369" s="554"/>
      <c r="C369" s="133" t="s">
        <v>803</v>
      </c>
      <c r="D369" s="131" t="s">
        <v>3893</v>
      </c>
      <c r="E369" s="132" t="s">
        <v>3443</v>
      </c>
      <c r="F369" s="98">
        <v>15243.37</v>
      </c>
    </row>
    <row r="370" spans="1:6" x14ac:dyDescent="0.2">
      <c r="A370" s="555"/>
      <c r="B370" s="555"/>
      <c r="C370" s="133" t="s">
        <v>804</v>
      </c>
      <c r="D370" s="131" t="s">
        <v>3894</v>
      </c>
      <c r="E370" s="132" t="s">
        <v>5910</v>
      </c>
      <c r="F370" s="98">
        <v>18397.169999999998</v>
      </c>
    </row>
    <row r="371" spans="1:6" x14ac:dyDescent="0.2">
      <c r="A371" s="553" t="s">
        <v>186</v>
      </c>
      <c r="B371" s="553" t="s">
        <v>187</v>
      </c>
      <c r="C371" s="133"/>
      <c r="D371" s="131"/>
      <c r="E371" s="556" t="s">
        <v>785</v>
      </c>
      <c r="F371" s="557"/>
    </row>
    <row r="372" spans="1:6" ht="14.25" x14ac:dyDescent="0.2">
      <c r="A372" s="554"/>
      <c r="B372" s="554"/>
      <c r="C372" s="133" t="s">
        <v>5914</v>
      </c>
      <c r="D372" s="131" t="s">
        <v>3902</v>
      </c>
      <c r="E372" s="132" t="s">
        <v>1411</v>
      </c>
      <c r="F372" s="98">
        <v>395.61</v>
      </c>
    </row>
    <row r="373" spans="1:6" ht="14.25" x14ac:dyDescent="0.2">
      <c r="A373" s="554"/>
      <c r="B373" s="554"/>
      <c r="C373" s="133" t="s">
        <v>5915</v>
      </c>
      <c r="D373" s="131" t="s">
        <v>3903</v>
      </c>
      <c r="E373" s="132" t="s">
        <v>1412</v>
      </c>
      <c r="F373" s="98">
        <v>692.32</v>
      </c>
    </row>
    <row r="374" spans="1:6" x14ac:dyDescent="0.2">
      <c r="A374" s="554"/>
      <c r="B374" s="554"/>
      <c r="C374" s="133" t="s">
        <v>1012</v>
      </c>
      <c r="D374" s="131" t="s">
        <v>3904</v>
      </c>
      <c r="E374" s="132" t="s">
        <v>1414</v>
      </c>
      <c r="F374" s="98">
        <v>989.03</v>
      </c>
    </row>
    <row r="375" spans="1:6" x14ac:dyDescent="0.2">
      <c r="A375" s="554"/>
      <c r="B375" s="554"/>
      <c r="C375" s="133" t="s">
        <v>1013</v>
      </c>
      <c r="D375" s="131" t="s">
        <v>3905</v>
      </c>
      <c r="E375" s="132" t="s">
        <v>1416</v>
      </c>
      <c r="F375" s="98">
        <v>1285.74</v>
      </c>
    </row>
    <row r="376" spans="1:6" x14ac:dyDescent="0.2">
      <c r="A376" s="554"/>
      <c r="B376" s="554"/>
      <c r="C376" s="133" t="s">
        <v>1014</v>
      </c>
      <c r="D376" s="131" t="s">
        <v>3906</v>
      </c>
      <c r="E376" s="132" t="s">
        <v>1418</v>
      </c>
      <c r="F376" s="98">
        <v>1582.45</v>
      </c>
    </row>
    <row r="377" spans="1:6" x14ac:dyDescent="0.2">
      <c r="A377" s="554"/>
      <c r="B377" s="554"/>
      <c r="C377" s="133" t="s">
        <v>1015</v>
      </c>
      <c r="D377" s="131" t="s">
        <v>3907</v>
      </c>
      <c r="E377" s="132" t="s">
        <v>1420</v>
      </c>
      <c r="F377" s="98">
        <v>1879.16</v>
      </c>
    </row>
    <row r="378" spans="1:6" x14ac:dyDescent="0.2">
      <c r="A378" s="554"/>
      <c r="B378" s="554"/>
      <c r="C378" s="133" t="s">
        <v>1016</v>
      </c>
      <c r="D378" s="131" t="s">
        <v>3908</v>
      </c>
      <c r="E378" s="132" t="s">
        <v>2439</v>
      </c>
      <c r="F378" s="98">
        <v>2175.87</v>
      </c>
    </row>
    <row r="379" spans="1:6" x14ac:dyDescent="0.2">
      <c r="A379" s="554"/>
      <c r="B379" s="554"/>
      <c r="C379" s="133" t="s">
        <v>1017</v>
      </c>
      <c r="D379" s="131" t="s">
        <v>3909</v>
      </c>
      <c r="E379" s="132" t="s">
        <v>2441</v>
      </c>
      <c r="F379" s="98">
        <v>2472.58</v>
      </c>
    </row>
    <row r="380" spans="1:6" x14ac:dyDescent="0.2">
      <c r="A380" s="554"/>
      <c r="B380" s="554"/>
      <c r="C380" s="133" t="s">
        <v>1018</v>
      </c>
      <c r="D380" s="131" t="s">
        <v>3910</v>
      </c>
      <c r="E380" s="132" t="s">
        <v>2443</v>
      </c>
      <c r="F380" s="98">
        <v>2769.29</v>
      </c>
    </row>
    <row r="381" spans="1:6" x14ac:dyDescent="0.2">
      <c r="A381" s="554"/>
      <c r="B381" s="554"/>
      <c r="C381" s="133" t="s">
        <v>1019</v>
      </c>
      <c r="D381" s="131" t="s">
        <v>3911</v>
      </c>
      <c r="E381" s="132" t="s">
        <v>3984</v>
      </c>
      <c r="F381" s="98">
        <v>3066</v>
      </c>
    </row>
    <row r="382" spans="1:6" x14ac:dyDescent="0.2">
      <c r="A382" s="554"/>
      <c r="B382" s="554"/>
      <c r="C382" s="133" t="s">
        <v>1743</v>
      </c>
      <c r="D382" s="131" t="s">
        <v>3912</v>
      </c>
      <c r="E382" s="132" t="s">
        <v>3986</v>
      </c>
      <c r="F382" s="98">
        <v>3362.71</v>
      </c>
    </row>
    <row r="383" spans="1:6" x14ac:dyDescent="0.2">
      <c r="A383" s="554"/>
      <c r="B383" s="554"/>
      <c r="C383" s="133" t="s">
        <v>1744</v>
      </c>
      <c r="D383" s="131" t="s">
        <v>3913</v>
      </c>
      <c r="E383" s="132" t="s">
        <v>3988</v>
      </c>
      <c r="F383" s="98">
        <v>3758.33</v>
      </c>
    </row>
    <row r="384" spans="1:6" x14ac:dyDescent="0.2">
      <c r="A384" s="554"/>
      <c r="B384" s="554"/>
      <c r="C384" s="133" t="s">
        <v>1745</v>
      </c>
      <c r="D384" s="131" t="s">
        <v>3914</v>
      </c>
      <c r="E384" s="132" t="s">
        <v>3990</v>
      </c>
      <c r="F384" s="98">
        <v>4351.75</v>
      </c>
    </row>
    <row r="385" spans="1:6" x14ac:dyDescent="0.2">
      <c r="A385" s="554"/>
      <c r="B385" s="554"/>
      <c r="C385" s="133" t="s">
        <v>1746</v>
      </c>
      <c r="D385" s="131" t="s">
        <v>3915</v>
      </c>
      <c r="E385" s="132" t="s">
        <v>3992</v>
      </c>
      <c r="F385" s="98">
        <v>4945.17</v>
      </c>
    </row>
    <row r="386" spans="1:6" x14ac:dyDescent="0.2">
      <c r="A386" s="554"/>
      <c r="B386" s="554"/>
      <c r="C386" s="133" t="s">
        <v>1747</v>
      </c>
      <c r="D386" s="131" t="s">
        <v>3916</v>
      </c>
      <c r="E386" s="132" t="s">
        <v>3994</v>
      </c>
      <c r="F386" s="98">
        <v>5538.59</v>
      </c>
    </row>
    <row r="387" spans="1:6" x14ac:dyDescent="0.2">
      <c r="A387" s="554"/>
      <c r="B387" s="554"/>
      <c r="C387" s="133" t="s">
        <v>1748</v>
      </c>
      <c r="D387" s="131" t="s">
        <v>3917</v>
      </c>
      <c r="E387" s="132" t="s">
        <v>3996</v>
      </c>
      <c r="F387" s="98">
        <v>6132.01</v>
      </c>
    </row>
    <row r="388" spans="1:6" x14ac:dyDescent="0.2">
      <c r="A388" s="554"/>
      <c r="B388" s="554"/>
      <c r="C388" s="133" t="s">
        <v>1749</v>
      </c>
      <c r="D388" s="131" t="s">
        <v>3918</v>
      </c>
      <c r="E388" s="132" t="s">
        <v>3998</v>
      </c>
      <c r="F388" s="98">
        <v>6725.43</v>
      </c>
    </row>
    <row r="389" spans="1:6" x14ac:dyDescent="0.2">
      <c r="A389" s="555"/>
      <c r="B389" s="555"/>
      <c r="C389" s="133" t="s">
        <v>1750</v>
      </c>
      <c r="D389" s="131" t="s">
        <v>3919</v>
      </c>
      <c r="E389" s="132" t="s">
        <v>5916</v>
      </c>
      <c r="F389" s="98">
        <v>7318.85</v>
      </c>
    </row>
    <row r="390" spans="1:6" x14ac:dyDescent="0.2">
      <c r="A390" s="553" t="s">
        <v>192</v>
      </c>
      <c r="B390" s="553" t="s">
        <v>193</v>
      </c>
      <c r="C390" s="133"/>
      <c r="D390" s="131"/>
      <c r="E390" s="556" t="s">
        <v>1561</v>
      </c>
      <c r="F390" s="557"/>
    </row>
    <row r="391" spans="1:6" ht="14.25" x14ac:dyDescent="0.2">
      <c r="A391" s="554"/>
      <c r="B391" s="554"/>
      <c r="C391" s="133" t="s">
        <v>5920</v>
      </c>
      <c r="D391" s="131" t="s">
        <v>3944</v>
      </c>
      <c r="E391" s="132" t="s">
        <v>2256</v>
      </c>
      <c r="F391" s="98">
        <v>31.18</v>
      </c>
    </row>
    <row r="392" spans="1:6" ht="14.25" x14ac:dyDescent="0.2">
      <c r="A392" s="554"/>
      <c r="B392" s="554"/>
      <c r="C392" s="133" t="s">
        <v>5921</v>
      </c>
      <c r="D392" s="131" t="s">
        <v>3945</v>
      </c>
      <c r="E392" s="132" t="s">
        <v>2257</v>
      </c>
      <c r="F392" s="98">
        <v>49.88</v>
      </c>
    </row>
    <row r="393" spans="1:6" ht="14.25" x14ac:dyDescent="0.2">
      <c r="A393" s="554"/>
      <c r="B393" s="554"/>
      <c r="C393" s="133" t="s">
        <v>5922</v>
      </c>
      <c r="D393" s="131" t="s">
        <v>3946</v>
      </c>
      <c r="E393" s="132" t="s">
        <v>2258</v>
      </c>
      <c r="F393" s="98">
        <v>72.739999999999995</v>
      </c>
    </row>
    <row r="394" spans="1:6" ht="14.25" x14ac:dyDescent="0.2">
      <c r="A394" s="554"/>
      <c r="B394" s="554"/>
      <c r="C394" s="133" t="s">
        <v>5923</v>
      </c>
      <c r="D394" s="131" t="s">
        <v>3947</v>
      </c>
      <c r="E394" s="132" t="s">
        <v>2259</v>
      </c>
      <c r="F394" s="98">
        <v>103.92</v>
      </c>
    </row>
    <row r="395" spans="1:6" x14ac:dyDescent="0.2">
      <c r="A395" s="554"/>
      <c r="B395" s="554"/>
      <c r="C395" s="133" t="s">
        <v>2260</v>
      </c>
      <c r="D395" s="131" t="s">
        <v>3948</v>
      </c>
      <c r="E395" s="132" t="s">
        <v>2261</v>
      </c>
      <c r="F395" s="98">
        <v>135.09</v>
      </c>
    </row>
    <row r="396" spans="1:6" x14ac:dyDescent="0.2">
      <c r="A396" s="554"/>
      <c r="B396" s="554"/>
      <c r="C396" s="133" t="s">
        <v>2262</v>
      </c>
      <c r="D396" s="131" t="s">
        <v>3949</v>
      </c>
      <c r="E396" s="132" t="s">
        <v>2263</v>
      </c>
      <c r="F396" s="98">
        <v>166.27</v>
      </c>
    </row>
    <row r="397" spans="1:6" x14ac:dyDescent="0.2">
      <c r="A397" s="554"/>
      <c r="B397" s="554"/>
      <c r="C397" s="133" t="s">
        <v>2264</v>
      </c>
      <c r="D397" s="131" t="s">
        <v>3950</v>
      </c>
      <c r="E397" s="132" t="s">
        <v>2265</v>
      </c>
      <c r="F397" s="98">
        <v>195.88</v>
      </c>
    </row>
    <row r="398" spans="1:6" x14ac:dyDescent="0.2">
      <c r="A398" s="554"/>
      <c r="B398" s="554"/>
      <c r="C398" s="133" t="s">
        <v>2266</v>
      </c>
      <c r="D398" s="131" t="s">
        <v>3951</v>
      </c>
      <c r="E398" s="132" t="s">
        <v>2267</v>
      </c>
      <c r="F398" s="98">
        <v>228.62</v>
      </c>
    </row>
    <row r="399" spans="1:6" x14ac:dyDescent="0.2">
      <c r="A399" s="554"/>
      <c r="B399" s="554"/>
      <c r="C399" s="133" t="s">
        <v>2268</v>
      </c>
      <c r="D399" s="131" t="s">
        <v>3952</v>
      </c>
      <c r="E399" s="132" t="s">
        <v>2269</v>
      </c>
      <c r="F399" s="98">
        <v>259.79000000000002</v>
      </c>
    </row>
    <row r="400" spans="1:6" x14ac:dyDescent="0.2">
      <c r="A400" s="554"/>
      <c r="B400" s="554"/>
      <c r="C400" s="133" t="s">
        <v>2270</v>
      </c>
      <c r="D400" s="131" t="s">
        <v>3953</v>
      </c>
      <c r="E400" s="132" t="s">
        <v>2271</v>
      </c>
      <c r="F400" s="98">
        <v>290.97000000000003</v>
      </c>
    </row>
    <row r="401" spans="1:6" x14ac:dyDescent="0.2">
      <c r="A401" s="554"/>
      <c r="B401" s="554"/>
      <c r="C401" s="133" t="s">
        <v>2272</v>
      </c>
      <c r="D401" s="131" t="s">
        <v>3954</v>
      </c>
      <c r="E401" s="132" t="s">
        <v>2273</v>
      </c>
      <c r="F401" s="98">
        <v>322.14</v>
      </c>
    </row>
    <row r="402" spans="1:6" x14ac:dyDescent="0.2">
      <c r="A402" s="554"/>
      <c r="B402" s="554"/>
      <c r="C402" s="133" t="s">
        <v>2274</v>
      </c>
      <c r="D402" s="131" t="s">
        <v>3955</v>
      </c>
      <c r="E402" s="132" t="s">
        <v>2275</v>
      </c>
      <c r="F402" s="98">
        <v>353.32</v>
      </c>
    </row>
    <row r="403" spans="1:6" x14ac:dyDescent="0.2">
      <c r="A403" s="554"/>
      <c r="B403" s="554"/>
      <c r="C403" s="133" t="s">
        <v>2276</v>
      </c>
      <c r="D403" s="131" t="s">
        <v>3956</v>
      </c>
      <c r="E403" s="132" t="s">
        <v>2277</v>
      </c>
      <c r="F403" s="98">
        <v>394.88</v>
      </c>
    </row>
    <row r="404" spans="1:6" x14ac:dyDescent="0.2">
      <c r="A404" s="554"/>
      <c r="B404" s="554"/>
      <c r="C404" s="133" t="s">
        <v>2278</v>
      </c>
      <c r="D404" s="131" t="s">
        <v>3957</v>
      </c>
      <c r="E404" s="132" t="s">
        <v>2279</v>
      </c>
      <c r="F404" s="98">
        <v>457.23</v>
      </c>
    </row>
    <row r="405" spans="1:6" x14ac:dyDescent="0.2">
      <c r="A405" s="554"/>
      <c r="B405" s="554"/>
      <c r="C405" s="133" t="s">
        <v>1020</v>
      </c>
      <c r="D405" s="131" t="s">
        <v>3958</v>
      </c>
      <c r="E405" s="132" t="s">
        <v>1021</v>
      </c>
      <c r="F405" s="98">
        <v>519.58000000000004</v>
      </c>
    </row>
    <row r="406" spans="1:6" x14ac:dyDescent="0.2">
      <c r="A406" s="554"/>
      <c r="B406" s="554"/>
      <c r="C406" s="133" t="s">
        <v>1022</v>
      </c>
      <c r="D406" s="131" t="s">
        <v>3959</v>
      </c>
      <c r="E406" s="132" t="s">
        <v>1023</v>
      </c>
      <c r="F406" s="98">
        <v>581.92999999999995</v>
      </c>
    </row>
    <row r="407" spans="1:6" x14ac:dyDescent="0.2">
      <c r="A407" s="554"/>
      <c r="B407" s="554"/>
      <c r="C407" s="133" t="s">
        <v>1024</v>
      </c>
      <c r="D407" s="131" t="s">
        <v>3960</v>
      </c>
      <c r="E407" s="132" t="s">
        <v>1025</v>
      </c>
      <c r="F407" s="98">
        <v>644.28</v>
      </c>
    </row>
    <row r="408" spans="1:6" x14ac:dyDescent="0.2">
      <c r="A408" s="554"/>
      <c r="B408" s="554"/>
      <c r="C408" s="133" t="s">
        <v>1026</v>
      </c>
      <c r="D408" s="131" t="s">
        <v>3961</v>
      </c>
      <c r="E408" s="132" t="s">
        <v>1027</v>
      </c>
      <c r="F408" s="98">
        <v>706.63</v>
      </c>
    </row>
    <row r="409" spans="1:6" x14ac:dyDescent="0.2">
      <c r="A409" s="554"/>
      <c r="B409" s="554"/>
      <c r="C409" s="133" t="s">
        <v>1028</v>
      </c>
      <c r="D409" s="131" t="s">
        <v>3962</v>
      </c>
      <c r="E409" s="132" t="s">
        <v>1029</v>
      </c>
      <c r="F409" s="98">
        <v>789.77</v>
      </c>
    </row>
    <row r="410" spans="1:6" x14ac:dyDescent="0.2">
      <c r="A410" s="555"/>
      <c r="B410" s="555"/>
      <c r="C410" s="133" t="s">
        <v>1030</v>
      </c>
      <c r="D410" s="131" t="s">
        <v>3963</v>
      </c>
      <c r="E410" s="132" t="s">
        <v>5924</v>
      </c>
      <c r="F410" s="98">
        <v>914.47</v>
      </c>
    </row>
    <row r="411" spans="1:6" x14ac:dyDescent="0.2">
      <c r="A411" s="553" t="s">
        <v>194</v>
      </c>
      <c r="B411" s="553" t="s">
        <v>195</v>
      </c>
      <c r="C411" s="133"/>
      <c r="D411" s="131"/>
      <c r="E411" s="556" t="s">
        <v>1562</v>
      </c>
      <c r="F411" s="557"/>
    </row>
    <row r="412" spans="1:6" x14ac:dyDescent="0.2">
      <c r="A412" s="554"/>
      <c r="B412" s="554"/>
      <c r="C412" s="133" t="s">
        <v>817</v>
      </c>
      <c r="D412" s="131" t="s">
        <v>3964</v>
      </c>
      <c r="E412" s="132" t="s">
        <v>401</v>
      </c>
      <c r="F412" s="98">
        <v>118.86</v>
      </c>
    </row>
    <row r="413" spans="1:6" x14ac:dyDescent="0.2">
      <c r="A413" s="554"/>
      <c r="B413" s="554"/>
      <c r="C413" s="133" t="s">
        <v>818</v>
      </c>
      <c r="D413" s="131" t="s">
        <v>3965</v>
      </c>
      <c r="E413" s="132" t="s">
        <v>819</v>
      </c>
      <c r="F413" s="98">
        <v>137.63</v>
      </c>
    </row>
    <row r="414" spans="1:6" x14ac:dyDescent="0.2">
      <c r="A414" s="554"/>
      <c r="B414" s="554"/>
      <c r="C414" s="133" t="s">
        <v>820</v>
      </c>
      <c r="D414" s="131" t="s">
        <v>3966</v>
      </c>
      <c r="E414" s="132" t="s">
        <v>821</v>
      </c>
      <c r="F414" s="98">
        <v>156.4</v>
      </c>
    </row>
    <row r="415" spans="1:6" x14ac:dyDescent="0.2">
      <c r="A415" s="555"/>
      <c r="B415" s="555"/>
      <c r="C415" s="133" t="s">
        <v>822</v>
      </c>
      <c r="D415" s="131" t="s">
        <v>3967</v>
      </c>
      <c r="E415" s="132" t="s">
        <v>5925</v>
      </c>
      <c r="F415" s="98">
        <v>175.17</v>
      </c>
    </row>
    <row r="416" spans="1:6" x14ac:dyDescent="0.2">
      <c r="A416" s="553" t="s">
        <v>196</v>
      </c>
      <c r="B416" s="553" t="s">
        <v>197</v>
      </c>
      <c r="C416" s="133"/>
      <c r="D416" s="131"/>
      <c r="E416" s="556" t="s">
        <v>823</v>
      </c>
      <c r="F416" s="557"/>
    </row>
    <row r="417" spans="1:6" ht="14.25" x14ac:dyDescent="0.2">
      <c r="A417" s="554"/>
      <c r="B417" s="554"/>
      <c r="C417" s="133" t="s">
        <v>5926</v>
      </c>
      <c r="D417" s="131" t="s">
        <v>4594</v>
      </c>
      <c r="E417" s="132" t="s">
        <v>2919</v>
      </c>
      <c r="F417" s="98">
        <v>133.24</v>
      </c>
    </row>
    <row r="418" spans="1:6" ht="14.25" x14ac:dyDescent="0.2">
      <c r="A418" s="554"/>
      <c r="B418" s="554"/>
      <c r="C418" s="133" t="s">
        <v>5927</v>
      </c>
      <c r="D418" s="131" t="s">
        <v>4595</v>
      </c>
      <c r="E418" s="132" t="s">
        <v>3233</v>
      </c>
      <c r="F418" s="98">
        <v>266.48</v>
      </c>
    </row>
    <row r="419" spans="1:6" x14ac:dyDescent="0.2">
      <c r="A419" s="554"/>
      <c r="B419" s="554"/>
      <c r="C419" s="133" t="s">
        <v>2920</v>
      </c>
      <c r="D419" s="131" t="s">
        <v>4596</v>
      </c>
      <c r="E419" s="132" t="s">
        <v>917</v>
      </c>
      <c r="F419" s="98">
        <v>407.32</v>
      </c>
    </row>
    <row r="420" spans="1:6" x14ac:dyDescent="0.2">
      <c r="A420" s="554"/>
      <c r="B420" s="554"/>
      <c r="C420" s="133" t="s">
        <v>2921</v>
      </c>
      <c r="D420" s="131" t="s">
        <v>4597</v>
      </c>
      <c r="E420" s="132" t="s">
        <v>3234</v>
      </c>
      <c r="F420" s="98">
        <v>732.82</v>
      </c>
    </row>
    <row r="421" spans="1:6" x14ac:dyDescent="0.2">
      <c r="A421" s="554"/>
      <c r="B421" s="554"/>
      <c r="C421" s="133" t="s">
        <v>2922</v>
      </c>
      <c r="D421" s="131" t="s">
        <v>4598</v>
      </c>
      <c r="E421" s="132" t="s">
        <v>323</v>
      </c>
      <c r="F421" s="98">
        <v>1132.54</v>
      </c>
    </row>
    <row r="422" spans="1:6" x14ac:dyDescent="0.2">
      <c r="A422" s="554"/>
      <c r="B422" s="554"/>
      <c r="C422" s="133" t="s">
        <v>2923</v>
      </c>
      <c r="D422" s="131" t="s">
        <v>4599</v>
      </c>
      <c r="E422" s="132" t="s">
        <v>549</v>
      </c>
      <c r="F422" s="98">
        <v>1532.26</v>
      </c>
    </row>
    <row r="423" spans="1:6" x14ac:dyDescent="0.2">
      <c r="A423" s="554"/>
      <c r="B423" s="554"/>
      <c r="C423" s="133" t="s">
        <v>2924</v>
      </c>
      <c r="D423" s="131" t="s">
        <v>4600</v>
      </c>
      <c r="E423" s="132" t="s">
        <v>550</v>
      </c>
      <c r="F423" s="98">
        <v>1931.98</v>
      </c>
    </row>
    <row r="424" spans="1:6" x14ac:dyDescent="0.2">
      <c r="A424" s="554"/>
      <c r="B424" s="554"/>
      <c r="C424" s="133" t="s">
        <v>2925</v>
      </c>
      <c r="D424" s="131" t="s">
        <v>4601</v>
      </c>
      <c r="E424" s="132" t="s">
        <v>551</v>
      </c>
      <c r="F424" s="98">
        <v>2331.71</v>
      </c>
    </row>
    <row r="425" spans="1:6" x14ac:dyDescent="0.2">
      <c r="A425" s="554"/>
      <c r="B425" s="554"/>
      <c r="C425" s="133" t="s">
        <v>2926</v>
      </c>
      <c r="D425" s="131" t="s">
        <v>4602</v>
      </c>
      <c r="E425" s="132" t="s">
        <v>552</v>
      </c>
      <c r="F425" s="98">
        <v>2731.43</v>
      </c>
    </row>
    <row r="426" spans="1:6" x14ac:dyDescent="0.2">
      <c r="A426" s="554"/>
      <c r="B426" s="554"/>
      <c r="C426" s="133" t="s">
        <v>2927</v>
      </c>
      <c r="D426" s="131" t="s">
        <v>4603</v>
      </c>
      <c r="E426" s="132" t="s">
        <v>553</v>
      </c>
      <c r="F426" s="98">
        <v>3131.15</v>
      </c>
    </row>
    <row r="427" spans="1:6" x14ac:dyDescent="0.2">
      <c r="A427" s="554"/>
      <c r="B427" s="554"/>
      <c r="C427" s="133" t="s">
        <v>2928</v>
      </c>
      <c r="D427" s="131" t="s">
        <v>4604</v>
      </c>
      <c r="E427" s="132" t="s">
        <v>3325</v>
      </c>
      <c r="F427" s="98">
        <v>3664.11</v>
      </c>
    </row>
    <row r="428" spans="1:6" x14ac:dyDescent="0.2">
      <c r="A428" s="554"/>
      <c r="B428" s="554"/>
      <c r="C428" s="133" t="s">
        <v>2929</v>
      </c>
      <c r="D428" s="131" t="s">
        <v>4605</v>
      </c>
      <c r="E428" s="132" t="s">
        <v>3318</v>
      </c>
      <c r="F428" s="98">
        <v>4463.55</v>
      </c>
    </row>
    <row r="429" spans="1:6" x14ac:dyDescent="0.2">
      <c r="A429" s="554"/>
      <c r="B429" s="554"/>
      <c r="C429" s="133" t="s">
        <v>2930</v>
      </c>
      <c r="D429" s="131" t="s">
        <v>4606</v>
      </c>
      <c r="E429" s="132" t="s">
        <v>3306</v>
      </c>
      <c r="F429" s="98">
        <v>5262.99</v>
      </c>
    </row>
    <row r="430" spans="1:6" x14ac:dyDescent="0.2">
      <c r="A430" s="554"/>
      <c r="B430" s="554"/>
      <c r="C430" s="133" t="s">
        <v>2931</v>
      </c>
      <c r="D430" s="131" t="s">
        <v>4607</v>
      </c>
      <c r="E430" s="132" t="s">
        <v>3307</v>
      </c>
      <c r="F430" s="98">
        <v>6062.44</v>
      </c>
    </row>
    <row r="431" spans="1:6" x14ac:dyDescent="0.2">
      <c r="A431" s="554"/>
      <c r="B431" s="554"/>
      <c r="C431" s="133" t="s">
        <v>2932</v>
      </c>
      <c r="D431" s="131" t="s">
        <v>4608</v>
      </c>
      <c r="E431" s="132" t="s">
        <v>3308</v>
      </c>
      <c r="F431" s="98">
        <v>6861.88</v>
      </c>
    </row>
    <row r="432" spans="1:6" x14ac:dyDescent="0.2">
      <c r="A432" s="554"/>
      <c r="B432" s="554"/>
      <c r="C432" s="133" t="s">
        <v>2933</v>
      </c>
      <c r="D432" s="131" t="s">
        <v>4609</v>
      </c>
      <c r="E432" s="132" t="s">
        <v>3309</v>
      </c>
      <c r="F432" s="98">
        <v>7661.32</v>
      </c>
    </row>
    <row r="433" spans="1:6" x14ac:dyDescent="0.2">
      <c r="A433" s="554"/>
      <c r="B433" s="554"/>
      <c r="C433" s="133" t="s">
        <v>2934</v>
      </c>
      <c r="D433" s="131" t="s">
        <v>4610</v>
      </c>
      <c r="E433" s="132" t="s">
        <v>554</v>
      </c>
      <c r="F433" s="98">
        <v>8460.76</v>
      </c>
    </row>
    <row r="434" spans="1:6" x14ac:dyDescent="0.2">
      <c r="A434" s="554"/>
      <c r="B434" s="554"/>
      <c r="C434" s="133" t="s">
        <v>2935</v>
      </c>
      <c r="D434" s="131" t="s">
        <v>4611</v>
      </c>
      <c r="E434" s="132" t="s">
        <v>555</v>
      </c>
      <c r="F434" s="98">
        <v>9260.2000000000007</v>
      </c>
    </row>
    <row r="435" spans="1:6" x14ac:dyDescent="0.2">
      <c r="A435" s="554"/>
      <c r="B435" s="554"/>
      <c r="C435" s="133" t="s">
        <v>2936</v>
      </c>
      <c r="D435" s="131" t="s">
        <v>4612</v>
      </c>
      <c r="E435" s="132" t="s">
        <v>3310</v>
      </c>
      <c r="F435" s="98">
        <v>10326.129999999999</v>
      </c>
    </row>
    <row r="436" spans="1:6" x14ac:dyDescent="0.2">
      <c r="A436" s="554"/>
      <c r="B436" s="554"/>
      <c r="C436" s="133" t="s">
        <v>2937</v>
      </c>
      <c r="D436" s="131" t="s">
        <v>4613</v>
      </c>
      <c r="E436" s="132" t="s">
        <v>3311</v>
      </c>
      <c r="F436" s="98">
        <v>11925.01</v>
      </c>
    </row>
    <row r="437" spans="1:6" x14ac:dyDescent="0.2">
      <c r="A437" s="554"/>
      <c r="B437" s="554"/>
      <c r="C437" s="133" t="s">
        <v>2938</v>
      </c>
      <c r="D437" s="131" t="s">
        <v>4614</v>
      </c>
      <c r="E437" s="132" t="s">
        <v>3312</v>
      </c>
      <c r="F437" s="98">
        <v>13487.39</v>
      </c>
    </row>
    <row r="438" spans="1:6" x14ac:dyDescent="0.2">
      <c r="A438" s="554"/>
      <c r="B438" s="554"/>
      <c r="C438" s="133" t="s">
        <v>2939</v>
      </c>
      <c r="D438" s="131" t="s">
        <v>4615</v>
      </c>
      <c r="E438" s="132" t="s">
        <v>3313</v>
      </c>
      <c r="F438" s="98">
        <v>15655.74</v>
      </c>
    </row>
    <row r="439" spans="1:6" x14ac:dyDescent="0.2">
      <c r="A439" s="554"/>
      <c r="B439" s="554"/>
      <c r="C439" s="133" t="s">
        <v>2940</v>
      </c>
      <c r="D439" s="131" t="s">
        <v>4616</v>
      </c>
      <c r="E439" s="132" t="s">
        <v>1807</v>
      </c>
      <c r="F439" s="98">
        <v>19386.47</v>
      </c>
    </row>
    <row r="440" spans="1:6" x14ac:dyDescent="0.2">
      <c r="A440" s="554"/>
      <c r="B440" s="554"/>
      <c r="C440" s="133" t="s">
        <v>2941</v>
      </c>
      <c r="D440" s="131" t="s">
        <v>4617</v>
      </c>
      <c r="E440" s="132" t="s">
        <v>3314</v>
      </c>
      <c r="F440" s="98">
        <v>22584.240000000002</v>
      </c>
    </row>
    <row r="441" spans="1:6" x14ac:dyDescent="0.2">
      <c r="A441" s="554"/>
      <c r="B441" s="554"/>
      <c r="C441" s="133" t="s">
        <v>2942</v>
      </c>
      <c r="D441" s="131" t="s">
        <v>4618</v>
      </c>
      <c r="E441" s="132" t="s">
        <v>3315</v>
      </c>
      <c r="F441" s="98">
        <v>25782.01</v>
      </c>
    </row>
    <row r="442" spans="1:6" x14ac:dyDescent="0.2">
      <c r="A442" s="554"/>
      <c r="B442" s="554"/>
      <c r="C442" s="133" t="s">
        <v>2943</v>
      </c>
      <c r="D442" s="131" t="s">
        <v>4619</v>
      </c>
      <c r="E442" s="132" t="s">
        <v>3316</v>
      </c>
      <c r="F442" s="98">
        <v>28979.78</v>
      </c>
    </row>
    <row r="443" spans="1:6" x14ac:dyDescent="0.2">
      <c r="A443" s="554"/>
      <c r="B443" s="554"/>
      <c r="C443" s="133" t="s">
        <v>2944</v>
      </c>
      <c r="D443" s="131" t="s">
        <v>4620</v>
      </c>
      <c r="E443" s="132" t="s">
        <v>3317</v>
      </c>
      <c r="F443" s="98">
        <v>32177.54</v>
      </c>
    </row>
    <row r="444" spans="1:6" x14ac:dyDescent="0.2">
      <c r="A444" s="555"/>
      <c r="B444" s="555"/>
      <c r="C444" s="133" t="s">
        <v>1226</v>
      </c>
      <c r="D444" s="131" t="s">
        <v>4621</v>
      </c>
      <c r="E444" s="132" t="s">
        <v>5928</v>
      </c>
      <c r="F444" s="98">
        <v>35375.300000000003</v>
      </c>
    </row>
    <row r="445" spans="1:6" x14ac:dyDescent="0.2">
      <c r="A445" s="553" t="s">
        <v>199</v>
      </c>
      <c r="B445" s="553" t="s">
        <v>200</v>
      </c>
      <c r="C445" s="133"/>
      <c r="D445" s="131"/>
      <c r="E445" s="556" t="s">
        <v>1140</v>
      </c>
      <c r="F445" s="557"/>
    </row>
    <row r="446" spans="1:6" x14ac:dyDescent="0.2">
      <c r="A446" s="554"/>
      <c r="B446" s="554"/>
      <c r="C446" s="133" t="s">
        <v>1846</v>
      </c>
      <c r="D446" s="131" t="s">
        <v>4634</v>
      </c>
      <c r="E446" s="132" t="s">
        <v>1847</v>
      </c>
      <c r="F446" s="98">
        <v>7735.59</v>
      </c>
    </row>
    <row r="447" spans="1:6" x14ac:dyDescent="0.2">
      <c r="A447" s="554"/>
      <c r="B447" s="554"/>
      <c r="C447" s="133" t="s">
        <v>1848</v>
      </c>
      <c r="D447" s="131" t="s">
        <v>4635</v>
      </c>
      <c r="E447" s="132" t="s">
        <v>1849</v>
      </c>
      <c r="F447" s="98">
        <v>12376.95</v>
      </c>
    </row>
    <row r="448" spans="1:6" x14ac:dyDescent="0.2">
      <c r="A448" s="555"/>
      <c r="B448" s="555"/>
      <c r="C448" s="133" t="s">
        <v>1850</v>
      </c>
      <c r="D448" s="131" t="s">
        <v>4636</v>
      </c>
      <c r="E448" s="132" t="s">
        <v>5934</v>
      </c>
      <c r="F448" s="98">
        <v>17018.3</v>
      </c>
    </row>
    <row r="449" spans="1:6" x14ac:dyDescent="0.2">
      <c r="A449" s="553" t="s">
        <v>201</v>
      </c>
      <c r="B449" s="553" t="s">
        <v>202</v>
      </c>
      <c r="C449" s="133"/>
      <c r="D449" s="131"/>
      <c r="E449" s="556" t="s">
        <v>1141</v>
      </c>
      <c r="F449" s="557"/>
    </row>
    <row r="450" spans="1:6" x14ac:dyDescent="0.2">
      <c r="A450" s="554"/>
      <c r="B450" s="554"/>
      <c r="C450" s="133" t="s">
        <v>1851</v>
      </c>
      <c r="D450" s="131" t="s">
        <v>4637</v>
      </c>
      <c r="E450" s="132" t="s">
        <v>1852</v>
      </c>
      <c r="F450" s="98">
        <v>2065.3200000000002</v>
      </c>
    </row>
    <row r="451" spans="1:6" x14ac:dyDescent="0.2">
      <c r="A451" s="554"/>
      <c r="B451" s="554"/>
      <c r="C451" s="133" t="s">
        <v>1853</v>
      </c>
      <c r="D451" s="131" t="s">
        <v>4638</v>
      </c>
      <c r="E451" s="132" t="s">
        <v>937</v>
      </c>
      <c r="F451" s="98">
        <v>4130.6400000000003</v>
      </c>
    </row>
    <row r="452" spans="1:6" x14ac:dyDescent="0.2">
      <c r="A452" s="555"/>
      <c r="B452" s="555"/>
      <c r="C452" s="133" t="s">
        <v>938</v>
      </c>
      <c r="D452" s="131" t="s">
        <v>4639</v>
      </c>
      <c r="E452" s="132" t="s">
        <v>5935</v>
      </c>
      <c r="F452" s="98">
        <v>6195.96</v>
      </c>
    </row>
    <row r="453" spans="1:6" x14ac:dyDescent="0.2">
      <c r="A453" s="553" t="s">
        <v>203</v>
      </c>
      <c r="B453" s="553" t="s">
        <v>204</v>
      </c>
      <c r="C453" s="133"/>
      <c r="D453" s="131"/>
      <c r="E453" s="556" t="s">
        <v>1142</v>
      </c>
      <c r="F453" s="557"/>
    </row>
    <row r="454" spans="1:6" ht="14.25" x14ac:dyDescent="0.2">
      <c r="A454" s="554"/>
      <c r="B454" s="554"/>
      <c r="C454" s="133" t="s">
        <v>5936</v>
      </c>
      <c r="D454" s="131" t="s">
        <v>4640</v>
      </c>
      <c r="E454" s="132" t="s">
        <v>939</v>
      </c>
      <c r="F454" s="98">
        <v>238.48</v>
      </c>
    </row>
    <row r="455" spans="1:6" ht="14.25" x14ac:dyDescent="0.2">
      <c r="A455" s="554"/>
      <c r="B455" s="554"/>
      <c r="C455" s="133" t="s">
        <v>5937</v>
      </c>
      <c r="D455" s="131" t="s">
        <v>4641</v>
      </c>
      <c r="E455" s="132" t="s">
        <v>940</v>
      </c>
      <c r="F455" s="98">
        <v>417.34</v>
      </c>
    </row>
    <row r="456" spans="1:6" ht="14.25" x14ac:dyDescent="0.2">
      <c r="A456" s="554"/>
      <c r="B456" s="554"/>
      <c r="C456" s="133" t="s">
        <v>5938</v>
      </c>
      <c r="D456" s="131" t="s">
        <v>4642</v>
      </c>
      <c r="E456" s="132" t="s">
        <v>941</v>
      </c>
      <c r="F456" s="98">
        <v>596.21</v>
      </c>
    </row>
    <row r="457" spans="1:6" ht="14.25" x14ac:dyDescent="0.2">
      <c r="A457" s="554"/>
      <c r="B457" s="554"/>
      <c r="C457" s="133" t="s">
        <v>5939</v>
      </c>
      <c r="D457" s="131" t="s">
        <v>4643</v>
      </c>
      <c r="E457" s="132" t="s">
        <v>942</v>
      </c>
      <c r="F457" s="98">
        <v>775.07</v>
      </c>
    </row>
    <row r="458" spans="1:6" ht="14.25" x14ac:dyDescent="0.2">
      <c r="A458" s="554"/>
      <c r="B458" s="554"/>
      <c r="C458" s="133" t="s">
        <v>5940</v>
      </c>
      <c r="D458" s="131" t="s">
        <v>4644</v>
      </c>
      <c r="E458" s="132" t="s">
        <v>943</v>
      </c>
      <c r="F458" s="98">
        <v>953.93</v>
      </c>
    </row>
    <row r="459" spans="1:6" ht="14.25" x14ac:dyDescent="0.2">
      <c r="A459" s="554"/>
      <c r="B459" s="554"/>
      <c r="C459" s="133" t="s">
        <v>5941</v>
      </c>
      <c r="D459" s="131" t="s">
        <v>4645</v>
      </c>
      <c r="E459" s="132" t="s">
        <v>2739</v>
      </c>
      <c r="F459" s="98">
        <v>1192.4100000000001</v>
      </c>
    </row>
    <row r="460" spans="1:6" ht="14.25" x14ac:dyDescent="0.2">
      <c r="A460" s="554"/>
      <c r="B460" s="554"/>
      <c r="C460" s="133" t="s">
        <v>5942</v>
      </c>
      <c r="D460" s="131" t="s">
        <v>4646</v>
      </c>
      <c r="E460" s="132" t="s">
        <v>2740</v>
      </c>
      <c r="F460" s="98">
        <v>1550.13</v>
      </c>
    </row>
    <row r="461" spans="1:6" ht="14.25" x14ac:dyDescent="0.2">
      <c r="A461" s="554"/>
      <c r="B461" s="554"/>
      <c r="C461" s="133" t="s">
        <v>5943</v>
      </c>
      <c r="D461" s="131" t="s">
        <v>4647</v>
      </c>
      <c r="E461" s="132" t="s">
        <v>2030</v>
      </c>
      <c r="F461" s="98">
        <v>1907.86</v>
      </c>
    </row>
    <row r="462" spans="1:6" ht="14.25" x14ac:dyDescent="0.2">
      <c r="A462" s="554"/>
      <c r="B462" s="554"/>
      <c r="C462" s="133" t="s">
        <v>5944</v>
      </c>
      <c r="D462" s="131" t="s">
        <v>4648</v>
      </c>
      <c r="E462" s="132" t="s">
        <v>3059</v>
      </c>
      <c r="F462" s="98">
        <v>2384.8200000000002</v>
      </c>
    </row>
    <row r="463" spans="1:6" ht="14.25" x14ac:dyDescent="0.2">
      <c r="A463" s="554"/>
      <c r="B463" s="554"/>
      <c r="C463" s="133" t="s">
        <v>5945</v>
      </c>
      <c r="D463" s="131" t="s">
        <v>4649</v>
      </c>
      <c r="E463" s="132" t="s">
        <v>3060</v>
      </c>
      <c r="F463" s="98">
        <v>3100.27</v>
      </c>
    </row>
    <row r="464" spans="1:6" ht="14.25" x14ac:dyDescent="0.2">
      <c r="A464" s="554"/>
      <c r="B464" s="554"/>
      <c r="C464" s="133" t="s">
        <v>5946</v>
      </c>
      <c r="D464" s="131" t="s">
        <v>4650</v>
      </c>
      <c r="E464" s="132" t="s">
        <v>3061</v>
      </c>
      <c r="F464" s="98">
        <v>3815.71</v>
      </c>
    </row>
    <row r="465" spans="1:6" ht="14.25" x14ac:dyDescent="0.2">
      <c r="A465" s="554"/>
      <c r="B465" s="554"/>
      <c r="C465" s="133" t="s">
        <v>5947</v>
      </c>
      <c r="D465" s="131" t="s">
        <v>4651</v>
      </c>
      <c r="E465" s="132" t="s">
        <v>3062</v>
      </c>
      <c r="F465" s="98">
        <v>4531.16</v>
      </c>
    </row>
    <row r="466" spans="1:6" ht="14.25" x14ac:dyDescent="0.2">
      <c r="A466" s="554"/>
      <c r="B466" s="554"/>
      <c r="C466" s="133" t="s">
        <v>5948</v>
      </c>
      <c r="D466" s="131" t="s">
        <v>4652</v>
      </c>
      <c r="E466" s="132" t="s">
        <v>3063</v>
      </c>
      <c r="F466" s="98">
        <v>5246.6</v>
      </c>
    </row>
    <row r="467" spans="1:6" ht="14.25" x14ac:dyDescent="0.2">
      <c r="A467" s="554"/>
      <c r="B467" s="554"/>
      <c r="C467" s="133" t="s">
        <v>5949</v>
      </c>
      <c r="D467" s="131" t="s">
        <v>4653</v>
      </c>
      <c r="E467" s="132" t="s">
        <v>3064</v>
      </c>
      <c r="F467" s="98">
        <v>5962.05</v>
      </c>
    </row>
    <row r="468" spans="1:6" ht="14.25" x14ac:dyDescent="0.2">
      <c r="A468" s="554"/>
      <c r="B468" s="554"/>
      <c r="C468" s="133" t="s">
        <v>5950</v>
      </c>
      <c r="D468" s="131" t="s">
        <v>4654</v>
      </c>
      <c r="E468" s="132" t="s">
        <v>1241</v>
      </c>
      <c r="F468" s="98">
        <v>6677.5</v>
      </c>
    </row>
    <row r="469" spans="1:6" ht="14.25" x14ac:dyDescent="0.2">
      <c r="A469" s="555"/>
      <c r="B469" s="555"/>
      <c r="C469" s="133" t="s">
        <v>5951</v>
      </c>
      <c r="D469" s="131" t="s">
        <v>4655</v>
      </c>
      <c r="E469" s="132" t="s">
        <v>5952</v>
      </c>
      <c r="F469" s="98">
        <v>7392.94</v>
      </c>
    </row>
    <row r="470" spans="1:6" x14ac:dyDescent="0.2">
      <c r="A470" s="553" t="s">
        <v>205</v>
      </c>
      <c r="B470" s="553" t="s">
        <v>206</v>
      </c>
      <c r="C470" s="133"/>
      <c r="D470" s="131"/>
      <c r="E470" s="579" t="s">
        <v>7960</v>
      </c>
      <c r="F470" s="557"/>
    </row>
    <row r="471" spans="1:6" x14ac:dyDescent="0.2">
      <c r="A471" s="554"/>
      <c r="B471" s="554"/>
      <c r="C471" s="133" t="s">
        <v>1856</v>
      </c>
      <c r="D471" s="131" t="s">
        <v>4656</v>
      </c>
      <c r="E471" s="132" t="s">
        <v>7961</v>
      </c>
      <c r="F471" s="98">
        <v>1569.93</v>
      </c>
    </row>
    <row r="472" spans="1:6" x14ac:dyDescent="0.2">
      <c r="A472" s="554"/>
      <c r="B472" s="554"/>
      <c r="C472" s="133" t="s">
        <v>1858</v>
      </c>
      <c r="D472" s="131" t="s">
        <v>4657</v>
      </c>
      <c r="E472" s="132" t="s">
        <v>7962</v>
      </c>
      <c r="F472" s="98">
        <v>3139.86</v>
      </c>
    </row>
    <row r="473" spans="1:6" x14ac:dyDescent="0.2">
      <c r="A473" s="554"/>
      <c r="B473" s="554"/>
      <c r="C473" s="133" t="s">
        <v>2450</v>
      </c>
      <c r="D473" s="131" t="s">
        <v>4658</v>
      </c>
      <c r="E473" s="132" t="s">
        <v>7963</v>
      </c>
      <c r="F473" s="98">
        <v>4709.79</v>
      </c>
    </row>
    <row r="474" spans="1:6" x14ac:dyDescent="0.2">
      <c r="A474" s="554"/>
      <c r="B474" s="554"/>
      <c r="C474" s="133" t="s">
        <v>2317</v>
      </c>
      <c r="D474" s="131" t="s">
        <v>4659</v>
      </c>
      <c r="E474" s="132" t="s">
        <v>7964</v>
      </c>
      <c r="F474" s="98">
        <v>6279.72</v>
      </c>
    </row>
    <row r="475" spans="1:6" x14ac:dyDescent="0.2">
      <c r="A475" s="554"/>
      <c r="B475" s="554"/>
      <c r="C475" s="133" t="s">
        <v>2319</v>
      </c>
      <c r="D475" s="131"/>
      <c r="E475" s="132" t="s">
        <v>7965</v>
      </c>
      <c r="F475" s="98"/>
    </row>
    <row r="476" spans="1:6" x14ac:dyDescent="0.2">
      <c r="A476" s="554"/>
      <c r="B476" s="554"/>
      <c r="C476" s="133" t="s">
        <v>7966</v>
      </c>
      <c r="D476" s="131" t="s">
        <v>7967</v>
      </c>
      <c r="E476" s="132" t="s">
        <v>7968</v>
      </c>
      <c r="F476" s="98">
        <v>7849.65</v>
      </c>
    </row>
    <row r="477" spans="1:6" x14ac:dyDescent="0.2">
      <c r="A477" s="554"/>
      <c r="B477" s="554"/>
      <c r="C477" s="133" t="s">
        <v>7969</v>
      </c>
      <c r="D477" s="131" t="s">
        <v>7970</v>
      </c>
      <c r="E477" s="132" t="s">
        <v>7971</v>
      </c>
      <c r="F477" s="98">
        <v>9419.58</v>
      </c>
    </row>
    <row r="478" spans="1:6" x14ac:dyDescent="0.2">
      <c r="A478" s="554"/>
      <c r="B478" s="554"/>
      <c r="C478" s="133" t="s">
        <v>7972</v>
      </c>
      <c r="D478" s="131" t="s">
        <v>7973</v>
      </c>
      <c r="E478" s="132" t="s">
        <v>7974</v>
      </c>
      <c r="F478" s="98">
        <v>10989.51</v>
      </c>
    </row>
    <row r="479" spans="1:6" x14ac:dyDescent="0.2">
      <c r="A479" s="555"/>
      <c r="B479" s="555"/>
      <c r="C479" s="133" t="s">
        <v>7975</v>
      </c>
      <c r="D479" s="131" t="s">
        <v>7976</v>
      </c>
      <c r="E479" s="132" t="s">
        <v>7977</v>
      </c>
      <c r="F479" s="98">
        <v>12559.44</v>
      </c>
    </row>
    <row r="480" spans="1:6" ht="51" x14ac:dyDescent="0.2">
      <c r="A480" s="553" t="s">
        <v>207</v>
      </c>
      <c r="B480" s="553" t="s">
        <v>208</v>
      </c>
      <c r="C480" s="558" t="s">
        <v>568</v>
      </c>
      <c r="D480" s="131" t="s">
        <v>4661</v>
      </c>
      <c r="E480" s="132" t="s">
        <v>6344</v>
      </c>
      <c r="F480" s="562">
        <v>54.8</v>
      </c>
    </row>
    <row r="481" spans="1:6" ht="63.75" x14ac:dyDescent="0.2">
      <c r="A481" s="554"/>
      <c r="B481" s="554"/>
      <c r="C481" s="560"/>
      <c r="D481" s="131" t="s">
        <v>4662</v>
      </c>
      <c r="E481" s="132" t="s">
        <v>6345</v>
      </c>
      <c r="F481" s="563"/>
    </row>
    <row r="482" spans="1:6" ht="51" x14ac:dyDescent="0.2">
      <c r="A482" s="554"/>
      <c r="B482" s="554"/>
      <c r="C482" s="558" t="s">
        <v>569</v>
      </c>
      <c r="D482" s="131" t="s">
        <v>4663</v>
      </c>
      <c r="E482" s="132" t="s">
        <v>6346</v>
      </c>
      <c r="F482" s="562">
        <v>109.6</v>
      </c>
    </row>
    <row r="483" spans="1:6" ht="51" x14ac:dyDescent="0.2">
      <c r="A483" s="554"/>
      <c r="B483" s="554"/>
      <c r="C483" s="559"/>
      <c r="D483" s="131" t="s">
        <v>4664</v>
      </c>
      <c r="E483" s="132" t="s">
        <v>6347</v>
      </c>
      <c r="F483" s="567"/>
    </row>
    <row r="484" spans="1:6" ht="63.75" x14ac:dyDescent="0.2">
      <c r="A484" s="554"/>
      <c r="B484" s="554"/>
      <c r="C484" s="559"/>
      <c r="D484" s="131" t="s">
        <v>4665</v>
      </c>
      <c r="E484" s="132" t="s">
        <v>6348</v>
      </c>
      <c r="F484" s="567"/>
    </row>
    <row r="485" spans="1:6" ht="63.75" x14ac:dyDescent="0.2">
      <c r="A485" s="554"/>
      <c r="B485" s="554"/>
      <c r="C485" s="560"/>
      <c r="D485" s="131" t="s">
        <v>4666</v>
      </c>
      <c r="E485" s="132" t="s">
        <v>6349</v>
      </c>
      <c r="F485" s="563"/>
    </row>
    <row r="486" spans="1:6" ht="51" x14ac:dyDescent="0.2">
      <c r="A486" s="554"/>
      <c r="B486" s="554"/>
      <c r="C486" s="558" t="s">
        <v>2672</v>
      </c>
      <c r="D486" s="131" t="s">
        <v>4667</v>
      </c>
      <c r="E486" s="132" t="s">
        <v>6350</v>
      </c>
      <c r="F486" s="562">
        <v>164.4</v>
      </c>
    </row>
    <row r="487" spans="1:6" ht="51" x14ac:dyDescent="0.2">
      <c r="A487" s="554"/>
      <c r="B487" s="554"/>
      <c r="C487" s="559"/>
      <c r="D487" s="131" t="s">
        <v>4668</v>
      </c>
      <c r="E487" s="132" t="s">
        <v>6351</v>
      </c>
      <c r="F487" s="567"/>
    </row>
    <row r="488" spans="1:6" ht="63.75" x14ac:dyDescent="0.2">
      <c r="A488" s="554"/>
      <c r="B488" s="554"/>
      <c r="C488" s="559"/>
      <c r="D488" s="131" t="s">
        <v>4669</v>
      </c>
      <c r="E488" s="132" t="s">
        <v>6352</v>
      </c>
      <c r="F488" s="567"/>
    </row>
    <row r="489" spans="1:6" ht="63.75" x14ac:dyDescent="0.2">
      <c r="A489" s="554"/>
      <c r="B489" s="554"/>
      <c r="C489" s="560"/>
      <c r="D489" s="131" t="s">
        <v>4670</v>
      </c>
      <c r="E489" s="132" t="s">
        <v>6353</v>
      </c>
      <c r="F489" s="563"/>
    </row>
    <row r="490" spans="1:6" ht="51" x14ac:dyDescent="0.2">
      <c r="A490" s="554"/>
      <c r="B490" s="554"/>
      <c r="C490" s="558" t="s">
        <v>3249</v>
      </c>
      <c r="D490" s="131" t="s">
        <v>4671</v>
      </c>
      <c r="E490" s="132" t="s">
        <v>6354</v>
      </c>
      <c r="F490" s="562">
        <v>219.2</v>
      </c>
    </row>
    <row r="491" spans="1:6" ht="51" x14ac:dyDescent="0.2">
      <c r="A491" s="554"/>
      <c r="B491" s="554"/>
      <c r="C491" s="559"/>
      <c r="D491" s="131" t="s">
        <v>4672</v>
      </c>
      <c r="E491" s="132" t="s">
        <v>6355</v>
      </c>
      <c r="F491" s="567"/>
    </row>
    <row r="492" spans="1:6" ht="63.75" x14ac:dyDescent="0.2">
      <c r="A492" s="554"/>
      <c r="B492" s="554"/>
      <c r="C492" s="559"/>
      <c r="D492" s="131" t="s">
        <v>4673</v>
      </c>
      <c r="E492" s="132" t="s">
        <v>6356</v>
      </c>
      <c r="F492" s="567"/>
    </row>
    <row r="493" spans="1:6" ht="63.75" x14ac:dyDescent="0.2">
      <c r="A493" s="554"/>
      <c r="B493" s="554"/>
      <c r="C493" s="560"/>
      <c r="D493" s="131" t="s">
        <v>4674</v>
      </c>
      <c r="E493" s="132" t="s">
        <v>6357</v>
      </c>
      <c r="F493" s="563"/>
    </row>
    <row r="494" spans="1:6" ht="51" x14ac:dyDescent="0.2">
      <c r="A494" s="554"/>
      <c r="B494" s="554"/>
      <c r="C494" s="558" t="s">
        <v>3708</v>
      </c>
      <c r="D494" s="131" t="s">
        <v>4675</v>
      </c>
      <c r="E494" s="132" t="s">
        <v>6358</v>
      </c>
      <c r="F494" s="562">
        <v>274</v>
      </c>
    </row>
    <row r="495" spans="1:6" ht="51" x14ac:dyDescent="0.2">
      <c r="A495" s="554"/>
      <c r="B495" s="554"/>
      <c r="C495" s="559"/>
      <c r="D495" s="131" t="s">
        <v>4676</v>
      </c>
      <c r="E495" s="132" t="s">
        <v>6359</v>
      </c>
      <c r="F495" s="567"/>
    </row>
    <row r="496" spans="1:6" ht="63.75" x14ac:dyDescent="0.2">
      <c r="A496" s="554"/>
      <c r="B496" s="554"/>
      <c r="C496" s="559"/>
      <c r="D496" s="131" t="s">
        <v>4677</v>
      </c>
      <c r="E496" s="132" t="s">
        <v>6360</v>
      </c>
      <c r="F496" s="567"/>
    </row>
    <row r="497" spans="1:6" ht="63.75" x14ac:dyDescent="0.2">
      <c r="A497" s="554"/>
      <c r="B497" s="554"/>
      <c r="C497" s="560"/>
      <c r="D497" s="131" t="s">
        <v>4678</v>
      </c>
      <c r="E497" s="132" t="s">
        <v>6361</v>
      </c>
      <c r="F497" s="563"/>
    </row>
    <row r="498" spans="1:6" ht="51" x14ac:dyDescent="0.2">
      <c r="A498" s="554"/>
      <c r="B498" s="554"/>
      <c r="C498" s="558" t="s">
        <v>3709</v>
      </c>
      <c r="D498" s="131" t="s">
        <v>4679</v>
      </c>
      <c r="E498" s="132" t="s">
        <v>6362</v>
      </c>
      <c r="F498" s="562">
        <v>328.8</v>
      </c>
    </row>
    <row r="499" spans="1:6" ht="51" x14ac:dyDescent="0.2">
      <c r="A499" s="554"/>
      <c r="B499" s="554"/>
      <c r="C499" s="559"/>
      <c r="D499" s="131" t="s">
        <v>4680</v>
      </c>
      <c r="E499" s="132" t="s">
        <v>6363</v>
      </c>
      <c r="F499" s="567"/>
    </row>
    <row r="500" spans="1:6" ht="63.75" x14ac:dyDescent="0.2">
      <c r="A500" s="554"/>
      <c r="B500" s="554"/>
      <c r="C500" s="559"/>
      <c r="D500" s="131" t="s">
        <v>4681</v>
      </c>
      <c r="E500" s="132" t="s">
        <v>6364</v>
      </c>
      <c r="F500" s="567"/>
    </row>
    <row r="501" spans="1:6" ht="63.75" x14ac:dyDescent="0.2">
      <c r="A501" s="555"/>
      <c r="B501" s="555"/>
      <c r="C501" s="560"/>
      <c r="D501" s="131" t="s">
        <v>4682</v>
      </c>
      <c r="E501" s="132" t="s">
        <v>6365</v>
      </c>
      <c r="F501" s="563"/>
    </row>
    <row r="502" spans="1:6" ht="25.5" x14ac:dyDescent="0.2">
      <c r="A502" s="553" t="s">
        <v>5953</v>
      </c>
      <c r="B502" s="553" t="s">
        <v>210</v>
      </c>
      <c r="C502" s="558"/>
      <c r="D502" s="131" t="s">
        <v>4683</v>
      </c>
      <c r="E502" s="132" t="s">
        <v>5954</v>
      </c>
      <c r="F502" s="562"/>
    </row>
    <row r="503" spans="1:6" ht="38.25" x14ac:dyDescent="0.2">
      <c r="A503" s="554"/>
      <c r="B503" s="554"/>
      <c r="C503" s="559"/>
      <c r="D503" s="131" t="s">
        <v>4684</v>
      </c>
      <c r="E503" s="132" t="s">
        <v>5955</v>
      </c>
      <c r="F503" s="567"/>
    </row>
    <row r="504" spans="1:6" ht="25.5" x14ac:dyDescent="0.2">
      <c r="A504" s="554"/>
      <c r="B504" s="554"/>
      <c r="C504" s="559"/>
      <c r="D504" s="131" t="s">
        <v>4685</v>
      </c>
      <c r="E504" s="132" t="s">
        <v>5956</v>
      </c>
      <c r="F504" s="567"/>
    </row>
    <row r="505" spans="1:6" ht="51" x14ac:dyDescent="0.2">
      <c r="A505" s="554"/>
      <c r="B505" s="554"/>
      <c r="C505" s="559"/>
      <c r="D505" s="131" t="s">
        <v>4686</v>
      </c>
      <c r="E505" s="132" t="s">
        <v>5957</v>
      </c>
      <c r="F505" s="567"/>
    </row>
    <row r="506" spans="1:6" ht="38.25" x14ac:dyDescent="0.2">
      <c r="A506" s="554"/>
      <c r="B506" s="554"/>
      <c r="C506" s="559"/>
      <c r="D506" s="131" t="s">
        <v>6366</v>
      </c>
      <c r="E506" s="132" t="s">
        <v>6367</v>
      </c>
      <c r="F506" s="567"/>
    </row>
    <row r="507" spans="1:6" ht="51" x14ac:dyDescent="0.2">
      <c r="A507" s="554"/>
      <c r="B507" s="554"/>
      <c r="C507" s="560"/>
      <c r="D507" s="131" t="s">
        <v>4687</v>
      </c>
      <c r="E507" s="132" t="s">
        <v>4590</v>
      </c>
      <c r="F507" s="563"/>
    </row>
    <row r="508" spans="1:6" x14ac:dyDescent="0.2">
      <c r="A508" s="554"/>
      <c r="B508" s="554"/>
      <c r="C508" s="133" t="s">
        <v>1524</v>
      </c>
      <c r="D508" s="136" t="s">
        <v>4688</v>
      </c>
      <c r="E508" s="132" t="s">
        <v>5958</v>
      </c>
      <c r="F508" s="98">
        <v>230.16</v>
      </c>
    </row>
    <row r="509" spans="1:6" x14ac:dyDescent="0.2">
      <c r="A509" s="554"/>
      <c r="B509" s="554"/>
      <c r="C509" s="133" t="s">
        <v>1525</v>
      </c>
      <c r="D509" s="136" t="s">
        <v>4689</v>
      </c>
      <c r="E509" s="132" t="s">
        <v>5959</v>
      </c>
      <c r="F509" s="98">
        <v>460.32</v>
      </c>
    </row>
    <row r="510" spans="1:6" x14ac:dyDescent="0.2">
      <c r="A510" s="554"/>
      <c r="B510" s="554"/>
      <c r="C510" s="133" t="s">
        <v>1526</v>
      </c>
      <c r="D510" s="136" t="s">
        <v>4690</v>
      </c>
      <c r="E510" s="132" t="s">
        <v>5960</v>
      </c>
      <c r="F510" s="98">
        <v>690.48</v>
      </c>
    </row>
    <row r="511" spans="1:6" x14ac:dyDescent="0.2">
      <c r="A511" s="554"/>
      <c r="B511" s="554"/>
      <c r="C511" s="133" t="s">
        <v>1527</v>
      </c>
      <c r="D511" s="136" t="s">
        <v>4691</v>
      </c>
      <c r="E511" s="132" t="s">
        <v>5961</v>
      </c>
      <c r="F511" s="98">
        <v>920.64</v>
      </c>
    </row>
    <row r="512" spans="1:6" x14ac:dyDescent="0.2">
      <c r="A512" s="554"/>
      <c r="B512" s="554"/>
      <c r="C512" s="133" t="s">
        <v>1528</v>
      </c>
      <c r="D512" s="136" t="s">
        <v>4692</v>
      </c>
      <c r="E512" s="132" t="s">
        <v>5962</v>
      </c>
      <c r="F512" s="98">
        <v>1150.8</v>
      </c>
    </row>
    <row r="513" spans="1:6" x14ac:dyDescent="0.2">
      <c r="A513" s="554"/>
      <c r="B513" s="554"/>
      <c r="C513" s="133" t="s">
        <v>1529</v>
      </c>
      <c r="D513" s="136" t="s">
        <v>4693</v>
      </c>
      <c r="E513" s="132" t="s">
        <v>5963</v>
      </c>
      <c r="F513" s="98">
        <v>1380.96</v>
      </c>
    </row>
    <row r="514" spans="1:6" x14ac:dyDescent="0.2">
      <c r="A514" s="554"/>
      <c r="B514" s="554"/>
      <c r="C514" s="133" t="s">
        <v>1530</v>
      </c>
      <c r="D514" s="136" t="s">
        <v>4694</v>
      </c>
      <c r="E514" s="132" t="s">
        <v>5964</v>
      </c>
      <c r="F514" s="98">
        <v>1611.12</v>
      </c>
    </row>
    <row r="515" spans="1:6" x14ac:dyDescent="0.2">
      <c r="A515" s="554"/>
      <c r="B515" s="554"/>
      <c r="C515" s="133" t="s">
        <v>1531</v>
      </c>
      <c r="D515" s="136" t="s">
        <v>4695</v>
      </c>
      <c r="E515" s="132" t="s">
        <v>5965</v>
      </c>
      <c r="F515" s="98">
        <v>1841.28</v>
      </c>
    </row>
    <row r="516" spans="1:6" x14ac:dyDescent="0.2">
      <c r="A516" s="554"/>
      <c r="B516" s="554"/>
      <c r="C516" s="133" t="s">
        <v>1532</v>
      </c>
      <c r="D516" s="136" t="s">
        <v>4696</v>
      </c>
      <c r="E516" s="132" t="s">
        <v>5966</v>
      </c>
      <c r="F516" s="98">
        <v>2071.44</v>
      </c>
    </row>
    <row r="517" spans="1:6" x14ac:dyDescent="0.2">
      <c r="A517" s="554"/>
      <c r="B517" s="554"/>
      <c r="C517" s="133" t="s">
        <v>1533</v>
      </c>
      <c r="D517" s="136" t="s">
        <v>4697</v>
      </c>
      <c r="E517" s="132" t="s">
        <v>5967</v>
      </c>
      <c r="F517" s="98">
        <v>2301.6</v>
      </c>
    </row>
    <row r="518" spans="1:6" x14ac:dyDescent="0.2">
      <c r="A518" s="554"/>
      <c r="B518" s="554"/>
      <c r="C518" s="133" t="s">
        <v>1534</v>
      </c>
      <c r="D518" s="136" t="s">
        <v>4698</v>
      </c>
      <c r="E518" s="132" t="s">
        <v>5968</v>
      </c>
      <c r="F518" s="98">
        <v>2531.7600000000002</v>
      </c>
    </row>
    <row r="519" spans="1:6" x14ac:dyDescent="0.2">
      <c r="A519" s="554"/>
      <c r="B519" s="554"/>
      <c r="C519" s="133" t="s">
        <v>1535</v>
      </c>
      <c r="D519" s="136" t="s">
        <v>4699</v>
      </c>
      <c r="E519" s="132" t="s">
        <v>5969</v>
      </c>
      <c r="F519" s="98">
        <v>2761.92</v>
      </c>
    </row>
    <row r="520" spans="1:6" x14ac:dyDescent="0.2">
      <c r="A520" s="554"/>
      <c r="B520" s="554"/>
      <c r="C520" s="133" t="s">
        <v>1536</v>
      </c>
      <c r="D520" s="136" t="s">
        <v>4700</v>
      </c>
      <c r="E520" s="132" t="s">
        <v>5970</v>
      </c>
      <c r="F520" s="98">
        <v>2992.08</v>
      </c>
    </row>
    <row r="521" spans="1:6" x14ac:dyDescent="0.2">
      <c r="A521" s="554"/>
      <c r="B521" s="554"/>
      <c r="C521" s="133" t="s">
        <v>1537</v>
      </c>
      <c r="D521" s="136" t="s">
        <v>4701</v>
      </c>
      <c r="E521" s="132" t="s">
        <v>5971</v>
      </c>
      <c r="F521" s="98">
        <v>3222.24</v>
      </c>
    </row>
    <row r="522" spans="1:6" x14ac:dyDescent="0.2">
      <c r="A522" s="554"/>
      <c r="B522" s="554"/>
      <c r="C522" s="133" t="s">
        <v>1538</v>
      </c>
      <c r="D522" s="136" t="s">
        <v>4702</v>
      </c>
      <c r="E522" s="132" t="s">
        <v>5972</v>
      </c>
      <c r="F522" s="98">
        <v>3452.4</v>
      </c>
    </row>
    <row r="523" spans="1:6" x14ac:dyDescent="0.2">
      <c r="A523" s="554"/>
      <c r="B523" s="554"/>
      <c r="C523" s="133" t="s">
        <v>1539</v>
      </c>
      <c r="D523" s="136" t="s">
        <v>4703</v>
      </c>
      <c r="E523" s="132" t="s">
        <v>5973</v>
      </c>
      <c r="F523" s="98">
        <v>3682.56</v>
      </c>
    </row>
    <row r="524" spans="1:6" x14ac:dyDescent="0.2">
      <c r="A524" s="554"/>
      <c r="B524" s="554"/>
      <c r="C524" s="133" t="s">
        <v>1540</v>
      </c>
      <c r="D524" s="136" t="s">
        <v>4704</v>
      </c>
      <c r="E524" s="132" t="s">
        <v>5974</v>
      </c>
      <c r="F524" s="98">
        <v>3912.72</v>
      </c>
    </row>
    <row r="525" spans="1:6" x14ac:dyDescent="0.2">
      <c r="A525" s="554"/>
      <c r="B525" s="554"/>
      <c r="C525" s="133" t="s">
        <v>1541</v>
      </c>
      <c r="D525" s="136" t="s">
        <v>4705</v>
      </c>
      <c r="E525" s="132" t="s">
        <v>5975</v>
      </c>
      <c r="F525" s="98">
        <v>4142.88</v>
      </c>
    </row>
    <row r="526" spans="1:6" x14ac:dyDescent="0.2">
      <c r="A526" s="554"/>
      <c r="B526" s="554"/>
      <c r="C526" s="133" t="s">
        <v>1542</v>
      </c>
      <c r="D526" s="136" t="s">
        <v>4706</v>
      </c>
      <c r="E526" s="132" t="s">
        <v>5976</v>
      </c>
      <c r="F526" s="98">
        <v>4373.04</v>
      </c>
    </row>
    <row r="527" spans="1:6" x14ac:dyDescent="0.2">
      <c r="A527" s="554"/>
      <c r="B527" s="554"/>
      <c r="C527" s="133" t="s">
        <v>1543</v>
      </c>
      <c r="D527" s="136" t="s">
        <v>4707</v>
      </c>
      <c r="E527" s="132" t="s">
        <v>5977</v>
      </c>
      <c r="F527" s="98">
        <v>4603.2</v>
      </c>
    </row>
    <row r="528" spans="1:6" x14ac:dyDescent="0.2">
      <c r="A528" s="554"/>
      <c r="B528" s="554"/>
      <c r="C528" s="133" t="s">
        <v>1544</v>
      </c>
      <c r="D528" s="136"/>
      <c r="E528" s="132" t="s">
        <v>5978</v>
      </c>
      <c r="F528" s="98"/>
    </row>
    <row r="529" spans="1:6" x14ac:dyDescent="0.2">
      <c r="A529" s="554"/>
      <c r="B529" s="554"/>
      <c r="C529" s="133" t="s">
        <v>3534</v>
      </c>
      <c r="D529" s="136" t="s">
        <v>4708</v>
      </c>
      <c r="E529" s="132" t="s">
        <v>5979</v>
      </c>
      <c r="F529" s="98">
        <v>4833.3599999999997</v>
      </c>
    </row>
    <row r="530" spans="1:6" x14ac:dyDescent="0.2">
      <c r="A530" s="554"/>
      <c r="B530" s="554"/>
      <c r="C530" s="133" t="s">
        <v>3535</v>
      </c>
      <c r="D530" s="136" t="s">
        <v>4709</v>
      </c>
      <c r="E530" s="132" t="s">
        <v>5980</v>
      </c>
      <c r="F530" s="98">
        <v>5063.5200000000004</v>
      </c>
    </row>
    <row r="531" spans="1:6" x14ac:dyDescent="0.2">
      <c r="A531" s="554"/>
      <c r="B531" s="554"/>
      <c r="C531" s="133" t="s">
        <v>3536</v>
      </c>
      <c r="D531" s="136" t="s">
        <v>4710</v>
      </c>
      <c r="E531" s="132" t="s">
        <v>5981</v>
      </c>
      <c r="F531" s="98">
        <v>5293.68</v>
      </c>
    </row>
    <row r="532" spans="1:6" x14ac:dyDescent="0.2">
      <c r="A532" s="554"/>
      <c r="B532" s="554"/>
      <c r="C532" s="133" t="s">
        <v>3537</v>
      </c>
      <c r="D532" s="136" t="s">
        <v>4711</v>
      </c>
      <c r="E532" s="132" t="s">
        <v>5982</v>
      </c>
      <c r="F532" s="98">
        <v>5523.84</v>
      </c>
    </row>
    <row r="533" spans="1:6" x14ac:dyDescent="0.2">
      <c r="A533" s="554"/>
      <c r="B533" s="554"/>
      <c r="C533" s="133" t="s">
        <v>3538</v>
      </c>
      <c r="D533" s="136" t="s">
        <v>4712</v>
      </c>
      <c r="E533" s="132" t="s">
        <v>5983</v>
      </c>
      <c r="F533" s="98">
        <v>5754</v>
      </c>
    </row>
    <row r="534" spans="1:6" x14ac:dyDescent="0.2">
      <c r="A534" s="554"/>
      <c r="B534" s="554"/>
      <c r="C534" s="133" t="s">
        <v>3539</v>
      </c>
      <c r="D534" s="136" t="s">
        <v>4713</v>
      </c>
      <c r="E534" s="132" t="s">
        <v>5984</v>
      </c>
      <c r="F534" s="98">
        <v>5984.16</v>
      </c>
    </row>
    <row r="535" spans="1:6" x14ac:dyDescent="0.2">
      <c r="A535" s="554"/>
      <c r="B535" s="554"/>
      <c r="C535" s="133" t="s">
        <v>3540</v>
      </c>
      <c r="D535" s="136" t="s">
        <v>4714</v>
      </c>
      <c r="E535" s="132" t="s">
        <v>5985</v>
      </c>
      <c r="F535" s="98">
        <v>6214.32</v>
      </c>
    </row>
    <row r="536" spans="1:6" x14ac:dyDescent="0.2">
      <c r="A536" s="555"/>
      <c r="B536" s="555"/>
      <c r="C536" s="133" t="s">
        <v>3541</v>
      </c>
      <c r="D536" s="136" t="s">
        <v>4715</v>
      </c>
      <c r="E536" s="132" t="s">
        <v>5986</v>
      </c>
      <c r="F536" s="98">
        <v>6444.48</v>
      </c>
    </row>
    <row r="537" spans="1:6" ht="38.25" x14ac:dyDescent="0.2">
      <c r="A537" s="553" t="s">
        <v>5987</v>
      </c>
      <c r="B537" s="553" t="s">
        <v>212</v>
      </c>
      <c r="C537" s="558"/>
      <c r="D537" s="131" t="s">
        <v>4716</v>
      </c>
      <c r="E537" s="132" t="s">
        <v>5988</v>
      </c>
      <c r="F537" s="562"/>
    </row>
    <row r="538" spans="1:6" ht="25.5" x14ac:dyDescent="0.2">
      <c r="A538" s="554"/>
      <c r="B538" s="554"/>
      <c r="C538" s="559"/>
      <c r="D538" s="131" t="s">
        <v>4717</v>
      </c>
      <c r="E538" s="132" t="s">
        <v>5989</v>
      </c>
      <c r="F538" s="567"/>
    </row>
    <row r="539" spans="1:6" ht="25.5" x14ac:dyDescent="0.2">
      <c r="A539" s="554"/>
      <c r="B539" s="554"/>
      <c r="C539" s="559"/>
      <c r="D539" s="131" t="s">
        <v>4718</v>
      </c>
      <c r="E539" s="132" t="s">
        <v>5990</v>
      </c>
      <c r="F539" s="567"/>
    </row>
    <row r="540" spans="1:6" ht="25.5" x14ac:dyDescent="0.2">
      <c r="A540" s="554"/>
      <c r="B540" s="554"/>
      <c r="C540" s="559"/>
      <c r="D540" s="131" t="s">
        <v>4719</v>
      </c>
      <c r="E540" s="132" t="s">
        <v>5991</v>
      </c>
      <c r="F540" s="567"/>
    </row>
    <row r="541" spans="1:6" ht="38.25" x14ac:dyDescent="0.2">
      <c r="A541" s="554"/>
      <c r="B541" s="554"/>
      <c r="C541" s="559"/>
      <c r="D541" s="131" t="s">
        <v>4720</v>
      </c>
      <c r="E541" s="132" t="s">
        <v>5992</v>
      </c>
      <c r="F541" s="567"/>
    </row>
    <row r="542" spans="1:6" ht="25.5" x14ac:dyDescent="0.2">
      <c r="A542" s="554"/>
      <c r="B542" s="554"/>
      <c r="C542" s="559"/>
      <c r="D542" s="131" t="s">
        <v>4721</v>
      </c>
      <c r="E542" s="132" t="s">
        <v>5993</v>
      </c>
      <c r="F542" s="567"/>
    </row>
    <row r="543" spans="1:6" ht="38.25" x14ac:dyDescent="0.2">
      <c r="A543" s="554"/>
      <c r="B543" s="554"/>
      <c r="C543" s="559"/>
      <c r="D543" s="131" t="s">
        <v>4722</v>
      </c>
      <c r="E543" s="132" t="s">
        <v>5994</v>
      </c>
      <c r="F543" s="567"/>
    </row>
    <row r="544" spans="1:6" ht="25.5" x14ac:dyDescent="0.2">
      <c r="A544" s="554"/>
      <c r="B544" s="554"/>
      <c r="C544" s="559"/>
      <c r="D544" s="131" t="s">
        <v>4723</v>
      </c>
      <c r="E544" s="132" t="s">
        <v>5995</v>
      </c>
      <c r="F544" s="567"/>
    </row>
    <row r="545" spans="1:6" ht="38.25" x14ac:dyDescent="0.2">
      <c r="A545" s="554"/>
      <c r="B545" s="554"/>
      <c r="C545" s="559"/>
      <c r="D545" s="131" t="s">
        <v>4724</v>
      </c>
      <c r="E545" s="132" t="s">
        <v>5996</v>
      </c>
      <c r="F545" s="567"/>
    </row>
    <row r="546" spans="1:6" ht="25.5" x14ac:dyDescent="0.2">
      <c r="A546" s="554"/>
      <c r="B546" s="554"/>
      <c r="C546" s="559"/>
      <c r="D546" s="131" t="s">
        <v>4725</v>
      </c>
      <c r="E546" s="132" t="s">
        <v>5997</v>
      </c>
      <c r="F546" s="567"/>
    </row>
    <row r="547" spans="1:6" ht="25.5" x14ac:dyDescent="0.2">
      <c r="A547" s="554"/>
      <c r="B547" s="554"/>
      <c r="C547" s="559"/>
      <c r="D547" s="131" t="s">
        <v>4726</v>
      </c>
      <c r="E547" s="132" t="s">
        <v>5998</v>
      </c>
      <c r="F547" s="567"/>
    </row>
    <row r="548" spans="1:6" ht="25.5" x14ac:dyDescent="0.2">
      <c r="A548" s="554"/>
      <c r="B548" s="554"/>
      <c r="C548" s="559"/>
      <c r="D548" s="131" t="s">
        <v>4727</v>
      </c>
      <c r="E548" s="132" t="s">
        <v>5999</v>
      </c>
      <c r="F548" s="567"/>
    </row>
    <row r="549" spans="1:6" ht="38.25" x14ac:dyDescent="0.2">
      <c r="A549" s="554"/>
      <c r="B549" s="554"/>
      <c r="C549" s="559"/>
      <c r="D549" s="131" t="s">
        <v>6000</v>
      </c>
      <c r="E549" s="132" t="s">
        <v>6001</v>
      </c>
      <c r="F549" s="567"/>
    </row>
    <row r="550" spans="1:6" ht="38.25" x14ac:dyDescent="0.2">
      <c r="A550" s="554"/>
      <c r="B550" s="554"/>
      <c r="C550" s="559"/>
      <c r="D550" s="131" t="s">
        <v>6002</v>
      </c>
      <c r="E550" s="132" t="s">
        <v>6003</v>
      </c>
      <c r="F550" s="567"/>
    </row>
    <row r="551" spans="1:6" ht="38.25" x14ac:dyDescent="0.2">
      <c r="A551" s="554"/>
      <c r="B551" s="554"/>
      <c r="C551" s="559"/>
      <c r="D551" s="131" t="s">
        <v>6004</v>
      </c>
      <c r="E551" s="132" t="s">
        <v>6005</v>
      </c>
      <c r="F551" s="567"/>
    </row>
    <row r="552" spans="1:6" ht="25.5" x14ac:dyDescent="0.2">
      <c r="A552" s="554"/>
      <c r="B552" s="554"/>
      <c r="C552" s="559"/>
      <c r="D552" s="131" t="s">
        <v>6006</v>
      </c>
      <c r="E552" s="132" t="s">
        <v>6007</v>
      </c>
      <c r="F552" s="567"/>
    </row>
    <row r="553" spans="1:6" ht="25.5" x14ac:dyDescent="0.2">
      <c r="A553" s="554"/>
      <c r="B553" s="554"/>
      <c r="C553" s="559"/>
      <c r="D553" s="131" t="s">
        <v>4728</v>
      </c>
      <c r="E553" s="132" t="s">
        <v>6008</v>
      </c>
      <c r="F553" s="567"/>
    </row>
    <row r="554" spans="1:6" ht="51" x14ac:dyDescent="0.2">
      <c r="A554" s="554"/>
      <c r="B554" s="554"/>
      <c r="C554" s="559"/>
      <c r="D554" s="131" t="s">
        <v>4729</v>
      </c>
      <c r="E554" s="132" t="s">
        <v>6009</v>
      </c>
      <c r="F554" s="567"/>
    </row>
    <row r="555" spans="1:6" ht="51" x14ac:dyDescent="0.2">
      <c r="A555" s="554"/>
      <c r="B555" s="554"/>
      <c r="C555" s="559"/>
      <c r="D555" s="131" t="s">
        <v>4730</v>
      </c>
      <c r="E555" s="132" t="s">
        <v>6010</v>
      </c>
      <c r="F555" s="567"/>
    </row>
    <row r="556" spans="1:6" ht="51" x14ac:dyDescent="0.2">
      <c r="A556" s="554"/>
      <c r="B556" s="554"/>
      <c r="C556" s="559"/>
      <c r="D556" s="131" t="s">
        <v>4731</v>
      </c>
      <c r="E556" s="132" t="s">
        <v>6011</v>
      </c>
      <c r="F556" s="567"/>
    </row>
    <row r="557" spans="1:6" ht="51" x14ac:dyDescent="0.2">
      <c r="A557" s="554"/>
      <c r="B557" s="554"/>
      <c r="C557" s="559"/>
      <c r="D557" s="131" t="s">
        <v>4732</v>
      </c>
      <c r="E557" s="132" t="s">
        <v>6012</v>
      </c>
      <c r="F557" s="567"/>
    </row>
    <row r="558" spans="1:6" ht="51" x14ac:dyDescent="0.2">
      <c r="A558" s="554"/>
      <c r="B558" s="554"/>
      <c r="C558" s="559"/>
      <c r="D558" s="131" t="s">
        <v>4733</v>
      </c>
      <c r="E558" s="132" t="s">
        <v>6013</v>
      </c>
      <c r="F558" s="567"/>
    </row>
    <row r="559" spans="1:6" ht="51" x14ac:dyDescent="0.2">
      <c r="A559" s="554"/>
      <c r="B559" s="554"/>
      <c r="C559" s="559"/>
      <c r="D559" s="131" t="s">
        <v>4734</v>
      </c>
      <c r="E559" s="132" t="s">
        <v>6014</v>
      </c>
      <c r="F559" s="567"/>
    </row>
    <row r="560" spans="1:6" ht="51" x14ac:dyDescent="0.2">
      <c r="A560" s="554"/>
      <c r="B560" s="554"/>
      <c r="C560" s="560"/>
      <c r="D560" s="131" t="s">
        <v>4735</v>
      </c>
      <c r="E560" s="132" t="s">
        <v>6015</v>
      </c>
      <c r="F560" s="563"/>
    </row>
    <row r="561" spans="1:6" x14ac:dyDescent="0.2">
      <c r="A561" s="554"/>
      <c r="B561" s="554"/>
      <c r="C561" s="133" t="s">
        <v>3787</v>
      </c>
      <c r="D561" s="136" t="s">
        <v>4688</v>
      </c>
      <c r="E561" s="132" t="s">
        <v>5958</v>
      </c>
      <c r="F561" s="98">
        <v>56.32</v>
      </c>
    </row>
    <row r="562" spans="1:6" x14ac:dyDescent="0.2">
      <c r="A562" s="554"/>
      <c r="B562" s="554"/>
      <c r="C562" s="133" t="s">
        <v>3788</v>
      </c>
      <c r="D562" s="136" t="s">
        <v>4689</v>
      </c>
      <c r="E562" s="132" t="s">
        <v>5959</v>
      </c>
      <c r="F562" s="98">
        <v>112.64</v>
      </c>
    </row>
    <row r="563" spans="1:6" x14ac:dyDescent="0.2">
      <c r="A563" s="554"/>
      <c r="B563" s="554"/>
      <c r="C563" s="133" t="s">
        <v>3789</v>
      </c>
      <c r="D563" s="136" t="s">
        <v>4690</v>
      </c>
      <c r="E563" s="132" t="s">
        <v>5960</v>
      </c>
      <c r="F563" s="98">
        <v>168.96</v>
      </c>
    </row>
    <row r="564" spans="1:6" x14ac:dyDescent="0.2">
      <c r="A564" s="554"/>
      <c r="B564" s="554"/>
      <c r="C564" s="133" t="s">
        <v>3790</v>
      </c>
      <c r="D564" s="136" t="s">
        <v>4691</v>
      </c>
      <c r="E564" s="132" t="s">
        <v>5961</v>
      </c>
      <c r="F564" s="98">
        <v>225.28</v>
      </c>
    </row>
    <row r="565" spans="1:6" x14ac:dyDescent="0.2">
      <c r="A565" s="554"/>
      <c r="B565" s="554"/>
      <c r="C565" s="133" t="s">
        <v>3791</v>
      </c>
      <c r="D565" s="136" t="s">
        <v>4692</v>
      </c>
      <c r="E565" s="132" t="s">
        <v>5962</v>
      </c>
      <c r="F565" s="98">
        <v>281.60000000000002</v>
      </c>
    </row>
    <row r="566" spans="1:6" x14ac:dyDescent="0.2">
      <c r="A566" s="554"/>
      <c r="B566" s="554"/>
      <c r="C566" s="133" t="s">
        <v>3792</v>
      </c>
      <c r="D566" s="136" t="s">
        <v>4693</v>
      </c>
      <c r="E566" s="132" t="s">
        <v>5963</v>
      </c>
      <c r="F566" s="98">
        <v>337.92</v>
      </c>
    </row>
    <row r="567" spans="1:6" x14ac:dyDescent="0.2">
      <c r="A567" s="554"/>
      <c r="B567" s="554"/>
      <c r="C567" s="133" t="s">
        <v>3793</v>
      </c>
      <c r="D567" s="136" t="s">
        <v>4694</v>
      </c>
      <c r="E567" s="132" t="s">
        <v>5964</v>
      </c>
      <c r="F567" s="98">
        <v>394.24</v>
      </c>
    </row>
    <row r="568" spans="1:6" x14ac:dyDescent="0.2">
      <c r="A568" s="554"/>
      <c r="B568" s="554"/>
      <c r="C568" s="133" t="s">
        <v>3794</v>
      </c>
      <c r="D568" s="136" t="s">
        <v>4695</v>
      </c>
      <c r="E568" s="132" t="s">
        <v>5965</v>
      </c>
      <c r="F568" s="98">
        <v>450.56</v>
      </c>
    </row>
    <row r="569" spans="1:6" x14ac:dyDescent="0.2">
      <c r="A569" s="554"/>
      <c r="B569" s="554"/>
      <c r="C569" s="133" t="s">
        <v>3795</v>
      </c>
      <c r="D569" s="136" t="s">
        <v>4696</v>
      </c>
      <c r="E569" s="132" t="s">
        <v>5966</v>
      </c>
      <c r="F569" s="98">
        <v>506.88</v>
      </c>
    </row>
    <row r="570" spans="1:6" x14ac:dyDescent="0.2">
      <c r="A570" s="554"/>
      <c r="B570" s="554"/>
      <c r="C570" s="133" t="s">
        <v>3796</v>
      </c>
      <c r="D570" s="136" t="s">
        <v>4697</v>
      </c>
      <c r="E570" s="132" t="s">
        <v>5967</v>
      </c>
      <c r="F570" s="98">
        <v>563.20000000000005</v>
      </c>
    </row>
    <row r="571" spans="1:6" x14ac:dyDescent="0.2">
      <c r="A571" s="554"/>
      <c r="B571" s="554"/>
      <c r="C571" s="133" t="s">
        <v>3797</v>
      </c>
      <c r="D571" s="136" t="s">
        <v>4698</v>
      </c>
      <c r="E571" s="132" t="s">
        <v>5968</v>
      </c>
      <c r="F571" s="98">
        <v>619.52</v>
      </c>
    </row>
    <row r="572" spans="1:6" x14ac:dyDescent="0.2">
      <c r="A572" s="554"/>
      <c r="B572" s="554"/>
      <c r="C572" s="133" t="s">
        <v>3798</v>
      </c>
      <c r="D572" s="136" t="s">
        <v>4699</v>
      </c>
      <c r="E572" s="132" t="s">
        <v>5969</v>
      </c>
      <c r="F572" s="98">
        <v>675.84</v>
      </c>
    </row>
    <row r="573" spans="1:6" x14ac:dyDescent="0.2">
      <c r="A573" s="554"/>
      <c r="B573" s="554"/>
      <c r="C573" s="133" t="s">
        <v>3799</v>
      </c>
      <c r="D573" s="136" t="s">
        <v>4700</v>
      </c>
      <c r="E573" s="132" t="s">
        <v>5970</v>
      </c>
      <c r="F573" s="98">
        <v>732.16</v>
      </c>
    </row>
    <row r="574" spans="1:6" x14ac:dyDescent="0.2">
      <c r="A574" s="554"/>
      <c r="B574" s="554"/>
      <c r="C574" s="133" t="s">
        <v>3800</v>
      </c>
      <c r="D574" s="136" t="s">
        <v>4701</v>
      </c>
      <c r="E574" s="132" t="s">
        <v>5971</v>
      </c>
      <c r="F574" s="98">
        <v>788.48</v>
      </c>
    </row>
    <row r="575" spans="1:6" x14ac:dyDescent="0.2">
      <c r="A575" s="554"/>
      <c r="B575" s="554"/>
      <c r="C575" s="133" t="s">
        <v>3801</v>
      </c>
      <c r="D575" s="136" t="s">
        <v>4702</v>
      </c>
      <c r="E575" s="132" t="s">
        <v>5972</v>
      </c>
      <c r="F575" s="98">
        <v>844.8</v>
      </c>
    </row>
    <row r="576" spans="1:6" x14ac:dyDescent="0.2">
      <c r="A576" s="554"/>
      <c r="B576" s="554"/>
      <c r="C576" s="133" t="s">
        <v>3802</v>
      </c>
      <c r="D576" s="136" t="s">
        <v>4703</v>
      </c>
      <c r="E576" s="132" t="s">
        <v>5973</v>
      </c>
      <c r="F576" s="98">
        <v>901.12</v>
      </c>
    </row>
    <row r="577" spans="1:6" x14ac:dyDescent="0.2">
      <c r="A577" s="554"/>
      <c r="B577" s="554"/>
      <c r="C577" s="133" t="s">
        <v>3803</v>
      </c>
      <c r="D577" s="136" t="s">
        <v>4704</v>
      </c>
      <c r="E577" s="132" t="s">
        <v>5974</v>
      </c>
      <c r="F577" s="98">
        <v>957.44</v>
      </c>
    </row>
    <row r="578" spans="1:6" x14ac:dyDescent="0.2">
      <c r="A578" s="554"/>
      <c r="B578" s="554"/>
      <c r="C578" s="133" t="s">
        <v>3804</v>
      </c>
      <c r="D578" s="136" t="s">
        <v>4705</v>
      </c>
      <c r="E578" s="132" t="s">
        <v>5975</v>
      </c>
      <c r="F578" s="98">
        <v>1013.76</v>
      </c>
    </row>
    <row r="579" spans="1:6" x14ac:dyDescent="0.2">
      <c r="A579" s="554"/>
      <c r="B579" s="554"/>
      <c r="C579" s="133" t="s">
        <v>3805</v>
      </c>
      <c r="D579" s="136" t="s">
        <v>4706</v>
      </c>
      <c r="E579" s="132" t="s">
        <v>5976</v>
      </c>
      <c r="F579" s="98">
        <v>1070.08</v>
      </c>
    </row>
    <row r="580" spans="1:6" x14ac:dyDescent="0.2">
      <c r="A580" s="554"/>
      <c r="B580" s="554"/>
      <c r="C580" s="133" t="s">
        <v>3806</v>
      </c>
      <c r="D580" s="136" t="s">
        <v>4707</v>
      </c>
      <c r="E580" s="132" t="s">
        <v>5977</v>
      </c>
      <c r="F580" s="98">
        <v>1126.4000000000001</v>
      </c>
    </row>
    <row r="581" spans="1:6" x14ac:dyDescent="0.2">
      <c r="A581" s="554"/>
      <c r="B581" s="554"/>
      <c r="C581" s="133" t="s">
        <v>3807</v>
      </c>
      <c r="D581" s="136"/>
      <c r="E581" s="132" t="s">
        <v>6016</v>
      </c>
      <c r="F581" s="98"/>
    </row>
    <row r="582" spans="1:6" x14ac:dyDescent="0.2">
      <c r="A582" s="554"/>
      <c r="B582" s="554"/>
      <c r="C582" s="133" t="s">
        <v>3542</v>
      </c>
      <c r="D582" s="136" t="s">
        <v>4708</v>
      </c>
      <c r="E582" s="132" t="s">
        <v>5979</v>
      </c>
      <c r="F582" s="98">
        <v>1182.72</v>
      </c>
    </row>
    <row r="583" spans="1:6" x14ac:dyDescent="0.2">
      <c r="A583" s="554"/>
      <c r="B583" s="554"/>
      <c r="C583" s="133" t="s">
        <v>3543</v>
      </c>
      <c r="D583" s="136" t="s">
        <v>4709</v>
      </c>
      <c r="E583" s="132" t="s">
        <v>5980</v>
      </c>
      <c r="F583" s="98">
        <v>1239.04</v>
      </c>
    </row>
    <row r="584" spans="1:6" x14ac:dyDescent="0.2">
      <c r="A584" s="554"/>
      <c r="B584" s="554"/>
      <c r="C584" s="133" t="s">
        <v>3544</v>
      </c>
      <c r="D584" s="136" t="s">
        <v>4710</v>
      </c>
      <c r="E584" s="132" t="s">
        <v>5981</v>
      </c>
      <c r="F584" s="98">
        <v>1295.3599999999999</v>
      </c>
    </row>
    <row r="585" spans="1:6" x14ac:dyDescent="0.2">
      <c r="A585" s="554"/>
      <c r="B585" s="554"/>
      <c r="C585" s="133" t="s">
        <v>3545</v>
      </c>
      <c r="D585" s="136" t="s">
        <v>4711</v>
      </c>
      <c r="E585" s="132" t="s">
        <v>5982</v>
      </c>
      <c r="F585" s="98">
        <v>1351.68</v>
      </c>
    </row>
    <row r="586" spans="1:6" x14ac:dyDescent="0.2">
      <c r="A586" s="554"/>
      <c r="B586" s="554"/>
      <c r="C586" s="133" t="s">
        <v>3546</v>
      </c>
      <c r="D586" s="136" t="s">
        <v>4712</v>
      </c>
      <c r="E586" s="132" t="s">
        <v>5983</v>
      </c>
      <c r="F586" s="98">
        <v>1408</v>
      </c>
    </row>
    <row r="587" spans="1:6" x14ac:dyDescent="0.2">
      <c r="A587" s="554"/>
      <c r="B587" s="554"/>
      <c r="C587" s="133" t="s">
        <v>3547</v>
      </c>
      <c r="D587" s="136" t="s">
        <v>4713</v>
      </c>
      <c r="E587" s="132" t="s">
        <v>5984</v>
      </c>
      <c r="F587" s="98">
        <v>1464.32</v>
      </c>
    </row>
    <row r="588" spans="1:6" x14ac:dyDescent="0.2">
      <c r="A588" s="554"/>
      <c r="B588" s="554"/>
      <c r="C588" s="133" t="s">
        <v>3548</v>
      </c>
      <c r="D588" s="136" t="s">
        <v>4714</v>
      </c>
      <c r="E588" s="132" t="s">
        <v>5985</v>
      </c>
      <c r="F588" s="98">
        <v>1520.64</v>
      </c>
    </row>
    <row r="589" spans="1:6" x14ac:dyDescent="0.2">
      <c r="A589" s="555"/>
      <c r="B589" s="555"/>
      <c r="C589" s="133" t="s">
        <v>3549</v>
      </c>
      <c r="D589" s="136" t="s">
        <v>4715</v>
      </c>
      <c r="E589" s="132" t="s">
        <v>5986</v>
      </c>
      <c r="F589" s="98">
        <v>1576.96</v>
      </c>
    </row>
    <row r="590" spans="1:6" x14ac:dyDescent="0.2">
      <c r="A590" s="553" t="s">
        <v>213</v>
      </c>
      <c r="B590" s="553" t="s">
        <v>214</v>
      </c>
      <c r="C590" s="133"/>
      <c r="D590" s="131"/>
      <c r="E590" s="556" t="s">
        <v>6017</v>
      </c>
      <c r="F590" s="557"/>
    </row>
    <row r="591" spans="1:6" ht="14.25" x14ac:dyDescent="0.2">
      <c r="A591" s="554"/>
      <c r="B591" s="554"/>
      <c r="C591" s="133" t="s">
        <v>6018</v>
      </c>
      <c r="D591" s="131" t="s">
        <v>4736</v>
      </c>
      <c r="E591" s="132" t="s">
        <v>1232</v>
      </c>
      <c r="F591" s="98">
        <v>640.70000000000005</v>
      </c>
    </row>
    <row r="592" spans="1:6" ht="14.25" x14ac:dyDescent="0.2">
      <c r="A592" s="554"/>
      <c r="B592" s="554"/>
      <c r="C592" s="133" t="s">
        <v>6019</v>
      </c>
      <c r="D592" s="131" t="s">
        <v>4737</v>
      </c>
      <c r="E592" s="132" t="s">
        <v>571</v>
      </c>
      <c r="F592" s="98">
        <v>1058.56</v>
      </c>
    </row>
    <row r="593" spans="1:6" x14ac:dyDescent="0.2">
      <c r="A593" s="554"/>
      <c r="B593" s="554"/>
      <c r="C593" s="133" t="s">
        <v>385</v>
      </c>
      <c r="D593" s="131" t="s">
        <v>4738</v>
      </c>
      <c r="E593" s="132" t="s">
        <v>1825</v>
      </c>
      <c r="F593" s="98">
        <v>1559.98</v>
      </c>
    </row>
    <row r="594" spans="1:6" x14ac:dyDescent="0.2">
      <c r="A594" s="554"/>
      <c r="B594" s="554"/>
      <c r="C594" s="133" t="s">
        <v>956</v>
      </c>
      <c r="D594" s="131" t="s">
        <v>4739</v>
      </c>
      <c r="E594" s="132" t="s">
        <v>1826</v>
      </c>
      <c r="F594" s="98">
        <v>2228.54</v>
      </c>
    </row>
    <row r="595" spans="1:6" x14ac:dyDescent="0.2">
      <c r="A595" s="554"/>
      <c r="B595" s="554"/>
      <c r="C595" s="133" t="s">
        <v>957</v>
      </c>
      <c r="D595" s="131" t="s">
        <v>4740</v>
      </c>
      <c r="E595" s="132" t="s">
        <v>1827</v>
      </c>
      <c r="F595" s="98">
        <v>2897.1</v>
      </c>
    </row>
    <row r="596" spans="1:6" x14ac:dyDescent="0.2">
      <c r="A596" s="554"/>
      <c r="B596" s="554"/>
      <c r="C596" s="133" t="s">
        <v>958</v>
      </c>
      <c r="D596" s="131" t="s">
        <v>4741</v>
      </c>
      <c r="E596" s="132" t="s">
        <v>1828</v>
      </c>
      <c r="F596" s="98">
        <v>3565.66</v>
      </c>
    </row>
    <row r="597" spans="1:6" x14ac:dyDescent="0.2">
      <c r="A597" s="554"/>
      <c r="B597" s="554"/>
      <c r="C597" s="133" t="s">
        <v>959</v>
      </c>
      <c r="D597" s="131" t="s">
        <v>4742</v>
      </c>
      <c r="E597" s="132" t="s">
        <v>1829</v>
      </c>
      <c r="F597" s="98">
        <v>4234.22</v>
      </c>
    </row>
    <row r="598" spans="1:6" x14ac:dyDescent="0.2">
      <c r="A598" s="554"/>
      <c r="B598" s="554"/>
      <c r="C598" s="133" t="s">
        <v>960</v>
      </c>
      <c r="D598" s="131" t="s">
        <v>4743</v>
      </c>
      <c r="E598" s="132" t="s">
        <v>1830</v>
      </c>
      <c r="F598" s="98">
        <v>4902.79</v>
      </c>
    </row>
    <row r="599" spans="1:6" x14ac:dyDescent="0.2">
      <c r="A599" s="554"/>
      <c r="B599" s="554"/>
      <c r="C599" s="133" t="s">
        <v>961</v>
      </c>
      <c r="D599" s="131" t="s">
        <v>4744</v>
      </c>
      <c r="E599" s="132" t="s">
        <v>1729</v>
      </c>
      <c r="F599" s="98">
        <v>5571.35</v>
      </c>
    </row>
    <row r="600" spans="1:6" x14ac:dyDescent="0.2">
      <c r="A600" s="554"/>
      <c r="B600" s="554"/>
      <c r="C600" s="133" t="s">
        <v>962</v>
      </c>
      <c r="D600" s="131" t="s">
        <v>4745</v>
      </c>
      <c r="E600" s="132" t="s">
        <v>1730</v>
      </c>
      <c r="F600" s="98">
        <v>6239.91</v>
      </c>
    </row>
    <row r="601" spans="1:6" x14ac:dyDescent="0.2">
      <c r="A601" s="554"/>
      <c r="B601" s="554"/>
      <c r="C601" s="133" t="s">
        <v>963</v>
      </c>
      <c r="D601" s="131" t="s">
        <v>4746</v>
      </c>
      <c r="E601" s="132" t="s">
        <v>1731</v>
      </c>
      <c r="F601" s="98">
        <v>6908.47</v>
      </c>
    </row>
    <row r="602" spans="1:6" x14ac:dyDescent="0.2">
      <c r="A602" s="554"/>
      <c r="B602" s="554"/>
      <c r="C602" s="133" t="s">
        <v>964</v>
      </c>
      <c r="D602" s="131" t="s">
        <v>4747</v>
      </c>
      <c r="E602" s="132" t="s">
        <v>3259</v>
      </c>
      <c r="F602" s="98">
        <v>7799.89</v>
      </c>
    </row>
    <row r="603" spans="1:6" x14ac:dyDescent="0.2">
      <c r="A603" s="554"/>
      <c r="B603" s="554"/>
      <c r="C603" s="133" t="s">
        <v>965</v>
      </c>
      <c r="D603" s="131" t="s">
        <v>4748</v>
      </c>
      <c r="E603" s="132" t="s">
        <v>3260</v>
      </c>
      <c r="F603" s="98">
        <v>9137.01</v>
      </c>
    </row>
    <row r="604" spans="1:6" x14ac:dyDescent="0.2">
      <c r="A604" s="554"/>
      <c r="B604" s="554"/>
      <c r="C604" s="133" t="s">
        <v>966</v>
      </c>
      <c r="D604" s="131" t="s">
        <v>4749</v>
      </c>
      <c r="E604" s="132" t="s">
        <v>3261</v>
      </c>
      <c r="F604" s="98">
        <v>10474.129999999999</v>
      </c>
    </row>
    <row r="605" spans="1:6" x14ac:dyDescent="0.2">
      <c r="A605" s="554"/>
      <c r="B605" s="554"/>
      <c r="C605" s="133" t="s">
        <v>967</v>
      </c>
      <c r="D605" s="131" t="s">
        <v>4750</v>
      </c>
      <c r="E605" s="132" t="s">
        <v>3262</v>
      </c>
      <c r="F605" s="98">
        <v>11811.25</v>
      </c>
    </row>
    <row r="606" spans="1:6" x14ac:dyDescent="0.2">
      <c r="A606" s="554"/>
      <c r="B606" s="554"/>
      <c r="C606" s="133" t="s">
        <v>968</v>
      </c>
      <c r="D606" s="131" t="s">
        <v>4751</v>
      </c>
      <c r="E606" s="132" t="s">
        <v>3263</v>
      </c>
      <c r="F606" s="98">
        <v>13148.38</v>
      </c>
    </row>
    <row r="607" spans="1:6" x14ac:dyDescent="0.2">
      <c r="A607" s="554"/>
      <c r="B607" s="554"/>
      <c r="C607" s="133" t="s">
        <v>969</v>
      </c>
      <c r="D607" s="131" t="s">
        <v>4752</v>
      </c>
      <c r="E607" s="132" t="s">
        <v>970</v>
      </c>
      <c r="F607" s="98">
        <v>14485.5</v>
      </c>
    </row>
    <row r="608" spans="1:6" x14ac:dyDescent="0.2">
      <c r="A608" s="554"/>
      <c r="B608" s="554"/>
      <c r="C608" s="133" t="s">
        <v>971</v>
      </c>
      <c r="D608" s="131" t="s">
        <v>4753</v>
      </c>
      <c r="E608" s="132" t="s">
        <v>972</v>
      </c>
      <c r="F608" s="98">
        <v>15822.62</v>
      </c>
    </row>
    <row r="609" spans="1:6" x14ac:dyDescent="0.2">
      <c r="A609" s="554"/>
      <c r="B609" s="554"/>
      <c r="C609" s="133" t="s">
        <v>973</v>
      </c>
      <c r="D609" s="131" t="s">
        <v>4754</v>
      </c>
      <c r="E609" s="132" t="s">
        <v>974</v>
      </c>
      <c r="F609" s="98">
        <v>17159.75</v>
      </c>
    </row>
    <row r="610" spans="1:6" x14ac:dyDescent="0.2">
      <c r="A610" s="554"/>
      <c r="B610" s="554"/>
      <c r="C610" s="133" t="s">
        <v>975</v>
      </c>
      <c r="D610" s="131" t="s">
        <v>4755</v>
      </c>
      <c r="E610" s="132" t="s">
        <v>976</v>
      </c>
      <c r="F610" s="98">
        <v>18496.87</v>
      </c>
    </row>
    <row r="611" spans="1:6" x14ac:dyDescent="0.2">
      <c r="A611" s="554"/>
      <c r="B611" s="554"/>
      <c r="C611" s="133" t="s">
        <v>977</v>
      </c>
      <c r="D611" s="131" t="s">
        <v>4756</v>
      </c>
      <c r="E611" s="132" t="s">
        <v>978</v>
      </c>
      <c r="F611" s="98">
        <v>19833.990000000002</v>
      </c>
    </row>
    <row r="612" spans="1:6" x14ac:dyDescent="0.2">
      <c r="A612" s="554"/>
      <c r="B612" s="554"/>
      <c r="C612" s="133" t="s">
        <v>979</v>
      </c>
      <c r="D612" s="131" t="s">
        <v>4757</v>
      </c>
      <c r="E612" s="132" t="s">
        <v>980</v>
      </c>
      <c r="F612" s="98">
        <v>21171.119999999999</v>
      </c>
    </row>
    <row r="613" spans="1:6" x14ac:dyDescent="0.2">
      <c r="A613" s="554"/>
      <c r="B613" s="554"/>
      <c r="C613" s="133" t="s">
        <v>981</v>
      </c>
      <c r="D613" s="131" t="s">
        <v>4758</v>
      </c>
      <c r="E613" s="132" t="s">
        <v>982</v>
      </c>
      <c r="F613" s="98">
        <v>22508.240000000002</v>
      </c>
    </row>
    <row r="614" spans="1:6" x14ac:dyDescent="0.2">
      <c r="A614" s="555"/>
      <c r="B614" s="555"/>
      <c r="C614" s="133" t="s">
        <v>983</v>
      </c>
      <c r="D614" s="131" t="s">
        <v>4759</v>
      </c>
      <c r="E614" s="132" t="s">
        <v>6020</v>
      </c>
      <c r="F614" s="98">
        <v>23845.360000000001</v>
      </c>
    </row>
    <row r="615" spans="1:6" x14ac:dyDescent="0.2">
      <c r="A615" s="553" t="s">
        <v>215</v>
      </c>
      <c r="B615" s="553" t="s">
        <v>216</v>
      </c>
      <c r="C615" s="133"/>
      <c r="D615" s="131"/>
      <c r="E615" s="556" t="s">
        <v>6021</v>
      </c>
      <c r="F615" s="557"/>
    </row>
    <row r="616" spans="1:6" x14ac:dyDescent="0.2">
      <c r="A616" s="554"/>
      <c r="B616" s="554"/>
      <c r="C616" s="133" t="s">
        <v>984</v>
      </c>
      <c r="D616" s="131" t="s">
        <v>4761</v>
      </c>
      <c r="E616" s="132" t="s">
        <v>2089</v>
      </c>
      <c r="F616" s="98">
        <v>408.05</v>
      </c>
    </row>
    <row r="617" spans="1:6" x14ac:dyDescent="0.2">
      <c r="A617" s="554"/>
      <c r="B617" s="554"/>
      <c r="C617" s="133" t="s">
        <v>985</v>
      </c>
      <c r="D617" s="131" t="s">
        <v>4762</v>
      </c>
      <c r="E617" s="132" t="s">
        <v>2400</v>
      </c>
      <c r="F617" s="98">
        <v>816.1</v>
      </c>
    </row>
    <row r="618" spans="1:6" ht="25.5" x14ac:dyDescent="0.2">
      <c r="A618" s="554"/>
      <c r="B618" s="554"/>
      <c r="C618" s="133" t="s">
        <v>986</v>
      </c>
      <c r="D618" s="131" t="s">
        <v>4763</v>
      </c>
      <c r="E618" s="132" t="s">
        <v>2401</v>
      </c>
      <c r="F618" s="98">
        <v>1395.53</v>
      </c>
    </row>
    <row r="619" spans="1:6" ht="25.5" x14ac:dyDescent="0.2">
      <c r="A619" s="554"/>
      <c r="B619" s="554"/>
      <c r="C619" s="133" t="s">
        <v>987</v>
      </c>
      <c r="D619" s="131" t="s">
        <v>4764</v>
      </c>
      <c r="E619" s="132" t="s">
        <v>2402</v>
      </c>
      <c r="F619" s="98">
        <v>2244.2800000000002</v>
      </c>
    </row>
    <row r="620" spans="1:6" ht="25.5" x14ac:dyDescent="0.2">
      <c r="A620" s="554"/>
      <c r="B620" s="554"/>
      <c r="C620" s="133" t="s">
        <v>988</v>
      </c>
      <c r="D620" s="131" t="s">
        <v>4765</v>
      </c>
      <c r="E620" s="132" t="s">
        <v>2403</v>
      </c>
      <c r="F620" s="98">
        <v>3019.58</v>
      </c>
    </row>
    <row r="621" spans="1:6" ht="25.5" x14ac:dyDescent="0.2">
      <c r="A621" s="554"/>
      <c r="B621" s="554"/>
      <c r="C621" s="133" t="s">
        <v>989</v>
      </c>
      <c r="D621" s="131" t="s">
        <v>4766</v>
      </c>
      <c r="E621" s="132" t="s">
        <v>2404</v>
      </c>
      <c r="F621" s="98">
        <v>3786.71</v>
      </c>
    </row>
    <row r="622" spans="1:6" ht="25.5" x14ac:dyDescent="0.2">
      <c r="A622" s="554"/>
      <c r="B622" s="554"/>
      <c r="C622" s="133" t="s">
        <v>990</v>
      </c>
      <c r="D622" s="131" t="s">
        <v>4767</v>
      </c>
      <c r="E622" s="132" t="s">
        <v>2405</v>
      </c>
      <c r="F622" s="98">
        <v>4590.57</v>
      </c>
    </row>
    <row r="623" spans="1:6" ht="25.5" x14ac:dyDescent="0.2">
      <c r="A623" s="554"/>
      <c r="B623" s="554"/>
      <c r="C623" s="133" t="s">
        <v>991</v>
      </c>
      <c r="D623" s="131" t="s">
        <v>4768</v>
      </c>
      <c r="E623" s="132" t="s">
        <v>3272</v>
      </c>
      <c r="F623" s="98">
        <v>5480.12</v>
      </c>
    </row>
    <row r="624" spans="1:6" ht="25.5" x14ac:dyDescent="0.2">
      <c r="A624" s="554"/>
      <c r="B624" s="554"/>
      <c r="C624" s="133" t="s">
        <v>992</v>
      </c>
      <c r="D624" s="131" t="s">
        <v>4769</v>
      </c>
      <c r="E624" s="132" t="s">
        <v>3273</v>
      </c>
      <c r="F624" s="98">
        <v>6324.79</v>
      </c>
    </row>
    <row r="625" spans="1:6" ht="25.5" x14ac:dyDescent="0.2">
      <c r="A625" s="554"/>
      <c r="B625" s="554"/>
      <c r="C625" s="133" t="s">
        <v>993</v>
      </c>
      <c r="D625" s="131" t="s">
        <v>4770</v>
      </c>
      <c r="E625" s="132" t="s">
        <v>3274</v>
      </c>
      <c r="F625" s="98">
        <v>7140.89</v>
      </c>
    </row>
    <row r="626" spans="1:6" ht="25.5" x14ac:dyDescent="0.2">
      <c r="A626" s="554"/>
      <c r="B626" s="554"/>
      <c r="C626" s="133" t="s">
        <v>994</v>
      </c>
      <c r="D626" s="131" t="s">
        <v>4771</v>
      </c>
      <c r="E626" s="132" t="s">
        <v>3275</v>
      </c>
      <c r="F626" s="98">
        <v>8161.02</v>
      </c>
    </row>
    <row r="627" spans="1:6" ht="25.5" x14ac:dyDescent="0.2">
      <c r="A627" s="554"/>
      <c r="B627" s="554"/>
      <c r="C627" s="133" t="s">
        <v>1672</v>
      </c>
      <c r="D627" s="131" t="s">
        <v>4772</v>
      </c>
      <c r="E627" s="132" t="s">
        <v>3276</v>
      </c>
      <c r="F627" s="98">
        <v>9793.2199999999993</v>
      </c>
    </row>
    <row r="628" spans="1:6" ht="25.5" x14ac:dyDescent="0.2">
      <c r="A628" s="554"/>
      <c r="B628" s="554"/>
      <c r="C628" s="133" t="s">
        <v>1673</v>
      </c>
      <c r="D628" s="131" t="s">
        <v>4773</v>
      </c>
      <c r="E628" s="132" t="s">
        <v>3278</v>
      </c>
      <c r="F628" s="98">
        <v>11425.43</v>
      </c>
    </row>
    <row r="629" spans="1:6" ht="25.5" x14ac:dyDescent="0.2">
      <c r="A629" s="554"/>
      <c r="B629" s="554"/>
      <c r="C629" s="133" t="s">
        <v>1674</v>
      </c>
      <c r="D629" s="131" t="s">
        <v>4774</v>
      </c>
      <c r="E629" s="132" t="s">
        <v>3279</v>
      </c>
      <c r="F629" s="98">
        <v>13057.63</v>
      </c>
    </row>
    <row r="630" spans="1:6" ht="25.5" x14ac:dyDescent="0.2">
      <c r="A630" s="554"/>
      <c r="B630" s="554"/>
      <c r="C630" s="133" t="s">
        <v>1675</v>
      </c>
      <c r="D630" s="131" t="s">
        <v>4775</v>
      </c>
      <c r="E630" s="132" t="s">
        <v>3280</v>
      </c>
      <c r="F630" s="98">
        <v>14689.83</v>
      </c>
    </row>
    <row r="631" spans="1:6" ht="25.5" x14ac:dyDescent="0.2">
      <c r="A631" s="554"/>
      <c r="B631" s="554"/>
      <c r="C631" s="133" t="s">
        <v>1676</v>
      </c>
      <c r="D631" s="131" t="s">
        <v>4776</v>
      </c>
      <c r="E631" s="132" t="s">
        <v>1677</v>
      </c>
      <c r="F631" s="98">
        <v>16322.04</v>
      </c>
    </row>
    <row r="632" spans="1:6" ht="25.5" x14ac:dyDescent="0.2">
      <c r="A632" s="554"/>
      <c r="B632" s="554"/>
      <c r="C632" s="133" t="s">
        <v>1678</v>
      </c>
      <c r="D632" s="131" t="s">
        <v>4777</v>
      </c>
      <c r="E632" s="132" t="s">
        <v>1679</v>
      </c>
      <c r="F632" s="98">
        <v>17954.240000000002</v>
      </c>
    </row>
    <row r="633" spans="1:6" ht="25.5" x14ac:dyDescent="0.2">
      <c r="A633" s="554"/>
      <c r="B633" s="554"/>
      <c r="C633" s="133" t="s">
        <v>1680</v>
      </c>
      <c r="D633" s="131" t="s">
        <v>4778</v>
      </c>
      <c r="E633" s="132" t="s">
        <v>1681</v>
      </c>
      <c r="F633" s="98">
        <v>19586.439999999999</v>
      </c>
    </row>
    <row r="634" spans="1:6" ht="25.5" x14ac:dyDescent="0.2">
      <c r="A634" s="554"/>
      <c r="B634" s="554"/>
      <c r="C634" s="133" t="s">
        <v>1682</v>
      </c>
      <c r="D634" s="131" t="s">
        <v>4779</v>
      </c>
      <c r="E634" s="132" t="s">
        <v>1683</v>
      </c>
      <c r="F634" s="98">
        <v>21218.65</v>
      </c>
    </row>
    <row r="635" spans="1:6" ht="25.5" x14ac:dyDescent="0.2">
      <c r="A635" s="554"/>
      <c r="B635" s="554"/>
      <c r="C635" s="133" t="s">
        <v>1684</v>
      </c>
      <c r="D635" s="131" t="s">
        <v>4780</v>
      </c>
      <c r="E635" s="132" t="s">
        <v>1685</v>
      </c>
      <c r="F635" s="98">
        <v>22850.85</v>
      </c>
    </row>
    <row r="636" spans="1:6" ht="25.5" x14ac:dyDescent="0.2">
      <c r="A636" s="554"/>
      <c r="B636" s="554"/>
      <c r="C636" s="133" t="s">
        <v>1515</v>
      </c>
      <c r="D636" s="131" t="s">
        <v>4781</v>
      </c>
      <c r="E636" s="132" t="s">
        <v>1686</v>
      </c>
      <c r="F636" s="98">
        <v>24483.05</v>
      </c>
    </row>
    <row r="637" spans="1:6" ht="25.5" x14ac:dyDescent="0.2">
      <c r="A637" s="554"/>
      <c r="B637" s="554"/>
      <c r="C637" s="133" t="s">
        <v>1687</v>
      </c>
      <c r="D637" s="131" t="s">
        <v>4782</v>
      </c>
      <c r="E637" s="132" t="s">
        <v>1688</v>
      </c>
      <c r="F637" s="98">
        <v>26115.26</v>
      </c>
    </row>
    <row r="638" spans="1:6" ht="25.5" x14ac:dyDescent="0.2">
      <c r="A638" s="554"/>
      <c r="B638" s="554"/>
      <c r="C638" s="133" t="s">
        <v>1689</v>
      </c>
      <c r="D638" s="131" t="s">
        <v>4783</v>
      </c>
      <c r="E638" s="132" t="s">
        <v>435</v>
      </c>
      <c r="F638" s="98">
        <v>27747.46</v>
      </c>
    </row>
    <row r="639" spans="1:6" x14ac:dyDescent="0.2">
      <c r="A639" s="554"/>
      <c r="B639" s="554"/>
      <c r="C639" s="133" t="s">
        <v>436</v>
      </c>
      <c r="D639" s="131"/>
      <c r="E639" s="132" t="s">
        <v>6022</v>
      </c>
      <c r="F639" s="98"/>
    </row>
    <row r="640" spans="1:6" ht="25.5" x14ac:dyDescent="0.2">
      <c r="A640" s="554"/>
      <c r="B640" s="554"/>
      <c r="C640" s="133" t="s">
        <v>6023</v>
      </c>
      <c r="D640" s="131" t="s">
        <v>6024</v>
      </c>
      <c r="E640" s="132" t="s">
        <v>6025</v>
      </c>
      <c r="F640" s="98">
        <v>29787.72</v>
      </c>
    </row>
    <row r="641" spans="1:6" ht="25.5" x14ac:dyDescent="0.2">
      <c r="A641" s="554"/>
      <c r="B641" s="554"/>
      <c r="C641" s="133" t="s">
        <v>6026</v>
      </c>
      <c r="D641" s="131" t="s">
        <v>6027</v>
      </c>
      <c r="E641" s="132" t="s">
        <v>6028</v>
      </c>
      <c r="F641" s="98">
        <v>33052.120000000003</v>
      </c>
    </row>
    <row r="642" spans="1:6" ht="25.5" x14ac:dyDescent="0.2">
      <c r="A642" s="554"/>
      <c r="B642" s="554"/>
      <c r="C642" s="133" t="s">
        <v>6029</v>
      </c>
      <c r="D642" s="131" t="s">
        <v>6030</v>
      </c>
      <c r="E642" s="132" t="s">
        <v>6031</v>
      </c>
      <c r="F642" s="98">
        <v>36316.53</v>
      </c>
    </row>
    <row r="643" spans="1:6" ht="25.5" x14ac:dyDescent="0.2">
      <c r="A643" s="554"/>
      <c r="B643" s="554"/>
      <c r="C643" s="133" t="s">
        <v>6032</v>
      </c>
      <c r="D643" s="131" t="s">
        <v>6033</v>
      </c>
      <c r="E643" s="132" t="s">
        <v>6034</v>
      </c>
      <c r="F643" s="98">
        <v>39580.94</v>
      </c>
    </row>
    <row r="644" spans="1:6" ht="25.5" x14ac:dyDescent="0.2">
      <c r="A644" s="554"/>
      <c r="B644" s="554"/>
      <c r="C644" s="133" t="s">
        <v>6035</v>
      </c>
      <c r="D644" s="131" t="s">
        <v>6036</v>
      </c>
      <c r="E644" s="132" t="s">
        <v>6037</v>
      </c>
      <c r="F644" s="98">
        <v>42845.34</v>
      </c>
    </row>
    <row r="645" spans="1:6" ht="25.5" x14ac:dyDescent="0.2">
      <c r="A645" s="555"/>
      <c r="B645" s="555"/>
      <c r="C645" s="133" t="s">
        <v>6038</v>
      </c>
      <c r="D645" s="131" t="s">
        <v>6039</v>
      </c>
      <c r="E645" s="132" t="s">
        <v>6040</v>
      </c>
      <c r="F645" s="98">
        <v>46109.75</v>
      </c>
    </row>
    <row r="646" spans="1:6" x14ac:dyDescent="0.2">
      <c r="A646" s="553" t="s">
        <v>217</v>
      </c>
      <c r="B646" s="553" t="s">
        <v>218</v>
      </c>
      <c r="C646" s="133"/>
      <c r="D646" s="131"/>
      <c r="E646" s="556" t="s">
        <v>1691</v>
      </c>
      <c r="F646" s="557"/>
    </row>
    <row r="647" spans="1:6" ht="14.25" x14ac:dyDescent="0.2">
      <c r="A647" s="554"/>
      <c r="B647" s="554"/>
      <c r="C647" s="133" t="s">
        <v>6041</v>
      </c>
      <c r="D647" s="131" t="s">
        <v>4784</v>
      </c>
      <c r="E647" s="132" t="s">
        <v>3256</v>
      </c>
      <c r="F647" s="98">
        <v>239.39</v>
      </c>
    </row>
    <row r="648" spans="1:6" ht="14.25" x14ac:dyDescent="0.2">
      <c r="A648" s="554"/>
      <c r="B648" s="554"/>
      <c r="C648" s="133" t="s">
        <v>6042</v>
      </c>
      <c r="D648" s="131" t="s">
        <v>4785</v>
      </c>
      <c r="E648" s="132" t="s">
        <v>3257</v>
      </c>
      <c r="F648" s="98">
        <v>383.02</v>
      </c>
    </row>
    <row r="649" spans="1:6" x14ac:dyDescent="0.2">
      <c r="A649" s="554"/>
      <c r="B649" s="554"/>
      <c r="C649" s="133" t="s">
        <v>1692</v>
      </c>
      <c r="D649" s="131" t="s">
        <v>4786</v>
      </c>
      <c r="E649" s="132" t="s">
        <v>3515</v>
      </c>
      <c r="F649" s="98">
        <v>542.61</v>
      </c>
    </row>
    <row r="650" spans="1:6" x14ac:dyDescent="0.2">
      <c r="A650" s="554"/>
      <c r="B650" s="554"/>
      <c r="C650" s="133" t="s">
        <v>1693</v>
      </c>
      <c r="D650" s="131" t="s">
        <v>4787</v>
      </c>
      <c r="E650" s="132" t="s">
        <v>3516</v>
      </c>
      <c r="F650" s="98">
        <v>734.12</v>
      </c>
    </row>
    <row r="651" spans="1:6" x14ac:dyDescent="0.2">
      <c r="A651" s="554"/>
      <c r="B651" s="554"/>
      <c r="C651" s="133" t="s">
        <v>1694</v>
      </c>
      <c r="D651" s="131" t="s">
        <v>4788</v>
      </c>
      <c r="E651" s="132" t="s">
        <v>3517</v>
      </c>
      <c r="F651" s="98">
        <v>924.65</v>
      </c>
    </row>
    <row r="652" spans="1:6" x14ac:dyDescent="0.2">
      <c r="A652" s="554"/>
      <c r="B652" s="554"/>
      <c r="C652" s="133" t="s">
        <v>1695</v>
      </c>
      <c r="D652" s="131" t="s">
        <v>4789</v>
      </c>
      <c r="E652" s="132" t="s">
        <v>3518</v>
      </c>
      <c r="F652" s="98">
        <v>1117.1400000000001</v>
      </c>
    </row>
    <row r="653" spans="1:6" x14ac:dyDescent="0.2">
      <c r="A653" s="554"/>
      <c r="B653" s="554"/>
      <c r="C653" s="133" t="s">
        <v>1696</v>
      </c>
      <c r="D653" s="131" t="s">
        <v>4790</v>
      </c>
      <c r="E653" s="132" t="s">
        <v>3519</v>
      </c>
      <c r="F653" s="98">
        <v>1308.6500000000001</v>
      </c>
    </row>
    <row r="654" spans="1:6" x14ac:dyDescent="0.2">
      <c r="A654" s="554"/>
      <c r="B654" s="554"/>
      <c r="C654" s="133" t="s">
        <v>1697</v>
      </c>
      <c r="D654" s="131" t="s">
        <v>4791</v>
      </c>
      <c r="E654" s="132" t="s">
        <v>3520</v>
      </c>
      <c r="F654" s="98">
        <v>1500.16</v>
      </c>
    </row>
    <row r="655" spans="1:6" x14ac:dyDescent="0.2">
      <c r="A655" s="554"/>
      <c r="B655" s="554"/>
      <c r="C655" s="133" t="s">
        <v>1698</v>
      </c>
      <c r="D655" s="131" t="s">
        <v>4792</v>
      </c>
      <c r="E655" s="132" t="s">
        <v>3521</v>
      </c>
      <c r="F655" s="98">
        <v>1691.67</v>
      </c>
    </row>
    <row r="656" spans="1:6" x14ac:dyDescent="0.2">
      <c r="A656" s="554"/>
      <c r="B656" s="554"/>
      <c r="C656" s="133" t="s">
        <v>1699</v>
      </c>
      <c r="D656" s="131" t="s">
        <v>4793</v>
      </c>
      <c r="E656" s="132" t="s">
        <v>3522</v>
      </c>
      <c r="F656" s="98">
        <v>1947.02</v>
      </c>
    </row>
    <row r="657" spans="1:6" x14ac:dyDescent="0.2">
      <c r="A657" s="554"/>
      <c r="B657" s="554"/>
      <c r="C657" s="133" t="s">
        <v>1700</v>
      </c>
      <c r="D657" s="131" t="s">
        <v>4794</v>
      </c>
      <c r="E657" s="132" t="s">
        <v>3523</v>
      </c>
      <c r="F657" s="98">
        <v>2330.04</v>
      </c>
    </row>
    <row r="658" spans="1:6" x14ac:dyDescent="0.2">
      <c r="A658" s="554"/>
      <c r="B658" s="554"/>
      <c r="C658" s="133" t="s">
        <v>1701</v>
      </c>
      <c r="D658" s="131" t="s">
        <v>4795</v>
      </c>
      <c r="E658" s="132" t="s">
        <v>3524</v>
      </c>
      <c r="F658" s="98">
        <v>2713.06</v>
      </c>
    </row>
    <row r="659" spans="1:6" x14ac:dyDescent="0.2">
      <c r="A659" s="554"/>
      <c r="B659" s="554"/>
      <c r="C659" s="133" t="s">
        <v>1702</v>
      </c>
      <c r="D659" s="131" t="s">
        <v>4796</v>
      </c>
      <c r="E659" s="132" t="s">
        <v>3525</v>
      </c>
      <c r="F659" s="98">
        <v>3096.08</v>
      </c>
    </row>
    <row r="660" spans="1:6" x14ac:dyDescent="0.2">
      <c r="A660" s="554"/>
      <c r="B660" s="554"/>
      <c r="C660" s="133" t="s">
        <v>1703</v>
      </c>
      <c r="D660" s="131" t="s">
        <v>4797</v>
      </c>
      <c r="E660" s="132" t="s">
        <v>3526</v>
      </c>
      <c r="F660" s="98">
        <v>3479.1</v>
      </c>
    </row>
    <row r="661" spans="1:6" x14ac:dyDescent="0.2">
      <c r="A661" s="554"/>
      <c r="B661" s="554"/>
      <c r="C661" s="133" t="s">
        <v>1704</v>
      </c>
      <c r="D661" s="131" t="s">
        <v>4798</v>
      </c>
      <c r="E661" s="132" t="s">
        <v>3527</v>
      </c>
      <c r="F661" s="98">
        <v>3862.12</v>
      </c>
    </row>
    <row r="662" spans="1:6" x14ac:dyDescent="0.2">
      <c r="A662" s="554"/>
      <c r="B662" s="554"/>
      <c r="C662" s="133" t="s">
        <v>1705</v>
      </c>
      <c r="D662" s="131" t="s">
        <v>4799</v>
      </c>
      <c r="E662" s="132" t="s">
        <v>3528</v>
      </c>
      <c r="F662" s="98">
        <v>4755.83</v>
      </c>
    </row>
    <row r="663" spans="1:6" x14ac:dyDescent="0.2">
      <c r="A663" s="554"/>
      <c r="B663" s="554"/>
      <c r="C663" s="133" t="s">
        <v>1706</v>
      </c>
      <c r="D663" s="131" t="s">
        <v>4800</v>
      </c>
      <c r="E663" s="132" t="s">
        <v>3529</v>
      </c>
      <c r="F663" s="98">
        <v>6670.93</v>
      </c>
    </row>
    <row r="664" spans="1:6" x14ac:dyDescent="0.2">
      <c r="A664" s="554"/>
      <c r="B664" s="554"/>
      <c r="C664" s="133" t="s">
        <v>1707</v>
      </c>
      <c r="D664" s="131" t="s">
        <v>4801</v>
      </c>
      <c r="E664" s="132" t="s">
        <v>3530</v>
      </c>
      <c r="F664" s="98">
        <v>8586.0300000000007</v>
      </c>
    </row>
    <row r="665" spans="1:6" x14ac:dyDescent="0.2">
      <c r="A665" s="554"/>
      <c r="B665" s="554"/>
      <c r="C665" s="133" t="s">
        <v>1708</v>
      </c>
      <c r="D665" s="131" t="s">
        <v>4802</v>
      </c>
      <c r="E665" s="132" t="s">
        <v>3531</v>
      </c>
      <c r="F665" s="98">
        <v>10501.13</v>
      </c>
    </row>
    <row r="666" spans="1:6" x14ac:dyDescent="0.2">
      <c r="A666" s="554"/>
      <c r="B666" s="554"/>
      <c r="C666" s="133" t="s">
        <v>1709</v>
      </c>
      <c r="D666" s="131" t="s">
        <v>4803</v>
      </c>
      <c r="E666" s="132" t="s">
        <v>1599</v>
      </c>
      <c r="F666" s="98">
        <v>13373.78</v>
      </c>
    </row>
    <row r="667" spans="1:6" x14ac:dyDescent="0.2">
      <c r="A667" s="554"/>
      <c r="B667" s="554"/>
      <c r="C667" s="133" t="s">
        <v>1600</v>
      </c>
      <c r="D667" s="131" t="s">
        <v>4804</v>
      </c>
      <c r="E667" s="132" t="s">
        <v>1601</v>
      </c>
      <c r="F667" s="98">
        <v>18161.53</v>
      </c>
    </row>
    <row r="668" spans="1:6" x14ac:dyDescent="0.2">
      <c r="A668" s="554"/>
      <c r="B668" s="554"/>
      <c r="C668" s="133" t="s">
        <v>1602</v>
      </c>
      <c r="D668" s="131" t="s">
        <v>4805</v>
      </c>
      <c r="E668" s="132" t="s">
        <v>1603</v>
      </c>
      <c r="F668" s="98">
        <v>22949.279999999999</v>
      </c>
    </row>
    <row r="669" spans="1:6" x14ac:dyDescent="0.2">
      <c r="A669" s="554"/>
      <c r="B669" s="554"/>
      <c r="C669" s="133" t="s">
        <v>1604</v>
      </c>
      <c r="D669" s="131" t="s">
        <v>4806</v>
      </c>
      <c r="E669" s="132" t="s">
        <v>1605</v>
      </c>
      <c r="F669" s="98">
        <v>29332.95</v>
      </c>
    </row>
    <row r="670" spans="1:6" x14ac:dyDescent="0.2">
      <c r="A670" s="554"/>
      <c r="B670" s="554"/>
      <c r="C670" s="133" t="s">
        <v>1606</v>
      </c>
      <c r="D670" s="131" t="s">
        <v>4807</v>
      </c>
      <c r="E670" s="132" t="s">
        <v>3250</v>
      </c>
      <c r="F670" s="98">
        <v>38908.449999999997</v>
      </c>
    </row>
    <row r="671" spans="1:6" x14ac:dyDescent="0.2">
      <c r="A671" s="554"/>
      <c r="B671" s="554"/>
      <c r="C671" s="133" t="s">
        <v>3251</v>
      </c>
      <c r="D671" s="131" t="s">
        <v>4808</v>
      </c>
      <c r="E671" s="132" t="s">
        <v>3252</v>
      </c>
      <c r="F671" s="98">
        <v>48483.95</v>
      </c>
    </row>
    <row r="672" spans="1:6" x14ac:dyDescent="0.2">
      <c r="A672" s="554"/>
      <c r="B672" s="554"/>
      <c r="C672" s="133" t="s">
        <v>3253</v>
      </c>
      <c r="D672" s="131" t="s">
        <v>4809</v>
      </c>
      <c r="E672" s="132" t="s">
        <v>2203</v>
      </c>
      <c r="F672" s="98">
        <v>58059.45</v>
      </c>
    </row>
    <row r="673" spans="1:6" x14ac:dyDescent="0.2">
      <c r="A673" s="554"/>
      <c r="B673" s="554"/>
      <c r="C673" s="133" t="s">
        <v>2204</v>
      </c>
      <c r="D673" s="131" t="s">
        <v>4810</v>
      </c>
      <c r="E673" s="132" t="s">
        <v>2205</v>
      </c>
      <c r="F673" s="98">
        <v>67634.95</v>
      </c>
    </row>
    <row r="674" spans="1:6" x14ac:dyDescent="0.2">
      <c r="A674" s="554"/>
      <c r="B674" s="554"/>
      <c r="C674" s="133" t="s">
        <v>2206</v>
      </c>
      <c r="D674" s="131" t="s">
        <v>4811</v>
      </c>
      <c r="E674" s="132" t="s">
        <v>2207</v>
      </c>
      <c r="F674" s="98">
        <v>77210.45</v>
      </c>
    </row>
    <row r="675" spans="1:6" x14ac:dyDescent="0.2">
      <c r="A675" s="555"/>
      <c r="B675" s="555"/>
      <c r="C675" s="133" t="s">
        <v>1468</v>
      </c>
      <c r="D675" s="131" t="s">
        <v>4812</v>
      </c>
      <c r="E675" s="132" t="s">
        <v>6043</v>
      </c>
      <c r="F675" s="98">
        <v>86785.95</v>
      </c>
    </row>
    <row r="676" spans="1:6" x14ac:dyDescent="0.2">
      <c r="A676" s="553" t="s">
        <v>219</v>
      </c>
      <c r="B676" s="553" t="s">
        <v>220</v>
      </c>
      <c r="C676" s="133"/>
      <c r="D676" s="131"/>
      <c r="E676" s="556" t="s">
        <v>2518</v>
      </c>
      <c r="F676" s="557"/>
    </row>
    <row r="677" spans="1:6" ht="14.25" x14ac:dyDescent="0.2">
      <c r="A677" s="554"/>
      <c r="B677" s="554"/>
      <c r="C677" s="133" t="s">
        <v>6044</v>
      </c>
      <c r="D677" s="131" t="s">
        <v>4345</v>
      </c>
      <c r="E677" s="132" t="s">
        <v>2697</v>
      </c>
      <c r="F677" s="98">
        <v>188.85</v>
      </c>
    </row>
    <row r="678" spans="1:6" ht="14.25" x14ac:dyDescent="0.2">
      <c r="A678" s="554"/>
      <c r="B678" s="554"/>
      <c r="C678" s="133" t="s">
        <v>6045</v>
      </c>
      <c r="D678" s="131" t="s">
        <v>4346</v>
      </c>
      <c r="E678" s="132" t="s">
        <v>744</v>
      </c>
      <c r="F678" s="98">
        <v>330.49</v>
      </c>
    </row>
    <row r="679" spans="1:6" x14ac:dyDescent="0.2">
      <c r="A679" s="554"/>
      <c r="B679" s="554"/>
      <c r="C679" s="133" t="s">
        <v>2519</v>
      </c>
      <c r="D679" s="131" t="s">
        <v>4347</v>
      </c>
      <c r="E679" s="132" t="s">
        <v>2698</v>
      </c>
      <c r="F679" s="98">
        <v>472.13</v>
      </c>
    </row>
    <row r="680" spans="1:6" x14ac:dyDescent="0.2">
      <c r="A680" s="554"/>
      <c r="B680" s="554"/>
      <c r="C680" s="133" t="s">
        <v>2520</v>
      </c>
      <c r="D680" s="131" t="s">
        <v>4348</v>
      </c>
      <c r="E680" s="132" t="s">
        <v>2699</v>
      </c>
      <c r="F680" s="98">
        <v>613.77</v>
      </c>
    </row>
    <row r="681" spans="1:6" x14ac:dyDescent="0.2">
      <c r="A681" s="554"/>
      <c r="B681" s="554"/>
      <c r="C681" s="133" t="s">
        <v>2521</v>
      </c>
      <c r="D681" s="131" t="s">
        <v>4349</v>
      </c>
      <c r="E681" s="132" t="s">
        <v>2700</v>
      </c>
      <c r="F681" s="98">
        <v>755.41</v>
      </c>
    </row>
    <row r="682" spans="1:6" x14ac:dyDescent="0.2">
      <c r="A682" s="554"/>
      <c r="B682" s="554"/>
      <c r="C682" s="133" t="s">
        <v>2522</v>
      </c>
      <c r="D682" s="131" t="s">
        <v>4350</v>
      </c>
      <c r="E682" s="132" t="s">
        <v>2701</v>
      </c>
      <c r="F682" s="98">
        <v>897.05</v>
      </c>
    </row>
    <row r="683" spans="1:6" x14ac:dyDescent="0.2">
      <c r="A683" s="554"/>
      <c r="B683" s="554"/>
      <c r="C683" s="133" t="s">
        <v>2523</v>
      </c>
      <c r="D683" s="131" t="s">
        <v>4351</v>
      </c>
      <c r="E683" s="132" t="s">
        <v>2702</v>
      </c>
      <c r="F683" s="98">
        <v>1038.69</v>
      </c>
    </row>
    <row r="684" spans="1:6" x14ac:dyDescent="0.2">
      <c r="A684" s="554"/>
      <c r="B684" s="554"/>
      <c r="C684" s="133" t="s">
        <v>2524</v>
      </c>
      <c r="D684" s="131" t="s">
        <v>4352</v>
      </c>
      <c r="E684" s="132" t="s">
        <v>2703</v>
      </c>
      <c r="F684" s="98">
        <v>1180.33</v>
      </c>
    </row>
    <row r="685" spans="1:6" x14ac:dyDescent="0.2">
      <c r="A685" s="554"/>
      <c r="B685" s="554"/>
      <c r="C685" s="133" t="s">
        <v>2525</v>
      </c>
      <c r="D685" s="131" t="s">
        <v>4353</v>
      </c>
      <c r="E685" s="132" t="s">
        <v>2704</v>
      </c>
      <c r="F685" s="98">
        <v>1321.97</v>
      </c>
    </row>
    <row r="686" spans="1:6" x14ac:dyDescent="0.2">
      <c r="A686" s="554"/>
      <c r="B686" s="554"/>
      <c r="C686" s="133" t="s">
        <v>2526</v>
      </c>
      <c r="D686" s="131" t="s">
        <v>4354</v>
      </c>
      <c r="E686" s="132" t="s">
        <v>2250</v>
      </c>
      <c r="F686" s="98">
        <v>1510.83</v>
      </c>
    </row>
    <row r="687" spans="1:6" x14ac:dyDescent="0.2">
      <c r="A687" s="554"/>
      <c r="B687" s="554"/>
      <c r="C687" s="133" t="s">
        <v>2527</v>
      </c>
      <c r="D687" s="131" t="s">
        <v>4355</v>
      </c>
      <c r="E687" s="132" t="s">
        <v>2251</v>
      </c>
      <c r="F687" s="98">
        <v>1794.11</v>
      </c>
    </row>
    <row r="688" spans="1:6" x14ac:dyDescent="0.2">
      <c r="A688" s="554"/>
      <c r="B688" s="554"/>
      <c r="C688" s="133" t="s">
        <v>2528</v>
      </c>
      <c r="D688" s="131" t="s">
        <v>4356</v>
      </c>
      <c r="E688" s="132" t="s">
        <v>2252</v>
      </c>
      <c r="F688" s="98">
        <v>2077.39</v>
      </c>
    </row>
    <row r="689" spans="1:6" x14ac:dyDescent="0.2">
      <c r="A689" s="554"/>
      <c r="B689" s="554"/>
      <c r="C689" s="133" t="s">
        <v>2529</v>
      </c>
      <c r="D689" s="131" t="s">
        <v>4357</v>
      </c>
      <c r="E689" s="132" t="s">
        <v>2253</v>
      </c>
      <c r="F689" s="98">
        <v>2360.67</v>
      </c>
    </row>
    <row r="690" spans="1:6" x14ac:dyDescent="0.2">
      <c r="A690" s="554"/>
      <c r="B690" s="554"/>
      <c r="C690" s="133" t="s">
        <v>2530</v>
      </c>
      <c r="D690" s="131" t="s">
        <v>4358</v>
      </c>
      <c r="E690" s="132" t="s">
        <v>2254</v>
      </c>
      <c r="F690" s="98">
        <v>2643.95</v>
      </c>
    </row>
    <row r="691" spans="1:6" x14ac:dyDescent="0.2">
      <c r="A691" s="554"/>
      <c r="B691" s="554"/>
      <c r="C691" s="133" t="s">
        <v>2531</v>
      </c>
      <c r="D691" s="131" t="s">
        <v>4359</v>
      </c>
      <c r="E691" s="132" t="s">
        <v>2255</v>
      </c>
      <c r="F691" s="98">
        <v>2927.23</v>
      </c>
    </row>
    <row r="692" spans="1:6" x14ac:dyDescent="0.2">
      <c r="A692" s="554"/>
      <c r="B692" s="554"/>
      <c r="C692" s="133" t="s">
        <v>2532</v>
      </c>
      <c r="D692" s="131" t="s">
        <v>4360</v>
      </c>
      <c r="E692" s="132" t="s">
        <v>2533</v>
      </c>
      <c r="F692" s="98">
        <v>3304.93</v>
      </c>
    </row>
    <row r="693" spans="1:6" x14ac:dyDescent="0.2">
      <c r="A693" s="554"/>
      <c r="B693" s="554"/>
      <c r="C693" s="133" t="s">
        <v>2534</v>
      </c>
      <c r="D693" s="131" t="s">
        <v>4361</v>
      </c>
      <c r="E693" s="132" t="s">
        <v>2535</v>
      </c>
      <c r="F693" s="98">
        <v>3871.49</v>
      </c>
    </row>
    <row r="694" spans="1:6" x14ac:dyDescent="0.2">
      <c r="A694" s="554"/>
      <c r="B694" s="554"/>
      <c r="C694" s="133" t="s">
        <v>2536</v>
      </c>
      <c r="D694" s="131" t="s">
        <v>4362</v>
      </c>
      <c r="E694" s="132" t="s">
        <v>2537</v>
      </c>
      <c r="F694" s="98">
        <v>4438.05</v>
      </c>
    </row>
    <row r="695" spans="1:6" x14ac:dyDescent="0.2">
      <c r="A695" s="554"/>
      <c r="B695" s="554"/>
      <c r="C695" s="133" t="s">
        <v>2538</v>
      </c>
      <c r="D695" s="131" t="s">
        <v>4363</v>
      </c>
      <c r="E695" s="132" t="s">
        <v>2539</v>
      </c>
      <c r="F695" s="98">
        <v>5193.47</v>
      </c>
    </row>
    <row r="696" spans="1:6" x14ac:dyDescent="0.2">
      <c r="A696" s="554"/>
      <c r="B696" s="554"/>
      <c r="C696" s="133" t="s">
        <v>2540</v>
      </c>
      <c r="D696" s="131" t="s">
        <v>4364</v>
      </c>
      <c r="E696" s="132" t="s">
        <v>2541</v>
      </c>
      <c r="F696" s="98">
        <v>6326.59</v>
      </c>
    </row>
    <row r="697" spans="1:6" x14ac:dyDescent="0.2">
      <c r="A697" s="554"/>
      <c r="B697" s="554"/>
      <c r="C697" s="133" t="s">
        <v>2542</v>
      </c>
      <c r="D697" s="131" t="s">
        <v>4365</v>
      </c>
      <c r="E697" s="132" t="s">
        <v>2329</v>
      </c>
      <c r="F697" s="98">
        <v>7459.71</v>
      </c>
    </row>
    <row r="698" spans="1:6" x14ac:dyDescent="0.2">
      <c r="A698" s="555"/>
      <c r="B698" s="555"/>
      <c r="C698" s="133" t="s">
        <v>2330</v>
      </c>
      <c r="D698" s="131" t="s">
        <v>4366</v>
      </c>
      <c r="E698" s="132" t="s">
        <v>6046</v>
      </c>
      <c r="F698" s="98">
        <v>8592.83</v>
      </c>
    </row>
    <row r="699" spans="1:6" x14ac:dyDescent="0.2">
      <c r="A699" s="553" t="s">
        <v>223</v>
      </c>
      <c r="B699" s="553" t="s">
        <v>224</v>
      </c>
      <c r="C699" s="133"/>
      <c r="D699" s="131"/>
      <c r="E699" s="556" t="s">
        <v>1982</v>
      </c>
      <c r="F699" s="557"/>
    </row>
    <row r="700" spans="1:6" x14ac:dyDescent="0.2">
      <c r="A700" s="554"/>
      <c r="B700" s="554"/>
      <c r="C700" s="133" t="s">
        <v>1983</v>
      </c>
      <c r="D700" s="131" t="s">
        <v>4394</v>
      </c>
      <c r="E700" s="132" t="s">
        <v>1984</v>
      </c>
      <c r="F700" s="98">
        <v>1110.8699999999999</v>
      </c>
    </row>
    <row r="701" spans="1:6" x14ac:dyDescent="0.2">
      <c r="A701" s="554"/>
      <c r="B701" s="554"/>
      <c r="C701" s="133" t="s">
        <v>1985</v>
      </c>
      <c r="D701" s="131" t="s">
        <v>4395</v>
      </c>
      <c r="E701" s="132" t="s">
        <v>1986</v>
      </c>
      <c r="F701" s="98">
        <v>1716.8</v>
      </c>
    </row>
    <row r="702" spans="1:6" x14ac:dyDescent="0.2">
      <c r="A702" s="554"/>
      <c r="B702" s="554"/>
      <c r="C702" s="133" t="s">
        <v>1987</v>
      </c>
      <c r="D702" s="131" t="s">
        <v>4396</v>
      </c>
      <c r="E702" s="132" t="s">
        <v>1988</v>
      </c>
      <c r="F702" s="98">
        <v>2322.7199999999998</v>
      </c>
    </row>
    <row r="703" spans="1:6" x14ac:dyDescent="0.2">
      <c r="A703" s="554"/>
      <c r="B703" s="554"/>
      <c r="C703" s="133" t="s">
        <v>1989</v>
      </c>
      <c r="D703" s="131" t="s">
        <v>4397</v>
      </c>
      <c r="E703" s="132" t="s">
        <v>1990</v>
      </c>
      <c r="F703" s="98">
        <v>2928.65</v>
      </c>
    </row>
    <row r="704" spans="1:6" x14ac:dyDescent="0.2">
      <c r="A704" s="554"/>
      <c r="B704" s="554"/>
      <c r="C704" s="133" t="s">
        <v>1991</v>
      </c>
      <c r="D704" s="131" t="s">
        <v>4398</v>
      </c>
      <c r="E704" s="132" t="s">
        <v>1992</v>
      </c>
      <c r="F704" s="98">
        <v>3534.58</v>
      </c>
    </row>
    <row r="705" spans="1:6" x14ac:dyDescent="0.2">
      <c r="A705" s="554"/>
      <c r="B705" s="554"/>
      <c r="C705" s="133" t="s">
        <v>1993</v>
      </c>
      <c r="D705" s="131" t="s">
        <v>4399</v>
      </c>
      <c r="E705" s="132" t="s">
        <v>1994</v>
      </c>
      <c r="F705" s="98">
        <v>4125.5600000000004</v>
      </c>
    </row>
    <row r="706" spans="1:6" x14ac:dyDescent="0.2">
      <c r="A706" s="554"/>
      <c r="B706" s="554"/>
      <c r="C706" s="133" t="s">
        <v>1995</v>
      </c>
      <c r="D706" s="131" t="s">
        <v>4400</v>
      </c>
      <c r="E706" s="132" t="s">
        <v>1996</v>
      </c>
      <c r="F706" s="98">
        <v>4746.4399999999996</v>
      </c>
    </row>
    <row r="707" spans="1:6" x14ac:dyDescent="0.2">
      <c r="A707" s="554"/>
      <c r="B707" s="554"/>
      <c r="C707" s="133" t="s">
        <v>1997</v>
      </c>
      <c r="D707" s="131" t="s">
        <v>4401</v>
      </c>
      <c r="E707" s="132" t="s">
        <v>1998</v>
      </c>
      <c r="F707" s="98">
        <v>5554.34</v>
      </c>
    </row>
    <row r="708" spans="1:6" x14ac:dyDescent="0.2">
      <c r="A708" s="554"/>
      <c r="B708" s="554"/>
      <c r="C708" s="133" t="s">
        <v>1999</v>
      </c>
      <c r="D708" s="131" t="s">
        <v>4402</v>
      </c>
      <c r="E708" s="132" t="s">
        <v>2000</v>
      </c>
      <c r="F708" s="98">
        <v>6766.2</v>
      </c>
    </row>
    <row r="709" spans="1:6" x14ac:dyDescent="0.2">
      <c r="A709" s="554"/>
      <c r="B709" s="554"/>
      <c r="C709" s="133" t="s">
        <v>2001</v>
      </c>
      <c r="D709" s="131" t="s">
        <v>4403</v>
      </c>
      <c r="E709" s="132" t="s">
        <v>2002</v>
      </c>
      <c r="F709" s="98">
        <v>7978.05</v>
      </c>
    </row>
    <row r="710" spans="1:6" x14ac:dyDescent="0.2">
      <c r="A710" s="554"/>
      <c r="B710" s="554"/>
      <c r="C710" s="133" t="s">
        <v>2003</v>
      </c>
      <c r="D710" s="131" t="s">
        <v>4404</v>
      </c>
      <c r="E710" s="132" t="s">
        <v>2004</v>
      </c>
      <c r="F710" s="98">
        <v>9189.91</v>
      </c>
    </row>
    <row r="711" spans="1:6" x14ac:dyDescent="0.2">
      <c r="A711" s="554"/>
      <c r="B711" s="554"/>
      <c r="C711" s="133" t="s">
        <v>2005</v>
      </c>
      <c r="D711" s="131" t="s">
        <v>4405</v>
      </c>
      <c r="E711" s="132" t="s">
        <v>2006</v>
      </c>
      <c r="F711" s="98">
        <v>10401.76</v>
      </c>
    </row>
    <row r="712" spans="1:6" x14ac:dyDescent="0.2">
      <c r="A712" s="554"/>
      <c r="B712" s="554"/>
      <c r="C712" s="133" t="s">
        <v>2007</v>
      </c>
      <c r="D712" s="131" t="s">
        <v>4406</v>
      </c>
      <c r="E712" s="132" t="s">
        <v>2008</v>
      </c>
      <c r="F712" s="98">
        <v>11613.62</v>
      </c>
    </row>
    <row r="713" spans="1:6" x14ac:dyDescent="0.2">
      <c r="A713" s="555"/>
      <c r="B713" s="555"/>
      <c r="C713" s="133" t="s">
        <v>2009</v>
      </c>
      <c r="D713" s="131" t="s">
        <v>4407</v>
      </c>
      <c r="E713" s="132" t="s">
        <v>6050</v>
      </c>
      <c r="F713" s="98">
        <v>12825.48</v>
      </c>
    </row>
    <row r="714" spans="1:6" x14ac:dyDescent="0.2">
      <c r="A714" s="553" t="s">
        <v>225</v>
      </c>
      <c r="B714" s="553" t="s">
        <v>226</v>
      </c>
      <c r="C714" s="133"/>
      <c r="D714" s="131"/>
      <c r="E714" s="556" t="s">
        <v>759</v>
      </c>
      <c r="F714" s="557"/>
    </row>
    <row r="715" spans="1:6" ht="14.25" x14ac:dyDescent="0.2">
      <c r="A715" s="554"/>
      <c r="B715" s="554"/>
      <c r="C715" s="133" t="s">
        <v>6051</v>
      </c>
      <c r="D715" s="131" t="s">
        <v>4408</v>
      </c>
      <c r="E715" s="132" t="s">
        <v>760</v>
      </c>
      <c r="F715" s="98">
        <v>826.48</v>
      </c>
    </row>
    <row r="716" spans="1:6" ht="14.25" x14ac:dyDescent="0.2">
      <c r="A716" s="554"/>
      <c r="B716" s="554"/>
      <c r="C716" s="133" t="s">
        <v>6052</v>
      </c>
      <c r="D716" s="131" t="s">
        <v>4409</v>
      </c>
      <c r="E716" s="132" t="s">
        <v>761</v>
      </c>
      <c r="F716" s="98">
        <v>1446.34</v>
      </c>
    </row>
    <row r="717" spans="1:6" ht="14.25" x14ac:dyDescent="0.2">
      <c r="A717" s="554"/>
      <c r="B717" s="554"/>
      <c r="C717" s="133" t="s">
        <v>6053</v>
      </c>
      <c r="D717" s="131" t="s">
        <v>4410</v>
      </c>
      <c r="E717" s="132" t="s">
        <v>762</v>
      </c>
      <c r="F717" s="98">
        <v>2066.1999999999998</v>
      </c>
    </row>
    <row r="718" spans="1:6" ht="14.25" x14ac:dyDescent="0.2">
      <c r="A718" s="554"/>
      <c r="B718" s="554"/>
      <c r="C718" s="133" t="s">
        <v>6054</v>
      </c>
      <c r="D718" s="131" t="s">
        <v>4411</v>
      </c>
      <c r="E718" s="132" t="s">
        <v>763</v>
      </c>
      <c r="F718" s="98">
        <v>2686.06</v>
      </c>
    </row>
    <row r="719" spans="1:6" x14ac:dyDescent="0.2">
      <c r="A719" s="554"/>
      <c r="B719" s="554"/>
      <c r="C719" s="133" t="s">
        <v>764</v>
      </c>
      <c r="D719" s="131" t="s">
        <v>4412</v>
      </c>
      <c r="E719" s="132" t="s">
        <v>765</v>
      </c>
      <c r="F719" s="98">
        <v>3099.3</v>
      </c>
    </row>
    <row r="720" spans="1:6" x14ac:dyDescent="0.2">
      <c r="A720" s="554"/>
      <c r="B720" s="554"/>
      <c r="C720" s="133" t="s">
        <v>766</v>
      </c>
      <c r="D720" s="131" t="s">
        <v>4413</v>
      </c>
      <c r="E720" s="132" t="s">
        <v>767</v>
      </c>
      <c r="F720" s="98">
        <v>3719.16</v>
      </c>
    </row>
    <row r="721" spans="1:6" x14ac:dyDescent="0.2">
      <c r="A721" s="554"/>
      <c r="B721" s="554"/>
      <c r="C721" s="133" t="s">
        <v>768</v>
      </c>
      <c r="D721" s="131" t="s">
        <v>4414</v>
      </c>
      <c r="E721" s="132" t="s">
        <v>1619</v>
      </c>
      <c r="F721" s="98">
        <v>4339.0200000000004</v>
      </c>
    </row>
    <row r="722" spans="1:6" x14ac:dyDescent="0.2">
      <c r="A722" s="554"/>
      <c r="B722" s="554"/>
      <c r="C722" s="133" t="s">
        <v>1620</v>
      </c>
      <c r="D722" s="131" t="s">
        <v>4415</v>
      </c>
      <c r="E722" s="132" t="s">
        <v>1621</v>
      </c>
      <c r="F722" s="98">
        <v>4958.88</v>
      </c>
    </row>
    <row r="723" spans="1:6" x14ac:dyDescent="0.2">
      <c r="A723" s="554"/>
      <c r="B723" s="554"/>
      <c r="C723" s="133" t="s">
        <v>1622</v>
      </c>
      <c r="D723" s="131" t="s">
        <v>4416</v>
      </c>
      <c r="E723" s="132" t="s">
        <v>1623</v>
      </c>
      <c r="F723" s="98">
        <v>5578.74</v>
      </c>
    </row>
    <row r="724" spans="1:6" x14ac:dyDescent="0.2">
      <c r="A724" s="554"/>
      <c r="B724" s="554"/>
      <c r="C724" s="133" t="s">
        <v>1624</v>
      </c>
      <c r="D724" s="131" t="s">
        <v>4417</v>
      </c>
      <c r="E724" s="132" t="s">
        <v>1625</v>
      </c>
      <c r="F724" s="98">
        <v>6198.6</v>
      </c>
    </row>
    <row r="725" spans="1:6" x14ac:dyDescent="0.2">
      <c r="A725" s="554"/>
      <c r="B725" s="554"/>
      <c r="C725" s="133" t="s">
        <v>1626</v>
      </c>
      <c r="D725" s="131" t="s">
        <v>4418</v>
      </c>
      <c r="E725" s="132" t="s">
        <v>1627</v>
      </c>
      <c r="F725" s="98">
        <v>6818.46</v>
      </c>
    </row>
    <row r="726" spans="1:6" x14ac:dyDescent="0.2">
      <c r="A726" s="554"/>
      <c r="B726" s="554"/>
      <c r="C726" s="133" t="s">
        <v>1628</v>
      </c>
      <c r="D726" s="131" t="s">
        <v>4419</v>
      </c>
      <c r="E726" s="132" t="s">
        <v>1629</v>
      </c>
      <c r="F726" s="98">
        <v>7438.32</v>
      </c>
    </row>
    <row r="727" spans="1:6" x14ac:dyDescent="0.2">
      <c r="A727" s="554"/>
      <c r="B727" s="554"/>
      <c r="C727" s="133" t="s">
        <v>1630</v>
      </c>
      <c r="D727" s="131" t="s">
        <v>4420</v>
      </c>
      <c r="E727" s="132" t="s">
        <v>1631</v>
      </c>
      <c r="F727" s="98">
        <v>8058.18</v>
      </c>
    </row>
    <row r="728" spans="1:6" x14ac:dyDescent="0.2">
      <c r="A728" s="554"/>
      <c r="B728" s="554"/>
      <c r="C728" s="133" t="s">
        <v>1632</v>
      </c>
      <c r="D728" s="131" t="s">
        <v>4421</v>
      </c>
      <c r="E728" s="132" t="s">
        <v>1633</v>
      </c>
      <c r="F728" s="98">
        <v>8678.0400000000009</v>
      </c>
    </row>
    <row r="729" spans="1:6" x14ac:dyDescent="0.2">
      <c r="A729" s="554"/>
      <c r="B729" s="554"/>
      <c r="C729" s="133" t="s">
        <v>1634</v>
      </c>
      <c r="D729" s="131" t="s">
        <v>4422</v>
      </c>
      <c r="E729" s="132" t="s">
        <v>1635</v>
      </c>
      <c r="F729" s="98">
        <v>9917.76</v>
      </c>
    </row>
    <row r="730" spans="1:6" x14ac:dyDescent="0.2">
      <c r="A730" s="554"/>
      <c r="B730" s="554"/>
      <c r="C730" s="133" t="s">
        <v>1636</v>
      </c>
      <c r="D730" s="131" t="s">
        <v>4423</v>
      </c>
      <c r="E730" s="132" t="s">
        <v>1637</v>
      </c>
      <c r="F730" s="98">
        <v>11157.48</v>
      </c>
    </row>
    <row r="731" spans="1:6" x14ac:dyDescent="0.2">
      <c r="A731" s="554"/>
      <c r="B731" s="554"/>
      <c r="C731" s="133" t="s">
        <v>1638</v>
      </c>
      <c r="D731" s="131" t="s">
        <v>4424</v>
      </c>
      <c r="E731" s="132" t="s">
        <v>1639</v>
      </c>
      <c r="F731" s="98">
        <v>12397.2</v>
      </c>
    </row>
    <row r="732" spans="1:6" x14ac:dyDescent="0.2">
      <c r="A732" s="554"/>
      <c r="B732" s="554"/>
      <c r="C732" s="133" t="s">
        <v>1640</v>
      </c>
      <c r="D732" s="131" t="s">
        <v>4425</v>
      </c>
      <c r="E732" s="132" t="s">
        <v>1641</v>
      </c>
      <c r="F732" s="98">
        <v>13636.92</v>
      </c>
    </row>
    <row r="733" spans="1:6" x14ac:dyDescent="0.2">
      <c r="A733" s="554"/>
      <c r="B733" s="554"/>
      <c r="C733" s="133" t="s">
        <v>1642</v>
      </c>
      <c r="D733" s="131"/>
      <c r="E733" s="132" t="s">
        <v>6855</v>
      </c>
      <c r="F733" s="98"/>
    </row>
    <row r="734" spans="1:6" x14ac:dyDescent="0.2">
      <c r="A734" s="554"/>
      <c r="B734" s="554"/>
      <c r="C734" s="133" t="s">
        <v>6856</v>
      </c>
      <c r="D734" s="131" t="s">
        <v>6857</v>
      </c>
      <c r="E734" s="132" t="s">
        <v>6858</v>
      </c>
      <c r="F734" s="98">
        <v>15703.11</v>
      </c>
    </row>
    <row r="735" spans="1:6" x14ac:dyDescent="0.2">
      <c r="A735" s="554"/>
      <c r="B735" s="554"/>
      <c r="C735" s="133" t="s">
        <v>6859</v>
      </c>
      <c r="D735" s="131" t="s">
        <v>6860</v>
      </c>
      <c r="E735" s="132" t="s">
        <v>6861</v>
      </c>
      <c r="F735" s="98">
        <v>18182.55</v>
      </c>
    </row>
    <row r="736" spans="1:6" x14ac:dyDescent="0.2">
      <c r="A736" s="554"/>
      <c r="B736" s="554"/>
      <c r="C736" s="133" t="s">
        <v>6862</v>
      </c>
      <c r="D736" s="131" t="s">
        <v>6863</v>
      </c>
      <c r="E736" s="132" t="s">
        <v>6864</v>
      </c>
      <c r="F736" s="98">
        <v>20661.990000000002</v>
      </c>
    </row>
    <row r="737" spans="1:6" x14ac:dyDescent="0.2">
      <c r="A737" s="554"/>
      <c r="B737" s="554"/>
      <c r="C737" s="133" t="s">
        <v>6865</v>
      </c>
      <c r="D737" s="131" t="s">
        <v>6866</v>
      </c>
      <c r="E737" s="132" t="s">
        <v>6867</v>
      </c>
      <c r="F737" s="98">
        <v>23141.43</v>
      </c>
    </row>
    <row r="738" spans="1:6" x14ac:dyDescent="0.2">
      <c r="A738" s="554"/>
      <c r="B738" s="554"/>
      <c r="C738" s="133" t="s">
        <v>6868</v>
      </c>
      <c r="D738" s="131" t="s">
        <v>6869</v>
      </c>
      <c r="E738" s="132" t="s">
        <v>6870</v>
      </c>
      <c r="F738" s="98">
        <v>26447.35</v>
      </c>
    </row>
    <row r="739" spans="1:6" x14ac:dyDescent="0.2">
      <c r="A739" s="554"/>
      <c r="B739" s="554"/>
      <c r="C739" s="133" t="s">
        <v>6871</v>
      </c>
      <c r="D739" s="131" t="s">
        <v>6872</v>
      </c>
      <c r="E739" s="132" t="s">
        <v>6873</v>
      </c>
      <c r="F739" s="98">
        <v>31406.23</v>
      </c>
    </row>
    <row r="740" spans="1:6" x14ac:dyDescent="0.2">
      <c r="A740" s="554"/>
      <c r="B740" s="554"/>
      <c r="C740" s="133" t="s">
        <v>6874</v>
      </c>
      <c r="D740" s="131" t="s">
        <v>6875</v>
      </c>
      <c r="E740" s="132" t="s">
        <v>6876</v>
      </c>
      <c r="F740" s="98">
        <v>36365.11</v>
      </c>
    </row>
    <row r="741" spans="1:6" x14ac:dyDescent="0.2">
      <c r="A741" s="554"/>
      <c r="B741" s="554"/>
      <c r="C741" s="133" t="s">
        <v>6877</v>
      </c>
      <c r="D741" s="131" t="s">
        <v>6878</v>
      </c>
      <c r="E741" s="132" t="s">
        <v>6879</v>
      </c>
      <c r="F741" s="98">
        <v>42976.95</v>
      </c>
    </row>
    <row r="742" spans="1:6" x14ac:dyDescent="0.2">
      <c r="A742" s="554"/>
      <c r="B742" s="554"/>
      <c r="C742" s="133" t="s">
        <v>6880</v>
      </c>
      <c r="D742" s="131" t="s">
        <v>6881</v>
      </c>
      <c r="E742" s="132" t="s">
        <v>6882</v>
      </c>
      <c r="F742" s="98">
        <v>52894.7</v>
      </c>
    </row>
    <row r="743" spans="1:6" x14ac:dyDescent="0.2">
      <c r="A743" s="555"/>
      <c r="B743" s="555"/>
      <c r="C743" s="133" t="s">
        <v>6883</v>
      </c>
      <c r="D743" s="131" t="s">
        <v>6884</v>
      </c>
      <c r="E743" s="132" t="s">
        <v>6885</v>
      </c>
      <c r="F743" s="98">
        <v>62812.46</v>
      </c>
    </row>
    <row r="744" spans="1:6" x14ac:dyDescent="0.2">
      <c r="A744" s="553" t="s">
        <v>6056</v>
      </c>
      <c r="B744" s="553" t="s">
        <v>227</v>
      </c>
      <c r="C744" s="133"/>
      <c r="D744" s="131"/>
      <c r="E744" s="556" t="s">
        <v>946</v>
      </c>
      <c r="F744" s="557"/>
    </row>
    <row r="745" spans="1:6" x14ac:dyDescent="0.2">
      <c r="A745" s="554"/>
      <c r="B745" s="554"/>
      <c r="C745" s="558" t="s">
        <v>947</v>
      </c>
      <c r="D745" s="131" t="s">
        <v>4429</v>
      </c>
      <c r="E745" s="132" t="s">
        <v>1304</v>
      </c>
      <c r="F745" s="562">
        <v>368.27</v>
      </c>
    </row>
    <row r="746" spans="1:6" ht="38.25" x14ac:dyDescent="0.2">
      <c r="A746" s="554"/>
      <c r="B746" s="554"/>
      <c r="C746" s="559"/>
      <c r="D746" s="131" t="s">
        <v>4430</v>
      </c>
      <c r="E746" s="132" t="s">
        <v>1305</v>
      </c>
      <c r="F746" s="567"/>
    </row>
    <row r="747" spans="1:6" ht="25.5" x14ac:dyDescent="0.2">
      <c r="A747" s="554"/>
      <c r="B747" s="554"/>
      <c r="C747" s="560"/>
      <c r="D747" s="131" t="s">
        <v>4431</v>
      </c>
      <c r="E747" s="132" t="s">
        <v>1306</v>
      </c>
      <c r="F747" s="563"/>
    </row>
    <row r="748" spans="1:6" x14ac:dyDescent="0.2">
      <c r="A748" s="554"/>
      <c r="B748" s="554"/>
      <c r="C748" s="558" t="s">
        <v>948</v>
      </c>
      <c r="D748" s="131" t="s">
        <v>4432</v>
      </c>
      <c r="E748" s="132" t="s">
        <v>1307</v>
      </c>
      <c r="F748" s="562">
        <v>920.68</v>
      </c>
    </row>
    <row r="749" spans="1:6" ht="38.25" x14ac:dyDescent="0.2">
      <c r="A749" s="554"/>
      <c r="B749" s="554"/>
      <c r="C749" s="559"/>
      <c r="D749" s="131" t="s">
        <v>4433</v>
      </c>
      <c r="E749" s="132" t="s">
        <v>1308</v>
      </c>
      <c r="F749" s="567"/>
    </row>
    <row r="750" spans="1:6" ht="38.25" x14ac:dyDescent="0.2">
      <c r="A750" s="554"/>
      <c r="B750" s="554"/>
      <c r="C750" s="560"/>
      <c r="D750" s="131" t="s">
        <v>4434</v>
      </c>
      <c r="E750" s="132" t="s">
        <v>1309</v>
      </c>
      <c r="F750" s="563"/>
    </row>
    <row r="751" spans="1:6" x14ac:dyDescent="0.2">
      <c r="A751" s="554"/>
      <c r="B751" s="554"/>
      <c r="C751" s="558" t="s">
        <v>949</v>
      </c>
      <c r="D751" s="131" t="s">
        <v>4435</v>
      </c>
      <c r="E751" s="132" t="s">
        <v>1310</v>
      </c>
      <c r="F751" s="562">
        <v>1878.18</v>
      </c>
    </row>
    <row r="752" spans="1:6" ht="38.25" x14ac:dyDescent="0.2">
      <c r="A752" s="554"/>
      <c r="B752" s="554"/>
      <c r="C752" s="559"/>
      <c r="D752" s="131" t="s">
        <v>4436</v>
      </c>
      <c r="E752" s="132" t="s">
        <v>1311</v>
      </c>
      <c r="F752" s="567"/>
    </row>
    <row r="753" spans="1:6" ht="38.25" x14ac:dyDescent="0.2">
      <c r="A753" s="554"/>
      <c r="B753" s="554"/>
      <c r="C753" s="560"/>
      <c r="D753" s="131" t="s">
        <v>4437</v>
      </c>
      <c r="E753" s="132" t="s">
        <v>1312</v>
      </c>
      <c r="F753" s="563"/>
    </row>
    <row r="754" spans="1:6" x14ac:dyDescent="0.2">
      <c r="A754" s="554"/>
      <c r="B754" s="554"/>
      <c r="C754" s="558" t="s">
        <v>1184</v>
      </c>
      <c r="D754" s="131" t="s">
        <v>4438</v>
      </c>
      <c r="E754" s="132" t="s">
        <v>1313</v>
      </c>
      <c r="F754" s="562">
        <v>3240.78</v>
      </c>
    </row>
    <row r="755" spans="1:6" ht="38.25" x14ac:dyDescent="0.2">
      <c r="A755" s="554"/>
      <c r="B755" s="554"/>
      <c r="C755" s="559"/>
      <c r="D755" s="131" t="s">
        <v>4439</v>
      </c>
      <c r="E755" s="132" t="s">
        <v>1314</v>
      </c>
      <c r="F755" s="567"/>
    </row>
    <row r="756" spans="1:6" ht="38.25" x14ac:dyDescent="0.2">
      <c r="A756" s="554"/>
      <c r="B756" s="554"/>
      <c r="C756" s="560"/>
      <c r="D756" s="131" t="s">
        <v>4440</v>
      </c>
      <c r="E756" s="132" t="s">
        <v>1315</v>
      </c>
      <c r="F756" s="563"/>
    </row>
    <row r="757" spans="1:6" x14ac:dyDescent="0.2">
      <c r="A757" s="554"/>
      <c r="B757" s="554"/>
      <c r="C757" s="558" t="s">
        <v>611</v>
      </c>
      <c r="D757" s="131" t="s">
        <v>4441</v>
      </c>
      <c r="E757" s="132" t="s">
        <v>1316</v>
      </c>
      <c r="F757" s="562">
        <v>5524.05</v>
      </c>
    </row>
    <row r="758" spans="1:6" ht="38.25" x14ac:dyDescent="0.2">
      <c r="A758" s="554"/>
      <c r="B758" s="554"/>
      <c r="C758" s="559"/>
      <c r="D758" s="131" t="s">
        <v>4442</v>
      </c>
      <c r="E758" s="132" t="s">
        <v>1062</v>
      </c>
      <c r="F758" s="567"/>
    </row>
    <row r="759" spans="1:6" ht="38.25" x14ac:dyDescent="0.2">
      <c r="A759" s="554"/>
      <c r="B759" s="554"/>
      <c r="C759" s="560"/>
      <c r="D759" s="131" t="s">
        <v>4443</v>
      </c>
      <c r="E759" s="132" t="s">
        <v>1063</v>
      </c>
      <c r="F759" s="563"/>
    </row>
    <row r="760" spans="1:6" x14ac:dyDescent="0.2">
      <c r="A760" s="554"/>
      <c r="B760" s="554"/>
      <c r="C760" s="558" t="s">
        <v>612</v>
      </c>
      <c r="D760" s="131" t="s">
        <v>4444</v>
      </c>
      <c r="E760" s="132" t="s">
        <v>1064</v>
      </c>
      <c r="F760" s="562">
        <v>8101.94</v>
      </c>
    </row>
    <row r="761" spans="1:6" ht="38.25" x14ac:dyDescent="0.2">
      <c r="A761" s="554"/>
      <c r="B761" s="554"/>
      <c r="C761" s="559"/>
      <c r="D761" s="131" t="s">
        <v>4445</v>
      </c>
      <c r="E761" s="132" t="s">
        <v>1065</v>
      </c>
      <c r="F761" s="567"/>
    </row>
    <row r="762" spans="1:6" ht="38.25" x14ac:dyDescent="0.2">
      <c r="A762" s="554"/>
      <c r="B762" s="554"/>
      <c r="C762" s="560"/>
      <c r="D762" s="131" t="s">
        <v>4446</v>
      </c>
      <c r="E762" s="132" t="s">
        <v>693</v>
      </c>
      <c r="F762" s="563"/>
    </row>
    <row r="763" spans="1:6" x14ac:dyDescent="0.2">
      <c r="A763" s="554"/>
      <c r="B763" s="554"/>
      <c r="C763" s="558" t="s">
        <v>613</v>
      </c>
      <c r="D763" s="131" t="s">
        <v>4447</v>
      </c>
      <c r="E763" s="132" t="s">
        <v>694</v>
      </c>
      <c r="F763" s="562">
        <v>12152.91</v>
      </c>
    </row>
    <row r="764" spans="1:6" ht="38.25" x14ac:dyDescent="0.2">
      <c r="A764" s="554"/>
      <c r="B764" s="554"/>
      <c r="C764" s="559"/>
      <c r="D764" s="131" t="s">
        <v>4448</v>
      </c>
      <c r="E764" s="132" t="s">
        <v>695</v>
      </c>
      <c r="F764" s="567"/>
    </row>
    <row r="765" spans="1:6" ht="38.25" x14ac:dyDescent="0.2">
      <c r="A765" s="554"/>
      <c r="B765" s="554"/>
      <c r="C765" s="560"/>
      <c r="D765" s="131" t="s">
        <v>4449</v>
      </c>
      <c r="E765" s="132" t="s">
        <v>696</v>
      </c>
      <c r="F765" s="563"/>
    </row>
    <row r="766" spans="1:6" x14ac:dyDescent="0.2">
      <c r="A766" s="554"/>
      <c r="B766" s="554"/>
      <c r="C766" s="558" t="s">
        <v>1170</v>
      </c>
      <c r="D766" s="131" t="s">
        <v>4450</v>
      </c>
      <c r="E766" s="132" t="s">
        <v>697</v>
      </c>
      <c r="F766" s="562">
        <v>17676.96</v>
      </c>
    </row>
    <row r="767" spans="1:6" ht="38.25" x14ac:dyDescent="0.2">
      <c r="A767" s="554"/>
      <c r="B767" s="554"/>
      <c r="C767" s="559"/>
      <c r="D767" s="131" t="s">
        <v>4451</v>
      </c>
      <c r="E767" s="132" t="s">
        <v>698</v>
      </c>
      <c r="F767" s="567"/>
    </row>
    <row r="768" spans="1:6" ht="38.25" x14ac:dyDescent="0.2">
      <c r="A768" s="554"/>
      <c r="B768" s="554"/>
      <c r="C768" s="560"/>
      <c r="D768" s="131" t="s">
        <v>4452</v>
      </c>
      <c r="E768" s="132" t="s">
        <v>699</v>
      </c>
      <c r="F768" s="563"/>
    </row>
    <row r="769" spans="1:6" ht="25.5" x14ac:dyDescent="0.2">
      <c r="A769" s="554"/>
      <c r="B769" s="554"/>
      <c r="C769" s="558" t="s">
        <v>1171</v>
      </c>
      <c r="D769" s="131" t="s">
        <v>4453</v>
      </c>
      <c r="E769" s="132" t="s">
        <v>700</v>
      </c>
      <c r="F769" s="562">
        <v>23201.01</v>
      </c>
    </row>
    <row r="770" spans="1:6" ht="38.25" x14ac:dyDescent="0.2">
      <c r="A770" s="554"/>
      <c r="B770" s="554"/>
      <c r="C770" s="559"/>
      <c r="D770" s="131" t="s">
        <v>4454</v>
      </c>
      <c r="E770" s="132" t="s">
        <v>701</v>
      </c>
      <c r="F770" s="567"/>
    </row>
    <row r="771" spans="1:6" ht="38.25" x14ac:dyDescent="0.2">
      <c r="A771" s="554"/>
      <c r="B771" s="554"/>
      <c r="C771" s="560"/>
      <c r="D771" s="131" t="s">
        <v>4455</v>
      </c>
      <c r="E771" s="132" t="s">
        <v>702</v>
      </c>
      <c r="F771" s="563"/>
    </row>
    <row r="772" spans="1:6" ht="25.5" x14ac:dyDescent="0.2">
      <c r="A772" s="554"/>
      <c r="B772" s="554"/>
      <c r="C772" s="558" t="s">
        <v>769</v>
      </c>
      <c r="D772" s="131" t="s">
        <v>4456</v>
      </c>
      <c r="E772" s="132" t="s">
        <v>703</v>
      </c>
      <c r="F772" s="562">
        <v>28725.06</v>
      </c>
    </row>
    <row r="773" spans="1:6" ht="38.25" x14ac:dyDescent="0.2">
      <c r="A773" s="554"/>
      <c r="B773" s="554"/>
      <c r="C773" s="559"/>
      <c r="D773" s="131" t="s">
        <v>4457</v>
      </c>
      <c r="E773" s="132" t="s">
        <v>704</v>
      </c>
      <c r="F773" s="567"/>
    </row>
    <row r="774" spans="1:6" ht="38.25" x14ac:dyDescent="0.2">
      <c r="A774" s="554"/>
      <c r="B774" s="554"/>
      <c r="C774" s="560"/>
      <c r="D774" s="131" t="s">
        <v>4458</v>
      </c>
      <c r="E774" s="132" t="s">
        <v>705</v>
      </c>
      <c r="F774" s="563"/>
    </row>
    <row r="775" spans="1:6" ht="25.5" x14ac:dyDescent="0.2">
      <c r="A775" s="554"/>
      <c r="B775" s="554"/>
      <c r="C775" s="558" t="s">
        <v>770</v>
      </c>
      <c r="D775" s="131" t="s">
        <v>4459</v>
      </c>
      <c r="E775" s="132" t="s">
        <v>706</v>
      </c>
      <c r="F775" s="562">
        <v>34249.11</v>
      </c>
    </row>
    <row r="776" spans="1:6" ht="38.25" x14ac:dyDescent="0.2">
      <c r="A776" s="554"/>
      <c r="B776" s="554"/>
      <c r="C776" s="559"/>
      <c r="D776" s="131" t="s">
        <v>4460</v>
      </c>
      <c r="E776" s="132" t="s">
        <v>707</v>
      </c>
      <c r="F776" s="567"/>
    </row>
    <row r="777" spans="1:6" ht="38.25" x14ac:dyDescent="0.2">
      <c r="A777" s="554"/>
      <c r="B777" s="554"/>
      <c r="C777" s="560"/>
      <c r="D777" s="131" t="s">
        <v>4461</v>
      </c>
      <c r="E777" s="132" t="s">
        <v>708</v>
      </c>
      <c r="F777" s="563"/>
    </row>
    <row r="778" spans="1:6" x14ac:dyDescent="0.2">
      <c r="A778" s="554"/>
      <c r="B778" s="554"/>
      <c r="C778" s="558" t="s">
        <v>311</v>
      </c>
      <c r="D778" s="131" t="s">
        <v>4462</v>
      </c>
      <c r="E778" s="132" t="s">
        <v>709</v>
      </c>
      <c r="F778" s="562">
        <v>39773.160000000003</v>
      </c>
    </row>
    <row r="779" spans="1:6" ht="38.25" x14ac:dyDescent="0.2">
      <c r="A779" s="554"/>
      <c r="B779" s="554"/>
      <c r="C779" s="559"/>
      <c r="D779" s="131" t="s">
        <v>4463</v>
      </c>
      <c r="E779" s="132" t="s">
        <v>710</v>
      </c>
      <c r="F779" s="567"/>
    </row>
    <row r="780" spans="1:6" ht="25.5" x14ac:dyDescent="0.2">
      <c r="A780" s="555"/>
      <c r="B780" s="555"/>
      <c r="C780" s="560"/>
      <c r="D780" s="131" t="s">
        <v>4464</v>
      </c>
      <c r="E780" s="132" t="s">
        <v>711</v>
      </c>
      <c r="F780" s="563"/>
    </row>
    <row r="781" spans="1:6" x14ac:dyDescent="0.2">
      <c r="A781" s="553" t="s">
        <v>6057</v>
      </c>
      <c r="B781" s="553" t="s">
        <v>228</v>
      </c>
      <c r="C781" s="133"/>
      <c r="D781" s="131"/>
      <c r="E781" s="556" t="s">
        <v>312</v>
      </c>
      <c r="F781" s="557"/>
    </row>
    <row r="782" spans="1:6" ht="25.5" x14ac:dyDescent="0.2">
      <c r="A782" s="554"/>
      <c r="B782" s="554"/>
      <c r="C782" s="558" t="s">
        <v>313</v>
      </c>
      <c r="D782" s="131" t="s">
        <v>4466</v>
      </c>
      <c r="E782" s="132" t="s">
        <v>1238</v>
      </c>
      <c r="F782" s="562">
        <v>263.19</v>
      </c>
    </row>
    <row r="783" spans="1:6" ht="25.5" x14ac:dyDescent="0.2">
      <c r="A783" s="554"/>
      <c r="B783" s="554"/>
      <c r="C783" s="560"/>
      <c r="D783" s="131" t="s">
        <v>4468</v>
      </c>
      <c r="E783" s="132" t="s">
        <v>712</v>
      </c>
      <c r="F783" s="563"/>
    </row>
    <row r="784" spans="1:6" ht="25.5" x14ac:dyDescent="0.2">
      <c r="A784" s="554"/>
      <c r="B784" s="554"/>
      <c r="C784" s="558" t="s">
        <v>314</v>
      </c>
      <c r="D784" s="131" t="s">
        <v>4469</v>
      </c>
      <c r="E784" s="132" t="s">
        <v>2772</v>
      </c>
      <c r="F784" s="562">
        <v>631.66</v>
      </c>
    </row>
    <row r="785" spans="1:6" ht="25.5" x14ac:dyDescent="0.2">
      <c r="A785" s="554"/>
      <c r="B785" s="554"/>
      <c r="C785" s="560"/>
      <c r="D785" s="131" t="s">
        <v>4470</v>
      </c>
      <c r="E785" s="132" t="s">
        <v>713</v>
      </c>
      <c r="F785" s="563"/>
    </row>
    <row r="786" spans="1:6" ht="25.5" x14ac:dyDescent="0.2">
      <c r="A786" s="554"/>
      <c r="B786" s="554"/>
      <c r="C786" s="558" t="s">
        <v>315</v>
      </c>
      <c r="D786" s="131" t="s">
        <v>4471</v>
      </c>
      <c r="E786" s="132" t="s">
        <v>2228</v>
      </c>
      <c r="F786" s="562">
        <v>1263.31</v>
      </c>
    </row>
    <row r="787" spans="1:6" ht="25.5" x14ac:dyDescent="0.2">
      <c r="A787" s="554"/>
      <c r="B787" s="554"/>
      <c r="C787" s="560"/>
      <c r="D787" s="131" t="s">
        <v>4472</v>
      </c>
      <c r="E787" s="132" t="s">
        <v>714</v>
      </c>
      <c r="F787" s="563"/>
    </row>
    <row r="788" spans="1:6" ht="25.5" x14ac:dyDescent="0.2">
      <c r="A788" s="554"/>
      <c r="B788" s="554"/>
      <c r="C788" s="558" t="s">
        <v>1452</v>
      </c>
      <c r="D788" s="131" t="s">
        <v>4473</v>
      </c>
      <c r="E788" s="132" t="s">
        <v>2229</v>
      </c>
      <c r="F788" s="562">
        <v>2342.39</v>
      </c>
    </row>
    <row r="789" spans="1:6" ht="25.5" x14ac:dyDescent="0.2">
      <c r="A789" s="554"/>
      <c r="B789" s="554"/>
      <c r="C789" s="560"/>
      <c r="D789" s="131" t="s">
        <v>4474</v>
      </c>
      <c r="E789" s="132" t="s">
        <v>715</v>
      </c>
      <c r="F789" s="563"/>
    </row>
    <row r="790" spans="1:6" ht="25.5" x14ac:dyDescent="0.2">
      <c r="A790" s="554"/>
      <c r="B790" s="554"/>
      <c r="C790" s="558" t="s">
        <v>1453</v>
      </c>
      <c r="D790" s="131" t="s">
        <v>4475</v>
      </c>
      <c r="E790" s="132" t="s">
        <v>1545</v>
      </c>
      <c r="F790" s="562">
        <v>3816.26</v>
      </c>
    </row>
    <row r="791" spans="1:6" ht="25.5" x14ac:dyDescent="0.2">
      <c r="A791" s="554"/>
      <c r="B791" s="554"/>
      <c r="C791" s="560"/>
      <c r="D791" s="131" t="s">
        <v>4476</v>
      </c>
      <c r="E791" s="132" t="s">
        <v>716</v>
      </c>
      <c r="F791" s="563"/>
    </row>
    <row r="792" spans="1:6" ht="25.5" x14ac:dyDescent="0.2">
      <c r="A792" s="554"/>
      <c r="B792" s="554"/>
      <c r="C792" s="558" t="s">
        <v>1454</v>
      </c>
      <c r="D792" s="131" t="s">
        <v>4477</v>
      </c>
      <c r="E792" s="132" t="s">
        <v>1455</v>
      </c>
      <c r="F792" s="562">
        <v>5763.86</v>
      </c>
    </row>
    <row r="793" spans="1:6" ht="25.5" x14ac:dyDescent="0.2">
      <c r="A793" s="554"/>
      <c r="B793" s="554"/>
      <c r="C793" s="560"/>
      <c r="D793" s="131" t="s">
        <v>4478</v>
      </c>
      <c r="E793" s="132" t="s">
        <v>717</v>
      </c>
      <c r="F793" s="563"/>
    </row>
    <row r="794" spans="1:6" ht="25.5" x14ac:dyDescent="0.2">
      <c r="A794" s="554"/>
      <c r="B794" s="554"/>
      <c r="C794" s="558" t="s">
        <v>1456</v>
      </c>
      <c r="D794" s="131" t="s">
        <v>4479</v>
      </c>
      <c r="E794" s="132" t="s">
        <v>1457</v>
      </c>
      <c r="F794" s="562">
        <v>8685.27</v>
      </c>
    </row>
    <row r="795" spans="1:6" ht="25.5" x14ac:dyDescent="0.2">
      <c r="A795" s="554"/>
      <c r="B795" s="554"/>
      <c r="C795" s="560"/>
      <c r="D795" s="131" t="s">
        <v>4480</v>
      </c>
      <c r="E795" s="132" t="s">
        <v>718</v>
      </c>
      <c r="F795" s="563"/>
    </row>
    <row r="796" spans="1:6" ht="25.5" x14ac:dyDescent="0.2">
      <c r="A796" s="554"/>
      <c r="B796" s="554"/>
      <c r="C796" s="558" t="s">
        <v>1458</v>
      </c>
      <c r="D796" s="131" t="s">
        <v>4481</v>
      </c>
      <c r="E796" s="132" t="s">
        <v>1459</v>
      </c>
      <c r="F796" s="562">
        <v>12633.12</v>
      </c>
    </row>
    <row r="797" spans="1:6" ht="25.5" x14ac:dyDescent="0.2">
      <c r="A797" s="554"/>
      <c r="B797" s="554"/>
      <c r="C797" s="560"/>
      <c r="D797" s="131" t="s">
        <v>4482</v>
      </c>
      <c r="E797" s="132" t="s">
        <v>719</v>
      </c>
      <c r="F797" s="563"/>
    </row>
    <row r="798" spans="1:6" ht="25.5" x14ac:dyDescent="0.2">
      <c r="A798" s="554"/>
      <c r="B798" s="554"/>
      <c r="C798" s="558" t="s">
        <v>1460</v>
      </c>
      <c r="D798" s="131" t="s">
        <v>4483</v>
      </c>
      <c r="E798" s="132" t="s">
        <v>1461</v>
      </c>
      <c r="F798" s="562">
        <v>16580.97</v>
      </c>
    </row>
    <row r="799" spans="1:6" ht="25.5" x14ac:dyDescent="0.2">
      <c r="A799" s="554"/>
      <c r="B799" s="554"/>
      <c r="C799" s="560"/>
      <c r="D799" s="131" t="s">
        <v>4484</v>
      </c>
      <c r="E799" s="132" t="s">
        <v>720</v>
      </c>
      <c r="F799" s="563"/>
    </row>
    <row r="800" spans="1:6" ht="25.5" x14ac:dyDescent="0.2">
      <c r="A800" s="554"/>
      <c r="B800" s="554"/>
      <c r="C800" s="558" t="s">
        <v>1462</v>
      </c>
      <c r="D800" s="131" t="s">
        <v>4485</v>
      </c>
      <c r="E800" s="132" t="s">
        <v>1463</v>
      </c>
      <c r="F800" s="562">
        <v>20528.82</v>
      </c>
    </row>
    <row r="801" spans="1:6" ht="25.5" x14ac:dyDescent="0.2">
      <c r="A801" s="554"/>
      <c r="B801" s="554"/>
      <c r="C801" s="560"/>
      <c r="D801" s="131" t="s">
        <v>4486</v>
      </c>
      <c r="E801" s="132" t="s">
        <v>721</v>
      </c>
      <c r="F801" s="563"/>
    </row>
    <row r="802" spans="1:6" ht="25.5" x14ac:dyDescent="0.2">
      <c r="A802" s="554"/>
      <c r="B802" s="554"/>
      <c r="C802" s="558" t="s">
        <v>1464</v>
      </c>
      <c r="D802" s="131" t="s">
        <v>4487</v>
      </c>
      <c r="E802" s="132" t="s">
        <v>2320</v>
      </c>
      <c r="F802" s="562">
        <v>24476.67</v>
      </c>
    </row>
    <row r="803" spans="1:6" ht="25.5" x14ac:dyDescent="0.2">
      <c r="A803" s="554"/>
      <c r="B803" s="554"/>
      <c r="C803" s="560"/>
      <c r="D803" s="131" t="s">
        <v>4488</v>
      </c>
      <c r="E803" s="132" t="s">
        <v>722</v>
      </c>
      <c r="F803" s="563"/>
    </row>
    <row r="804" spans="1:6" ht="25.5" x14ac:dyDescent="0.2">
      <c r="A804" s="554"/>
      <c r="B804" s="554"/>
      <c r="C804" s="558" t="s">
        <v>2321</v>
      </c>
      <c r="D804" s="131" t="s">
        <v>4489</v>
      </c>
      <c r="E804" s="132" t="s">
        <v>2322</v>
      </c>
      <c r="F804" s="562">
        <v>28424.52</v>
      </c>
    </row>
    <row r="805" spans="1:6" ht="25.5" x14ac:dyDescent="0.2">
      <c r="A805" s="555"/>
      <c r="B805" s="555"/>
      <c r="C805" s="560"/>
      <c r="D805" s="131" t="s">
        <v>4490</v>
      </c>
      <c r="E805" s="132" t="s">
        <v>723</v>
      </c>
      <c r="F805" s="563"/>
    </row>
    <row r="806" spans="1:6" x14ac:dyDescent="0.2">
      <c r="A806" s="553" t="s">
        <v>6058</v>
      </c>
      <c r="B806" s="553" t="s">
        <v>229</v>
      </c>
      <c r="C806" s="133"/>
      <c r="D806" s="131"/>
      <c r="E806" s="556" t="s">
        <v>2323</v>
      </c>
      <c r="F806" s="557"/>
    </row>
    <row r="807" spans="1:6" x14ac:dyDescent="0.2">
      <c r="A807" s="554"/>
      <c r="B807" s="554"/>
      <c r="C807" s="558" t="s">
        <v>2324</v>
      </c>
      <c r="D807" s="131" t="s">
        <v>4492</v>
      </c>
      <c r="E807" s="132" t="s">
        <v>724</v>
      </c>
      <c r="F807" s="562">
        <v>293.01</v>
      </c>
    </row>
    <row r="808" spans="1:6" ht="38.25" x14ac:dyDescent="0.2">
      <c r="A808" s="554"/>
      <c r="B808" s="554"/>
      <c r="C808" s="559"/>
      <c r="D808" s="131" t="s">
        <v>4493</v>
      </c>
      <c r="E808" s="132" t="s">
        <v>2325</v>
      </c>
      <c r="F808" s="567"/>
    </row>
    <row r="809" spans="1:6" ht="38.25" x14ac:dyDescent="0.2">
      <c r="A809" s="554"/>
      <c r="B809" s="554"/>
      <c r="C809" s="560"/>
      <c r="D809" s="131" t="s">
        <v>4494</v>
      </c>
      <c r="E809" s="132" t="s">
        <v>725</v>
      </c>
      <c r="F809" s="563"/>
    </row>
    <row r="810" spans="1:6" x14ac:dyDescent="0.2">
      <c r="A810" s="554"/>
      <c r="B810" s="554"/>
      <c r="C810" s="558" t="s">
        <v>1719</v>
      </c>
      <c r="D810" s="131" t="s">
        <v>4495</v>
      </c>
      <c r="E810" s="132" t="s">
        <v>726</v>
      </c>
      <c r="F810" s="562">
        <v>703.22</v>
      </c>
    </row>
    <row r="811" spans="1:6" ht="38.25" x14ac:dyDescent="0.2">
      <c r="A811" s="554"/>
      <c r="B811" s="554"/>
      <c r="C811" s="559"/>
      <c r="D811" s="131" t="s">
        <v>4496</v>
      </c>
      <c r="E811" s="132" t="s">
        <v>1720</v>
      </c>
      <c r="F811" s="567"/>
    </row>
    <row r="812" spans="1:6" ht="38.25" x14ac:dyDescent="0.2">
      <c r="A812" s="554"/>
      <c r="B812" s="554"/>
      <c r="C812" s="560"/>
      <c r="D812" s="131" t="s">
        <v>4497</v>
      </c>
      <c r="E812" s="132" t="s">
        <v>727</v>
      </c>
      <c r="F812" s="563"/>
    </row>
    <row r="813" spans="1:6" x14ac:dyDescent="0.2">
      <c r="A813" s="554"/>
      <c r="B813" s="554"/>
      <c r="C813" s="558" t="s">
        <v>1721</v>
      </c>
      <c r="D813" s="131" t="s">
        <v>4498</v>
      </c>
      <c r="E813" s="132" t="s">
        <v>728</v>
      </c>
      <c r="F813" s="562">
        <v>1406.45</v>
      </c>
    </row>
    <row r="814" spans="1:6" ht="38.25" x14ac:dyDescent="0.2">
      <c r="A814" s="554"/>
      <c r="B814" s="554"/>
      <c r="C814" s="559"/>
      <c r="D814" s="131" t="s">
        <v>4499</v>
      </c>
      <c r="E814" s="132" t="s">
        <v>1722</v>
      </c>
      <c r="F814" s="567"/>
    </row>
    <row r="815" spans="1:6" ht="38.25" x14ac:dyDescent="0.2">
      <c r="A815" s="554"/>
      <c r="B815" s="554"/>
      <c r="C815" s="560"/>
      <c r="D815" s="131" t="s">
        <v>4500</v>
      </c>
      <c r="E815" s="132" t="s">
        <v>729</v>
      </c>
      <c r="F815" s="563"/>
    </row>
    <row r="816" spans="1:6" ht="25.5" x14ac:dyDescent="0.2">
      <c r="A816" s="554"/>
      <c r="B816" s="554"/>
      <c r="C816" s="558" t="s">
        <v>362</v>
      </c>
      <c r="D816" s="131" t="s">
        <v>4501</v>
      </c>
      <c r="E816" s="132" t="s">
        <v>730</v>
      </c>
      <c r="F816" s="562">
        <v>2578.4899999999998</v>
      </c>
    </row>
    <row r="817" spans="1:6" ht="38.25" x14ac:dyDescent="0.2">
      <c r="A817" s="554"/>
      <c r="B817" s="554"/>
      <c r="C817" s="559"/>
      <c r="D817" s="131" t="s">
        <v>4502</v>
      </c>
      <c r="E817" s="132" t="s">
        <v>363</v>
      </c>
      <c r="F817" s="567"/>
    </row>
    <row r="818" spans="1:6" ht="38.25" x14ac:dyDescent="0.2">
      <c r="A818" s="554"/>
      <c r="B818" s="554"/>
      <c r="C818" s="560"/>
      <c r="D818" s="131" t="s">
        <v>4503</v>
      </c>
      <c r="E818" s="132" t="s">
        <v>731</v>
      </c>
      <c r="F818" s="563"/>
    </row>
    <row r="819" spans="1:6" ht="25.5" x14ac:dyDescent="0.2">
      <c r="A819" s="554"/>
      <c r="B819" s="554"/>
      <c r="C819" s="558" t="s">
        <v>364</v>
      </c>
      <c r="D819" s="131" t="s">
        <v>4504</v>
      </c>
      <c r="E819" s="132" t="s">
        <v>732</v>
      </c>
      <c r="F819" s="562">
        <v>4395.1499999999996</v>
      </c>
    </row>
    <row r="820" spans="1:6" ht="38.25" x14ac:dyDescent="0.2">
      <c r="A820" s="554"/>
      <c r="B820" s="554"/>
      <c r="C820" s="559"/>
      <c r="D820" s="131" t="s">
        <v>4505</v>
      </c>
      <c r="E820" s="132" t="s">
        <v>365</v>
      </c>
      <c r="F820" s="567"/>
    </row>
    <row r="821" spans="1:6" ht="38.25" x14ac:dyDescent="0.2">
      <c r="A821" s="554"/>
      <c r="B821" s="554"/>
      <c r="C821" s="560"/>
      <c r="D821" s="131" t="s">
        <v>4506</v>
      </c>
      <c r="E821" s="132" t="s">
        <v>733</v>
      </c>
      <c r="F821" s="563"/>
    </row>
    <row r="822" spans="1:6" ht="25.5" x14ac:dyDescent="0.2">
      <c r="A822" s="554"/>
      <c r="B822" s="554"/>
      <c r="C822" s="558" t="s">
        <v>366</v>
      </c>
      <c r="D822" s="131" t="s">
        <v>4507</v>
      </c>
      <c r="E822" s="132" t="s">
        <v>734</v>
      </c>
      <c r="F822" s="562">
        <v>6446.22</v>
      </c>
    </row>
    <row r="823" spans="1:6" ht="38.25" x14ac:dyDescent="0.2">
      <c r="A823" s="554"/>
      <c r="B823" s="554"/>
      <c r="C823" s="559"/>
      <c r="D823" s="131" t="s">
        <v>4508</v>
      </c>
      <c r="E823" s="132" t="s">
        <v>367</v>
      </c>
      <c r="F823" s="567"/>
    </row>
    <row r="824" spans="1:6" ht="38.25" x14ac:dyDescent="0.2">
      <c r="A824" s="554"/>
      <c r="B824" s="554"/>
      <c r="C824" s="560"/>
      <c r="D824" s="131" t="s">
        <v>4509</v>
      </c>
      <c r="E824" s="132" t="s">
        <v>735</v>
      </c>
      <c r="F824" s="563"/>
    </row>
    <row r="825" spans="1:6" ht="25.5" x14ac:dyDescent="0.2">
      <c r="A825" s="554"/>
      <c r="B825" s="554"/>
      <c r="C825" s="558" t="s">
        <v>368</v>
      </c>
      <c r="D825" s="131" t="s">
        <v>4510</v>
      </c>
      <c r="E825" s="132" t="s">
        <v>736</v>
      </c>
      <c r="F825" s="562">
        <v>9669.33</v>
      </c>
    </row>
    <row r="826" spans="1:6" ht="38.25" x14ac:dyDescent="0.2">
      <c r="A826" s="554"/>
      <c r="B826" s="554"/>
      <c r="C826" s="559"/>
      <c r="D826" s="131" t="s">
        <v>4511</v>
      </c>
      <c r="E826" s="132" t="s">
        <v>369</v>
      </c>
      <c r="F826" s="567"/>
    </row>
    <row r="827" spans="1:6" ht="38.25" x14ac:dyDescent="0.2">
      <c r="A827" s="554"/>
      <c r="B827" s="554"/>
      <c r="C827" s="560"/>
      <c r="D827" s="131" t="s">
        <v>5318</v>
      </c>
      <c r="E827" s="132" t="s">
        <v>737</v>
      </c>
      <c r="F827" s="563"/>
    </row>
    <row r="828" spans="1:6" ht="25.5" x14ac:dyDescent="0.2">
      <c r="A828" s="554"/>
      <c r="B828" s="554"/>
      <c r="C828" s="558" t="s">
        <v>370</v>
      </c>
      <c r="D828" s="131" t="s">
        <v>5319</v>
      </c>
      <c r="E828" s="132" t="s">
        <v>738</v>
      </c>
      <c r="F828" s="562">
        <v>14064.48</v>
      </c>
    </row>
    <row r="829" spans="1:6" ht="38.25" x14ac:dyDescent="0.2">
      <c r="A829" s="554"/>
      <c r="B829" s="554"/>
      <c r="C829" s="559"/>
      <c r="D829" s="131" t="s">
        <v>5320</v>
      </c>
      <c r="E829" s="132" t="s">
        <v>950</v>
      </c>
      <c r="F829" s="567"/>
    </row>
    <row r="830" spans="1:6" ht="38.25" x14ac:dyDescent="0.2">
      <c r="A830" s="554"/>
      <c r="B830" s="554"/>
      <c r="C830" s="560"/>
      <c r="D830" s="131" t="s">
        <v>5321</v>
      </c>
      <c r="E830" s="132" t="s">
        <v>1096</v>
      </c>
      <c r="F830" s="563"/>
    </row>
    <row r="831" spans="1:6" ht="25.5" x14ac:dyDescent="0.2">
      <c r="A831" s="554"/>
      <c r="B831" s="554"/>
      <c r="C831" s="558" t="s">
        <v>951</v>
      </c>
      <c r="D831" s="131" t="s">
        <v>5322</v>
      </c>
      <c r="E831" s="132" t="s">
        <v>1097</v>
      </c>
      <c r="F831" s="562">
        <v>18459.63</v>
      </c>
    </row>
    <row r="832" spans="1:6" ht="38.25" x14ac:dyDescent="0.2">
      <c r="A832" s="554"/>
      <c r="B832" s="554"/>
      <c r="C832" s="559"/>
      <c r="D832" s="131" t="s">
        <v>5323</v>
      </c>
      <c r="E832" s="132" t="s">
        <v>952</v>
      </c>
      <c r="F832" s="567"/>
    </row>
    <row r="833" spans="1:6" ht="38.25" x14ac:dyDescent="0.2">
      <c r="A833" s="554"/>
      <c r="B833" s="554"/>
      <c r="C833" s="560"/>
      <c r="D833" s="131" t="s">
        <v>5324</v>
      </c>
      <c r="E833" s="132" t="s">
        <v>1098</v>
      </c>
      <c r="F833" s="563"/>
    </row>
    <row r="834" spans="1:6" ht="25.5" x14ac:dyDescent="0.2">
      <c r="A834" s="554"/>
      <c r="B834" s="554"/>
      <c r="C834" s="558" t="s">
        <v>953</v>
      </c>
      <c r="D834" s="131" t="s">
        <v>5325</v>
      </c>
      <c r="E834" s="132" t="s">
        <v>1099</v>
      </c>
      <c r="F834" s="562">
        <v>22854.78</v>
      </c>
    </row>
    <row r="835" spans="1:6" ht="38.25" x14ac:dyDescent="0.2">
      <c r="A835" s="554"/>
      <c r="B835" s="554"/>
      <c r="C835" s="559"/>
      <c r="D835" s="131" t="s">
        <v>5326</v>
      </c>
      <c r="E835" s="132" t="s">
        <v>954</v>
      </c>
      <c r="F835" s="567"/>
    </row>
    <row r="836" spans="1:6" ht="38.25" x14ac:dyDescent="0.2">
      <c r="A836" s="554"/>
      <c r="B836" s="554"/>
      <c r="C836" s="560"/>
      <c r="D836" s="131" t="s">
        <v>5327</v>
      </c>
      <c r="E836" s="132" t="s">
        <v>1100</v>
      </c>
      <c r="F836" s="563"/>
    </row>
    <row r="837" spans="1:6" ht="25.5" x14ac:dyDescent="0.2">
      <c r="A837" s="554"/>
      <c r="B837" s="554"/>
      <c r="C837" s="558" t="s">
        <v>1186</v>
      </c>
      <c r="D837" s="131" t="s">
        <v>5328</v>
      </c>
      <c r="E837" s="132" t="s">
        <v>1101</v>
      </c>
      <c r="F837" s="562">
        <v>27249.93</v>
      </c>
    </row>
    <row r="838" spans="1:6" ht="38.25" x14ac:dyDescent="0.2">
      <c r="A838" s="554"/>
      <c r="B838" s="554"/>
      <c r="C838" s="559"/>
      <c r="D838" s="131" t="s">
        <v>5329</v>
      </c>
      <c r="E838" s="132" t="s">
        <v>419</v>
      </c>
      <c r="F838" s="567"/>
    </row>
    <row r="839" spans="1:6" ht="38.25" x14ac:dyDescent="0.2">
      <c r="A839" s="554"/>
      <c r="B839" s="554"/>
      <c r="C839" s="560"/>
      <c r="D839" s="131" t="s">
        <v>5330</v>
      </c>
      <c r="E839" s="132" t="s">
        <v>1102</v>
      </c>
      <c r="F839" s="563"/>
    </row>
    <row r="840" spans="1:6" x14ac:dyDescent="0.2">
      <c r="A840" s="554"/>
      <c r="B840" s="554"/>
      <c r="C840" s="558" t="s">
        <v>420</v>
      </c>
      <c r="D840" s="131" t="s">
        <v>5331</v>
      </c>
      <c r="E840" s="132" t="s">
        <v>1103</v>
      </c>
      <c r="F840" s="562">
        <v>31645.08</v>
      </c>
    </row>
    <row r="841" spans="1:6" ht="38.25" x14ac:dyDescent="0.2">
      <c r="A841" s="554"/>
      <c r="B841" s="554"/>
      <c r="C841" s="559"/>
      <c r="D841" s="131" t="s">
        <v>5332</v>
      </c>
      <c r="E841" s="132" t="s">
        <v>1053</v>
      </c>
      <c r="F841" s="567"/>
    </row>
    <row r="842" spans="1:6" ht="38.25" x14ac:dyDescent="0.2">
      <c r="A842" s="555"/>
      <c r="B842" s="555"/>
      <c r="C842" s="560"/>
      <c r="D842" s="131" t="s">
        <v>5333</v>
      </c>
      <c r="E842" s="132" t="s">
        <v>1104</v>
      </c>
      <c r="F842" s="563"/>
    </row>
    <row r="843" spans="1:6" ht="51" x14ac:dyDescent="0.2">
      <c r="A843" s="134" t="s">
        <v>6059</v>
      </c>
      <c r="B843" s="134" t="s">
        <v>745</v>
      </c>
      <c r="C843" s="133"/>
      <c r="D843" s="131" t="s">
        <v>5334</v>
      </c>
      <c r="E843" s="132" t="s">
        <v>6060</v>
      </c>
      <c r="F843" s="135" t="s">
        <v>4129</v>
      </c>
    </row>
    <row r="844" spans="1:6" x14ac:dyDescent="0.2">
      <c r="A844" s="553" t="s">
        <v>6061</v>
      </c>
      <c r="B844" s="553" t="s">
        <v>230</v>
      </c>
      <c r="C844" s="133"/>
      <c r="D844" s="131"/>
      <c r="E844" s="556" t="s">
        <v>2048</v>
      </c>
      <c r="F844" s="557"/>
    </row>
    <row r="845" spans="1:6" x14ac:dyDescent="0.2">
      <c r="A845" s="554"/>
      <c r="B845" s="554"/>
      <c r="C845" s="133" t="s">
        <v>1054</v>
      </c>
      <c r="D845" s="131" t="s">
        <v>5335</v>
      </c>
      <c r="E845" s="132" t="s">
        <v>2049</v>
      </c>
      <c r="F845" s="98">
        <v>145.58000000000001</v>
      </c>
    </row>
    <row r="846" spans="1:6" x14ac:dyDescent="0.2">
      <c r="A846" s="554"/>
      <c r="B846" s="554"/>
      <c r="C846" s="133" t="s">
        <v>1055</v>
      </c>
      <c r="D846" s="131" t="s">
        <v>5336</v>
      </c>
      <c r="E846" s="132" t="s">
        <v>2050</v>
      </c>
      <c r="F846" s="98">
        <v>349.39</v>
      </c>
    </row>
    <row r="847" spans="1:6" x14ac:dyDescent="0.2">
      <c r="A847" s="554"/>
      <c r="B847" s="554"/>
      <c r="C847" s="133" t="s">
        <v>1056</v>
      </c>
      <c r="D847" s="131" t="s">
        <v>5337</v>
      </c>
      <c r="E847" s="132" t="s">
        <v>2051</v>
      </c>
      <c r="F847" s="98">
        <v>713.34</v>
      </c>
    </row>
    <row r="848" spans="1:6" x14ac:dyDescent="0.2">
      <c r="A848" s="554"/>
      <c r="B848" s="554"/>
      <c r="C848" s="133" t="s">
        <v>1057</v>
      </c>
      <c r="D848" s="131" t="s">
        <v>5338</v>
      </c>
      <c r="E848" s="132" t="s">
        <v>1522</v>
      </c>
      <c r="F848" s="98">
        <v>1295.6600000000001</v>
      </c>
    </row>
    <row r="849" spans="1:6" x14ac:dyDescent="0.2">
      <c r="A849" s="554"/>
      <c r="B849" s="554"/>
      <c r="C849" s="133" t="s">
        <v>1058</v>
      </c>
      <c r="D849" s="131" t="s">
        <v>5339</v>
      </c>
      <c r="E849" s="132" t="s">
        <v>1523</v>
      </c>
      <c r="F849" s="98">
        <v>2183.6999999999998</v>
      </c>
    </row>
    <row r="850" spans="1:6" x14ac:dyDescent="0.2">
      <c r="A850" s="554"/>
      <c r="B850" s="554"/>
      <c r="C850" s="133" t="s">
        <v>1059</v>
      </c>
      <c r="D850" s="131" t="s">
        <v>5340</v>
      </c>
      <c r="E850" s="132" t="s">
        <v>1060</v>
      </c>
      <c r="F850" s="98">
        <v>3202.76</v>
      </c>
    </row>
    <row r="851" spans="1:6" x14ac:dyDescent="0.2">
      <c r="A851" s="554"/>
      <c r="B851" s="554"/>
      <c r="C851" s="133" t="s">
        <v>1061</v>
      </c>
      <c r="D851" s="131" t="s">
        <v>5341</v>
      </c>
      <c r="E851" s="132" t="s">
        <v>2116</v>
      </c>
      <c r="F851" s="98">
        <v>4804.1400000000003</v>
      </c>
    </row>
    <row r="852" spans="1:6" x14ac:dyDescent="0.2">
      <c r="A852" s="554"/>
      <c r="B852" s="554"/>
      <c r="C852" s="133" t="s">
        <v>2117</v>
      </c>
      <c r="D852" s="131" t="s">
        <v>5342</v>
      </c>
      <c r="E852" s="132" t="s">
        <v>2118</v>
      </c>
      <c r="F852" s="98">
        <v>6987.84</v>
      </c>
    </row>
    <row r="853" spans="1:6" x14ac:dyDescent="0.2">
      <c r="A853" s="554"/>
      <c r="B853" s="554"/>
      <c r="C853" s="133" t="s">
        <v>2119</v>
      </c>
      <c r="D853" s="131" t="s">
        <v>5343</v>
      </c>
      <c r="E853" s="132" t="s">
        <v>2120</v>
      </c>
      <c r="F853" s="98">
        <v>9171.5400000000009</v>
      </c>
    </row>
    <row r="854" spans="1:6" x14ac:dyDescent="0.2">
      <c r="A854" s="554"/>
      <c r="B854" s="554"/>
      <c r="C854" s="133" t="s">
        <v>2121</v>
      </c>
      <c r="D854" s="131" t="s">
        <v>5344</v>
      </c>
      <c r="E854" s="132" t="s">
        <v>2122</v>
      </c>
      <c r="F854" s="98">
        <v>11355.24</v>
      </c>
    </row>
    <row r="855" spans="1:6" x14ac:dyDescent="0.2">
      <c r="A855" s="554"/>
      <c r="B855" s="554"/>
      <c r="C855" s="133" t="s">
        <v>2123</v>
      </c>
      <c r="D855" s="131" t="s">
        <v>5345</v>
      </c>
      <c r="E855" s="132" t="s">
        <v>2124</v>
      </c>
      <c r="F855" s="98">
        <v>13538.94</v>
      </c>
    </row>
    <row r="856" spans="1:6" x14ac:dyDescent="0.2">
      <c r="A856" s="555"/>
      <c r="B856" s="555"/>
      <c r="C856" s="133" t="s">
        <v>2125</v>
      </c>
      <c r="D856" s="131" t="s">
        <v>5346</v>
      </c>
      <c r="E856" s="132" t="s">
        <v>2126</v>
      </c>
      <c r="F856" s="98">
        <v>15722.64</v>
      </c>
    </row>
    <row r="857" spans="1:6" x14ac:dyDescent="0.2">
      <c r="A857" s="553" t="s">
        <v>231</v>
      </c>
      <c r="B857" s="553" t="s">
        <v>232</v>
      </c>
      <c r="C857" s="133"/>
      <c r="D857" s="131"/>
      <c r="E857" s="556" t="s">
        <v>1317</v>
      </c>
      <c r="F857" s="557"/>
    </row>
    <row r="858" spans="1:6" x14ac:dyDescent="0.2">
      <c r="A858" s="554"/>
      <c r="B858" s="554"/>
      <c r="C858" s="133" t="s">
        <v>1318</v>
      </c>
      <c r="D858" s="131" t="s">
        <v>5347</v>
      </c>
      <c r="E858" s="132" t="s">
        <v>1319</v>
      </c>
      <c r="F858" s="98">
        <v>662.23</v>
      </c>
    </row>
    <row r="859" spans="1:6" x14ac:dyDescent="0.2">
      <c r="A859" s="554"/>
      <c r="B859" s="554"/>
      <c r="C859" s="133" t="s">
        <v>1320</v>
      </c>
      <c r="D859" s="131" t="s">
        <v>5348</v>
      </c>
      <c r="E859" s="132" t="s">
        <v>1321</v>
      </c>
      <c r="F859" s="98">
        <v>1068.05</v>
      </c>
    </row>
    <row r="860" spans="1:6" x14ac:dyDescent="0.2">
      <c r="A860" s="554"/>
      <c r="B860" s="554"/>
      <c r="C860" s="133" t="s">
        <v>1322</v>
      </c>
      <c r="D860" s="131" t="s">
        <v>5349</v>
      </c>
      <c r="E860" s="132" t="s">
        <v>1323</v>
      </c>
      <c r="F860" s="98">
        <v>1388.47</v>
      </c>
    </row>
    <row r="861" spans="1:6" x14ac:dyDescent="0.2">
      <c r="A861" s="554"/>
      <c r="B861" s="554"/>
      <c r="C861" s="133" t="s">
        <v>1324</v>
      </c>
      <c r="D861" s="131" t="s">
        <v>5350</v>
      </c>
      <c r="E861" s="132" t="s">
        <v>1187</v>
      </c>
      <c r="F861" s="98">
        <v>1708.88</v>
      </c>
    </row>
    <row r="862" spans="1:6" x14ac:dyDescent="0.2">
      <c r="A862" s="554"/>
      <c r="B862" s="554"/>
      <c r="C862" s="133" t="s">
        <v>1188</v>
      </c>
      <c r="D862" s="131" t="s">
        <v>5351</v>
      </c>
      <c r="E862" s="132" t="s">
        <v>1189</v>
      </c>
      <c r="F862" s="98">
        <v>2136.1</v>
      </c>
    </row>
    <row r="863" spans="1:6" x14ac:dyDescent="0.2">
      <c r="A863" s="554"/>
      <c r="B863" s="554"/>
      <c r="C863" s="133" t="s">
        <v>1190</v>
      </c>
      <c r="D863" s="131" t="s">
        <v>5352</v>
      </c>
      <c r="E863" s="132" t="s">
        <v>1191</v>
      </c>
      <c r="F863" s="98">
        <v>2776.93</v>
      </c>
    </row>
    <row r="864" spans="1:6" x14ac:dyDescent="0.2">
      <c r="A864" s="554"/>
      <c r="B864" s="554"/>
      <c r="C864" s="133" t="s">
        <v>1192</v>
      </c>
      <c r="D864" s="131" t="s">
        <v>5353</v>
      </c>
      <c r="E864" s="132" t="s">
        <v>1193</v>
      </c>
      <c r="F864" s="98">
        <v>3417.76</v>
      </c>
    </row>
    <row r="865" spans="1:6" x14ac:dyDescent="0.2">
      <c r="A865" s="554"/>
      <c r="B865" s="554"/>
      <c r="C865" s="133" t="s">
        <v>1194</v>
      </c>
      <c r="D865" s="131" t="s">
        <v>5354</v>
      </c>
      <c r="E865" s="132" t="s">
        <v>1195</v>
      </c>
      <c r="F865" s="98">
        <v>4272.2</v>
      </c>
    </row>
    <row r="866" spans="1:6" x14ac:dyDescent="0.2">
      <c r="A866" s="554"/>
      <c r="B866" s="554"/>
      <c r="C866" s="133" t="s">
        <v>1196</v>
      </c>
      <c r="D866" s="131" t="s">
        <v>5355</v>
      </c>
      <c r="E866" s="132" t="s">
        <v>1197</v>
      </c>
      <c r="F866" s="98">
        <v>5553.86</v>
      </c>
    </row>
    <row r="867" spans="1:6" x14ac:dyDescent="0.2">
      <c r="A867" s="554"/>
      <c r="B867" s="554"/>
      <c r="C867" s="133" t="s">
        <v>1198</v>
      </c>
      <c r="D867" s="131" t="s">
        <v>5356</v>
      </c>
      <c r="E867" s="132" t="s">
        <v>1199</v>
      </c>
      <c r="F867" s="98">
        <v>6835.52</v>
      </c>
    </row>
    <row r="868" spans="1:6" x14ac:dyDescent="0.2">
      <c r="A868" s="554"/>
      <c r="B868" s="554"/>
      <c r="C868" s="133" t="s">
        <v>1200</v>
      </c>
      <c r="D868" s="131" t="s">
        <v>5357</v>
      </c>
      <c r="E868" s="132" t="s">
        <v>1201</v>
      </c>
      <c r="F868" s="98">
        <v>8117.18</v>
      </c>
    </row>
    <row r="869" spans="1:6" x14ac:dyDescent="0.2">
      <c r="A869" s="554"/>
      <c r="B869" s="554"/>
      <c r="C869" s="133" t="s">
        <v>1202</v>
      </c>
      <c r="D869" s="131" t="s">
        <v>5358</v>
      </c>
      <c r="E869" s="132" t="s">
        <v>1203</v>
      </c>
      <c r="F869" s="98">
        <v>9398.84</v>
      </c>
    </row>
    <row r="870" spans="1:6" x14ac:dyDescent="0.2">
      <c r="A870" s="554"/>
      <c r="B870" s="554"/>
      <c r="C870" s="133" t="s">
        <v>1204</v>
      </c>
      <c r="D870" s="131" t="s">
        <v>5359</v>
      </c>
      <c r="E870" s="132" t="s">
        <v>1205</v>
      </c>
      <c r="F870" s="98">
        <v>10680.5</v>
      </c>
    </row>
    <row r="871" spans="1:6" x14ac:dyDescent="0.2">
      <c r="A871" s="554"/>
      <c r="B871" s="554"/>
      <c r="C871" s="133" t="s">
        <v>1206</v>
      </c>
      <c r="D871" s="131" t="s">
        <v>5360</v>
      </c>
      <c r="E871" s="132" t="s">
        <v>1207</v>
      </c>
      <c r="F871" s="98">
        <v>11962.16</v>
      </c>
    </row>
    <row r="872" spans="1:6" x14ac:dyDescent="0.2">
      <c r="A872" s="555"/>
      <c r="B872" s="555"/>
      <c r="C872" s="133" t="s">
        <v>1208</v>
      </c>
      <c r="D872" s="131" t="s">
        <v>5361</v>
      </c>
      <c r="E872" s="132" t="s">
        <v>5861</v>
      </c>
      <c r="F872" s="98">
        <v>13243.82</v>
      </c>
    </row>
    <row r="873" spans="1:6" ht="25.5" x14ac:dyDescent="0.2">
      <c r="A873" s="553" t="s">
        <v>233</v>
      </c>
      <c r="B873" s="553" t="s">
        <v>234</v>
      </c>
      <c r="C873" s="558" t="s">
        <v>1209</v>
      </c>
      <c r="D873" s="131" t="s">
        <v>5362</v>
      </c>
      <c r="E873" s="132" t="s">
        <v>1210</v>
      </c>
      <c r="F873" s="562">
        <v>423.62</v>
      </c>
    </row>
    <row r="874" spans="1:6" ht="25.5" x14ac:dyDescent="0.2">
      <c r="A874" s="554"/>
      <c r="B874" s="554"/>
      <c r="C874" s="560"/>
      <c r="D874" s="131" t="s">
        <v>5363</v>
      </c>
      <c r="E874" s="132" t="s">
        <v>1211</v>
      </c>
      <c r="F874" s="563"/>
    </row>
    <row r="875" spans="1:6" ht="25.5" x14ac:dyDescent="0.2">
      <c r="A875" s="554"/>
      <c r="B875" s="554"/>
      <c r="C875" s="558" t="s">
        <v>1212</v>
      </c>
      <c r="D875" s="131" t="s">
        <v>5364</v>
      </c>
      <c r="E875" s="132" t="s">
        <v>1213</v>
      </c>
      <c r="F875" s="562">
        <v>847.24</v>
      </c>
    </row>
    <row r="876" spans="1:6" ht="25.5" x14ac:dyDescent="0.2">
      <c r="A876" s="554"/>
      <c r="B876" s="554"/>
      <c r="C876" s="560"/>
      <c r="D876" s="131" t="s">
        <v>5365</v>
      </c>
      <c r="E876" s="132" t="s">
        <v>1214</v>
      </c>
      <c r="F876" s="563"/>
    </row>
    <row r="877" spans="1:6" ht="25.5" x14ac:dyDescent="0.2">
      <c r="A877" s="554"/>
      <c r="B877" s="554"/>
      <c r="C877" s="558" t="s">
        <v>1215</v>
      </c>
      <c r="D877" s="131" t="s">
        <v>5366</v>
      </c>
      <c r="E877" s="132" t="s">
        <v>1216</v>
      </c>
      <c r="F877" s="562">
        <v>1270.8599999999999</v>
      </c>
    </row>
    <row r="878" spans="1:6" ht="25.5" x14ac:dyDescent="0.2">
      <c r="A878" s="555"/>
      <c r="B878" s="555"/>
      <c r="C878" s="560"/>
      <c r="D878" s="131" t="s">
        <v>5367</v>
      </c>
      <c r="E878" s="132" t="s">
        <v>1217</v>
      </c>
      <c r="F878" s="563"/>
    </row>
    <row r="879" spans="1:6" ht="38.25" x14ac:dyDescent="0.2">
      <c r="A879" s="553" t="s">
        <v>1643</v>
      </c>
      <c r="B879" s="578" t="s">
        <v>7978</v>
      </c>
      <c r="C879" s="558"/>
      <c r="D879" s="131" t="s">
        <v>5369</v>
      </c>
      <c r="E879" s="132" t="s">
        <v>5370</v>
      </c>
      <c r="F879" s="564" t="s">
        <v>4129</v>
      </c>
    </row>
    <row r="880" spans="1:6" ht="38.25" x14ac:dyDescent="0.2">
      <c r="A880" s="555"/>
      <c r="B880" s="555"/>
      <c r="C880" s="560"/>
      <c r="D880" s="131" t="s">
        <v>5371</v>
      </c>
      <c r="E880" s="132" t="s">
        <v>5372</v>
      </c>
      <c r="F880" s="566"/>
    </row>
    <row r="881" spans="1:6" x14ac:dyDescent="0.2">
      <c r="A881" s="553" t="s">
        <v>235</v>
      </c>
      <c r="B881" s="553" t="s">
        <v>236</v>
      </c>
      <c r="C881" s="133"/>
      <c r="D881" s="131"/>
      <c r="E881" s="556" t="s">
        <v>2833</v>
      </c>
      <c r="F881" s="557"/>
    </row>
    <row r="882" spans="1:6" ht="14.25" x14ac:dyDescent="0.2">
      <c r="A882" s="554"/>
      <c r="B882" s="554"/>
      <c r="C882" s="133" t="s">
        <v>6062</v>
      </c>
      <c r="D882" s="131" t="s">
        <v>5374</v>
      </c>
      <c r="E882" s="132" t="s">
        <v>2834</v>
      </c>
      <c r="F882" s="98">
        <v>291.95999999999998</v>
      </c>
    </row>
    <row r="883" spans="1:6" x14ac:dyDescent="0.2">
      <c r="A883" s="554"/>
      <c r="B883" s="554"/>
      <c r="C883" s="133" t="s">
        <v>2835</v>
      </c>
      <c r="D883" s="131" t="s">
        <v>5375</v>
      </c>
      <c r="E883" s="132" t="s">
        <v>3514</v>
      </c>
      <c r="F883" s="98">
        <v>535.26</v>
      </c>
    </row>
    <row r="884" spans="1:6" x14ac:dyDescent="0.2">
      <c r="A884" s="554"/>
      <c r="B884" s="554"/>
      <c r="C884" s="133" t="s">
        <v>2836</v>
      </c>
      <c r="D884" s="131" t="s">
        <v>5376</v>
      </c>
      <c r="E884" s="132" t="s">
        <v>3515</v>
      </c>
      <c r="F884" s="98">
        <v>827.22</v>
      </c>
    </row>
    <row r="885" spans="1:6" x14ac:dyDescent="0.2">
      <c r="A885" s="554"/>
      <c r="B885" s="554"/>
      <c r="C885" s="133" t="s">
        <v>2837</v>
      </c>
      <c r="D885" s="131" t="s">
        <v>5377</v>
      </c>
      <c r="E885" s="132" t="s">
        <v>3516</v>
      </c>
      <c r="F885" s="98">
        <v>1119.18</v>
      </c>
    </row>
    <row r="886" spans="1:6" x14ac:dyDescent="0.2">
      <c r="A886" s="554"/>
      <c r="B886" s="554"/>
      <c r="C886" s="133" t="s">
        <v>2838</v>
      </c>
      <c r="D886" s="131" t="s">
        <v>5378</v>
      </c>
      <c r="E886" s="132" t="s">
        <v>3517</v>
      </c>
      <c r="F886" s="98">
        <v>1411.14</v>
      </c>
    </row>
    <row r="887" spans="1:6" x14ac:dyDescent="0.2">
      <c r="A887" s="554"/>
      <c r="B887" s="554"/>
      <c r="C887" s="133" t="s">
        <v>2839</v>
      </c>
      <c r="D887" s="131" t="s">
        <v>5379</v>
      </c>
      <c r="E887" s="132" t="s">
        <v>3518</v>
      </c>
      <c r="F887" s="98">
        <v>1703.1</v>
      </c>
    </row>
    <row r="888" spans="1:6" x14ac:dyDescent="0.2">
      <c r="A888" s="554"/>
      <c r="B888" s="554"/>
      <c r="C888" s="133" t="s">
        <v>2840</v>
      </c>
      <c r="D888" s="131" t="s">
        <v>5380</v>
      </c>
      <c r="E888" s="132" t="s">
        <v>3519</v>
      </c>
      <c r="F888" s="98">
        <v>1995.06</v>
      </c>
    </row>
    <row r="889" spans="1:6" x14ac:dyDescent="0.2">
      <c r="A889" s="554"/>
      <c r="B889" s="554"/>
      <c r="C889" s="133" t="s">
        <v>2841</v>
      </c>
      <c r="D889" s="131" t="s">
        <v>5381</v>
      </c>
      <c r="E889" s="132" t="s">
        <v>3520</v>
      </c>
      <c r="F889" s="98">
        <v>2287.02</v>
      </c>
    </row>
    <row r="890" spans="1:6" x14ac:dyDescent="0.2">
      <c r="A890" s="554"/>
      <c r="B890" s="554"/>
      <c r="C890" s="133" t="s">
        <v>2842</v>
      </c>
      <c r="D890" s="131" t="s">
        <v>5382</v>
      </c>
      <c r="E890" s="132" t="s">
        <v>3521</v>
      </c>
      <c r="F890" s="98">
        <v>2578.98</v>
      </c>
    </row>
    <row r="891" spans="1:6" x14ac:dyDescent="0.2">
      <c r="A891" s="554"/>
      <c r="B891" s="554"/>
      <c r="C891" s="133" t="s">
        <v>2843</v>
      </c>
      <c r="D891" s="131" t="s">
        <v>5383</v>
      </c>
      <c r="E891" s="132" t="s">
        <v>3522</v>
      </c>
      <c r="F891" s="98">
        <v>2968.26</v>
      </c>
    </row>
    <row r="892" spans="1:6" x14ac:dyDescent="0.2">
      <c r="A892" s="554"/>
      <c r="B892" s="554"/>
      <c r="C892" s="133" t="s">
        <v>2844</v>
      </c>
      <c r="D892" s="131" t="s">
        <v>5384</v>
      </c>
      <c r="E892" s="132" t="s">
        <v>3523</v>
      </c>
      <c r="F892" s="98">
        <v>3552.18</v>
      </c>
    </row>
    <row r="893" spans="1:6" x14ac:dyDescent="0.2">
      <c r="A893" s="554"/>
      <c r="B893" s="554"/>
      <c r="C893" s="133" t="s">
        <v>2845</v>
      </c>
      <c r="D893" s="131" t="s">
        <v>5385</v>
      </c>
      <c r="E893" s="132" t="s">
        <v>3524</v>
      </c>
      <c r="F893" s="98">
        <v>4136.1000000000004</v>
      </c>
    </row>
    <row r="894" spans="1:6" x14ac:dyDescent="0.2">
      <c r="A894" s="554"/>
      <c r="B894" s="554"/>
      <c r="C894" s="133" t="s">
        <v>2846</v>
      </c>
      <c r="D894" s="131" t="s">
        <v>5386</v>
      </c>
      <c r="E894" s="132" t="s">
        <v>2847</v>
      </c>
      <c r="F894" s="98">
        <v>4914.66</v>
      </c>
    </row>
    <row r="895" spans="1:6" x14ac:dyDescent="0.2">
      <c r="A895" s="554"/>
      <c r="B895" s="554"/>
      <c r="C895" s="133" t="s">
        <v>2848</v>
      </c>
      <c r="D895" s="131" t="s">
        <v>5387</v>
      </c>
      <c r="E895" s="132" t="s">
        <v>3478</v>
      </c>
      <c r="F895" s="98">
        <v>6082.5</v>
      </c>
    </row>
    <row r="896" spans="1:6" x14ac:dyDescent="0.2">
      <c r="A896" s="554"/>
      <c r="B896" s="554"/>
      <c r="C896" s="133" t="s">
        <v>2849</v>
      </c>
      <c r="D896" s="131" t="s">
        <v>5388</v>
      </c>
      <c r="E896" s="132" t="s">
        <v>2171</v>
      </c>
      <c r="F896" s="98">
        <v>7250.34</v>
      </c>
    </row>
    <row r="897" spans="1:6" x14ac:dyDescent="0.2">
      <c r="A897" s="554"/>
      <c r="B897" s="554"/>
      <c r="C897" s="133" t="s">
        <v>2850</v>
      </c>
      <c r="D897" s="131" t="s">
        <v>5389</v>
      </c>
      <c r="E897" s="132" t="s">
        <v>2851</v>
      </c>
      <c r="F897" s="98">
        <v>8418.18</v>
      </c>
    </row>
    <row r="898" spans="1:6" x14ac:dyDescent="0.2">
      <c r="A898" s="554"/>
      <c r="B898" s="554"/>
      <c r="C898" s="133" t="s">
        <v>2852</v>
      </c>
      <c r="D898" s="131" t="s">
        <v>5390</v>
      </c>
      <c r="E898" s="132" t="s">
        <v>2853</v>
      </c>
      <c r="F898" s="98">
        <v>9975.2999999999993</v>
      </c>
    </row>
    <row r="899" spans="1:6" x14ac:dyDescent="0.2">
      <c r="A899" s="554"/>
      <c r="B899" s="554"/>
      <c r="C899" s="133" t="s">
        <v>2854</v>
      </c>
      <c r="D899" s="131" t="s">
        <v>5391</v>
      </c>
      <c r="E899" s="132" t="s">
        <v>2855</v>
      </c>
      <c r="F899" s="98">
        <v>12310.98</v>
      </c>
    </row>
    <row r="900" spans="1:6" x14ac:dyDescent="0.2">
      <c r="A900" s="554"/>
      <c r="B900" s="554"/>
      <c r="C900" s="133" t="s">
        <v>2856</v>
      </c>
      <c r="D900" s="131" t="s">
        <v>5392</v>
      </c>
      <c r="E900" s="132" t="s">
        <v>2857</v>
      </c>
      <c r="F900" s="98">
        <v>14646.66</v>
      </c>
    </row>
    <row r="901" spans="1:6" x14ac:dyDescent="0.2">
      <c r="A901" s="554"/>
      <c r="B901" s="554"/>
      <c r="C901" s="133" t="s">
        <v>2858</v>
      </c>
      <c r="D901" s="131" t="s">
        <v>5393</v>
      </c>
      <c r="E901" s="132" t="s">
        <v>2859</v>
      </c>
      <c r="F901" s="98">
        <v>16982.34</v>
      </c>
    </row>
    <row r="902" spans="1:6" x14ac:dyDescent="0.2">
      <c r="A902" s="554"/>
      <c r="B902" s="554"/>
      <c r="C902" s="133" t="s">
        <v>2860</v>
      </c>
      <c r="D902" s="131" t="s">
        <v>5394</v>
      </c>
      <c r="E902" s="132" t="s">
        <v>2861</v>
      </c>
      <c r="F902" s="98">
        <v>20096.580000000002</v>
      </c>
    </row>
    <row r="903" spans="1:6" x14ac:dyDescent="0.2">
      <c r="A903" s="554"/>
      <c r="B903" s="554"/>
      <c r="C903" s="133" t="s">
        <v>2862</v>
      </c>
      <c r="D903" s="131" t="s">
        <v>5395</v>
      </c>
      <c r="E903" s="132" t="s">
        <v>2863</v>
      </c>
      <c r="F903" s="98">
        <v>24767.94</v>
      </c>
    </row>
    <row r="904" spans="1:6" x14ac:dyDescent="0.2">
      <c r="A904" s="554"/>
      <c r="B904" s="554"/>
      <c r="C904" s="133" t="s">
        <v>2864</v>
      </c>
      <c r="D904" s="131" t="s">
        <v>5396</v>
      </c>
      <c r="E904" s="132" t="s">
        <v>2865</v>
      </c>
      <c r="F904" s="98">
        <v>29439.3</v>
      </c>
    </row>
    <row r="905" spans="1:6" x14ac:dyDescent="0.2">
      <c r="A905" s="554"/>
      <c r="B905" s="554"/>
      <c r="C905" s="133" t="s">
        <v>2866</v>
      </c>
      <c r="D905" s="131" t="s">
        <v>5397</v>
      </c>
      <c r="E905" s="132" t="s">
        <v>2867</v>
      </c>
      <c r="F905" s="98">
        <v>34110.660000000003</v>
      </c>
    </row>
    <row r="906" spans="1:6" x14ac:dyDescent="0.2">
      <c r="A906" s="554"/>
      <c r="B906" s="554"/>
      <c r="C906" s="133" t="s">
        <v>2868</v>
      </c>
      <c r="D906" s="131" t="s">
        <v>5398</v>
      </c>
      <c r="E906" s="132" t="s">
        <v>2869</v>
      </c>
      <c r="F906" s="98">
        <v>38782.019999999997</v>
      </c>
    </row>
    <row r="907" spans="1:6" x14ac:dyDescent="0.2">
      <c r="A907" s="554"/>
      <c r="B907" s="554"/>
      <c r="C907" s="133" t="s">
        <v>2870</v>
      </c>
      <c r="D907" s="131" t="s">
        <v>5399</v>
      </c>
      <c r="E907" s="132" t="s">
        <v>2871</v>
      </c>
      <c r="F907" s="98">
        <v>43453.38</v>
      </c>
    </row>
    <row r="908" spans="1:6" x14ac:dyDescent="0.2">
      <c r="A908" s="554"/>
      <c r="B908" s="554"/>
      <c r="C908" s="133" t="s">
        <v>2872</v>
      </c>
      <c r="D908" s="131" t="s">
        <v>5400</v>
      </c>
      <c r="E908" s="132" t="s">
        <v>2873</v>
      </c>
      <c r="F908" s="98">
        <v>48124.74</v>
      </c>
    </row>
    <row r="909" spans="1:6" x14ac:dyDescent="0.2">
      <c r="A909" s="555"/>
      <c r="B909" s="555"/>
      <c r="C909" s="133" t="s">
        <v>2874</v>
      </c>
      <c r="D909" s="131" t="s">
        <v>5401</v>
      </c>
      <c r="E909" s="132" t="s">
        <v>6063</v>
      </c>
      <c r="F909" s="98">
        <v>52796.1</v>
      </c>
    </row>
    <row r="910" spans="1:6" x14ac:dyDescent="0.2">
      <c r="A910" s="553" t="s">
        <v>237</v>
      </c>
      <c r="B910" s="553" t="s">
        <v>238</v>
      </c>
      <c r="C910" s="558" t="s">
        <v>1105</v>
      </c>
      <c r="D910" s="599" t="s">
        <v>6064</v>
      </c>
      <c r="E910" s="592" t="s">
        <v>6065</v>
      </c>
      <c r="F910" s="594">
        <v>263.26</v>
      </c>
    </row>
    <row r="911" spans="1:6" x14ac:dyDescent="0.2">
      <c r="A911" s="554"/>
      <c r="B911" s="554"/>
      <c r="C911" s="597"/>
      <c r="D911" s="600"/>
      <c r="E911" s="593"/>
      <c r="F911" s="595"/>
    </row>
    <row r="912" spans="1:6" ht="25.5" x14ac:dyDescent="0.2">
      <c r="A912" s="554"/>
      <c r="B912" s="554"/>
      <c r="C912" s="597"/>
      <c r="D912" s="131" t="s">
        <v>6066</v>
      </c>
      <c r="E912" s="132" t="s">
        <v>6067</v>
      </c>
      <c r="F912" s="595"/>
    </row>
    <row r="913" spans="1:6" ht="25.5" x14ac:dyDescent="0.2">
      <c r="A913" s="554"/>
      <c r="B913" s="554"/>
      <c r="C913" s="597"/>
      <c r="D913" s="131" t="s">
        <v>5402</v>
      </c>
      <c r="E913" s="132" t="s">
        <v>1106</v>
      </c>
      <c r="F913" s="595"/>
    </row>
    <row r="914" spans="1:6" ht="25.5" x14ac:dyDescent="0.2">
      <c r="A914" s="554"/>
      <c r="B914" s="554"/>
      <c r="C914" s="598"/>
      <c r="D914" s="131" t="s">
        <v>5403</v>
      </c>
      <c r="E914" s="132" t="s">
        <v>465</v>
      </c>
      <c r="F914" s="596"/>
    </row>
    <row r="915" spans="1:6" ht="25.5" x14ac:dyDescent="0.2">
      <c r="A915" s="554"/>
      <c r="B915" s="554"/>
      <c r="C915" s="558" t="s">
        <v>466</v>
      </c>
      <c r="D915" s="131" t="s">
        <v>5404</v>
      </c>
      <c r="E915" s="132" t="s">
        <v>467</v>
      </c>
      <c r="F915" s="562">
        <v>688.13</v>
      </c>
    </row>
    <row r="916" spans="1:6" ht="25.5" x14ac:dyDescent="0.2">
      <c r="A916" s="554"/>
      <c r="B916" s="554"/>
      <c r="C916" s="559"/>
      <c r="D916" s="131" t="s">
        <v>5405</v>
      </c>
      <c r="E916" s="132" t="s">
        <v>468</v>
      </c>
      <c r="F916" s="567"/>
    </row>
    <row r="917" spans="1:6" ht="25.5" x14ac:dyDescent="0.2">
      <c r="A917" s="554"/>
      <c r="B917" s="554"/>
      <c r="C917" s="559"/>
      <c r="D917" s="131" t="s">
        <v>5406</v>
      </c>
      <c r="E917" s="132" t="s">
        <v>469</v>
      </c>
      <c r="F917" s="567"/>
    </row>
    <row r="918" spans="1:6" ht="25.5" x14ac:dyDescent="0.2">
      <c r="A918" s="554"/>
      <c r="B918" s="554"/>
      <c r="C918" s="559"/>
      <c r="D918" s="131" t="s">
        <v>5407</v>
      </c>
      <c r="E918" s="132" t="s">
        <v>470</v>
      </c>
      <c r="F918" s="567"/>
    </row>
    <row r="919" spans="1:6" ht="25.5" x14ac:dyDescent="0.2">
      <c r="A919" s="554"/>
      <c r="B919" s="554"/>
      <c r="C919" s="559"/>
      <c r="D919" s="131" t="s">
        <v>5408</v>
      </c>
      <c r="E919" s="132" t="s">
        <v>471</v>
      </c>
      <c r="F919" s="567"/>
    </row>
    <row r="920" spans="1:6" ht="25.5" x14ac:dyDescent="0.2">
      <c r="A920" s="554"/>
      <c r="B920" s="554"/>
      <c r="C920" s="559"/>
      <c r="D920" s="131" t="s">
        <v>5409</v>
      </c>
      <c r="E920" s="132" t="s">
        <v>472</v>
      </c>
      <c r="F920" s="567"/>
    </row>
    <row r="921" spans="1:6" ht="25.5" x14ac:dyDescent="0.2">
      <c r="A921" s="554"/>
      <c r="B921" s="554"/>
      <c r="C921" s="559"/>
      <c r="D921" s="131" t="s">
        <v>5410</v>
      </c>
      <c r="E921" s="132" t="s">
        <v>473</v>
      </c>
      <c r="F921" s="567"/>
    </row>
    <row r="922" spans="1:6" ht="25.5" x14ac:dyDescent="0.2">
      <c r="A922" s="554"/>
      <c r="B922" s="554"/>
      <c r="C922" s="559"/>
      <c r="D922" s="131" t="s">
        <v>5411</v>
      </c>
      <c r="E922" s="132" t="s">
        <v>474</v>
      </c>
      <c r="F922" s="567"/>
    </row>
    <row r="923" spans="1:6" ht="25.5" x14ac:dyDescent="0.2">
      <c r="A923" s="555"/>
      <c r="B923" s="555"/>
      <c r="C923" s="560"/>
      <c r="D923" s="131" t="s">
        <v>5412</v>
      </c>
      <c r="E923" s="132" t="s">
        <v>6068</v>
      </c>
      <c r="F923" s="563"/>
    </row>
    <row r="924" spans="1:6" x14ac:dyDescent="0.2">
      <c r="A924" s="553" t="s">
        <v>239</v>
      </c>
      <c r="B924" s="553" t="s">
        <v>240</v>
      </c>
      <c r="C924" s="558" t="s">
        <v>475</v>
      </c>
      <c r="D924" s="599" t="s">
        <v>6069</v>
      </c>
      <c r="E924" s="593" t="s">
        <v>6070</v>
      </c>
      <c r="F924" s="594">
        <v>795.9</v>
      </c>
    </row>
    <row r="925" spans="1:6" x14ac:dyDescent="0.2">
      <c r="A925" s="554"/>
      <c r="B925" s="554"/>
      <c r="C925" s="597"/>
      <c r="D925" s="600"/>
      <c r="E925" s="593"/>
      <c r="F925" s="595"/>
    </row>
    <row r="926" spans="1:6" ht="25.5" x14ac:dyDescent="0.2">
      <c r="A926" s="554"/>
      <c r="B926" s="554"/>
      <c r="C926" s="597"/>
      <c r="D926" s="131" t="s">
        <v>6071</v>
      </c>
      <c r="E926" s="132" t="s">
        <v>6072</v>
      </c>
      <c r="F926" s="595"/>
    </row>
    <row r="927" spans="1:6" ht="25.5" x14ac:dyDescent="0.2">
      <c r="A927" s="554"/>
      <c r="B927" s="554"/>
      <c r="C927" s="597"/>
      <c r="D927" s="131" t="s">
        <v>5415</v>
      </c>
      <c r="E927" s="132" t="s">
        <v>361</v>
      </c>
      <c r="F927" s="595"/>
    </row>
    <row r="928" spans="1:6" ht="25.5" x14ac:dyDescent="0.2">
      <c r="A928" s="554"/>
      <c r="B928" s="554"/>
      <c r="C928" s="597"/>
      <c r="D928" s="131" t="s">
        <v>5416</v>
      </c>
      <c r="E928" s="132" t="s">
        <v>5417</v>
      </c>
      <c r="F928" s="595"/>
    </row>
    <row r="929" spans="1:6" ht="25.5" x14ac:dyDescent="0.2">
      <c r="A929" s="554"/>
      <c r="B929" s="554"/>
      <c r="C929" s="597"/>
      <c r="D929" s="131" t="s">
        <v>5418</v>
      </c>
      <c r="E929" s="132" t="s">
        <v>3550</v>
      </c>
      <c r="F929" s="595"/>
    </row>
    <row r="930" spans="1:6" ht="25.5" x14ac:dyDescent="0.2">
      <c r="A930" s="554"/>
      <c r="B930" s="554"/>
      <c r="C930" s="597"/>
      <c r="D930" s="131" t="s">
        <v>5419</v>
      </c>
      <c r="E930" s="132" t="s">
        <v>3551</v>
      </c>
      <c r="F930" s="595"/>
    </row>
    <row r="931" spans="1:6" ht="25.5" x14ac:dyDescent="0.2">
      <c r="A931" s="554"/>
      <c r="B931" s="554"/>
      <c r="C931" s="598"/>
      <c r="D931" s="131" t="s">
        <v>5420</v>
      </c>
      <c r="E931" s="132" t="s">
        <v>640</v>
      </c>
      <c r="F931" s="596"/>
    </row>
    <row r="932" spans="1:6" ht="25.5" x14ac:dyDescent="0.2">
      <c r="A932" s="554"/>
      <c r="B932" s="554"/>
      <c r="C932" s="558" t="s">
        <v>642</v>
      </c>
      <c r="D932" s="131" t="s">
        <v>5421</v>
      </c>
      <c r="E932" s="132" t="s">
        <v>639</v>
      </c>
      <c r="F932" s="562">
        <v>1876.75</v>
      </c>
    </row>
    <row r="933" spans="1:6" ht="25.5" x14ac:dyDescent="0.2">
      <c r="A933" s="554"/>
      <c r="B933" s="554"/>
      <c r="C933" s="559"/>
      <c r="D933" s="131" t="s">
        <v>5422</v>
      </c>
      <c r="E933" s="132" t="s">
        <v>643</v>
      </c>
      <c r="F933" s="567"/>
    </row>
    <row r="934" spans="1:6" ht="25.5" x14ac:dyDescent="0.2">
      <c r="A934" s="554"/>
      <c r="B934" s="554"/>
      <c r="C934" s="559"/>
      <c r="D934" s="131" t="s">
        <v>5423</v>
      </c>
      <c r="E934" s="132" t="s">
        <v>644</v>
      </c>
      <c r="F934" s="567"/>
    </row>
    <row r="935" spans="1:6" ht="25.5" x14ac:dyDescent="0.2">
      <c r="A935" s="554"/>
      <c r="B935" s="554"/>
      <c r="C935" s="559"/>
      <c r="D935" s="131" t="s">
        <v>5424</v>
      </c>
      <c r="E935" s="132" t="s">
        <v>645</v>
      </c>
      <c r="F935" s="567"/>
    </row>
    <row r="936" spans="1:6" ht="25.5" x14ac:dyDescent="0.2">
      <c r="A936" s="554"/>
      <c r="B936" s="554"/>
      <c r="C936" s="559"/>
      <c r="D936" s="131" t="s">
        <v>5425</v>
      </c>
      <c r="E936" s="132" t="s">
        <v>1291</v>
      </c>
      <c r="F936" s="567"/>
    </row>
    <row r="937" spans="1:6" ht="25.5" x14ac:dyDescent="0.2">
      <c r="A937" s="554"/>
      <c r="B937" s="554"/>
      <c r="C937" s="559"/>
      <c r="D937" s="131" t="s">
        <v>5426</v>
      </c>
      <c r="E937" s="132" t="s">
        <v>1292</v>
      </c>
      <c r="F937" s="567"/>
    </row>
    <row r="938" spans="1:6" ht="25.5" x14ac:dyDescent="0.2">
      <c r="A938" s="554"/>
      <c r="B938" s="554"/>
      <c r="C938" s="559"/>
      <c r="D938" s="131" t="s">
        <v>5427</v>
      </c>
      <c r="E938" s="132" t="s">
        <v>1293</v>
      </c>
      <c r="F938" s="567"/>
    </row>
    <row r="939" spans="1:6" ht="25.5" x14ac:dyDescent="0.2">
      <c r="A939" s="554"/>
      <c r="B939" s="554"/>
      <c r="C939" s="559"/>
      <c r="D939" s="131" t="s">
        <v>5428</v>
      </c>
      <c r="E939" s="132" t="s">
        <v>1294</v>
      </c>
      <c r="F939" s="567"/>
    </row>
    <row r="940" spans="1:6" ht="25.5" x14ac:dyDescent="0.2">
      <c r="A940" s="554"/>
      <c r="B940" s="554"/>
      <c r="C940" s="559"/>
      <c r="D940" s="131" t="s">
        <v>5429</v>
      </c>
      <c r="E940" s="132" t="s">
        <v>1295</v>
      </c>
      <c r="F940" s="567"/>
    </row>
    <row r="941" spans="1:6" ht="25.5" x14ac:dyDescent="0.2">
      <c r="A941" s="554"/>
      <c r="B941" s="554"/>
      <c r="C941" s="559"/>
      <c r="D941" s="131" t="s">
        <v>5430</v>
      </c>
      <c r="E941" s="132" t="s">
        <v>6073</v>
      </c>
      <c r="F941" s="567"/>
    </row>
    <row r="942" spans="1:6" ht="25.5" x14ac:dyDescent="0.2">
      <c r="A942" s="554"/>
      <c r="B942" s="554"/>
      <c r="C942" s="559"/>
      <c r="D942" s="131" t="s">
        <v>5431</v>
      </c>
      <c r="E942" s="132" t="s">
        <v>641</v>
      </c>
      <c r="F942" s="567"/>
    </row>
    <row r="943" spans="1:6" ht="25.5" x14ac:dyDescent="0.2">
      <c r="A943" s="554"/>
      <c r="B943" s="554"/>
      <c r="C943" s="559"/>
      <c r="D943" s="131" t="s">
        <v>5432</v>
      </c>
      <c r="E943" s="132" t="s">
        <v>1296</v>
      </c>
      <c r="F943" s="567"/>
    </row>
    <row r="944" spans="1:6" ht="25.5" x14ac:dyDescent="0.2">
      <c r="A944" s="554"/>
      <c r="B944" s="554"/>
      <c r="C944" s="559"/>
      <c r="D944" s="131" t="s">
        <v>5433</v>
      </c>
      <c r="E944" s="132" t="s">
        <v>1297</v>
      </c>
      <c r="F944" s="567"/>
    </row>
    <row r="945" spans="1:6" ht="25.5" x14ac:dyDescent="0.2">
      <c r="A945" s="554"/>
      <c r="B945" s="554"/>
      <c r="C945" s="559"/>
      <c r="D945" s="131" t="s">
        <v>5434</v>
      </c>
      <c r="E945" s="132" t="s">
        <v>1298</v>
      </c>
      <c r="F945" s="567"/>
    </row>
    <row r="946" spans="1:6" ht="25.5" x14ac:dyDescent="0.2">
      <c r="A946" s="554"/>
      <c r="B946" s="554"/>
      <c r="C946" s="559"/>
      <c r="D946" s="131" t="s">
        <v>5435</v>
      </c>
      <c r="E946" s="132" t="s">
        <v>1299</v>
      </c>
      <c r="F946" s="567"/>
    </row>
    <row r="947" spans="1:6" ht="25.5" x14ac:dyDescent="0.2">
      <c r="A947" s="554"/>
      <c r="B947" s="554"/>
      <c r="C947" s="559"/>
      <c r="D947" s="131" t="s">
        <v>5436</v>
      </c>
      <c r="E947" s="132" t="s">
        <v>1300</v>
      </c>
      <c r="F947" s="567"/>
    </row>
    <row r="948" spans="1:6" ht="25.5" x14ac:dyDescent="0.2">
      <c r="A948" s="554"/>
      <c r="B948" s="554"/>
      <c r="C948" s="559"/>
      <c r="D948" s="131" t="s">
        <v>5437</v>
      </c>
      <c r="E948" s="132" t="s">
        <v>1301</v>
      </c>
      <c r="F948" s="567"/>
    </row>
    <row r="949" spans="1:6" ht="25.5" x14ac:dyDescent="0.2">
      <c r="A949" s="554"/>
      <c r="B949" s="554"/>
      <c r="C949" s="559"/>
      <c r="D949" s="131" t="s">
        <v>5438</v>
      </c>
      <c r="E949" s="132" t="s">
        <v>1302</v>
      </c>
      <c r="F949" s="567"/>
    </row>
    <row r="950" spans="1:6" ht="25.5" x14ac:dyDescent="0.2">
      <c r="A950" s="554"/>
      <c r="B950" s="554"/>
      <c r="C950" s="559"/>
      <c r="D950" s="131" t="s">
        <v>5439</v>
      </c>
      <c r="E950" s="132" t="s">
        <v>1303</v>
      </c>
      <c r="F950" s="567"/>
    </row>
    <row r="951" spans="1:6" ht="25.5" x14ac:dyDescent="0.2">
      <c r="A951" s="555"/>
      <c r="B951" s="555"/>
      <c r="C951" s="560"/>
      <c r="D951" s="131" t="s">
        <v>5440</v>
      </c>
      <c r="E951" s="132" t="s">
        <v>6074</v>
      </c>
      <c r="F951" s="563"/>
    </row>
    <row r="952" spans="1:6" ht="38.25" x14ac:dyDescent="0.2">
      <c r="A952" s="553" t="s">
        <v>241</v>
      </c>
      <c r="B952" s="553" t="s">
        <v>242</v>
      </c>
      <c r="C952" s="558" t="s">
        <v>3379</v>
      </c>
      <c r="D952" s="131" t="s">
        <v>5441</v>
      </c>
      <c r="E952" s="132" t="s">
        <v>6075</v>
      </c>
      <c r="F952" s="562">
        <v>1189.69</v>
      </c>
    </row>
    <row r="953" spans="1:6" ht="38.25" x14ac:dyDescent="0.2">
      <c r="A953" s="554"/>
      <c r="B953" s="554"/>
      <c r="C953" s="559"/>
      <c r="D953" s="131" t="s">
        <v>5442</v>
      </c>
      <c r="E953" s="132" t="s">
        <v>6076</v>
      </c>
      <c r="F953" s="567"/>
    </row>
    <row r="954" spans="1:6" ht="38.25" x14ac:dyDescent="0.2">
      <c r="A954" s="554"/>
      <c r="B954" s="554"/>
      <c r="C954" s="559"/>
      <c r="D954" s="131" t="s">
        <v>5443</v>
      </c>
      <c r="E954" s="132" t="s">
        <v>6077</v>
      </c>
      <c r="F954" s="567"/>
    </row>
    <row r="955" spans="1:6" ht="25.5" x14ac:dyDescent="0.2">
      <c r="A955" s="554"/>
      <c r="B955" s="554"/>
      <c r="C955" s="559"/>
      <c r="D955" s="131" t="s">
        <v>5444</v>
      </c>
      <c r="E955" s="132" t="s">
        <v>6078</v>
      </c>
      <c r="F955" s="567"/>
    </row>
    <row r="956" spans="1:6" ht="25.5" x14ac:dyDescent="0.2">
      <c r="A956" s="554"/>
      <c r="B956" s="554"/>
      <c r="C956" s="560"/>
      <c r="D956" s="131" t="s">
        <v>5445</v>
      </c>
      <c r="E956" s="132" t="s">
        <v>6079</v>
      </c>
      <c r="F956" s="563"/>
    </row>
    <row r="957" spans="1:6" ht="38.25" x14ac:dyDescent="0.2">
      <c r="A957" s="554"/>
      <c r="B957" s="554"/>
      <c r="C957" s="558" t="s">
        <v>2375</v>
      </c>
      <c r="D957" s="131" t="s">
        <v>5446</v>
      </c>
      <c r="E957" s="132" t="s">
        <v>6080</v>
      </c>
      <c r="F957" s="562">
        <v>2379.38</v>
      </c>
    </row>
    <row r="958" spans="1:6" ht="38.25" x14ac:dyDescent="0.2">
      <c r="A958" s="555"/>
      <c r="B958" s="555"/>
      <c r="C958" s="560"/>
      <c r="D958" s="131" t="s">
        <v>5447</v>
      </c>
      <c r="E958" s="132" t="s">
        <v>6081</v>
      </c>
      <c r="F958" s="563"/>
    </row>
    <row r="959" spans="1:6" ht="25.5" x14ac:dyDescent="0.2">
      <c r="A959" s="553" t="s">
        <v>6082</v>
      </c>
      <c r="B959" s="553" t="s">
        <v>244</v>
      </c>
      <c r="C959" s="558"/>
      <c r="D959" s="131" t="s">
        <v>5448</v>
      </c>
      <c r="E959" s="132" t="s">
        <v>6083</v>
      </c>
      <c r="F959" s="562"/>
    </row>
    <row r="960" spans="1:6" ht="25.5" x14ac:dyDescent="0.2">
      <c r="A960" s="554"/>
      <c r="B960" s="554"/>
      <c r="C960" s="560"/>
      <c r="D960" s="131" t="s">
        <v>5449</v>
      </c>
      <c r="E960" s="132" t="s">
        <v>6084</v>
      </c>
      <c r="F960" s="563"/>
    </row>
    <row r="961" spans="1:6" ht="51" x14ac:dyDescent="0.2">
      <c r="A961" s="554"/>
      <c r="B961" s="554"/>
      <c r="C961" s="133" t="s">
        <v>3025</v>
      </c>
      <c r="D961" s="136" t="s">
        <v>5450</v>
      </c>
      <c r="E961" s="132" t="s">
        <v>371</v>
      </c>
      <c r="F961" s="98">
        <v>1372.36</v>
      </c>
    </row>
    <row r="962" spans="1:6" ht="51" x14ac:dyDescent="0.2">
      <c r="A962" s="554"/>
      <c r="B962" s="554"/>
      <c r="C962" s="133" t="s">
        <v>1783</v>
      </c>
      <c r="D962" s="136" t="s">
        <v>5451</v>
      </c>
      <c r="E962" s="132" t="s">
        <v>373</v>
      </c>
      <c r="F962" s="98">
        <v>2744.72</v>
      </c>
    </row>
    <row r="963" spans="1:6" ht="51" x14ac:dyDescent="0.2">
      <c r="A963" s="555"/>
      <c r="B963" s="555"/>
      <c r="C963" s="133" t="s">
        <v>1784</v>
      </c>
      <c r="D963" s="136" t="s">
        <v>5452</v>
      </c>
      <c r="E963" s="132" t="s">
        <v>375</v>
      </c>
      <c r="F963" s="98">
        <v>4117.08</v>
      </c>
    </row>
    <row r="964" spans="1:6" ht="25.5" x14ac:dyDescent="0.2">
      <c r="A964" s="553" t="s">
        <v>1907</v>
      </c>
      <c r="B964" s="553" t="s">
        <v>1908</v>
      </c>
      <c r="C964" s="558"/>
      <c r="D964" s="131" t="s">
        <v>5453</v>
      </c>
      <c r="E964" s="132" t="s">
        <v>5454</v>
      </c>
      <c r="F964" s="564" t="s">
        <v>4129</v>
      </c>
    </row>
    <row r="965" spans="1:6" ht="38.25" x14ac:dyDescent="0.2">
      <c r="A965" s="554"/>
      <c r="B965" s="554"/>
      <c r="C965" s="559"/>
      <c r="D965" s="131" t="s">
        <v>5455</v>
      </c>
      <c r="E965" s="132" t="s">
        <v>5456</v>
      </c>
      <c r="F965" s="565"/>
    </row>
    <row r="966" spans="1:6" ht="38.25" x14ac:dyDescent="0.2">
      <c r="A966" s="554"/>
      <c r="B966" s="554"/>
      <c r="C966" s="559"/>
      <c r="D966" s="131" t="s">
        <v>5457</v>
      </c>
      <c r="E966" s="132" t="s">
        <v>5458</v>
      </c>
      <c r="F966" s="565"/>
    </row>
    <row r="967" spans="1:6" ht="38.25" x14ac:dyDescent="0.2">
      <c r="A967" s="555"/>
      <c r="B967" s="555"/>
      <c r="C967" s="560"/>
      <c r="D967" s="131" t="s">
        <v>5459</v>
      </c>
      <c r="E967" s="132" t="s">
        <v>5460</v>
      </c>
      <c r="F967" s="566"/>
    </row>
    <row r="968" spans="1:6" x14ac:dyDescent="0.2">
      <c r="A968" s="553" t="s">
        <v>245</v>
      </c>
      <c r="B968" s="553" t="s">
        <v>246</v>
      </c>
      <c r="C968" s="133"/>
      <c r="D968" s="131"/>
      <c r="E968" s="556" t="s">
        <v>1036</v>
      </c>
      <c r="F968" s="557"/>
    </row>
    <row r="969" spans="1:6" x14ac:dyDescent="0.2">
      <c r="A969" s="554"/>
      <c r="B969" s="554"/>
      <c r="C969" s="133" t="s">
        <v>1037</v>
      </c>
      <c r="D969" s="131" t="s">
        <v>5461</v>
      </c>
      <c r="E969" s="132" t="s">
        <v>1038</v>
      </c>
      <c r="F969" s="98">
        <v>772.73</v>
      </c>
    </row>
    <row r="970" spans="1:6" x14ac:dyDescent="0.2">
      <c r="A970" s="554"/>
      <c r="B970" s="554"/>
      <c r="C970" s="133" t="s">
        <v>1039</v>
      </c>
      <c r="D970" s="131" t="s">
        <v>5462</v>
      </c>
      <c r="E970" s="132" t="s">
        <v>556</v>
      </c>
      <c r="F970" s="98">
        <v>1352.28</v>
      </c>
    </row>
    <row r="971" spans="1:6" x14ac:dyDescent="0.2">
      <c r="A971" s="554"/>
      <c r="B971" s="554"/>
      <c r="C971" s="133" t="s">
        <v>1040</v>
      </c>
      <c r="D971" s="131" t="s">
        <v>5463</v>
      </c>
      <c r="E971" s="132" t="s">
        <v>557</v>
      </c>
      <c r="F971" s="98">
        <v>1931.83</v>
      </c>
    </row>
    <row r="972" spans="1:6" x14ac:dyDescent="0.2">
      <c r="A972" s="554"/>
      <c r="B972" s="554"/>
      <c r="C972" s="133" t="s">
        <v>1041</v>
      </c>
      <c r="D972" s="131" t="s">
        <v>5464</v>
      </c>
      <c r="E972" s="132" t="s">
        <v>558</v>
      </c>
      <c r="F972" s="98">
        <v>2511.38</v>
      </c>
    </row>
    <row r="973" spans="1:6" x14ac:dyDescent="0.2">
      <c r="A973" s="554"/>
      <c r="B973" s="554"/>
      <c r="C973" s="133" t="s">
        <v>1042</v>
      </c>
      <c r="D973" s="131" t="s">
        <v>5465</v>
      </c>
      <c r="E973" s="132" t="s">
        <v>3344</v>
      </c>
      <c r="F973" s="98">
        <v>3090.93</v>
      </c>
    </row>
    <row r="974" spans="1:6" x14ac:dyDescent="0.2">
      <c r="A974" s="554"/>
      <c r="B974" s="554"/>
      <c r="C974" s="133" t="s">
        <v>1043</v>
      </c>
      <c r="D974" s="131" t="s">
        <v>5466</v>
      </c>
      <c r="E974" s="132" t="s">
        <v>3345</v>
      </c>
      <c r="F974" s="98">
        <v>3670.48</v>
      </c>
    </row>
    <row r="975" spans="1:6" x14ac:dyDescent="0.2">
      <c r="A975" s="554"/>
      <c r="B975" s="554"/>
      <c r="C975" s="133" t="s">
        <v>1044</v>
      </c>
      <c r="D975" s="131" t="s">
        <v>5467</v>
      </c>
      <c r="E975" s="132" t="s">
        <v>3346</v>
      </c>
      <c r="F975" s="98">
        <v>4250.03</v>
      </c>
    </row>
    <row r="976" spans="1:6" x14ac:dyDescent="0.2">
      <c r="A976" s="554"/>
      <c r="B976" s="554"/>
      <c r="C976" s="133" t="s">
        <v>1045</v>
      </c>
      <c r="D976" s="131" t="s">
        <v>5468</v>
      </c>
      <c r="E976" s="132" t="s">
        <v>3347</v>
      </c>
      <c r="F976" s="98">
        <v>4829.58</v>
      </c>
    </row>
    <row r="977" spans="1:6" x14ac:dyDescent="0.2">
      <c r="A977" s="554"/>
      <c r="B977" s="554"/>
      <c r="C977" s="133" t="s">
        <v>1046</v>
      </c>
      <c r="D977" s="131" t="s">
        <v>5469</v>
      </c>
      <c r="E977" s="132" t="s">
        <v>3348</v>
      </c>
      <c r="F977" s="98">
        <v>5409.13</v>
      </c>
    </row>
    <row r="978" spans="1:6" x14ac:dyDescent="0.2">
      <c r="A978" s="554"/>
      <c r="B978" s="554"/>
      <c r="C978" s="133" t="s">
        <v>1047</v>
      </c>
      <c r="D978" s="131" t="s">
        <v>5470</v>
      </c>
      <c r="E978" s="132" t="s">
        <v>2042</v>
      </c>
      <c r="F978" s="98">
        <v>6181.87</v>
      </c>
    </row>
    <row r="979" spans="1:6" x14ac:dyDescent="0.2">
      <c r="A979" s="554"/>
      <c r="B979" s="554"/>
      <c r="C979" s="133" t="s">
        <v>1048</v>
      </c>
      <c r="D979" s="131" t="s">
        <v>5471</v>
      </c>
      <c r="E979" s="132" t="s">
        <v>2043</v>
      </c>
      <c r="F979" s="98">
        <v>7340.97</v>
      </c>
    </row>
    <row r="980" spans="1:6" x14ac:dyDescent="0.2">
      <c r="A980" s="554"/>
      <c r="B980" s="554"/>
      <c r="C980" s="133" t="s">
        <v>1049</v>
      </c>
      <c r="D980" s="131" t="s">
        <v>5472</v>
      </c>
      <c r="E980" s="132" t="s">
        <v>2044</v>
      </c>
      <c r="F980" s="98">
        <v>8500.07</v>
      </c>
    </row>
    <row r="981" spans="1:6" x14ac:dyDescent="0.2">
      <c r="A981" s="554"/>
      <c r="B981" s="554"/>
      <c r="C981" s="133" t="s">
        <v>1050</v>
      </c>
      <c r="D981" s="131" t="s">
        <v>5473</v>
      </c>
      <c r="E981" s="132" t="s">
        <v>1470</v>
      </c>
      <c r="F981" s="98">
        <v>9659.17</v>
      </c>
    </row>
    <row r="982" spans="1:6" x14ac:dyDescent="0.2">
      <c r="A982" s="554"/>
      <c r="B982" s="554"/>
      <c r="C982" s="133" t="s">
        <v>1051</v>
      </c>
      <c r="D982" s="131" t="s">
        <v>5474</v>
      </c>
      <c r="E982" s="132" t="s">
        <v>1611</v>
      </c>
      <c r="F982" s="98">
        <v>10818.27</v>
      </c>
    </row>
    <row r="983" spans="1:6" x14ac:dyDescent="0.2">
      <c r="A983" s="554"/>
      <c r="B983" s="554"/>
      <c r="C983" s="133" t="s">
        <v>1052</v>
      </c>
      <c r="D983" s="131" t="s">
        <v>5475</v>
      </c>
      <c r="E983" s="132" t="s">
        <v>829</v>
      </c>
      <c r="F983" s="98">
        <v>11977.37</v>
      </c>
    </row>
    <row r="984" spans="1:6" x14ac:dyDescent="0.2">
      <c r="A984" s="554"/>
      <c r="B984" s="554"/>
      <c r="C984" s="133" t="s">
        <v>2056</v>
      </c>
      <c r="D984" s="131" t="s">
        <v>5476</v>
      </c>
      <c r="E984" s="132" t="s">
        <v>830</v>
      </c>
      <c r="F984" s="98">
        <v>13136.47</v>
      </c>
    </row>
    <row r="985" spans="1:6" x14ac:dyDescent="0.2">
      <c r="A985" s="554"/>
      <c r="B985" s="554"/>
      <c r="C985" s="133" t="s">
        <v>2057</v>
      </c>
      <c r="D985" s="131" t="s">
        <v>5477</v>
      </c>
      <c r="E985" s="132" t="s">
        <v>831</v>
      </c>
      <c r="F985" s="98">
        <v>14295.57</v>
      </c>
    </row>
    <row r="986" spans="1:6" x14ac:dyDescent="0.2">
      <c r="A986" s="554"/>
      <c r="B986" s="554"/>
      <c r="C986" s="133" t="s">
        <v>2058</v>
      </c>
      <c r="D986" s="131" t="s">
        <v>5478</v>
      </c>
      <c r="E986" s="132" t="s">
        <v>1471</v>
      </c>
      <c r="F986" s="98">
        <v>15454.67</v>
      </c>
    </row>
    <row r="987" spans="1:6" x14ac:dyDescent="0.2">
      <c r="A987" s="555"/>
      <c r="B987" s="555"/>
      <c r="C987" s="133" t="s">
        <v>2059</v>
      </c>
      <c r="D987" s="131" t="s">
        <v>5479</v>
      </c>
      <c r="E987" s="132" t="s">
        <v>6085</v>
      </c>
      <c r="F987" s="98">
        <v>16613.77</v>
      </c>
    </row>
    <row r="988" spans="1:6" ht="38.25" x14ac:dyDescent="0.2">
      <c r="A988" s="553" t="s">
        <v>6086</v>
      </c>
      <c r="B988" s="553" t="s">
        <v>248</v>
      </c>
      <c r="C988" s="558"/>
      <c r="D988" s="131" t="s">
        <v>5480</v>
      </c>
      <c r="E988" s="132" t="s">
        <v>6887</v>
      </c>
      <c r="F988" s="562"/>
    </row>
    <row r="989" spans="1:6" ht="38.25" x14ac:dyDescent="0.2">
      <c r="A989" s="554"/>
      <c r="B989" s="554"/>
      <c r="C989" s="560"/>
      <c r="D989" s="131" t="s">
        <v>5481</v>
      </c>
      <c r="E989" s="132" t="s">
        <v>6888</v>
      </c>
      <c r="F989" s="563"/>
    </row>
    <row r="990" spans="1:6" ht="38.25" x14ac:dyDescent="0.2">
      <c r="A990" s="554"/>
      <c r="B990" s="554"/>
      <c r="C990" s="133" t="s">
        <v>2062</v>
      </c>
      <c r="D990" s="136" t="s">
        <v>5482</v>
      </c>
      <c r="E990" s="132" t="s">
        <v>6368</v>
      </c>
      <c r="F990" s="98">
        <v>244.04</v>
      </c>
    </row>
    <row r="991" spans="1:6" ht="38.25" x14ac:dyDescent="0.2">
      <c r="A991" s="554"/>
      <c r="B991" s="554"/>
      <c r="C991" s="133" t="s">
        <v>2063</v>
      </c>
      <c r="D991" s="136" t="s">
        <v>5483</v>
      </c>
      <c r="E991" s="132" t="s">
        <v>6369</v>
      </c>
      <c r="F991" s="98">
        <v>633.67999999999995</v>
      </c>
    </row>
    <row r="992" spans="1:6" ht="38.25" x14ac:dyDescent="0.2">
      <c r="A992" s="554"/>
      <c r="B992" s="554"/>
      <c r="C992" s="133" t="s">
        <v>2064</v>
      </c>
      <c r="D992" s="136" t="s">
        <v>5484</v>
      </c>
      <c r="E992" s="132" t="s">
        <v>6370</v>
      </c>
      <c r="F992" s="98">
        <v>1023.32</v>
      </c>
    </row>
    <row r="993" spans="1:6" ht="38.25" x14ac:dyDescent="0.2">
      <c r="A993" s="555"/>
      <c r="B993" s="555"/>
      <c r="C993" s="133" t="s">
        <v>2065</v>
      </c>
      <c r="D993" s="136" t="s">
        <v>5485</v>
      </c>
      <c r="E993" s="132" t="s">
        <v>6371</v>
      </c>
      <c r="F993" s="98">
        <v>1412.96</v>
      </c>
    </row>
    <row r="994" spans="1:6" ht="25.5" x14ac:dyDescent="0.2">
      <c r="A994" s="553" t="s">
        <v>6087</v>
      </c>
      <c r="B994" s="553" t="s">
        <v>44</v>
      </c>
      <c r="C994" s="558"/>
      <c r="D994" s="131" t="s">
        <v>5486</v>
      </c>
      <c r="E994" s="132" t="s">
        <v>6889</v>
      </c>
      <c r="F994" s="562"/>
    </row>
    <row r="995" spans="1:6" ht="25.5" x14ac:dyDescent="0.2">
      <c r="A995" s="554"/>
      <c r="B995" s="554"/>
      <c r="C995" s="559"/>
      <c r="D995" s="131" t="s">
        <v>5487</v>
      </c>
      <c r="E995" s="132" t="s">
        <v>6890</v>
      </c>
      <c r="F995" s="567"/>
    </row>
    <row r="996" spans="1:6" ht="25.5" x14ac:dyDescent="0.2">
      <c r="A996" s="554"/>
      <c r="B996" s="554"/>
      <c r="C996" s="559"/>
      <c r="D996" s="131" t="s">
        <v>5488</v>
      </c>
      <c r="E996" s="132" t="s">
        <v>6891</v>
      </c>
      <c r="F996" s="567"/>
    </row>
    <row r="997" spans="1:6" ht="25.5" x14ac:dyDescent="0.2">
      <c r="A997" s="554"/>
      <c r="B997" s="554"/>
      <c r="C997" s="559"/>
      <c r="D997" s="131" t="s">
        <v>5489</v>
      </c>
      <c r="E997" s="132" t="s">
        <v>6892</v>
      </c>
      <c r="F997" s="567"/>
    </row>
    <row r="998" spans="1:6" ht="25.5" x14ac:dyDescent="0.2">
      <c r="A998" s="554"/>
      <c r="B998" s="554"/>
      <c r="C998" s="559"/>
      <c r="D998" s="131" t="s">
        <v>5490</v>
      </c>
      <c r="E998" s="132" t="s">
        <v>6893</v>
      </c>
      <c r="F998" s="567"/>
    </row>
    <row r="999" spans="1:6" ht="25.5" x14ac:dyDescent="0.2">
      <c r="A999" s="554"/>
      <c r="B999" s="554"/>
      <c r="C999" s="559"/>
      <c r="D999" s="131" t="s">
        <v>5491</v>
      </c>
      <c r="E999" s="132" t="s">
        <v>6894</v>
      </c>
      <c r="F999" s="567"/>
    </row>
    <row r="1000" spans="1:6" ht="25.5" x14ac:dyDescent="0.2">
      <c r="A1000" s="554"/>
      <c r="B1000" s="554"/>
      <c r="C1000" s="559"/>
      <c r="D1000" s="131" t="s">
        <v>6094</v>
      </c>
      <c r="E1000" s="132" t="s">
        <v>6895</v>
      </c>
      <c r="F1000" s="567"/>
    </row>
    <row r="1001" spans="1:6" ht="25.5" x14ac:dyDescent="0.2">
      <c r="A1001" s="554"/>
      <c r="B1001" s="554"/>
      <c r="C1001" s="559"/>
      <c r="D1001" s="131" t="s">
        <v>6096</v>
      </c>
      <c r="E1001" s="132" t="s">
        <v>6896</v>
      </c>
      <c r="F1001" s="567"/>
    </row>
    <row r="1002" spans="1:6" ht="25.5" x14ac:dyDescent="0.2">
      <c r="A1002" s="554"/>
      <c r="B1002" s="554"/>
      <c r="C1002" s="559"/>
      <c r="D1002" s="131" t="s">
        <v>6098</v>
      </c>
      <c r="E1002" s="132" t="s">
        <v>6897</v>
      </c>
      <c r="F1002" s="567"/>
    </row>
    <row r="1003" spans="1:6" ht="25.5" x14ac:dyDescent="0.2">
      <c r="A1003" s="554"/>
      <c r="B1003" s="554"/>
      <c r="C1003" s="560"/>
      <c r="D1003" s="131" t="s">
        <v>6100</v>
      </c>
      <c r="E1003" s="132" t="s">
        <v>6898</v>
      </c>
      <c r="F1003" s="563"/>
    </row>
    <row r="1004" spans="1:6" ht="38.25" x14ac:dyDescent="0.2">
      <c r="A1004" s="554"/>
      <c r="B1004" s="554"/>
      <c r="C1004" s="133" t="s">
        <v>2066</v>
      </c>
      <c r="D1004" s="136" t="s">
        <v>5492</v>
      </c>
      <c r="E1004" s="132" t="s">
        <v>6372</v>
      </c>
      <c r="F1004" s="98">
        <v>171.51</v>
      </c>
    </row>
    <row r="1005" spans="1:6" ht="38.25" x14ac:dyDescent="0.2">
      <c r="A1005" s="554"/>
      <c r="B1005" s="554"/>
      <c r="C1005" s="133" t="s">
        <v>2067</v>
      </c>
      <c r="D1005" s="136" t="s">
        <v>5493</v>
      </c>
      <c r="E1005" s="132" t="s">
        <v>6373</v>
      </c>
      <c r="F1005" s="98">
        <v>573.24</v>
      </c>
    </row>
    <row r="1006" spans="1:6" ht="38.25" x14ac:dyDescent="0.2">
      <c r="A1006" s="554"/>
      <c r="B1006" s="554"/>
      <c r="C1006" s="133" t="s">
        <v>2068</v>
      </c>
      <c r="D1006" s="136" t="s">
        <v>5494</v>
      </c>
      <c r="E1006" s="132" t="s">
        <v>6374</v>
      </c>
      <c r="F1006" s="98">
        <v>974.97</v>
      </c>
    </row>
    <row r="1007" spans="1:6" ht="51" x14ac:dyDescent="0.2">
      <c r="A1007" s="555"/>
      <c r="B1007" s="555"/>
      <c r="C1007" s="133" t="s">
        <v>2356</v>
      </c>
      <c r="D1007" s="136" t="s">
        <v>5495</v>
      </c>
      <c r="E1007" s="132" t="s">
        <v>6375</v>
      </c>
      <c r="F1007" s="98">
        <v>1376.7</v>
      </c>
    </row>
    <row r="1008" spans="1:6" ht="63.75" x14ac:dyDescent="0.2">
      <c r="A1008" s="553" t="s">
        <v>1068</v>
      </c>
      <c r="B1008" s="553" t="s">
        <v>5840</v>
      </c>
      <c r="C1008" s="558"/>
      <c r="D1008" s="131" t="s">
        <v>5496</v>
      </c>
      <c r="E1008" s="132" t="s">
        <v>6102</v>
      </c>
      <c r="F1008" s="564" t="s">
        <v>4129</v>
      </c>
    </row>
    <row r="1009" spans="1:6" ht="63.75" x14ac:dyDescent="0.2">
      <c r="A1009" s="554"/>
      <c r="B1009" s="554"/>
      <c r="C1009" s="559"/>
      <c r="D1009" s="131" t="s">
        <v>5497</v>
      </c>
      <c r="E1009" s="132" t="s">
        <v>6103</v>
      </c>
      <c r="F1009" s="565"/>
    </row>
    <row r="1010" spans="1:6" ht="63.75" x14ac:dyDescent="0.2">
      <c r="A1010" s="555"/>
      <c r="B1010" s="555"/>
      <c r="C1010" s="560"/>
      <c r="D1010" s="131" t="s">
        <v>5498</v>
      </c>
      <c r="E1010" s="132" t="s">
        <v>6104</v>
      </c>
      <c r="F1010" s="566"/>
    </row>
    <row r="1011" spans="1:6" ht="51" x14ac:dyDescent="0.2">
      <c r="A1011" s="553" t="s">
        <v>1069</v>
      </c>
      <c r="B1011" s="553" t="s">
        <v>5841</v>
      </c>
      <c r="C1011" s="558"/>
      <c r="D1011" s="131" t="s">
        <v>5499</v>
      </c>
      <c r="E1011" s="132" t="s">
        <v>6105</v>
      </c>
      <c r="F1011" s="564" t="s">
        <v>4129</v>
      </c>
    </row>
    <row r="1012" spans="1:6" ht="51" x14ac:dyDescent="0.2">
      <c r="A1012" s="554"/>
      <c r="B1012" s="554"/>
      <c r="C1012" s="559"/>
      <c r="D1012" s="131" t="s">
        <v>5500</v>
      </c>
      <c r="E1012" s="132" t="s">
        <v>6106</v>
      </c>
      <c r="F1012" s="565"/>
    </row>
    <row r="1013" spans="1:6" ht="51" x14ac:dyDescent="0.2">
      <c r="A1013" s="554"/>
      <c r="B1013" s="554"/>
      <c r="C1013" s="559"/>
      <c r="D1013" s="131" t="s">
        <v>5501</v>
      </c>
      <c r="E1013" s="132" t="s">
        <v>6107</v>
      </c>
      <c r="F1013" s="565"/>
    </row>
    <row r="1014" spans="1:6" ht="51" x14ac:dyDescent="0.2">
      <c r="A1014" s="554"/>
      <c r="B1014" s="554"/>
      <c r="C1014" s="559"/>
      <c r="D1014" s="131" t="s">
        <v>6376</v>
      </c>
      <c r="E1014" s="132" t="s">
        <v>6377</v>
      </c>
      <c r="F1014" s="565"/>
    </row>
    <row r="1015" spans="1:6" ht="51" x14ac:dyDescent="0.2">
      <c r="A1015" s="554"/>
      <c r="B1015" s="554"/>
      <c r="C1015" s="559"/>
      <c r="D1015" s="131" t="s">
        <v>5502</v>
      </c>
      <c r="E1015" s="132" t="s">
        <v>6108</v>
      </c>
      <c r="F1015" s="565"/>
    </row>
    <row r="1016" spans="1:6" ht="51" x14ac:dyDescent="0.2">
      <c r="A1016" s="555"/>
      <c r="B1016" s="555"/>
      <c r="C1016" s="560"/>
      <c r="D1016" s="131" t="s">
        <v>5503</v>
      </c>
      <c r="E1016" s="132" t="s">
        <v>6109</v>
      </c>
      <c r="F1016" s="566"/>
    </row>
    <row r="1017" spans="1:6" ht="63.75" x14ac:dyDescent="0.2">
      <c r="A1017" s="553" t="s">
        <v>1070</v>
      </c>
      <c r="B1017" s="553" t="s">
        <v>5842</v>
      </c>
      <c r="C1017" s="558"/>
      <c r="D1017" s="131" t="s">
        <v>5504</v>
      </c>
      <c r="E1017" s="132" t="s">
        <v>6110</v>
      </c>
      <c r="F1017" s="564" t="s">
        <v>4129</v>
      </c>
    </row>
    <row r="1018" spans="1:6" ht="63.75" x14ac:dyDescent="0.2">
      <c r="A1018" s="554"/>
      <c r="B1018" s="554"/>
      <c r="C1018" s="559"/>
      <c r="D1018" s="131" t="s">
        <v>4085</v>
      </c>
      <c r="E1018" s="132" t="s">
        <v>6111</v>
      </c>
      <c r="F1018" s="565"/>
    </row>
    <row r="1019" spans="1:6" ht="63.75" x14ac:dyDescent="0.2">
      <c r="A1019" s="555"/>
      <c r="B1019" s="555"/>
      <c r="C1019" s="560"/>
      <c r="D1019" s="131" t="s">
        <v>4086</v>
      </c>
      <c r="E1019" s="132" t="s">
        <v>6112</v>
      </c>
      <c r="F1019" s="566"/>
    </row>
    <row r="1020" spans="1:6" ht="51" x14ac:dyDescent="0.2">
      <c r="A1020" s="553" t="s">
        <v>1071</v>
      </c>
      <c r="B1020" s="553" t="s">
        <v>5843</v>
      </c>
      <c r="C1020" s="558"/>
      <c r="D1020" s="131" t="s">
        <v>4087</v>
      </c>
      <c r="E1020" s="132" t="s">
        <v>6113</v>
      </c>
      <c r="F1020" s="564" t="s">
        <v>4129</v>
      </c>
    </row>
    <row r="1021" spans="1:6" ht="51" x14ac:dyDescent="0.2">
      <c r="A1021" s="554"/>
      <c r="B1021" s="554"/>
      <c r="C1021" s="559"/>
      <c r="D1021" s="131" t="s">
        <v>4088</v>
      </c>
      <c r="E1021" s="132" t="s">
        <v>6114</v>
      </c>
      <c r="F1021" s="565"/>
    </row>
    <row r="1022" spans="1:6" ht="51" x14ac:dyDescent="0.2">
      <c r="A1022" s="554"/>
      <c r="B1022" s="554"/>
      <c r="C1022" s="559"/>
      <c r="D1022" s="131" t="s">
        <v>4089</v>
      </c>
      <c r="E1022" s="132" t="s">
        <v>6115</v>
      </c>
      <c r="F1022" s="565"/>
    </row>
    <row r="1023" spans="1:6" ht="51" x14ac:dyDescent="0.2">
      <c r="A1023" s="554"/>
      <c r="B1023" s="554"/>
      <c r="C1023" s="559"/>
      <c r="D1023" s="131" t="s">
        <v>6378</v>
      </c>
      <c r="E1023" s="132" t="s">
        <v>6379</v>
      </c>
      <c r="F1023" s="565"/>
    </row>
    <row r="1024" spans="1:6" ht="51" x14ac:dyDescent="0.2">
      <c r="A1024" s="554"/>
      <c r="B1024" s="554"/>
      <c r="C1024" s="559"/>
      <c r="D1024" s="131" t="s">
        <v>4090</v>
      </c>
      <c r="E1024" s="132" t="s">
        <v>6116</v>
      </c>
      <c r="F1024" s="565"/>
    </row>
    <row r="1025" spans="1:6" ht="63.75" x14ac:dyDescent="0.2">
      <c r="A1025" s="555"/>
      <c r="B1025" s="555"/>
      <c r="C1025" s="560"/>
      <c r="D1025" s="131" t="s">
        <v>4091</v>
      </c>
      <c r="E1025" s="132" t="s">
        <v>6117</v>
      </c>
      <c r="F1025" s="566"/>
    </row>
    <row r="1026" spans="1:6" x14ac:dyDescent="0.2">
      <c r="A1026" s="553" t="s">
        <v>47</v>
      </c>
      <c r="B1026" s="553" t="s">
        <v>48</v>
      </c>
      <c r="C1026" s="133"/>
      <c r="D1026" s="131"/>
      <c r="E1026" s="556" t="s">
        <v>2613</v>
      </c>
      <c r="F1026" s="557"/>
    </row>
    <row r="1027" spans="1:6" x14ac:dyDescent="0.2">
      <c r="A1027" s="554"/>
      <c r="B1027" s="554"/>
      <c r="C1027" s="133" t="s">
        <v>2614</v>
      </c>
      <c r="D1027" s="131" t="s">
        <v>4121</v>
      </c>
      <c r="E1027" s="132" t="s">
        <v>2615</v>
      </c>
      <c r="F1027" s="98">
        <v>952.85</v>
      </c>
    </row>
    <row r="1028" spans="1:6" x14ac:dyDescent="0.2">
      <c r="A1028" s="554"/>
      <c r="B1028" s="554"/>
      <c r="C1028" s="133" t="s">
        <v>2616</v>
      </c>
      <c r="D1028" s="131" t="s">
        <v>4122</v>
      </c>
      <c r="E1028" s="132" t="s">
        <v>2962</v>
      </c>
      <c r="F1028" s="98">
        <v>1905.7</v>
      </c>
    </row>
    <row r="1029" spans="1:6" x14ac:dyDescent="0.2">
      <c r="A1029" s="554"/>
      <c r="B1029" s="554"/>
      <c r="C1029" s="133" t="s">
        <v>2617</v>
      </c>
      <c r="D1029" s="131" t="s">
        <v>4123</v>
      </c>
      <c r="E1029" s="132" t="s">
        <v>2813</v>
      </c>
      <c r="F1029" s="98">
        <v>3334.98</v>
      </c>
    </row>
    <row r="1030" spans="1:6" x14ac:dyDescent="0.2">
      <c r="A1030" s="554"/>
      <c r="B1030" s="554"/>
      <c r="C1030" s="133" t="s">
        <v>2618</v>
      </c>
      <c r="D1030" s="131" t="s">
        <v>3560</v>
      </c>
      <c r="E1030" s="132" t="s">
        <v>2815</v>
      </c>
      <c r="F1030" s="98">
        <v>4764.26</v>
      </c>
    </row>
    <row r="1031" spans="1:6" x14ac:dyDescent="0.2">
      <c r="A1031" s="554"/>
      <c r="B1031" s="554"/>
      <c r="C1031" s="133" t="s">
        <v>2619</v>
      </c>
      <c r="D1031" s="131" t="s">
        <v>3561</v>
      </c>
      <c r="E1031" s="132" t="s">
        <v>2817</v>
      </c>
      <c r="F1031" s="98">
        <v>6193.53</v>
      </c>
    </row>
    <row r="1032" spans="1:6" x14ac:dyDescent="0.2">
      <c r="A1032" s="554"/>
      <c r="B1032" s="554"/>
      <c r="C1032" s="133" t="s">
        <v>2620</v>
      </c>
      <c r="D1032" s="131" t="s">
        <v>3562</v>
      </c>
      <c r="E1032" s="132" t="s">
        <v>2819</v>
      </c>
      <c r="F1032" s="98">
        <v>7622.81</v>
      </c>
    </row>
    <row r="1033" spans="1:6" x14ac:dyDescent="0.2">
      <c r="A1033" s="554"/>
      <c r="B1033" s="554"/>
      <c r="C1033" s="133" t="s">
        <v>2621</v>
      </c>
      <c r="D1033" s="131" t="s">
        <v>3563</v>
      </c>
      <c r="E1033" s="132" t="s">
        <v>2821</v>
      </c>
      <c r="F1033" s="98">
        <v>9052.08</v>
      </c>
    </row>
    <row r="1034" spans="1:6" x14ac:dyDescent="0.2">
      <c r="A1034" s="554"/>
      <c r="B1034" s="554"/>
      <c r="C1034" s="133" t="s">
        <v>2622</v>
      </c>
      <c r="D1034" s="131" t="s">
        <v>3564</v>
      </c>
      <c r="E1034" s="132" t="s">
        <v>2823</v>
      </c>
      <c r="F1034" s="98">
        <v>10481.36</v>
      </c>
    </row>
    <row r="1035" spans="1:6" x14ac:dyDescent="0.2">
      <c r="A1035" s="554"/>
      <c r="B1035" s="554"/>
      <c r="C1035" s="133" t="s">
        <v>2623</v>
      </c>
      <c r="D1035" s="131" t="s">
        <v>3565</v>
      </c>
      <c r="E1035" s="132" t="s">
        <v>2624</v>
      </c>
      <c r="F1035" s="98">
        <v>11910.64</v>
      </c>
    </row>
    <row r="1036" spans="1:6" x14ac:dyDescent="0.2">
      <c r="A1036" s="554"/>
      <c r="B1036" s="554"/>
      <c r="C1036" s="133" t="s">
        <v>2625</v>
      </c>
      <c r="D1036" s="131" t="s">
        <v>3566</v>
      </c>
      <c r="E1036" s="132" t="s">
        <v>2626</v>
      </c>
      <c r="F1036" s="98">
        <v>13339.91</v>
      </c>
    </row>
    <row r="1037" spans="1:6" x14ac:dyDescent="0.2">
      <c r="A1037" s="554"/>
      <c r="B1037" s="554"/>
      <c r="C1037" s="133" t="s">
        <v>2627</v>
      </c>
      <c r="D1037" s="131" t="s">
        <v>3567</v>
      </c>
      <c r="E1037" s="132" t="s">
        <v>2628</v>
      </c>
      <c r="F1037" s="98">
        <v>15245.62</v>
      </c>
    </row>
    <row r="1038" spans="1:6" x14ac:dyDescent="0.2">
      <c r="A1038" s="554"/>
      <c r="B1038" s="554"/>
      <c r="C1038" s="133" t="s">
        <v>2629</v>
      </c>
      <c r="D1038" s="131" t="s">
        <v>3568</v>
      </c>
      <c r="E1038" s="132" t="s">
        <v>2630</v>
      </c>
      <c r="F1038" s="98">
        <v>18104.169999999998</v>
      </c>
    </row>
    <row r="1039" spans="1:6" x14ac:dyDescent="0.2">
      <c r="A1039" s="554"/>
      <c r="B1039" s="554"/>
      <c r="C1039" s="133" t="s">
        <v>2631</v>
      </c>
      <c r="D1039" s="131" t="s">
        <v>3569</v>
      </c>
      <c r="E1039" s="132" t="s">
        <v>2632</v>
      </c>
      <c r="F1039" s="98">
        <v>20962.72</v>
      </c>
    </row>
    <row r="1040" spans="1:6" x14ac:dyDescent="0.2">
      <c r="A1040" s="554"/>
      <c r="B1040" s="554"/>
      <c r="C1040" s="133" t="s">
        <v>2633</v>
      </c>
      <c r="D1040" s="131" t="s">
        <v>3570</v>
      </c>
      <c r="E1040" s="132" t="s">
        <v>2634</v>
      </c>
      <c r="F1040" s="98">
        <v>24774.13</v>
      </c>
    </row>
    <row r="1041" spans="1:6" x14ac:dyDescent="0.2">
      <c r="A1041" s="554"/>
      <c r="B1041" s="554"/>
      <c r="C1041" s="133" t="s">
        <v>2635</v>
      </c>
      <c r="D1041" s="131" t="s">
        <v>3571</v>
      </c>
      <c r="E1041" s="132" t="s">
        <v>2636</v>
      </c>
      <c r="F1041" s="98">
        <v>30491.23</v>
      </c>
    </row>
    <row r="1042" spans="1:6" x14ac:dyDescent="0.2">
      <c r="A1042" s="554"/>
      <c r="B1042" s="554"/>
      <c r="C1042" s="133" t="s">
        <v>2637</v>
      </c>
      <c r="D1042" s="131" t="s">
        <v>3572</v>
      </c>
      <c r="E1042" s="132" t="s">
        <v>2638</v>
      </c>
      <c r="F1042" s="98">
        <v>36208.339999999997</v>
      </c>
    </row>
    <row r="1043" spans="1:6" x14ac:dyDescent="0.2">
      <c r="A1043" s="554"/>
      <c r="B1043" s="554"/>
      <c r="C1043" s="133" t="s">
        <v>2639</v>
      </c>
      <c r="D1043" s="131" t="s">
        <v>3573</v>
      </c>
      <c r="E1043" s="132" t="s">
        <v>2640</v>
      </c>
      <c r="F1043" s="98">
        <v>41925.440000000002</v>
      </c>
    </row>
    <row r="1044" spans="1:6" x14ac:dyDescent="0.2">
      <c r="A1044" s="554"/>
      <c r="B1044" s="554"/>
      <c r="C1044" s="133" t="s">
        <v>2641</v>
      </c>
      <c r="D1044" s="131" t="s">
        <v>3574</v>
      </c>
      <c r="E1044" s="132" t="s">
        <v>2642</v>
      </c>
      <c r="F1044" s="98">
        <v>47642.55</v>
      </c>
    </row>
    <row r="1045" spans="1:6" x14ac:dyDescent="0.2">
      <c r="A1045" s="554"/>
      <c r="B1045" s="554"/>
      <c r="C1045" s="133" t="s">
        <v>2643</v>
      </c>
      <c r="D1045" s="131" t="s">
        <v>3575</v>
      </c>
      <c r="E1045" s="132" t="s">
        <v>2644</v>
      </c>
      <c r="F1045" s="98">
        <v>53359.66</v>
      </c>
    </row>
    <row r="1046" spans="1:6" x14ac:dyDescent="0.2">
      <c r="A1046" s="554"/>
      <c r="B1046" s="554"/>
      <c r="C1046" s="133" t="s">
        <v>2645</v>
      </c>
      <c r="D1046" s="131" t="s">
        <v>3576</v>
      </c>
      <c r="E1046" s="132" t="s">
        <v>2646</v>
      </c>
      <c r="F1046" s="98">
        <v>59076.76</v>
      </c>
    </row>
    <row r="1047" spans="1:6" x14ac:dyDescent="0.2">
      <c r="A1047" s="554"/>
      <c r="B1047" s="554"/>
      <c r="C1047" s="133" t="s">
        <v>2647</v>
      </c>
      <c r="D1047" s="131" t="s">
        <v>3577</v>
      </c>
      <c r="E1047" s="132" t="s">
        <v>2648</v>
      </c>
      <c r="F1047" s="98">
        <v>64793.87</v>
      </c>
    </row>
    <row r="1048" spans="1:6" x14ac:dyDescent="0.2">
      <c r="A1048" s="555"/>
      <c r="B1048" s="555"/>
      <c r="C1048" s="133" t="s">
        <v>2649</v>
      </c>
      <c r="D1048" s="131" t="s">
        <v>3578</v>
      </c>
      <c r="E1048" s="132" t="s">
        <v>6120</v>
      </c>
      <c r="F1048" s="98">
        <v>70510.97</v>
      </c>
    </row>
    <row r="1049" spans="1:6" x14ac:dyDescent="0.2">
      <c r="A1049" s="553" t="s">
        <v>49</v>
      </c>
      <c r="B1049" s="553" t="s">
        <v>50</v>
      </c>
      <c r="C1049" s="133"/>
      <c r="D1049" s="131"/>
      <c r="E1049" s="556" t="s">
        <v>2650</v>
      </c>
      <c r="F1049" s="557"/>
    </row>
    <row r="1050" spans="1:6" ht="14.25" x14ac:dyDescent="0.2">
      <c r="A1050" s="554"/>
      <c r="B1050" s="554"/>
      <c r="C1050" s="133" t="s">
        <v>6121</v>
      </c>
      <c r="D1050" s="131" t="s">
        <v>3579</v>
      </c>
      <c r="E1050" s="132" t="s">
        <v>2651</v>
      </c>
      <c r="F1050" s="98">
        <v>368.24</v>
      </c>
    </row>
    <row r="1051" spans="1:6" x14ac:dyDescent="0.2">
      <c r="A1051" s="554"/>
      <c r="B1051" s="554"/>
      <c r="C1051" s="133" t="s">
        <v>2652</v>
      </c>
      <c r="D1051" s="131" t="s">
        <v>3580</v>
      </c>
      <c r="E1051" s="132" t="s">
        <v>2653</v>
      </c>
      <c r="F1051" s="98">
        <v>644.41999999999996</v>
      </c>
    </row>
    <row r="1052" spans="1:6" x14ac:dyDescent="0.2">
      <c r="A1052" s="554"/>
      <c r="B1052" s="554"/>
      <c r="C1052" s="133" t="s">
        <v>2654</v>
      </c>
      <c r="D1052" s="131" t="s">
        <v>3581</v>
      </c>
      <c r="E1052" s="132" t="s">
        <v>2655</v>
      </c>
      <c r="F1052" s="98">
        <v>920.6</v>
      </c>
    </row>
    <row r="1053" spans="1:6" x14ac:dyDescent="0.2">
      <c r="A1053" s="554"/>
      <c r="B1053" s="554"/>
      <c r="C1053" s="133" t="s">
        <v>2656</v>
      </c>
      <c r="D1053" s="131" t="s">
        <v>3582</v>
      </c>
      <c r="E1053" s="132" t="s">
        <v>2657</v>
      </c>
      <c r="F1053" s="98">
        <v>1196.78</v>
      </c>
    </row>
    <row r="1054" spans="1:6" x14ac:dyDescent="0.2">
      <c r="A1054" s="554"/>
      <c r="B1054" s="554"/>
      <c r="C1054" s="133" t="s">
        <v>2658</v>
      </c>
      <c r="D1054" s="131" t="s">
        <v>3583</v>
      </c>
      <c r="E1054" s="132" t="s">
        <v>2659</v>
      </c>
      <c r="F1054" s="98">
        <v>1398.33</v>
      </c>
    </row>
    <row r="1055" spans="1:6" x14ac:dyDescent="0.2">
      <c r="A1055" s="554"/>
      <c r="B1055" s="554"/>
      <c r="C1055" s="133" t="s">
        <v>2660</v>
      </c>
      <c r="D1055" s="131" t="s">
        <v>3584</v>
      </c>
      <c r="E1055" s="132" t="s">
        <v>3217</v>
      </c>
      <c r="F1055" s="98">
        <v>1749.14</v>
      </c>
    </row>
    <row r="1056" spans="1:6" x14ac:dyDescent="0.2">
      <c r="A1056" s="554"/>
      <c r="B1056" s="554"/>
      <c r="C1056" s="133" t="s">
        <v>3218</v>
      </c>
      <c r="D1056" s="131" t="s">
        <v>3585</v>
      </c>
      <c r="E1056" s="132" t="s">
        <v>3219</v>
      </c>
      <c r="F1056" s="98">
        <v>2025.32</v>
      </c>
    </row>
    <row r="1057" spans="1:6" x14ac:dyDescent="0.2">
      <c r="A1057" s="554"/>
      <c r="B1057" s="554"/>
      <c r="C1057" s="133" t="s">
        <v>3220</v>
      </c>
      <c r="D1057" s="131" t="s">
        <v>3586</v>
      </c>
      <c r="E1057" s="132" t="s">
        <v>3221</v>
      </c>
      <c r="F1057" s="98">
        <v>2301.5</v>
      </c>
    </row>
    <row r="1058" spans="1:6" x14ac:dyDescent="0.2">
      <c r="A1058" s="554"/>
      <c r="B1058" s="554"/>
      <c r="C1058" s="133" t="s">
        <v>3222</v>
      </c>
      <c r="D1058" s="131" t="s">
        <v>3587</v>
      </c>
      <c r="E1058" s="132" t="s">
        <v>3223</v>
      </c>
      <c r="F1058" s="98">
        <v>2577.6799999999998</v>
      </c>
    </row>
    <row r="1059" spans="1:6" x14ac:dyDescent="0.2">
      <c r="A1059" s="554"/>
      <c r="B1059" s="554"/>
      <c r="C1059" s="133" t="s">
        <v>1785</v>
      </c>
      <c r="D1059" s="131" t="s">
        <v>3588</v>
      </c>
      <c r="E1059" s="132" t="s">
        <v>1786</v>
      </c>
      <c r="F1059" s="98">
        <v>2945.92</v>
      </c>
    </row>
    <row r="1060" spans="1:6" x14ac:dyDescent="0.2">
      <c r="A1060" s="554"/>
      <c r="B1060" s="554"/>
      <c r="C1060" s="133" t="s">
        <v>1787</v>
      </c>
      <c r="D1060" s="131" t="s">
        <v>3589</v>
      </c>
      <c r="E1060" s="132" t="s">
        <v>1788</v>
      </c>
      <c r="F1060" s="98">
        <v>3498.28</v>
      </c>
    </row>
    <row r="1061" spans="1:6" x14ac:dyDescent="0.2">
      <c r="A1061" s="554"/>
      <c r="B1061" s="554"/>
      <c r="C1061" s="133" t="s">
        <v>1789</v>
      </c>
      <c r="D1061" s="131" t="s">
        <v>3590</v>
      </c>
      <c r="E1061" s="132" t="s">
        <v>1790</v>
      </c>
      <c r="F1061" s="98">
        <v>4050.64</v>
      </c>
    </row>
    <row r="1062" spans="1:6" x14ac:dyDescent="0.2">
      <c r="A1062" s="554"/>
      <c r="B1062" s="554"/>
      <c r="C1062" s="133" t="s">
        <v>1791</v>
      </c>
      <c r="D1062" s="131" t="s">
        <v>3591</v>
      </c>
      <c r="E1062" s="132" t="s">
        <v>1792</v>
      </c>
      <c r="F1062" s="98">
        <v>4603</v>
      </c>
    </row>
    <row r="1063" spans="1:6" x14ac:dyDescent="0.2">
      <c r="A1063" s="554"/>
      <c r="B1063" s="554"/>
      <c r="C1063" s="133" t="s">
        <v>1793</v>
      </c>
      <c r="D1063" s="131" t="s">
        <v>3592</v>
      </c>
      <c r="E1063" s="132" t="s">
        <v>1794</v>
      </c>
      <c r="F1063" s="98">
        <v>5155.3599999999997</v>
      </c>
    </row>
    <row r="1064" spans="1:6" x14ac:dyDescent="0.2">
      <c r="A1064" s="554"/>
      <c r="B1064" s="554"/>
      <c r="C1064" s="133" t="s">
        <v>1795</v>
      </c>
      <c r="D1064" s="131" t="s">
        <v>3593</v>
      </c>
      <c r="E1064" s="132" t="s">
        <v>1796</v>
      </c>
      <c r="F1064" s="98">
        <v>5891.84</v>
      </c>
    </row>
    <row r="1065" spans="1:6" x14ac:dyDescent="0.2">
      <c r="A1065" s="554"/>
      <c r="B1065" s="554"/>
      <c r="C1065" s="133" t="s">
        <v>1797</v>
      </c>
      <c r="D1065" s="131" t="s">
        <v>3594</v>
      </c>
      <c r="E1065" s="132" t="s">
        <v>1798</v>
      </c>
      <c r="F1065" s="98">
        <v>6996.56</v>
      </c>
    </row>
    <row r="1066" spans="1:6" x14ac:dyDescent="0.2">
      <c r="A1066" s="554"/>
      <c r="B1066" s="554"/>
      <c r="C1066" s="133" t="s">
        <v>1799</v>
      </c>
      <c r="D1066" s="131" t="s">
        <v>3595</v>
      </c>
      <c r="E1066" s="132" t="s">
        <v>2376</v>
      </c>
      <c r="F1066" s="98">
        <v>8101.28</v>
      </c>
    </row>
    <row r="1067" spans="1:6" x14ac:dyDescent="0.2">
      <c r="A1067" s="554"/>
      <c r="B1067" s="554"/>
      <c r="C1067" s="133" t="s">
        <v>2377</v>
      </c>
      <c r="D1067" s="131" t="s">
        <v>3596</v>
      </c>
      <c r="E1067" s="132" t="s">
        <v>2378</v>
      </c>
      <c r="F1067" s="98">
        <v>9206</v>
      </c>
    </row>
    <row r="1068" spans="1:6" x14ac:dyDescent="0.2">
      <c r="A1068" s="554"/>
      <c r="B1068" s="554"/>
      <c r="C1068" s="133" t="s">
        <v>2379</v>
      </c>
      <c r="D1068" s="131" t="s">
        <v>3597</v>
      </c>
      <c r="E1068" s="132" t="s">
        <v>2380</v>
      </c>
      <c r="F1068" s="98">
        <v>10310.719999999999</v>
      </c>
    </row>
    <row r="1069" spans="1:6" x14ac:dyDescent="0.2">
      <c r="A1069" s="554"/>
      <c r="B1069" s="554"/>
      <c r="C1069" s="133" t="s">
        <v>2381</v>
      </c>
      <c r="D1069" s="131" t="s">
        <v>3598</v>
      </c>
      <c r="E1069" s="132" t="s">
        <v>2382</v>
      </c>
      <c r="F1069" s="98">
        <v>11415.44</v>
      </c>
    </row>
    <row r="1070" spans="1:6" x14ac:dyDescent="0.2">
      <c r="A1070" s="554"/>
      <c r="B1070" s="554"/>
      <c r="C1070" s="133" t="s">
        <v>2383</v>
      </c>
      <c r="D1070" s="131" t="s">
        <v>3599</v>
      </c>
      <c r="E1070" s="132" t="s">
        <v>2384</v>
      </c>
      <c r="F1070" s="98">
        <v>12520.16</v>
      </c>
    </row>
    <row r="1071" spans="1:6" x14ac:dyDescent="0.2">
      <c r="A1071" s="554"/>
      <c r="B1071" s="554"/>
      <c r="C1071" s="133" t="s">
        <v>2385</v>
      </c>
      <c r="D1071" s="131" t="s">
        <v>3600</v>
      </c>
      <c r="E1071" s="132" t="s">
        <v>2386</v>
      </c>
      <c r="F1071" s="98">
        <v>13624.88</v>
      </c>
    </row>
    <row r="1072" spans="1:6" x14ac:dyDescent="0.2">
      <c r="A1072" s="554"/>
      <c r="B1072" s="554"/>
      <c r="C1072" s="133" t="s">
        <v>2387</v>
      </c>
      <c r="D1072" s="131" t="s">
        <v>3601</v>
      </c>
      <c r="E1072" s="132" t="s">
        <v>2388</v>
      </c>
      <c r="F1072" s="98">
        <v>14729.6</v>
      </c>
    </row>
    <row r="1073" spans="1:6" x14ac:dyDescent="0.2">
      <c r="A1073" s="555"/>
      <c r="B1073" s="555"/>
      <c r="C1073" s="133" t="s">
        <v>2389</v>
      </c>
      <c r="D1073" s="131" t="s">
        <v>3602</v>
      </c>
      <c r="E1073" s="132" t="s">
        <v>6122</v>
      </c>
      <c r="F1073" s="98">
        <v>15834.32</v>
      </c>
    </row>
    <row r="1074" spans="1:6" ht="38.25" x14ac:dyDescent="0.2">
      <c r="A1074" s="553" t="s">
        <v>51</v>
      </c>
      <c r="B1074" s="553" t="s">
        <v>52</v>
      </c>
      <c r="C1074" s="133" t="s">
        <v>2390</v>
      </c>
      <c r="D1074" s="131" t="s">
        <v>3603</v>
      </c>
      <c r="E1074" s="132" t="s">
        <v>2313</v>
      </c>
      <c r="F1074" s="98">
        <v>998.51</v>
      </c>
    </row>
    <row r="1075" spans="1:6" ht="38.25" x14ac:dyDescent="0.2">
      <c r="A1075" s="554"/>
      <c r="B1075" s="554"/>
      <c r="C1075" s="133" t="s">
        <v>2391</v>
      </c>
      <c r="D1075" s="131" t="s">
        <v>3604</v>
      </c>
      <c r="E1075" s="132" t="s">
        <v>2314</v>
      </c>
      <c r="F1075" s="98">
        <v>1102.9000000000001</v>
      </c>
    </row>
    <row r="1076" spans="1:6" ht="25.5" x14ac:dyDescent="0.2">
      <c r="A1076" s="555"/>
      <c r="B1076" s="555"/>
      <c r="C1076" s="133" t="s">
        <v>2392</v>
      </c>
      <c r="D1076" s="131" t="s">
        <v>3605</v>
      </c>
      <c r="E1076" s="132" t="s">
        <v>1437</v>
      </c>
      <c r="F1076" s="98">
        <v>1929.24</v>
      </c>
    </row>
    <row r="1077" spans="1:6" x14ac:dyDescent="0.2">
      <c r="A1077" s="553" t="s">
        <v>53</v>
      </c>
      <c r="B1077" s="553" t="s">
        <v>54</v>
      </c>
      <c r="C1077" s="133"/>
      <c r="D1077" s="131"/>
      <c r="E1077" s="556" t="s">
        <v>3264</v>
      </c>
      <c r="F1077" s="557"/>
    </row>
    <row r="1078" spans="1:6" ht="14.25" x14ac:dyDescent="0.2">
      <c r="A1078" s="554"/>
      <c r="B1078" s="554"/>
      <c r="C1078" s="133" t="s">
        <v>6123</v>
      </c>
      <c r="D1078" s="131" t="s">
        <v>3607</v>
      </c>
      <c r="E1078" s="132" t="s">
        <v>1227</v>
      </c>
      <c r="F1078" s="98">
        <v>536.17999999999995</v>
      </c>
    </row>
    <row r="1079" spans="1:6" ht="14.25" x14ac:dyDescent="0.2">
      <c r="A1079" s="554"/>
      <c r="B1079" s="554"/>
      <c r="C1079" s="133" t="s">
        <v>6124</v>
      </c>
      <c r="D1079" s="131" t="s">
        <v>3610</v>
      </c>
      <c r="E1079" s="132" t="s">
        <v>1228</v>
      </c>
      <c r="F1079" s="98">
        <v>804.27</v>
      </c>
    </row>
    <row r="1080" spans="1:6" x14ac:dyDescent="0.2">
      <c r="A1080" s="554"/>
      <c r="B1080" s="554"/>
      <c r="C1080" s="133" t="s">
        <v>3822</v>
      </c>
      <c r="D1080" s="131" t="s">
        <v>4995</v>
      </c>
      <c r="E1080" s="132" t="s">
        <v>3823</v>
      </c>
      <c r="F1080" s="98">
        <v>1072.3599999999999</v>
      </c>
    </row>
    <row r="1081" spans="1:6" x14ac:dyDescent="0.2">
      <c r="A1081" s="554"/>
      <c r="B1081" s="554"/>
      <c r="C1081" s="133" t="s">
        <v>3824</v>
      </c>
      <c r="D1081" s="131" t="s">
        <v>4998</v>
      </c>
      <c r="E1081" s="132" t="s">
        <v>3825</v>
      </c>
      <c r="F1081" s="98">
        <v>1340.46</v>
      </c>
    </row>
    <row r="1082" spans="1:6" x14ac:dyDescent="0.2">
      <c r="A1082" s="554"/>
      <c r="B1082" s="554"/>
      <c r="C1082" s="133" t="s">
        <v>3826</v>
      </c>
      <c r="D1082" s="131" t="s">
        <v>5001</v>
      </c>
      <c r="E1082" s="132" t="s">
        <v>4054</v>
      </c>
      <c r="F1082" s="98">
        <v>1691.65</v>
      </c>
    </row>
    <row r="1083" spans="1:6" x14ac:dyDescent="0.2">
      <c r="A1083" s="554"/>
      <c r="B1083" s="554"/>
      <c r="C1083" s="133" t="s">
        <v>3827</v>
      </c>
      <c r="D1083" s="131" t="s">
        <v>5003</v>
      </c>
      <c r="E1083" s="132" t="s">
        <v>4055</v>
      </c>
      <c r="F1083" s="98">
        <v>2249.2800000000002</v>
      </c>
    </row>
    <row r="1084" spans="1:6" x14ac:dyDescent="0.2">
      <c r="A1084" s="554"/>
      <c r="B1084" s="554"/>
      <c r="C1084" s="133" t="s">
        <v>3828</v>
      </c>
      <c r="D1084" s="131" t="s">
        <v>5005</v>
      </c>
      <c r="E1084" s="132" t="s">
        <v>4056</v>
      </c>
      <c r="F1084" s="98">
        <v>2782.78</v>
      </c>
    </row>
    <row r="1085" spans="1:6" x14ac:dyDescent="0.2">
      <c r="A1085" s="554"/>
      <c r="B1085" s="554"/>
      <c r="C1085" s="133" t="s">
        <v>3829</v>
      </c>
      <c r="D1085" s="131" t="s">
        <v>5007</v>
      </c>
      <c r="E1085" s="132" t="s">
        <v>4057</v>
      </c>
      <c r="F1085" s="98">
        <v>3302.88</v>
      </c>
    </row>
    <row r="1086" spans="1:6" x14ac:dyDescent="0.2">
      <c r="A1086" s="554"/>
      <c r="B1086" s="554"/>
      <c r="C1086" s="133" t="s">
        <v>3830</v>
      </c>
      <c r="D1086" s="131" t="s">
        <v>5009</v>
      </c>
      <c r="E1086" s="132" t="s">
        <v>4058</v>
      </c>
      <c r="F1086" s="98">
        <v>3852.47</v>
      </c>
    </row>
    <row r="1087" spans="1:6" x14ac:dyDescent="0.2">
      <c r="A1087" s="554"/>
      <c r="B1087" s="554"/>
      <c r="C1087" s="133" t="s">
        <v>3831</v>
      </c>
      <c r="D1087" s="131" t="s">
        <v>5011</v>
      </c>
      <c r="E1087" s="132" t="s">
        <v>4059</v>
      </c>
      <c r="F1087" s="98">
        <v>4385.97</v>
      </c>
    </row>
    <row r="1088" spans="1:6" x14ac:dyDescent="0.2">
      <c r="A1088" s="554"/>
      <c r="B1088" s="554"/>
      <c r="C1088" s="133" t="s">
        <v>3832</v>
      </c>
      <c r="D1088" s="131" t="s">
        <v>5013</v>
      </c>
      <c r="E1088" s="132" t="s">
        <v>4060</v>
      </c>
      <c r="F1088" s="98">
        <v>4946.28</v>
      </c>
    </row>
    <row r="1089" spans="1:6" x14ac:dyDescent="0.2">
      <c r="A1089" s="554"/>
      <c r="B1089" s="554"/>
      <c r="C1089" s="133" t="s">
        <v>3833</v>
      </c>
      <c r="D1089" s="131" t="s">
        <v>5015</v>
      </c>
      <c r="E1089" s="132" t="s">
        <v>3834</v>
      </c>
      <c r="F1089" s="98">
        <v>5629.91</v>
      </c>
    </row>
    <row r="1090" spans="1:6" x14ac:dyDescent="0.2">
      <c r="A1090" s="554"/>
      <c r="B1090" s="554"/>
      <c r="C1090" s="133" t="s">
        <v>3836</v>
      </c>
      <c r="D1090" s="131" t="s">
        <v>5017</v>
      </c>
      <c r="E1090" s="132" t="s">
        <v>2474</v>
      </c>
      <c r="F1090" s="98">
        <v>6702.28</v>
      </c>
    </row>
    <row r="1091" spans="1:6" x14ac:dyDescent="0.2">
      <c r="A1091" s="554"/>
      <c r="B1091" s="554"/>
      <c r="C1091" s="133" t="s">
        <v>3837</v>
      </c>
      <c r="D1091" s="131" t="s">
        <v>5019</v>
      </c>
      <c r="E1091" s="132" t="s">
        <v>2475</v>
      </c>
      <c r="F1091" s="98">
        <v>7774.64</v>
      </c>
    </row>
    <row r="1092" spans="1:6" x14ac:dyDescent="0.2">
      <c r="A1092" s="554"/>
      <c r="B1092" s="554"/>
      <c r="C1092" s="133" t="s">
        <v>3838</v>
      </c>
      <c r="D1092" s="131" t="s">
        <v>5021</v>
      </c>
      <c r="E1092" s="132" t="s">
        <v>2476</v>
      </c>
      <c r="F1092" s="98">
        <v>8847</v>
      </c>
    </row>
    <row r="1093" spans="1:6" x14ac:dyDescent="0.2">
      <c r="A1093" s="554"/>
      <c r="B1093" s="554"/>
      <c r="C1093" s="133" t="s">
        <v>3839</v>
      </c>
      <c r="D1093" s="131" t="s">
        <v>5023</v>
      </c>
      <c r="E1093" s="132" t="s">
        <v>2477</v>
      </c>
      <c r="F1093" s="98">
        <v>9919.3700000000008</v>
      </c>
    </row>
    <row r="1094" spans="1:6" x14ac:dyDescent="0.2">
      <c r="A1094" s="554"/>
      <c r="B1094" s="554"/>
      <c r="C1094" s="133" t="s">
        <v>3840</v>
      </c>
      <c r="D1094" s="131" t="s">
        <v>5025</v>
      </c>
      <c r="E1094" s="132" t="s">
        <v>3841</v>
      </c>
      <c r="F1094" s="98">
        <v>11125.78</v>
      </c>
    </row>
    <row r="1095" spans="1:6" x14ac:dyDescent="0.2">
      <c r="A1095" s="554"/>
      <c r="B1095" s="554"/>
      <c r="C1095" s="133" t="s">
        <v>3843</v>
      </c>
      <c r="D1095" s="131" t="s">
        <v>5027</v>
      </c>
      <c r="E1095" s="132" t="s">
        <v>3844</v>
      </c>
      <c r="F1095" s="98">
        <v>12734.32</v>
      </c>
    </row>
    <row r="1096" spans="1:6" x14ac:dyDescent="0.2">
      <c r="A1096" s="554"/>
      <c r="B1096" s="554"/>
      <c r="C1096" s="133" t="s">
        <v>3846</v>
      </c>
      <c r="D1096" s="131" t="s">
        <v>5029</v>
      </c>
      <c r="E1096" s="132" t="s">
        <v>3847</v>
      </c>
      <c r="F1096" s="98">
        <v>14342.87</v>
      </c>
    </row>
    <row r="1097" spans="1:6" x14ac:dyDescent="0.2">
      <c r="A1097" s="554"/>
      <c r="B1097" s="554"/>
      <c r="C1097" s="133" t="s">
        <v>3849</v>
      </c>
      <c r="D1097" s="131" t="s">
        <v>5031</v>
      </c>
      <c r="E1097" s="132" t="s">
        <v>3850</v>
      </c>
      <c r="F1097" s="98">
        <v>15951.41</v>
      </c>
    </row>
    <row r="1098" spans="1:6" x14ac:dyDescent="0.2">
      <c r="A1098" s="554"/>
      <c r="B1098" s="554"/>
      <c r="C1098" s="133" t="s">
        <v>5506</v>
      </c>
      <c r="D1098" s="131" t="s">
        <v>5033</v>
      </c>
      <c r="E1098" s="132" t="s">
        <v>5507</v>
      </c>
      <c r="F1098" s="98">
        <v>17559.96</v>
      </c>
    </row>
    <row r="1099" spans="1:6" x14ac:dyDescent="0.2">
      <c r="A1099" s="554"/>
      <c r="B1099" s="554"/>
      <c r="C1099" s="133" t="s">
        <v>5509</v>
      </c>
      <c r="D1099" s="131" t="s">
        <v>5035</v>
      </c>
      <c r="E1099" s="132" t="s">
        <v>5510</v>
      </c>
      <c r="F1099" s="98">
        <v>19302.55</v>
      </c>
    </row>
    <row r="1100" spans="1:6" x14ac:dyDescent="0.2">
      <c r="A1100" s="554"/>
      <c r="B1100" s="554"/>
      <c r="C1100" s="133" t="s">
        <v>5512</v>
      </c>
      <c r="D1100" s="131" t="s">
        <v>5037</v>
      </c>
      <c r="E1100" s="132" t="s">
        <v>5513</v>
      </c>
      <c r="F1100" s="98">
        <v>21447.279999999999</v>
      </c>
    </row>
    <row r="1101" spans="1:6" x14ac:dyDescent="0.2">
      <c r="A1101" s="554"/>
      <c r="B1101" s="554"/>
      <c r="C1101" s="133" t="s">
        <v>5515</v>
      </c>
      <c r="D1101" s="131" t="s">
        <v>5039</v>
      </c>
      <c r="E1101" s="132" t="s">
        <v>5516</v>
      </c>
      <c r="F1101" s="98">
        <v>23592.01</v>
      </c>
    </row>
    <row r="1102" spans="1:6" x14ac:dyDescent="0.2">
      <c r="A1102" s="554"/>
      <c r="B1102" s="554"/>
      <c r="C1102" s="133" t="s">
        <v>5518</v>
      </c>
      <c r="D1102" s="131" t="s">
        <v>5041</v>
      </c>
      <c r="E1102" s="132" t="s">
        <v>5519</v>
      </c>
      <c r="F1102" s="98">
        <v>25736.74</v>
      </c>
    </row>
    <row r="1103" spans="1:6" x14ac:dyDescent="0.2">
      <c r="A1103" s="554"/>
      <c r="B1103" s="554"/>
      <c r="C1103" s="133" t="s">
        <v>5521</v>
      </c>
      <c r="D1103" s="131" t="s">
        <v>5043</v>
      </c>
      <c r="E1103" s="132" t="s">
        <v>5522</v>
      </c>
      <c r="F1103" s="98">
        <v>27881.46</v>
      </c>
    </row>
    <row r="1104" spans="1:6" x14ac:dyDescent="0.2">
      <c r="A1104" s="554"/>
      <c r="B1104" s="554"/>
      <c r="C1104" s="133" t="s">
        <v>5524</v>
      </c>
      <c r="D1104" s="131" t="s">
        <v>5045</v>
      </c>
      <c r="E1104" s="132" t="s">
        <v>5525</v>
      </c>
      <c r="F1104" s="98">
        <v>30026.19</v>
      </c>
    </row>
    <row r="1105" spans="1:6" x14ac:dyDescent="0.2">
      <c r="A1105" s="554"/>
      <c r="B1105" s="554"/>
      <c r="C1105" s="133" t="s">
        <v>5527</v>
      </c>
      <c r="D1105" s="131" t="s">
        <v>5047</v>
      </c>
      <c r="E1105" s="132" t="s">
        <v>5528</v>
      </c>
      <c r="F1105" s="98">
        <v>32170.92</v>
      </c>
    </row>
    <row r="1106" spans="1:6" x14ac:dyDescent="0.2">
      <c r="A1106" s="554"/>
      <c r="B1106" s="554"/>
      <c r="C1106" s="133" t="s">
        <v>5530</v>
      </c>
      <c r="D1106" s="131"/>
      <c r="E1106" s="132" t="s">
        <v>6125</v>
      </c>
      <c r="F1106" s="98"/>
    </row>
    <row r="1107" spans="1:6" x14ac:dyDescent="0.2">
      <c r="A1107" s="554"/>
      <c r="B1107" s="554"/>
      <c r="C1107" s="133" t="s">
        <v>6126</v>
      </c>
      <c r="D1107" s="131" t="s">
        <v>6127</v>
      </c>
      <c r="E1107" s="132" t="s">
        <v>6128</v>
      </c>
      <c r="F1107" s="98">
        <v>34315.65</v>
      </c>
    </row>
    <row r="1108" spans="1:6" x14ac:dyDescent="0.2">
      <c r="A1108" s="554"/>
      <c r="B1108" s="554"/>
      <c r="C1108" s="133" t="s">
        <v>6131</v>
      </c>
      <c r="D1108" s="131" t="s">
        <v>6132</v>
      </c>
      <c r="E1108" s="132" t="s">
        <v>6133</v>
      </c>
      <c r="F1108" s="98">
        <v>36728.47</v>
      </c>
    </row>
    <row r="1109" spans="1:6" x14ac:dyDescent="0.2">
      <c r="A1109" s="554"/>
      <c r="B1109" s="554"/>
      <c r="C1109" s="133" t="s">
        <v>6136</v>
      </c>
      <c r="D1109" s="131" t="s">
        <v>6137</v>
      </c>
      <c r="E1109" s="132" t="s">
        <v>6138</v>
      </c>
      <c r="F1109" s="98">
        <v>39945.56</v>
      </c>
    </row>
    <row r="1110" spans="1:6" x14ac:dyDescent="0.2">
      <c r="A1110" s="554"/>
      <c r="B1110" s="554"/>
      <c r="C1110" s="133" t="s">
        <v>6141</v>
      </c>
      <c r="D1110" s="131" t="s">
        <v>6142</v>
      </c>
      <c r="E1110" s="132" t="s">
        <v>6143</v>
      </c>
      <c r="F1110" s="98">
        <v>43162.65</v>
      </c>
    </row>
    <row r="1111" spans="1:6" x14ac:dyDescent="0.2">
      <c r="A1111" s="554"/>
      <c r="B1111" s="554"/>
      <c r="C1111" s="133" t="s">
        <v>6146</v>
      </c>
      <c r="D1111" s="131" t="s">
        <v>6147</v>
      </c>
      <c r="E1111" s="132" t="s">
        <v>6148</v>
      </c>
      <c r="F1111" s="98">
        <v>46379.74</v>
      </c>
    </row>
    <row r="1112" spans="1:6" x14ac:dyDescent="0.2">
      <c r="A1112" s="554"/>
      <c r="B1112" s="554"/>
      <c r="C1112" s="133" t="s">
        <v>6151</v>
      </c>
      <c r="D1112" s="131" t="s">
        <v>6152</v>
      </c>
      <c r="E1112" s="132" t="s">
        <v>6153</v>
      </c>
      <c r="F1112" s="98">
        <v>49596.84</v>
      </c>
    </row>
    <row r="1113" spans="1:6" x14ac:dyDescent="0.2">
      <c r="A1113" s="554"/>
      <c r="B1113" s="554"/>
      <c r="C1113" s="133" t="s">
        <v>6156</v>
      </c>
      <c r="D1113" s="131" t="s">
        <v>6157</v>
      </c>
      <c r="E1113" s="132" t="s">
        <v>6158</v>
      </c>
      <c r="F1113" s="98">
        <v>53082.02</v>
      </c>
    </row>
    <row r="1114" spans="1:6" x14ac:dyDescent="0.2">
      <c r="A1114" s="554"/>
      <c r="B1114" s="554"/>
      <c r="C1114" s="133" t="s">
        <v>6161</v>
      </c>
      <c r="D1114" s="131" t="s">
        <v>6162</v>
      </c>
      <c r="E1114" s="132" t="s">
        <v>6163</v>
      </c>
      <c r="F1114" s="98">
        <v>57371.47</v>
      </c>
    </row>
    <row r="1115" spans="1:6" x14ac:dyDescent="0.2">
      <c r="A1115" s="554"/>
      <c r="B1115" s="554"/>
      <c r="C1115" s="133" t="s">
        <v>6166</v>
      </c>
      <c r="D1115" s="131" t="s">
        <v>6167</v>
      </c>
      <c r="E1115" s="132" t="s">
        <v>6168</v>
      </c>
      <c r="F1115" s="98">
        <v>61660.93</v>
      </c>
    </row>
    <row r="1116" spans="1:6" x14ac:dyDescent="0.2">
      <c r="A1116" s="554"/>
      <c r="B1116" s="554"/>
      <c r="C1116" s="133" t="s">
        <v>6171</v>
      </c>
      <c r="D1116" s="131" t="s">
        <v>6172</v>
      </c>
      <c r="E1116" s="132" t="s">
        <v>6173</v>
      </c>
      <c r="F1116" s="98">
        <v>65950.39</v>
      </c>
    </row>
    <row r="1117" spans="1:6" x14ac:dyDescent="0.2">
      <c r="A1117" s="554"/>
      <c r="B1117" s="554"/>
      <c r="C1117" s="133" t="s">
        <v>6176</v>
      </c>
      <c r="D1117" s="131" t="s">
        <v>6177</v>
      </c>
      <c r="E1117" s="132" t="s">
        <v>6178</v>
      </c>
      <c r="F1117" s="98">
        <v>70239.839999999997</v>
      </c>
    </row>
    <row r="1118" spans="1:6" x14ac:dyDescent="0.2">
      <c r="A1118" s="554"/>
      <c r="B1118" s="554"/>
      <c r="C1118" s="133" t="s">
        <v>6181</v>
      </c>
      <c r="D1118" s="131" t="s">
        <v>6182</v>
      </c>
      <c r="E1118" s="132" t="s">
        <v>6183</v>
      </c>
      <c r="F1118" s="98">
        <v>74797.39</v>
      </c>
    </row>
    <row r="1119" spans="1:6" x14ac:dyDescent="0.2">
      <c r="A1119" s="554"/>
      <c r="B1119" s="554"/>
      <c r="C1119" s="133" t="s">
        <v>6186</v>
      </c>
      <c r="D1119" s="131" t="s">
        <v>6187</v>
      </c>
      <c r="E1119" s="132" t="s">
        <v>6188</v>
      </c>
      <c r="F1119" s="98">
        <v>80159.210000000006</v>
      </c>
    </row>
    <row r="1120" spans="1:6" x14ac:dyDescent="0.2">
      <c r="A1120" s="554"/>
      <c r="B1120" s="554"/>
      <c r="C1120" s="133" t="s">
        <v>6191</v>
      </c>
      <c r="D1120" s="131" t="s">
        <v>6192</v>
      </c>
      <c r="E1120" s="132" t="s">
        <v>6193</v>
      </c>
      <c r="F1120" s="98">
        <v>85521.03</v>
      </c>
    </row>
    <row r="1121" spans="1:6" x14ac:dyDescent="0.2">
      <c r="A1121" s="554"/>
      <c r="B1121" s="554"/>
      <c r="C1121" s="133" t="s">
        <v>6196</v>
      </c>
      <c r="D1121" s="131" t="s">
        <v>6197</v>
      </c>
      <c r="E1121" s="132" t="s">
        <v>6198</v>
      </c>
      <c r="F1121" s="98">
        <v>90882.85</v>
      </c>
    </row>
    <row r="1122" spans="1:6" x14ac:dyDescent="0.2">
      <c r="A1122" s="554"/>
      <c r="B1122" s="554"/>
      <c r="C1122" s="133" t="s">
        <v>6201</v>
      </c>
      <c r="D1122" s="131" t="s">
        <v>6202</v>
      </c>
      <c r="E1122" s="132" t="s">
        <v>6203</v>
      </c>
      <c r="F1122" s="98">
        <v>96244.67</v>
      </c>
    </row>
    <row r="1123" spans="1:6" x14ac:dyDescent="0.2">
      <c r="A1123" s="555"/>
      <c r="B1123" s="555"/>
      <c r="C1123" s="133" t="s">
        <v>6206</v>
      </c>
      <c r="D1123" s="131" t="s">
        <v>6207</v>
      </c>
      <c r="E1123" s="132" t="s">
        <v>6208</v>
      </c>
      <c r="F1123" s="98">
        <v>101606.49</v>
      </c>
    </row>
    <row r="1124" spans="1:6" x14ac:dyDescent="0.2">
      <c r="A1124" s="553" t="s">
        <v>55</v>
      </c>
      <c r="B1124" s="553" t="s">
        <v>56</v>
      </c>
      <c r="C1124" s="133"/>
      <c r="D1124" s="131"/>
      <c r="E1124" s="556" t="s">
        <v>3149</v>
      </c>
      <c r="F1124" s="557"/>
    </row>
    <row r="1125" spans="1:6" ht="14.25" x14ac:dyDescent="0.2">
      <c r="A1125" s="554"/>
      <c r="B1125" s="554"/>
      <c r="C1125" s="133" t="s">
        <v>6211</v>
      </c>
      <c r="D1125" s="131" t="s">
        <v>5050</v>
      </c>
      <c r="E1125" s="132" t="s">
        <v>1259</v>
      </c>
      <c r="F1125" s="98">
        <v>352.72</v>
      </c>
    </row>
    <row r="1126" spans="1:6" x14ac:dyDescent="0.2">
      <c r="A1126" s="554"/>
      <c r="B1126" s="554"/>
      <c r="C1126" s="133" t="s">
        <v>5531</v>
      </c>
      <c r="D1126" s="131" t="s">
        <v>5053</v>
      </c>
      <c r="E1126" s="132" t="s">
        <v>3150</v>
      </c>
      <c r="F1126" s="98">
        <v>705.45</v>
      </c>
    </row>
    <row r="1127" spans="1:6" x14ac:dyDescent="0.2">
      <c r="A1127" s="554"/>
      <c r="B1127" s="554"/>
      <c r="C1127" s="133" t="s">
        <v>5532</v>
      </c>
      <c r="D1127" s="131" t="s">
        <v>5056</v>
      </c>
      <c r="E1127" s="132" t="s">
        <v>3151</v>
      </c>
      <c r="F1127" s="98">
        <v>1058.17</v>
      </c>
    </row>
    <row r="1128" spans="1:6" x14ac:dyDescent="0.2">
      <c r="A1128" s="554"/>
      <c r="B1128" s="554"/>
      <c r="C1128" s="133" t="s">
        <v>5533</v>
      </c>
      <c r="D1128" s="131" t="s">
        <v>5059</v>
      </c>
      <c r="E1128" s="132" t="s">
        <v>3152</v>
      </c>
      <c r="F1128" s="98">
        <v>1410.89</v>
      </c>
    </row>
    <row r="1129" spans="1:6" x14ac:dyDescent="0.2">
      <c r="A1129" s="554"/>
      <c r="B1129" s="554"/>
      <c r="C1129" s="133" t="s">
        <v>5534</v>
      </c>
      <c r="D1129" s="131" t="s">
        <v>5062</v>
      </c>
      <c r="E1129" s="132" t="s">
        <v>3153</v>
      </c>
      <c r="F1129" s="98">
        <v>1763.62</v>
      </c>
    </row>
    <row r="1130" spans="1:6" x14ac:dyDescent="0.2">
      <c r="A1130" s="554"/>
      <c r="B1130" s="554"/>
      <c r="C1130" s="133" t="s">
        <v>4338</v>
      </c>
      <c r="D1130" s="131" t="s">
        <v>5065</v>
      </c>
      <c r="E1130" s="132" t="s">
        <v>3506</v>
      </c>
      <c r="F1130" s="98">
        <v>2250.37</v>
      </c>
    </row>
    <row r="1131" spans="1:6" x14ac:dyDescent="0.2">
      <c r="A1131" s="554"/>
      <c r="B1131" s="554"/>
      <c r="C1131" s="133" t="s">
        <v>4339</v>
      </c>
      <c r="D1131" s="131" t="s">
        <v>5067</v>
      </c>
      <c r="E1131" s="132" t="s">
        <v>3507</v>
      </c>
      <c r="F1131" s="98">
        <v>2980.51</v>
      </c>
    </row>
    <row r="1132" spans="1:6" x14ac:dyDescent="0.2">
      <c r="A1132" s="554"/>
      <c r="B1132" s="554"/>
      <c r="C1132" s="133" t="s">
        <v>4061</v>
      </c>
      <c r="D1132" s="131" t="s">
        <v>5069</v>
      </c>
      <c r="E1132" s="132" t="s">
        <v>3508</v>
      </c>
      <c r="F1132" s="98">
        <v>3678.9</v>
      </c>
    </row>
    <row r="1133" spans="1:6" x14ac:dyDescent="0.2">
      <c r="A1133" s="554"/>
      <c r="B1133" s="554"/>
      <c r="C1133" s="133" t="s">
        <v>4062</v>
      </c>
      <c r="D1133" s="131" t="s">
        <v>5071</v>
      </c>
      <c r="E1133" s="132" t="s">
        <v>2508</v>
      </c>
      <c r="F1133" s="98">
        <v>4394.93</v>
      </c>
    </row>
    <row r="1134" spans="1:6" x14ac:dyDescent="0.2">
      <c r="A1134" s="554"/>
      <c r="B1134" s="554"/>
      <c r="C1134" s="133" t="s">
        <v>4063</v>
      </c>
      <c r="D1134" s="131" t="s">
        <v>5073</v>
      </c>
      <c r="E1134" s="132" t="s">
        <v>2509</v>
      </c>
      <c r="F1134" s="98">
        <v>5110.96</v>
      </c>
    </row>
    <row r="1135" spans="1:6" x14ac:dyDescent="0.2">
      <c r="A1135" s="554"/>
      <c r="B1135" s="554"/>
      <c r="C1135" s="133" t="s">
        <v>4064</v>
      </c>
      <c r="D1135" s="131" t="s">
        <v>5075</v>
      </c>
      <c r="E1135" s="132" t="s">
        <v>2510</v>
      </c>
      <c r="F1135" s="98">
        <v>5805.83</v>
      </c>
    </row>
    <row r="1136" spans="1:6" x14ac:dyDescent="0.2">
      <c r="A1136" s="554"/>
      <c r="B1136" s="554"/>
      <c r="C1136" s="133" t="s">
        <v>4065</v>
      </c>
      <c r="D1136" s="131" t="s">
        <v>5077</v>
      </c>
      <c r="E1136" s="132" t="s">
        <v>2511</v>
      </c>
      <c r="F1136" s="98">
        <v>6514.8</v>
      </c>
    </row>
    <row r="1137" spans="1:6" x14ac:dyDescent="0.2">
      <c r="A1137" s="554"/>
      <c r="B1137" s="554"/>
      <c r="C1137" s="133" t="s">
        <v>4066</v>
      </c>
      <c r="D1137" s="131" t="s">
        <v>5079</v>
      </c>
      <c r="E1137" s="132" t="s">
        <v>2512</v>
      </c>
      <c r="F1137" s="98">
        <v>7407.19</v>
      </c>
    </row>
    <row r="1138" spans="1:6" x14ac:dyDescent="0.2">
      <c r="A1138" s="554"/>
      <c r="B1138" s="554"/>
      <c r="C1138" s="133" t="s">
        <v>4067</v>
      </c>
      <c r="D1138" s="131" t="s">
        <v>5081</v>
      </c>
      <c r="E1138" s="132" t="s">
        <v>2513</v>
      </c>
      <c r="F1138" s="98">
        <v>8818.08</v>
      </c>
    </row>
    <row r="1139" spans="1:6" x14ac:dyDescent="0.2">
      <c r="A1139" s="554"/>
      <c r="B1139" s="554"/>
      <c r="C1139" s="133" t="s">
        <v>4068</v>
      </c>
      <c r="D1139" s="131" t="s">
        <v>5083</v>
      </c>
      <c r="E1139" s="132" t="s">
        <v>2514</v>
      </c>
      <c r="F1139" s="98">
        <v>10228.98</v>
      </c>
    </row>
    <row r="1140" spans="1:6" x14ac:dyDescent="0.2">
      <c r="A1140" s="554"/>
      <c r="B1140" s="554"/>
      <c r="C1140" s="133" t="s">
        <v>4069</v>
      </c>
      <c r="D1140" s="131" t="s">
        <v>5085</v>
      </c>
      <c r="E1140" s="132" t="s">
        <v>2515</v>
      </c>
      <c r="F1140" s="98">
        <v>11639.87</v>
      </c>
    </row>
    <row r="1141" spans="1:6" x14ac:dyDescent="0.2">
      <c r="A1141" s="554"/>
      <c r="B1141" s="554"/>
      <c r="C1141" s="133" t="s">
        <v>4070</v>
      </c>
      <c r="D1141" s="131" t="s">
        <v>5087</v>
      </c>
      <c r="E1141" s="132" t="s">
        <v>2516</v>
      </c>
      <c r="F1141" s="98">
        <v>13050.76</v>
      </c>
    </row>
    <row r="1142" spans="1:6" x14ac:dyDescent="0.2">
      <c r="A1142" s="554"/>
      <c r="B1142" s="554"/>
      <c r="C1142" s="133" t="s">
        <v>4071</v>
      </c>
      <c r="D1142" s="131" t="s">
        <v>5089</v>
      </c>
      <c r="E1142" s="132" t="s">
        <v>2517</v>
      </c>
      <c r="F1142" s="98">
        <v>14638.02</v>
      </c>
    </row>
    <row r="1143" spans="1:6" x14ac:dyDescent="0.2">
      <c r="A1143" s="554"/>
      <c r="B1143" s="554"/>
      <c r="C1143" s="133" t="s">
        <v>4072</v>
      </c>
      <c r="D1143" s="131" t="s">
        <v>5091</v>
      </c>
      <c r="E1143" s="132" t="s">
        <v>3498</v>
      </c>
      <c r="F1143" s="98">
        <v>16754.36</v>
      </c>
    </row>
    <row r="1144" spans="1:6" x14ac:dyDescent="0.2">
      <c r="A1144" s="554"/>
      <c r="B1144" s="554"/>
      <c r="C1144" s="133" t="s">
        <v>4073</v>
      </c>
      <c r="D1144" s="131" t="s">
        <v>5093</v>
      </c>
      <c r="E1144" s="132" t="s">
        <v>677</v>
      </c>
      <c r="F1144" s="98">
        <v>18870.7</v>
      </c>
    </row>
    <row r="1145" spans="1:6" x14ac:dyDescent="0.2">
      <c r="A1145" s="554"/>
      <c r="B1145" s="554"/>
      <c r="C1145" s="133" t="s">
        <v>4074</v>
      </c>
      <c r="D1145" s="131" t="s">
        <v>5095</v>
      </c>
      <c r="E1145" s="132" t="s">
        <v>678</v>
      </c>
      <c r="F1145" s="98">
        <v>20987.040000000001</v>
      </c>
    </row>
    <row r="1146" spans="1:6" x14ac:dyDescent="0.2">
      <c r="A1146" s="554"/>
      <c r="B1146" s="554"/>
      <c r="C1146" s="133" t="s">
        <v>4075</v>
      </c>
      <c r="D1146" s="131" t="s">
        <v>5097</v>
      </c>
      <c r="E1146" s="132" t="s">
        <v>679</v>
      </c>
      <c r="F1146" s="98">
        <v>23103.38</v>
      </c>
    </row>
    <row r="1147" spans="1:6" x14ac:dyDescent="0.2">
      <c r="A1147" s="554"/>
      <c r="B1147" s="554"/>
      <c r="C1147" s="133" t="s">
        <v>4076</v>
      </c>
      <c r="D1147" s="131" t="s">
        <v>5099</v>
      </c>
      <c r="E1147" s="132" t="s">
        <v>680</v>
      </c>
      <c r="F1147" s="98">
        <v>25396.080000000002</v>
      </c>
    </row>
    <row r="1148" spans="1:6" x14ac:dyDescent="0.2">
      <c r="A1148" s="554"/>
      <c r="B1148" s="554"/>
      <c r="C1148" s="133" t="s">
        <v>4077</v>
      </c>
      <c r="D1148" s="131" t="s">
        <v>5101</v>
      </c>
      <c r="E1148" s="132" t="s">
        <v>681</v>
      </c>
      <c r="F1148" s="98">
        <v>28217.86</v>
      </c>
    </row>
    <row r="1149" spans="1:6" x14ac:dyDescent="0.2">
      <c r="A1149" s="554"/>
      <c r="B1149" s="554"/>
      <c r="C1149" s="133" t="s">
        <v>4078</v>
      </c>
      <c r="D1149" s="131" t="s">
        <v>5103</v>
      </c>
      <c r="E1149" s="132" t="s">
        <v>682</v>
      </c>
      <c r="F1149" s="98">
        <v>31039.65</v>
      </c>
    </row>
    <row r="1150" spans="1:6" x14ac:dyDescent="0.2">
      <c r="A1150" s="554"/>
      <c r="B1150" s="554"/>
      <c r="C1150" s="133" t="s">
        <v>4079</v>
      </c>
      <c r="D1150" s="131" t="s">
        <v>5105</v>
      </c>
      <c r="E1150" s="132" t="s">
        <v>2111</v>
      </c>
      <c r="F1150" s="98">
        <v>33861.440000000002</v>
      </c>
    </row>
    <row r="1151" spans="1:6" x14ac:dyDescent="0.2">
      <c r="A1151" s="554"/>
      <c r="B1151" s="554"/>
      <c r="C1151" s="133" t="s">
        <v>4080</v>
      </c>
      <c r="D1151" s="131" t="s">
        <v>5107</v>
      </c>
      <c r="E1151" s="132" t="s">
        <v>2112</v>
      </c>
      <c r="F1151" s="98">
        <v>36683.22</v>
      </c>
    </row>
    <row r="1152" spans="1:6" x14ac:dyDescent="0.2">
      <c r="A1152" s="554"/>
      <c r="B1152" s="554"/>
      <c r="C1152" s="133" t="s">
        <v>4081</v>
      </c>
      <c r="D1152" s="131" t="s">
        <v>5109</v>
      </c>
      <c r="E1152" s="132" t="s">
        <v>2803</v>
      </c>
      <c r="F1152" s="98">
        <v>39505.01</v>
      </c>
    </row>
    <row r="1153" spans="1:6" x14ac:dyDescent="0.2">
      <c r="A1153" s="554"/>
      <c r="B1153" s="554"/>
      <c r="C1153" s="133" t="s">
        <v>4082</v>
      </c>
      <c r="D1153" s="131" t="s">
        <v>5111</v>
      </c>
      <c r="E1153" s="132" t="s">
        <v>4083</v>
      </c>
      <c r="F1153" s="98">
        <v>42326.8</v>
      </c>
    </row>
    <row r="1154" spans="1:6" x14ac:dyDescent="0.2">
      <c r="A1154" s="554"/>
      <c r="B1154" s="554"/>
      <c r="C1154" s="133" t="s">
        <v>3554</v>
      </c>
      <c r="D1154" s="131"/>
      <c r="E1154" s="132" t="s">
        <v>6212</v>
      </c>
      <c r="F1154" s="98"/>
    </row>
    <row r="1155" spans="1:6" x14ac:dyDescent="0.2">
      <c r="A1155" s="554"/>
      <c r="B1155" s="554"/>
      <c r="C1155" s="133" t="s">
        <v>6213</v>
      </c>
      <c r="D1155" s="131" t="s">
        <v>6216</v>
      </c>
      <c r="E1155" s="132" t="s">
        <v>6217</v>
      </c>
      <c r="F1155" s="98">
        <v>45148.58</v>
      </c>
    </row>
    <row r="1156" spans="1:6" x14ac:dyDescent="0.2">
      <c r="A1156" s="554"/>
      <c r="B1156" s="554"/>
      <c r="C1156" s="133" t="s">
        <v>6218</v>
      </c>
      <c r="D1156" s="131" t="s">
        <v>6221</v>
      </c>
      <c r="E1156" s="132" t="s">
        <v>6222</v>
      </c>
      <c r="F1156" s="98">
        <v>48323.09</v>
      </c>
    </row>
    <row r="1157" spans="1:6" x14ac:dyDescent="0.2">
      <c r="A1157" s="554"/>
      <c r="B1157" s="554"/>
      <c r="C1157" s="133" t="s">
        <v>6223</v>
      </c>
      <c r="D1157" s="131" t="s">
        <v>6226</v>
      </c>
      <c r="E1157" s="132" t="s">
        <v>6227</v>
      </c>
      <c r="F1157" s="98">
        <v>52555.77</v>
      </c>
    </row>
    <row r="1158" spans="1:6" x14ac:dyDescent="0.2">
      <c r="A1158" s="554"/>
      <c r="B1158" s="554"/>
      <c r="C1158" s="133" t="s">
        <v>6228</v>
      </c>
      <c r="D1158" s="131" t="s">
        <v>6231</v>
      </c>
      <c r="E1158" s="132" t="s">
        <v>6232</v>
      </c>
      <c r="F1158" s="98">
        <v>56788.45</v>
      </c>
    </row>
    <row r="1159" spans="1:6" x14ac:dyDescent="0.2">
      <c r="A1159" s="554"/>
      <c r="B1159" s="554"/>
      <c r="C1159" s="133" t="s">
        <v>6233</v>
      </c>
      <c r="D1159" s="131" t="s">
        <v>6236</v>
      </c>
      <c r="E1159" s="132" t="s">
        <v>6237</v>
      </c>
      <c r="F1159" s="98">
        <v>61021.13</v>
      </c>
    </row>
    <row r="1160" spans="1:6" x14ac:dyDescent="0.2">
      <c r="A1160" s="554"/>
      <c r="B1160" s="554"/>
      <c r="C1160" s="133" t="s">
        <v>6238</v>
      </c>
      <c r="D1160" s="131" t="s">
        <v>6241</v>
      </c>
      <c r="E1160" s="132" t="s">
        <v>6242</v>
      </c>
      <c r="F1160" s="98">
        <v>65253.81</v>
      </c>
    </row>
    <row r="1161" spans="1:6" x14ac:dyDescent="0.2">
      <c r="A1161" s="554"/>
      <c r="B1161" s="554"/>
      <c r="C1161" s="133" t="s">
        <v>6243</v>
      </c>
      <c r="D1161" s="131" t="s">
        <v>6246</v>
      </c>
      <c r="E1161" s="132" t="s">
        <v>6247</v>
      </c>
      <c r="F1161" s="98">
        <v>69839.210000000006</v>
      </c>
    </row>
    <row r="1162" spans="1:6" x14ac:dyDescent="0.2">
      <c r="A1162" s="554"/>
      <c r="B1162" s="554"/>
      <c r="C1162" s="133" t="s">
        <v>6248</v>
      </c>
      <c r="D1162" s="131" t="s">
        <v>6251</v>
      </c>
      <c r="E1162" s="132" t="s">
        <v>6252</v>
      </c>
      <c r="F1162" s="98">
        <v>75482.789999999994</v>
      </c>
    </row>
    <row r="1163" spans="1:6" x14ac:dyDescent="0.2">
      <c r="A1163" s="554"/>
      <c r="B1163" s="554"/>
      <c r="C1163" s="133" t="s">
        <v>6253</v>
      </c>
      <c r="D1163" s="131" t="s">
        <v>6256</v>
      </c>
      <c r="E1163" s="132" t="s">
        <v>6257</v>
      </c>
      <c r="F1163" s="98">
        <v>81126.36</v>
      </c>
    </row>
    <row r="1164" spans="1:6" x14ac:dyDescent="0.2">
      <c r="A1164" s="554"/>
      <c r="B1164" s="554"/>
      <c r="C1164" s="133" t="s">
        <v>6258</v>
      </c>
      <c r="D1164" s="131" t="s">
        <v>6261</v>
      </c>
      <c r="E1164" s="132" t="s">
        <v>6262</v>
      </c>
      <c r="F1164" s="98">
        <v>86769.93</v>
      </c>
    </row>
    <row r="1165" spans="1:6" x14ac:dyDescent="0.2">
      <c r="A1165" s="554"/>
      <c r="B1165" s="554"/>
      <c r="C1165" s="133" t="s">
        <v>6263</v>
      </c>
      <c r="D1165" s="131" t="s">
        <v>6266</v>
      </c>
      <c r="E1165" s="132" t="s">
        <v>6267</v>
      </c>
      <c r="F1165" s="98">
        <v>92413.5</v>
      </c>
    </row>
    <row r="1166" spans="1:6" x14ac:dyDescent="0.2">
      <c r="A1166" s="554"/>
      <c r="B1166" s="554"/>
      <c r="C1166" s="133" t="s">
        <v>6268</v>
      </c>
      <c r="D1166" s="131" t="s">
        <v>6271</v>
      </c>
      <c r="E1166" s="132" t="s">
        <v>6272</v>
      </c>
      <c r="F1166" s="98">
        <v>98409.8</v>
      </c>
    </row>
    <row r="1167" spans="1:6" x14ac:dyDescent="0.2">
      <c r="A1167" s="554"/>
      <c r="B1167" s="554"/>
      <c r="C1167" s="133" t="s">
        <v>6273</v>
      </c>
      <c r="D1167" s="131" t="s">
        <v>6276</v>
      </c>
      <c r="E1167" s="132" t="s">
        <v>6277</v>
      </c>
      <c r="F1167" s="98">
        <v>105464.27</v>
      </c>
    </row>
    <row r="1168" spans="1:6" x14ac:dyDescent="0.2">
      <c r="A1168" s="554"/>
      <c r="B1168" s="554"/>
      <c r="C1168" s="133" t="s">
        <v>6278</v>
      </c>
      <c r="D1168" s="131" t="s">
        <v>6281</v>
      </c>
      <c r="E1168" s="132" t="s">
        <v>6282</v>
      </c>
      <c r="F1168" s="98">
        <v>112518.73</v>
      </c>
    </row>
    <row r="1169" spans="1:6" x14ac:dyDescent="0.2">
      <c r="A1169" s="554"/>
      <c r="B1169" s="554"/>
      <c r="C1169" s="133" t="s">
        <v>6283</v>
      </c>
      <c r="D1169" s="131" t="s">
        <v>6286</v>
      </c>
      <c r="E1169" s="132" t="s">
        <v>6287</v>
      </c>
      <c r="F1169" s="98">
        <v>119573.2</v>
      </c>
    </row>
    <row r="1170" spans="1:6" x14ac:dyDescent="0.2">
      <c r="A1170" s="554"/>
      <c r="B1170" s="554"/>
      <c r="C1170" s="133" t="s">
        <v>6288</v>
      </c>
      <c r="D1170" s="131" t="s">
        <v>6291</v>
      </c>
      <c r="E1170" s="132" t="s">
        <v>6292</v>
      </c>
      <c r="F1170" s="98">
        <v>126627.66</v>
      </c>
    </row>
    <row r="1171" spans="1:6" x14ac:dyDescent="0.2">
      <c r="A1171" s="555"/>
      <c r="B1171" s="555"/>
      <c r="C1171" s="133" t="s">
        <v>6293</v>
      </c>
      <c r="D1171" s="131" t="s">
        <v>6296</v>
      </c>
      <c r="E1171" s="132" t="s">
        <v>6297</v>
      </c>
      <c r="F1171" s="98">
        <v>133682.13</v>
      </c>
    </row>
    <row r="1172" spans="1:6" x14ac:dyDescent="0.2">
      <c r="A1172" s="553" t="s">
        <v>61</v>
      </c>
      <c r="B1172" s="553" t="s">
        <v>62</v>
      </c>
      <c r="C1172" s="133"/>
      <c r="D1172" s="131"/>
      <c r="E1172" s="556" t="s">
        <v>3007</v>
      </c>
      <c r="F1172" s="557"/>
    </row>
    <row r="1173" spans="1:6" ht="14.25" x14ac:dyDescent="0.2">
      <c r="A1173" s="554"/>
      <c r="B1173" s="554"/>
      <c r="C1173" s="133" t="s">
        <v>6301</v>
      </c>
      <c r="D1173" s="131" t="s">
        <v>5157</v>
      </c>
      <c r="E1173" s="132" t="s">
        <v>944</v>
      </c>
      <c r="F1173" s="98">
        <v>300.35000000000002</v>
      </c>
    </row>
    <row r="1174" spans="1:6" ht="14.25" x14ac:dyDescent="0.2">
      <c r="A1174" s="554"/>
      <c r="B1174" s="554"/>
      <c r="C1174" s="133" t="s">
        <v>6302</v>
      </c>
      <c r="D1174" s="131" t="s">
        <v>5158</v>
      </c>
      <c r="E1174" s="132" t="s">
        <v>945</v>
      </c>
      <c r="F1174" s="98">
        <v>600.70000000000005</v>
      </c>
    </row>
    <row r="1175" spans="1:6" x14ac:dyDescent="0.2">
      <c r="A1175" s="554"/>
      <c r="B1175" s="554"/>
      <c r="C1175" s="133" t="s">
        <v>3008</v>
      </c>
      <c r="D1175" s="131" t="s">
        <v>5159</v>
      </c>
      <c r="E1175" s="132" t="s">
        <v>2258</v>
      </c>
      <c r="F1175" s="98">
        <v>901.05</v>
      </c>
    </row>
    <row r="1176" spans="1:6" x14ac:dyDescent="0.2">
      <c r="A1176" s="554"/>
      <c r="B1176" s="554"/>
      <c r="C1176" s="133" t="s">
        <v>3009</v>
      </c>
      <c r="D1176" s="131" t="s">
        <v>5160</v>
      </c>
      <c r="E1176" s="132" t="s">
        <v>2259</v>
      </c>
      <c r="F1176" s="98">
        <v>1351.58</v>
      </c>
    </row>
    <row r="1177" spans="1:6" x14ac:dyDescent="0.2">
      <c r="A1177" s="554"/>
      <c r="B1177" s="554"/>
      <c r="C1177" s="133" t="s">
        <v>3010</v>
      </c>
      <c r="D1177" s="131" t="s">
        <v>5161</v>
      </c>
      <c r="E1177" s="132" t="s">
        <v>2261</v>
      </c>
      <c r="F1177" s="98">
        <v>1802.1</v>
      </c>
    </row>
    <row r="1178" spans="1:6" x14ac:dyDescent="0.2">
      <c r="A1178" s="554"/>
      <c r="B1178" s="554"/>
      <c r="C1178" s="133" t="s">
        <v>3011</v>
      </c>
      <c r="D1178" s="131" t="s">
        <v>5162</v>
      </c>
      <c r="E1178" s="132" t="s">
        <v>2263</v>
      </c>
      <c r="F1178" s="98">
        <v>2252.63</v>
      </c>
    </row>
    <row r="1179" spans="1:6" x14ac:dyDescent="0.2">
      <c r="A1179" s="554"/>
      <c r="B1179" s="554"/>
      <c r="C1179" s="133" t="s">
        <v>3012</v>
      </c>
      <c r="D1179" s="131" t="s">
        <v>5163</v>
      </c>
      <c r="E1179" s="132" t="s">
        <v>2265</v>
      </c>
      <c r="F1179" s="98">
        <v>2703.15</v>
      </c>
    </row>
    <row r="1180" spans="1:6" x14ac:dyDescent="0.2">
      <c r="A1180" s="554"/>
      <c r="B1180" s="554"/>
      <c r="C1180" s="133" t="s">
        <v>3013</v>
      </c>
      <c r="D1180" s="131" t="s">
        <v>5164</v>
      </c>
      <c r="E1180" s="132" t="s">
        <v>2267</v>
      </c>
      <c r="F1180" s="98">
        <v>3153.68</v>
      </c>
    </row>
    <row r="1181" spans="1:6" x14ac:dyDescent="0.2">
      <c r="A1181" s="554"/>
      <c r="B1181" s="554"/>
      <c r="C1181" s="133" t="s">
        <v>3014</v>
      </c>
      <c r="D1181" s="131" t="s">
        <v>5165</v>
      </c>
      <c r="E1181" s="132" t="s">
        <v>2269</v>
      </c>
      <c r="F1181" s="98">
        <v>3604.2</v>
      </c>
    </row>
    <row r="1182" spans="1:6" x14ac:dyDescent="0.2">
      <c r="A1182" s="554"/>
      <c r="B1182" s="554"/>
      <c r="C1182" s="133" t="s">
        <v>3015</v>
      </c>
      <c r="D1182" s="131" t="s">
        <v>5166</v>
      </c>
      <c r="E1182" s="132" t="s">
        <v>2271</v>
      </c>
      <c r="F1182" s="98">
        <v>4054.73</v>
      </c>
    </row>
    <row r="1183" spans="1:6" x14ac:dyDescent="0.2">
      <c r="A1183" s="554"/>
      <c r="B1183" s="554"/>
      <c r="C1183" s="133" t="s">
        <v>3016</v>
      </c>
      <c r="D1183" s="131" t="s">
        <v>5167</v>
      </c>
      <c r="E1183" s="132" t="s">
        <v>2273</v>
      </c>
      <c r="F1183" s="98">
        <v>4505.25</v>
      </c>
    </row>
    <row r="1184" spans="1:6" x14ac:dyDescent="0.2">
      <c r="A1184" s="554"/>
      <c r="B1184" s="554"/>
      <c r="C1184" s="133" t="s">
        <v>3017</v>
      </c>
      <c r="D1184" s="131" t="s">
        <v>5168</v>
      </c>
      <c r="E1184" s="132" t="s">
        <v>2275</v>
      </c>
      <c r="F1184" s="98">
        <v>4955.78</v>
      </c>
    </row>
    <row r="1185" spans="1:6" x14ac:dyDescent="0.2">
      <c r="A1185" s="555"/>
      <c r="B1185" s="555"/>
      <c r="C1185" s="133" t="s">
        <v>3018</v>
      </c>
      <c r="D1185" s="131" t="s">
        <v>5169</v>
      </c>
      <c r="E1185" s="132" t="s">
        <v>5861</v>
      </c>
      <c r="F1185" s="98">
        <v>5406.3</v>
      </c>
    </row>
    <row r="1186" spans="1:6" ht="25.5" x14ac:dyDescent="0.2">
      <c r="A1186" s="553" t="s">
        <v>6303</v>
      </c>
      <c r="B1186" s="553" t="s">
        <v>64</v>
      </c>
      <c r="C1186" s="558"/>
      <c r="D1186" s="131" t="s">
        <v>5448</v>
      </c>
      <c r="E1186" s="132" t="s">
        <v>6083</v>
      </c>
      <c r="F1186" s="562"/>
    </row>
    <row r="1187" spans="1:6" ht="25.5" x14ac:dyDescent="0.2">
      <c r="A1187" s="554"/>
      <c r="B1187" s="554"/>
      <c r="C1187" s="560"/>
      <c r="D1187" s="131" t="s">
        <v>5449</v>
      </c>
      <c r="E1187" s="132" t="s">
        <v>6084</v>
      </c>
      <c r="F1187" s="563"/>
    </row>
    <row r="1188" spans="1:6" ht="51" x14ac:dyDescent="0.2">
      <c r="A1188" s="554"/>
      <c r="B1188" s="554"/>
      <c r="C1188" s="133" t="s">
        <v>3019</v>
      </c>
      <c r="D1188" s="136" t="s">
        <v>5170</v>
      </c>
      <c r="E1188" s="132" t="s">
        <v>372</v>
      </c>
      <c r="F1188" s="98">
        <v>1707.39</v>
      </c>
    </row>
    <row r="1189" spans="1:6" ht="51" x14ac:dyDescent="0.2">
      <c r="A1189" s="554"/>
      <c r="B1189" s="554"/>
      <c r="C1189" s="133" t="s">
        <v>3020</v>
      </c>
      <c r="D1189" s="136" t="s">
        <v>5171</v>
      </c>
      <c r="E1189" s="132" t="s">
        <v>374</v>
      </c>
      <c r="F1189" s="98">
        <v>3414.78</v>
      </c>
    </row>
    <row r="1190" spans="1:6" ht="51" x14ac:dyDescent="0.2">
      <c r="A1190" s="555"/>
      <c r="B1190" s="555"/>
      <c r="C1190" s="133" t="s">
        <v>3021</v>
      </c>
      <c r="D1190" s="136" t="s">
        <v>5172</v>
      </c>
      <c r="E1190" s="132" t="s">
        <v>1035</v>
      </c>
      <c r="F1190" s="98">
        <v>5122.17</v>
      </c>
    </row>
    <row r="1191" spans="1:6" ht="38.25" x14ac:dyDescent="0.2">
      <c r="A1191" s="134" t="s">
        <v>3813</v>
      </c>
      <c r="B1191" s="134" t="s">
        <v>3814</v>
      </c>
      <c r="C1191" s="133"/>
      <c r="D1191" s="131" t="s">
        <v>5173</v>
      </c>
      <c r="E1191" s="132" t="s">
        <v>5174</v>
      </c>
      <c r="F1191" s="135" t="s">
        <v>4129</v>
      </c>
    </row>
    <row r="1192" spans="1:6" x14ac:dyDescent="0.2">
      <c r="A1192" s="553" t="s">
        <v>65</v>
      </c>
      <c r="B1192" s="553" t="s">
        <v>66</v>
      </c>
      <c r="C1192" s="133"/>
      <c r="D1192" s="131"/>
      <c r="E1192" s="556" t="s">
        <v>5176</v>
      </c>
      <c r="F1192" s="557"/>
    </row>
    <row r="1193" spans="1:6" x14ac:dyDescent="0.2">
      <c r="A1193" s="554"/>
      <c r="B1193" s="554"/>
      <c r="C1193" s="133" t="s">
        <v>5177</v>
      </c>
      <c r="D1193" s="131" t="s">
        <v>5178</v>
      </c>
      <c r="E1193" s="132" t="s">
        <v>1852</v>
      </c>
      <c r="F1193" s="98">
        <v>5525.1</v>
      </c>
    </row>
    <row r="1194" spans="1:6" x14ac:dyDescent="0.2">
      <c r="A1194" s="554"/>
      <c r="B1194" s="554"/>
      <c r="C1194" s="133" t="s">
        <v>5179</v>
      </c>
      <c r="D1194" s="131" t="s">
        <v>5180</v>
      </c>
      <c r="E1194" s="132" t="s">
        <v>937</v>
      </c>
      <c r="F1194" s="98">
        <v>11050.2</v>
      </c>
    </row>
    <row r="1195" spans="1:6" x14ac:dyDescent="0.2">
      <c r="A1195" s="554"/>
      <c r="B1195" s="554"/>
      <c r="C1195" s="133" t="s">
        <v>5181</v>
      </c>
      <c r="D1195" s="131" t="s">
        <v>5182</v>
      </c>
      <c r="E1195" s="132" t="s">
        <v>1195</v>
      </c>
      <c r="F1195" s="98">
        <v>16575.3</v>
      </c>
    </row>
    <row r="1196" spans="1:6" x14ac:dyDescent="0.2">
      <c r="A1196" s="554"/>
      <c r="B1196" s="554"/>
      <c r="C1196" s="133" t="s">
        <v>5183</v>
      </c>
      <c r="D1196" s="131" t="s">
        <v>5184</v>
      </c>
      <c r="E1196" s="132" t="s">
        <v>1197</v>
      </c>
      <c r="F1196" s="98">
        <v>22100.400000000001</v>
      </c>
    </row>
    <row r="1197" spans="1:6" x14ac:dyDescent="0.2">
      <c r="A1197" s="554"/>
      <c r="B1197" s="554"/>
      <c r="C1197" s="133" t="s">
        <v>5185</v>
      </c>
      <c r="D1197" s="131" t="s">
        <v>5186</v>
      </c>
      <c r="E1197" s="132" t="s">
        <v>1199</v>
      </c>
      <c r="F1197" s="98">
        <v>27625.5</v>
      </c>
    </row>
    <row r="1198" spans="1:6" x14ac:dyDescent="0.2">
      <c r="A1198" s="554"/>
      <c r="B1198" s="554"/>
      <c r="C1198" s="133" t="s">
        <v>5187</v>
      </c>
      <c r="D1198" s="131" t="s">
        <v>5188</v>
      </c>
      <c r="E1198" s="132" t="s">
        <v>1201</v>
      </c>
      <c r="F1198" s="98">
        <v>33150.6</v>
      </c>
    </row>
    <row r="1199" spans="1:6" x14ac:dyDescent="0.2">
      <c r="A1199" s="554"/>
      <c r="B1199" s="554"/>
      <c r="C1199" s="133" t="s">
        <v>5189</v>
      </c>
      <c r="D1199" s="131" t="s">
        <v>5190</v>
      </c>
      <c r="E1199" s="132" t="s">
        <v>1203</v>
      </c>
      <c r="F1199" s="98">
        <v>38675.699999999997</v>
      </c>
    </row>
    <row r="1200" spans="1:6" x14ac:dyDescent="0.2">
      <c r="A1200" s="554"/>
      <c r="B1200" s="554"/>
      <c r="C1200" s="133" t="s">
        <v>5191</v>
      </c>
      <c r="D1200" s="131" t="s">
        <v>5192</v>
      </c>
      <c r="E1200" s="132" t="s">
        <v>1205</v>
      </c>
      <c r="F1200" s="98">
        <v>44200.800000000003</v>
      </c>
    </row>
    <row r="1201" spans="1:6" x14ac:dyDescent="0.2">
      <c r="A1201" s="554"/>
      <c r="B1201" s="554"/>
      <c r="C1201" s="133" t="s">
        <v>5193</v>
      </c>
      <c r="D1201" s="131" t="s">
        <v>5194</v>
      </c>
      <c r="E1201" s="132" t="s">
        <v>1207</v>
      </c>
      <c r="F1201" s="98">
        <v>49725.9</v>
      </c>
    </row>
    <row r="1202" spans="1:6" x14ac:dyDescent="0.2">
      <c r="A1202" s="554"/>
      <c r="B1202" s="554"/>
      <c r="C1202" s="133" t="s">
        <v>5195</v>
      </c>
      <c r="D1202" s="131" t="s">
        <v>5196</v>
      </c>
      <c r="E1202" s="132" t="s">
        <v>1229</v>
      </c>
      <c r="F1202" s="98">
        <v>55251</v>
      </c>
    </row>
    <row r="1203" spans="1:6" x14ac:dyDescent="0.2">
      <c r="A1203" s="554"/>
      <c r="B1203" s="554"/>
      <c r="C1203" s="133" t="s">
        <v>5197</v>
      </c>
      <c r="D1203" s="131" t="s">
        <v>5198</v>
      </c>
      <c r="E1203" s="132" t="s">
        <v>1230</v>
      </c>
      <c r="F1203" s="98">
        <v>60776.1</v>
      </c>
    </row>
    <row r="1204" spans="1:6" x14ac:dyDescent="0.2">
      <c r="A1204" s="554"/>
      <c r="B1204" s="554"/>
      <c r="C1204" s="133" t="s">
        <v>5199</v>
      </c>
      <c r="D1204" s="131" t="s">
        <v>5200</v>
      </c>
      <c r="E1204" s="132" t="s">
        <v>1231</v>
      </c>
      <c r="F1204" s="98">
        <v>66301.2</v>
      </c>
    </row>
    <row r="1205" spans="1:6" x14ac:dyDescent="0.2">
      <c r="A1205" s="554"/>
      <c r="B1205" s="554"/>
      <c r="C1205" s="133" t="s">
        <v>5201</v>
      </c>
      <c r="D1205" s="131" t="s">
        <v>5202</v>
      </c>
      <c r="E1205" s="132" t="s">
        <v>5203</v>
      </c>
      <c r="F1205" s="98">
        <v>71826.3</v>
      </c>
    </row>
    <row r="1206" spans="1:6" x14ac:dyDescent="0.2">
      <c r="A1206" s="554"/>
      <c r="B1206" s="554"/>
      <c r="C1206" s="133" t="s">
        <v>5204</v>
      </c>
      <c r="D1206" s="131" t="s">
        <v>5205</v>
      </c>
      <c r="E1206" s="132" t="s">
        <v>5206</v>
      </c>
      <c r="F1206" s="98">
        <v>77351.399999999994</v>
      </c>
    </row>
    <row r="1207" spans="1:6" x14ac:dyDescent="0.2">
      <c r="A1207" s="554"/>
      <c r="B1207" s="554"/>
      <c r="C1207" s="133" t="s">
        <v>5207</v>
      </c>
      <c r="D1207" s="131" t="s">
        <v>5208</v>
      </c>
      <c r="E1207" s="132" t="s">
        <v>5209</v>
      </c>
      <c r="F1207" s="98">
        <v>82876.5</v>
      </c>
    </row>
    <row r="1208" spans="1:6" x14ac:dyDescent="0.2">
      <c r="A1208" s="554"/>
      <c r="B1208" s="554"/>
      <c r="C1208" s="133" t="s">
        <v>5210</v>
      </c>
      <c r="D1208" s="131" t="s">
        <v>5211</v>
      </c>
      <c r="E1208" s="132" t="s">
        <v>5212</v>
      </c>
      <c r="F1208" s="98">
        <v>88401.600000000006</v>
      </c>
    </row>
    <row r="1209" spans="1:6" x14ac:dyDescent="0.2">
      <c r="A1209" s="554"/>
      <c r="B1209" s="554"/>
      <c r="C1209" s="133" t="s">
        <v>5213</v>
      </c>
      <c r="D1209" s="131" t="s">
        <v>5214</v>
      </c>
      <c r="E1209" s="132" t="s">
        <v>5215</v>
      </c>
      <c r="F1209" s="98">
        <v>93926.7</v>
      </c>
    </row>
    <row r="1210" spans="1:6" x14ac:dyDescent="0.2">
      <c r="A1210" s="554"/>
      <c r="B1210" s="554"/>
      <c r="C1210" s="133" t="s">
        <v>5216</v>
      </c>
      <c r="D1210" s="131" t="s">
        <v>5217</v>
      </c>
      <c r="E1210" s="132" t="s">
        <v>5218</v>
      </c>
      <c r="F1210" s="98">
        <v>99451.8</v>
      </c>
    </row>
    <row r="1211" spans="1:6" x14ac:dyDescent="0.2">
      <c r="A1211" s="554"/>
      <c r="B1211" s="554"/>
      <c r="C1211" s="133" t="s">
        <v>5219</v>
      </c>
      <c r="D1211" s="131" t="s">
        <v>5220</v>
      </c>
      <c r="E1211" s="132" t="s">
        <v>5221</v>
      </c>
      <c r="F1211" s="98">
        <v>104976.9</v>
      </c>
    </row>
    <row r="1212" spans="1:6" x14ac:dyDescent="0.2">
      <c r="A1212" s="554"/>
      <c r="B1212" s="554"/>
      <c r="C1212" s="133" t="s">
        <v>5222</v>
      </c>
      <c r="D1212" s="131"/>
      <c r="E1212" s="132" t="s">
        <v>6901</v>
      </c>
      <c r="F1212" s="98"/>
    </row>
    <row r="1213" spans="1:6" x14ac:dyDescent="0.2">
      <c r="A1213" s="554"/>
      <c r="B1213" s="554"/>
      <c r="C1213" s="133" t="s">
        <v>6902</v>
      </c>
      <c r="D1213" s="131" t="s">
        <v>6903</v>
      </c>
      <c r="E1213" s="132" t="s">
        <v>6904</v>
      </c>
      <c r="F1213" s="98">
        <v>113264.55</v>
      </c>
    </row>
    <row r="1214" spans="1:6" x14ac:dyDescent="0.2">
      <c r="A1214" s="554"/>
      <c r="B1214" s="554"/>
      <c r="C1214" s="133" t="s">
        <v>6905</v>
      </c>
      <c r="D1214" s="131" t="s">
        <v>6906</v>
      </c>
      <c r="E1214" s="132" t="s">
        <v>6907</v>
      </c>
      <c r="F1214" s="98">
        <v>124314.75</v>
      </c>
    </row>
    <row r="1215" spans="1:6" x14ac:dyDescent="0.2">
      <c r="A1215" s="554"/>
      <c r="B1215" s="554"/>
      <c r="C1215" s="133" t="s">
        <v>6908</v>
      </c>
      <c r="D1215" s="131" t="s">
        <v>6909</v>
      </c>
      <c r="E1215" s="132" t="s">
        <v>6910</v>
      </c>
      <c r="F1215" s="98">
        <v>135364.95000000001</v>
      </c>
    </row>
    <row r="1216" spans="1:6" x14ac:dyDescent="0.2">
      <c r="A1216" s="554"/>
      <c r="B1216" s="554"/>
      <c r="C1216" s="133" t="s">
        <v>6911</v>
      </c>
      <c r="D1216" s="131" t="s">
        <v>6912</v>
      </c>
      <c r="E1216" s="132" t="s">
        <v>6913</v>
      </c>
      <c r="F1216" s="98">
        <v>146415.15</v>
      </c>
    </row>
    <row r="1217" spans="1:6" x14ac:dyDescent="0.2">
      <c r="A1217" s="554"/>
      <c r="B1217" s="554"/>
      <c r="C1217" s="133" t="s">
        <v>6914</v>
      </c>
      <c r="D1217" s="131" t="s">
        <v>6915</v>
      </c>
      <c r="E1217" s="132" t="s">
        <v>6916</v>
      </c>
      <c r="F1217" s="98">
        <v>160227.9</v>
      </c>
    </row>
    <row r="1218" spans="1:6" x14ac:dyDescent="0.2">
      <c r="A1218" s="554"/>
      <c r="B1218" s="554"/>
      <c r="C1218" s="133" t="s">
        <v>6917</v>
      </c>
      <c r="D1218" s="131" t="s">
        <v>6918</v>
      </c>
      <c r="E1218" s="132" t="s">
        <v>6919</v>
      </c>
      <c r="F1218" s="98">
        <v>182328.3</v>
      </c>
    </row>
    <row r="1219" spans="1:6" x14ac:dyDescent="0.2">
      <c r="A1219" s="554"/>
      <c r="B1219" s="554"/>
      <c r="C1219" s="133" t="s">
        <v>6920</v>
      </c>
      <c r="D1219" s="131" t="s">
        <v>6921</v>
      </c>
      <c r="E1219" s="132" t="s">
        <v>6922</v>
      </c>
      <c r="F1219" s="98">
        <v>213637.2</v>
      </c>
    </row>
    <row r="1220" spans="1:6" x14ac:dyDescent="0.2">
      <c r="A1220" s="554"/>
      <c r="B1220" s="554"/>
      <c r="C1220" s="133" t="s">
        <v>6923</v>
      </c>
      <c r="D1220" s="131" t="s">
        <v>6924</v>
      </c>
      <c r="E1220" s="132" t="s">
        <v>6925</v>
      </c>
      <c r="F1220" s="98">
        <v>257838</v>
      </c>
    </row>
    <row r="1221" spans="1:6" x14ac:dyDescent="0.2">
      <c r="A1221" s="554"/>
      <c r="B1221" s="554"/>
      <c r="C1221" s="133" t="s">
        <v>6926</v>
      </c>
      <c r="D1221" s="131" t="s">
        <v>6927</v>
      </c>
      <c r="E1221" s="132" t="s">
        <v>6928</v>
      </c>
      <c r="F1221" s="98">
        <v>316772.40000000002</v>
      </c>
    </row>
    <row r="1222" spans="1:6" x14ac:dyDescent="0.2">
      <c r="A1222" s="554"/>
      <c r="B1222" s="554"/>
      <c r="C1222" s="133" t="s">
        <v>6929</v>
      </c>
      <c r="D1222" s="131" t="s">
        <v>6930</v>
      </c>
      <c r="E1222" s="132" t="s">
        <v>6931</v>
      </c>
      <c r="F1222" s="98">
        <v>405174</v>
      </c>
    </row>
    <row r="1223" spans="1:6" x14ac:dyDescent="0.2">
      <c r="A1223" s="555"/>
      <c r="B1223" s="555"/>
      <c r="C1223" s="133" t="s">
        <v>6932</v>
      </c>
      <c r="D1223" s="131" t="s">
        <v>6933</v>
      </c>
      <c r="E1223" s="132" t="s">
        <v>6934</v>
      </c>
      <c r="F1223" s="98">
        <v>493575.6</v>
      </c>
    </row>
    <row r="1224" spans="1:6" x14ac:dyDescent="0.2">
      <c r="A1224" s="553" t="s">
        <v>69</v>
      </c>
      <c r="B1224" s="553" t="s">
        <v>70</v>
      </c>
      <c r="C1224" s="133"/>
      <c r="D1224" s="131"/>
      <c r="E1224" s="556" t="s">
        <v>5271</v>
      </c>
      <c r="F1224" s="557"/>
    </row>
    <row r="1225" spans="1:6" x14ac:dyDescent="0.2">
      <c r="A1225" s="554"/>
      <c r="B1225" s="554"/>
      <c r="C1225" s="133" t="s">
        <v>5272</v>
      </c>
      <c r="D1225" s="131" t="s">
        <v>5273</v>
      </c>
      <c r="E1225" s="132" t="s">
        <v>5274</v>
      </c>
      <c r="F1225" s="98">
        <v>910.83</v>
      </c>
    </row>
    <row r="1226" spans="1:6" x14ac:dyDescent="0.2">
      <c r="A1226" s="554"/>
      <c r="B1226" s="554"/>
      <c r="C1226" s="133" t="s">
        <v>5275</v>
      </c>
      <c r="D1226" s="131" t="s">
        <v>5276</v>
      </c>
      <c r="E1226" s="132" t="s">
        <v>5277</v>
      </c>
      <c r="F1226" s="98">
        <v>1682.27</v>
      </c>
    </row>
    <row r="1227" spans="1:6" x14ac:dyDescent="0.2">
      <c r="A1227" s="554"/>
      <c r="B1227" s="554"/>
      <c r="C1227" s="133" t="s">
        <v>5278</v>
      </c>
      <c r="D1227" s="131" t="s">
        <v>5279</v>
      </c>
      <c r="E1227" s="132" t="s">
        <v>2739</v>
      </c>
      <c r="F1227" s="98">
        <v>2403.2399999999998</v>
      </c>
    </row>
    <row r="1228" spans="1:6" x14ac:dyDescent="0.2">
      <c r="A1228" s="554"/>
      <c r="B1228" s="554"/>
      <c r="C1228" s="133" t="s">
        <v>5280</v>
      </c>
      <c r="D1228" s="131" t="s">
        <v>5281</v>
      </c>
      <c r="E1228" s="132" t="s">
        <v>2740</v>
      </c>
      <c r="F1228" s="98">
        <v>3124.21</v>
      </c>
    </row>
    <row r="1229" spans="1:6" x14ac:dyDescent="0.2">
      <c r="A1229" s="554"/>
      <c r="B1229" s="554"/>
      <c r="C1229" s="133" t="s">
        <v>5282</v>
      </c>
      <c r="D1229" s="131" t="s">
        <v>5283</v>
      </c>
      <c r="E1229" s="132" t="s">
        <v>2030</v>
      </c>
      <c r="F1229" s="98">
        <v>3845.18</v>
      </c>
    </row>
    <row r="1230" spans="1:6" x14ac:dyDescent="0.2">
      <c r="A1230" s="554"/>
      <c r="B1230" s="554"/>
      <c r="C1230" s="133" t="s">
        <v>5284</v>
      </c>
      <c r="D1230" s="131" t="s">
        <v>5285</v>
      </c>
      <c r="E1230" s="132" t="s">
        <v>5286</v>
      </c>
      <c r="F1230" s="98">
        <v>4566.16</v>
      </c>
    </row>
    <row r="1231" spans="1:6" x14ac:dyDescent="0.2">
      <c r="A1231" s="554"/>
      <c r="B1231" s="554"/>
      <c r="C1231" s="133" t="s">
        <v>5287</v>
      </c>
      <c r="D1231" s="131" t="s">
        <v>5288</v>
      </c>
      <c r="E1231" s="132" t="s">
        <v>5289</v>
      </c>
      <c r="F1231" s="98">
        <v>5193.88</v>
      </c>
    </row>
    <row r="1232" spans="1:6" x14ac:dyDescent="0.2">
      <c r="A1232" s="554"/>
      <c r="B1232" s="554"/>
      <c r="C1232" s="133" t="s">
        <v>5290</v>
      </c>
      <c r="D1232" s="131" t="s">
        <v>5291</v>
      </c>
      <c r="E1232" s="132" t="s">
        <v>5292</v>
      </c>
      <c r="F1232" s="98">
        <v>6008.1</v>
      </c>
    </row>
    <row r="1233" spans="1:6" x14ac:dyDescent="0.2">
      <c r="A1233" s="554"/>
      <c r="B1233" s="554"/>
      <c r="C1233" s="133" t="s">
        <v>5293</v>
      </c>
      <c r="D1233" s="131" t="s">
        <v>5294</v>
      </c>
      <c r="E1233" s="132" t="s">
        <v>5295</v>
      </c>
      <c r="F1233" s="98">
        <v>6729.07</v>
      </c>
    </row>
    <row r="1234" spans="1:6" x14ac:dyDescent="0.2">
      <c r="A1234" s="554"/>
      <c r="B1234" s="554"/>
      <c r="C1234" s="133" t="s">
        <v>5296</v>
      </c>
      <c r="D1234" s="131" t="s">
        <v>5297</v>
      </c>
      <c r="E1234" s="132" t="s">
        <v>5298</v>
      </c>
      <c r="F1234" s="98">
        <v>7450.04</v>
      </c>
    </row>
    <row r="1235" spans="1:6" x14ac:dyDescent="0.2">
      <c r="A1235" s="554"/>
      <c r="B1235" s="554"/>
      <c r="C1235" s="133" t="s">
        <v>5299</v>
      </c>
      <c r="D1235" s="131" t="s">
        <v>5300</v>
      </c>
      <c r="E1235" s="132" t="s">
        <v>5301</v>
      </c>
      <c r="F1235" s="98">
        <v>8171.02</v>
      </c>
    </row>
    <row r="1236" spans="1:6" x14ac:dyDescent="0.2">
      <c r="A1236" s="554"/>
      <c r="B1236" s="554"/>
      <c r="C1236" s="133" t="s">
        <v>5302</v>
      </c>
      <c r="D1236" s="131" t="s">
        <v>5303</v>
      </c>
      <c r="E1236" s="132" t="s">
        <v>5304</v>
      </c>
      <c r="F1236" s="98">
        <v>8891.99</v>
      </c>
    </row>
    <row r="1237" spans="1:6" x14ac:dyDescent="0.2">
      <c r="A1237" s="554"/>
      <c r="B1237" s="554"/>
      <c r="C1237" s="133" t="s">
        <v>5305</v>
      </c>
      <c r="D1237" s="131" t="s">
        <v>5306</v>
      </c>
      <c r="E1237" s="132" t="s">
        <v>5307</v>
      </c>
      <c r="F1237" s="98">
        <v>9612.9599999999991</v>
      </c>
    </row>
    <row r="1238" spans="1:6" x14ac:dyDescent="0.2">
      <c r="A1238" s="554"/>
      <c r="B1238" s="554"/>
      <c r="C1238" s="133" t="s">
        <v>5308</v>
      </c>
      <c r="D1238" s="131" t="s">
        <v>5309</v>
      </c>
      <c r="E1238" s="132" t="s">
        <v>5310</v>
      </c>
      <c r="F1238" s="98">
        <v>10333.93</v>
      </c>
    </row>
    <row r="1239" spans="1:6" x14ac:dyDescent="0.2">
      <c r="A1239" s="554"/>
      <c r="B1239" s="554"/>
      <c r="C1239" s="133" t="s">
        <v>5311</v>
      </c>
      <c r="D1239" s="131" t="s">
        <v>4538</v>
      </c>
      <c r="E1239" s="132" t="s">
        <v>4539</v>
      </c>
      <c r="F1239" s="98">
        <v>11054.9</v>
      </c>
    </row>
    <row r="1240" spans="1:6" x14ac:dyDescent="0.2">
      <c r="A1240" s="554"/>
      <c r="B1240" s="554"/>
      <c r="C1240" s="133" t="s">
        <v>4540</v>
      </c>
      <c r="D1240" s="131" t="s">
        <v>4541</v>
      </c>
      <c r="E1240" s="132" t="s">
        <v>4542</v>
      </c>
      <c r="F1240" s="98">
        <v>11775.88</v>
      </c>
    </row>
    <row r="1241" spans="1:6" x14ac:dyDescent="0.2">
      <c r="A1241" s="555"/>
      <c r="B1241" s="555"/>
      <c r="C1241" s="133" t="s">
        <v>4543</v>
      </c>
      <c r="D1241" s="131" t="s">
        <v>4544</v>
      </c>
      <c r="E1241" s="132" t="s">
        <v>6306</v>
      </c>
      <c r="F1241" s="98">
        <v>12496.85</v>
      </c>
    </row>
    <row r="1242" spans="1:6" x14ac:dyDescent="0.2">
      <c r="A1242" s="553" t="s">
        <v>71</v>
      </c>
      <c r="B1242" s="553" t="s">
        <v>72</v>
      </c>
      <c r="C1242" s="133"/>
      <c r="D1242" s="131"/>
      <c r="E1242" s="556" t="s">
        <v>4545</v>
      </c>
      <c r="F1242" s="557"/>
    </row>
    <row r="1243" spans="1:6" ht="14.25" x14ac:dyDescent="0.2">
      <c r="A1243" s="554"/>
      <c r="B1243" s="554"/>
      <c r="C1243" s="133" t="s">
        <v>6307</v>
      </c>
      <c r="D1243" s="131" t="s">
        <v>4546</v>
      </c>
      <c r="E1243" s="132" t="s">
        <v>3366</v>
      </c>
      <c r="F1243" s="98">
        <v>320.22000000000003</v>
      </c>
    </row>
    <row r="1244" spans="1:6" ht="14.25" x14ac:dyDescent="0.2">
      <c r="A1244" s="554"/>
      <c r="B1244" s="554"/>
      <c r="C1244" s="133" t="s">
        <v>6308</v>
      </c>
      <c r="D1244" s="131" t="s">
        <v>4547</v>
      </c>
      <c r="E1244" s="132" t="s">
        <v>3367</v>
      </c>
      <c r="F1244" s="98">
        <v>640.44000000000005</v>
      </c>
    </row>
    <row r="1245" spans="1:6" x14ac:dyDescent="0.2">
      <c r="A1245" s="554"/>
      <c r="B1245" s="554"/>
      <c r="C1245" s="133" t="s">
        <v>4548</v>
      </c>
      <c r="D1245" s="131" t="s">
        <v>4549</v>
      </c>
      <c r="E1245" s="132" t="s">
        <v>3368</v>
      </c>
      <c r="F1245" s="98">
        <v>960.66</v>
      </c>
    </row>
    <row r="1246" spans="1:6" x14ac:dyDescent="0.2">
      <c r="A1246" s="554"/>
      <c r="B1246" s="554"/>
      <c r="C1246" s="133" t="s">
        <v>4550</v>
      </c>
      <c r="D1246" s="131" t="s">
        <v>4551</v>
      </c>
      <c r="E1246" s="132" t="s">
        <v>3369</v>
      </c>
      <c r="F1246" s="98">
        <v>1387.62</v>
      </c>
    </row>
    <row r="1247" spans="1:6" x14ac:dyDescent="0.2">
      <c r="A1247" s="554"/>
      <c r="B1247" s="554"/>
      <c r="C1247" s="133" t="s">
        <v>4552</v>
      </c>
      <c r="D1247" s="131" t="s">
        <v>4553</v>
      </c>
      <c r="E1247" s="132" t="s">
        <v>3370</v>
      </c>
      <c r="F1247" s="98">
        <v>1814.58</v>
      </c>
    </row>
    <row r="1248" spans="1:6" x14ac:dyDescent="0.2">
      <c r="A1248" s="554"/>
      <c r="B1248" s="554"/>
      <c r="C1248" s="133" t="s">
        <v>4554</v>
      </c>
      <c r="D1248" s="131" t="s">
        <v>4555</v>
      </c>
      <c r="E1248" s="132" t="s">
        <v>3371</v>
      </c>
      <c r="F1248" s="98">
        <v>2241.54</v>
      </c>
    </row>
    <row r="1249" spans="1:6" x14ac:dyDescent="0.2">
      <c r="A1249" s="554"/>
      <c r="B1249" s="554"/>
      <c r="C1249" s="133" t="s">
        <v>4556</v>
      </c>
      <c r="D1249" s="131" t="s">
        <v>4557</v>
      </c>
      <c r="E1249" s="132" t="s">
        <v>3372</v>
      </c>
      <c r="F1249" s="98">
        <v>2668.5</v>
      </c>
    </row>
    <row r="1250" spans="1:6" x14ac:dyDescent="0.2">
      <c r="A1250" s="554"/>
      <c r="B1250" s="554"/>
      <c r="C1250" s="133" t="s">
        <v>4558</v>
      </c>
      <c r="D1250" s="131" t="s">
        <v>4559</v>
      </c>
      <c r="E1250" s="132" t="s">
        <v>3373</v>
      </c>
      <c r="F1250" s="98">
        <v>3095.46</v>
      </c>
    </row>
    <row r="1251" spans="1:6" x14ac:dyDescent="0.2">
      <c r="A1251" s="554"/>
      <c r="B1251" s="554"/>
      <c r="C1251" s="133" t="s">
        <v>4560</v>
      </c>
      <c r="D1251" s="131" t="s">
        <v>4561</v>
      </c>
      <c r="E1251" s="132" t="s">
        <v>3374</v>
      </c>
      <c r="F1251" s="98">
        <v>3522.42</v>
      </c>
    </row>
    <row r="1252" spans="1:6" x14ac:dyDescent="0.2">
      <c r="A1252" s="554"/>
      <c r="B1252" s="554"/>
      <c r="C1252" s="133" t="s">
        <v>4562</v>
      </c>
      <c r="D1252" s="131" t="s">
        <v>4563</v>
      </c>
      <c r="E1252" s="132" t="s">
        <v>3375</v>
      </c>
      <c r="F1252" s="98">
        <v>3949.38</v>
      </c>
    </row>
    <row r="1253" spans="1:6" x14ac:dyDescent="0.2">
      <c r="A1253" s="554"/>
      <c r="B1253" s="554"/>
      <c r="C1253" s="133" t="s">
        <v>4564</v>
      </c>
      <c r="D1253" s="131" t="s">
        <v>4565</v>
      </c>
      <c r="E1253" s="132" t="s">
        <v>3376</v>
      </c>
      <c r="F1253" s="98">
        <v>4376.34</v>
      </c>
    </row>
    <row r="1254" spans="1:6" x14ac:dyDescent="0.2">
      <c r="A1254" s="554"/>
      <c r="B1254" s="554"/>
      <c r="C1254" s="133" t="s">
        <v>4566</v>
      </c>
      <c r="D1254" s="131" t="s">
        <v>4567</v>
      </c>
      <c r="E1254" s="132" t="s">
        <v>3377</v>
      </c>
      <c r="F1254" s="98">
        <v>4803.3</v>
      </c>
    </row>
    <row r="1255" spans="1:6" x14ac:dyDescent="0.2">
      <c r="A1255" s="554"/>
      <c r="B1255" s="554"/>
      <c r="C1255" s="133" t="s">
        <v>4568</v>
      </c>
      <c r="D1255" s="131" t="s">
        <v>4569</v>
      </c>
      <c r="E1255" s="132" t="s">
        <v>3378</v>
      </c>
      <c r="F1255" s="98">
        <v>5230.26</v>
      </c>
    </row>
    <row r="1256" spans="1:6" x14ac:dyDescent="0.2">
      <c r="A1256" s="554"/>
      <c r="B1256" s="554"/>
      <c r="C1256" s="133" t="s">
        <v>4570</v>
      </c>
      <c r="D1256" s="131"/>
      <c r="E1256" s="132" t="s">
        <v>7979</v>
      </c>
      <c r="F1256" s="98"/>
    </row>
    <row r="1257" spans="1:6" x14ac:dyDescent="0.2">
      <c r="A1257" s="554"/>
      <c r="B1257" s="554"/>
      <c r="C1257" s="133" t="s">
        <v>7980</v>
      </c>
      <c r="D1257" s="131" t="s">
        <v>7981</v>
      </c>
      <c r="E1257" s="132" t="s">
        <v>7982</v>
      </c>
      <c r="F1257" s="98">
        <v>5763.96</v>
      </c>
    </row>
    <row r="1258" spans="1:6" x14ac:dyDescent="0.2">
      <c r="A1258" s="554"/>
      <c r="B1258" s="554"/>
      <c r="C1258" s="133" t="s">
        <v>7983</v>
      </c>
      <c r="D1258" s="131" t="s">
        <v>7984</v>
      </c>
      <c r="E1258" s="132" t="s">
        <v>7985</v>
      </c>
      <c r="F1258" s="98">
        <v>6617.88</v>
      </c>
    </row>
    <row r="1259" spans="1:6" x14ac:dyDescent="0.2">
      <c r="A1259" s="554"/>
      <c r="B1259" s="554"/>
      <c r="C1259" s="133" t="s">
        <v>7986</v>
      </c>
      <c r="D1259" s="131" t="s">
        <v>7987</v>
      </c>
      <c r="E1259" s="132" t="s">
        <v>7988</v>
      </c>
      <c r="F1259" s="98">
        <v>7471.8</v>
      </c>
    </row>
    <row r="1260" spans="1:6" x14ac:dyDescent="0.2">
      <c r="A1260" s="554"/>
      <c r="B1260" s="554"/>
      <c r="C1260" s="133" t="s">
        <v>7989</v>
      </c>
      <c r="D1260" s="131" t="s">
        <v>7990</v>
      </c>
      <c r="E1260" s="132" t="s">
        <v>7991</v>
      </c>
      <c r="F1260" s="98">
        <v>8325.7199999999993</v>
      </c>
    </row>
    <row r="1261" spans="1:6" x14ac:dyDescent="0.2">
      <c r="A1261" s="554"/>
      <c r="B1261" s="554"/>
      <c r="C1261" s="133" t="s">
        <v>7992</v>
      </c>
      <c r="D1261" s="131" t="s">
        <v>7993</v>
      </c>
      <c r="E1261" s="132" t="s">
        <v>7994</v>
      </c>
      <c r="F1261" s="98">
        <v>9179.64</v>
      </c>
    </row>
    <row r="1262" spans="1:6" x14ac:dyDescent="0.2">
      <c r="A1262" s="554"/>
      <c r="B1262" s="554"/>
      <c r="C1262" s="133" t="s">
        <v>7995</v>
      </c>
      <c r="D1262" s="131" t="s">
        <v>7996</v>
      </c>
      <c r="E1262" s="132" t="s">
        <v>7997</v>
      </c>
      <c r="F1262" s="98">
        <v>10033.56</v>
      </c>
    </row>
    <row r="1263" spans="1:6" x14ac:dyDescent="0.2">
      <c r="A1263" s="555"/>
      <c r="B1263" s="555"/>
      <c r="C1263" s="133" t="s">
        <v>7998</v>
      </c>
      <c r="D1263" s="131" t="s">
        <v>7999</v>
      </c>
      <c r="E1263" s="132" t="s">
        <v>8000</v>
      </c>
      <c r="F1263" s="98">
        <v>10887.48</v>
      </c>
    </row>
    <row r="1264" spans="1:6" ht="63.75" x14ac:dyDescent="0.2">
      <c r="A1264" s="134" t="s">
        <v>73</v>
      </c>
      <c r="B1264" s="137" t="s">
        <v>4572</v>
      </c>
      <c r="C1264" s="133"/>
      <c r="D1264" s="131" t="s">
        <v>4573</v>
      </c>
      <c r="E1264" s="132" t="s">
        <v>6310</v>
      </c>
      <c r="F1264" s="135" t="s">
        <v>4129</v>
      </c>
    </row>
    <row r="1265" spans="1:6" ht="51" x14ac:dyDescent="0.2">
      <c r="A1265" s="134" t="s">
        <v>75</v>
      </c>
      <c r="B1265" s="137" t="s">
        <v>4574</v>
      </c>
      <c r="C1265" s="133"/>
      <c r="D1265" s="131" t="s">
        <v>4575</v>
      </c>
      <c r="E1265" s="132" t="s">
        <v>6311</v>
      </c>
      <c r="F1265" s="135" t="s">
        <v>4129</v>
      </c>
    </row>
    <row r="1266" spans="1:6" ht="38.25" x14ac:dyDescent="0.2">
      <c r="A1266" s="134" t="s">
        <v>5846</v>
      </c>
      <c r="B1266" s="134" t="s">
        <v>5847</v>
      </c>
      <c r="C1266" s="133"/>
      <c r="D1266" s="131" t="s">
        <v>6327</v>
      </c>
      <c r="E1266" s="132" t="s">
        <v>6328</v>
      </c>
      <c r="F1266" s="135" t="s">
        <v>4129</v>
      </c>
    </row>
    <row r="1267" spans="1:6" x14ac:dyDescent="0.2">
      <c r="A1267" s="553" t="s">
        <v>6937</v>
      </c>
      <c r="B1267" s="553" t="s">
        <v>6380</v>
      </c>
      <c r="C1267" s="558"/>
      <c r="D1267" s="131"/>
      <c r="E1267" s="556" t="s">
        <v>6381</v>
      </c>
      <c r="F1267" s="557"/>
    </row>
    <row r="1268" spans="1:6" x14ac:dyDescent="0.2">
      <c r="A1268" s="554"/>
      <c r="B1268" s="554"/>
      <c r="C1268" s="559"/>
      <c r="D1268" s="131" t="s">
        <v>6382</v>
      </c>
      <c r="E1268" s="132" t="s">
        <v>6383</v>
      </c>
      <c r="F1268" s="135" t="s">
        <v>4129</v>
      </c>
    </row>
    <row r="1269" spans="1:6" x14ac:dyDescent="0.2">
      <c r="A1269" s="554"/>
      <c r="B1269" s="554"/>
      <c r="C1269" s="559"/>
      <c r="D1269" s="131" t="s">
        <v>6384</v>
      </c>
      <c r="E1269" s="132" t="s">
        <v>6385</v>
      </c>
      <c r="F1269" s="135" t="s">
        <v>4129</v>
      </c>
    </row>
    <row r="1270" spans="1:6" x14ac:dyDescent="0.2">
      <c r="A1270" s="555"/>
      <c r="B1270" s="555"/>
      <c r="C1270" s="560"/>
      <c r="D1270" s="131" t="s">
        <v>6386</v>
      </c>
      <c r="E1270" s="132" t="s">
        <v>6387</v>
      </c>
      <c r="F1270" s="135" t="s">
        <v>4129</v>
      </c>
    </row>
    <row r="1271" spans="1:6" x14ac:dyDescent="0.2">
      <c r="A1271" s="553" t="s">
        <v>6938</v>
      </c>
      <c r="B1271" s="553" t="s">
        <v>6388</v>
      </c>
      <c r="C1271" s="558"/>
      <c r="D1271" s="131"/>
      <c r="E1271" s="556" t="s">
        <v>6381</v>
      </c>
      <c r="F1271" s="557"/>
    </row>
    <row r="1272" spans="1:6" x14ac:dyDescent="0.2">
      <c r="A1272" s="554"/>
      <c r="B1272" s="554"/>
      <c r="C1272" s="559"/>
      <c r="D1272" s="131" t="s">
        <v>6382</v>
      </c>
      <c r="E1272" s="132" t="s">
        <v>6383</v>
      </c>
      <c r="F1272" s="135" t="s">
        <v>4129</v>
      </c>
    </row>
    <row r="1273" spans="1:6" x14ac:dyDescent="0.2">
      <c r="A1273" s="554"/>
      <c r="B1273" s="554"/>
      <c r="C1273" s="559"/>
      <c r="D1273" s="131" t="s">
        <v>6384</v>
      </c>
      <c r="E1273" s="132" t="s">
        <v>6385</v>
      </c>
      <c r="F1273" s="135" t="s">
        <v>4129</v>
      </c>
    </row>
    <row r="1274" spans="1:6" x14ac:dyDescent="0.2">
      <c r="A1274" s="555"/>
      <c r="B1274" s="555"/>
      <c r="C1274" s="560"/>
      <c r="D1274" s="131" t="s">
        <v>6386</v>
      </c>
      <c r="E1274" s="132" t="s">
        <v>6387</v>
      </c>
      <c r="F1274" s="135" t="s">
        <v>4129</v>
      </c>
    </row>
    <row r="1275" spans="1:6" x14ac:dyDescent="0.2">
      <c r="A1275" s="553" t="s">
        <v>6389</v>
      </c>
      <c r="B1275" s="553" t="s">
        <v>6490</v>
      </c>
      <c r="C1275" s="133"/>
      <c r="D1275" s="131"/>
      <c r="E1275" s="556" t="s">
        <v>6390</v>
      </c>
      <c r="F1275" s="557"/>
    </row>
    <row r="1276" spans="1:6" ht="14.25" x14ac:dyDescent="0.2">
      <c r="A1276" s="554"/>
      <c r="B1276" s="554"/>
      <c r="C1276" s="133" t="s">
        <v>6391</v>
      </c>
      <c r="D1276" s="131" t="s">
        <v>3608</v>
      </c>
      <c r="E1276" s="132" t="s">
        <v>3609</v>
      </c>
      <c r="F1276" s="98">
        <v>633.99</v>
      </c>
    </row>
    <row r="1277" spans="1:6" ht="14.25" x14ac:dyDescent="0.2">
      <c r="A1277" s="554"/>
      <c r="B1277" s="554"/>
      <c r="C1277" s="133" t="s">
        <v>6392</v>
      </c>
      <c r="D1277" s="131" t="s">
        <v>3611</v>
      </c>
      <c r="E1277" s="132" t="s">
        <v>4994</v>
      </c>
      <c r="F1277" s="98">
        <v>950.99</v>
      </c>
    </row>
    <row r="1278" spans="1:6" x14ac:dyDescent="0.2">
      <c r="A1278" s="554"/>
      <c r="B1278" s="554"/>
      <c r="C1278" s="133" t="s">
        <v>6393</v>
      </c>
      <c r="D1278" s="131" t="s">
        <v>4996</v>
      </c>
      <c r="E1278" s="132" t="s">
        <v>4997</v>
      </c>
      <c r="F1278" s="98">
        <v>1267.98</v>
      </c>
    </row>
    <row r="1279" spans="1:6" x14ac:dyDescent="0.2">
      <c r="A1279" s="554"/>
      <c r="B1279" s="554"/>
      <c r="C1279" s="133" t="s">
        <v>6394</v>
      </c>
      <c r="D1279" s="131" t="s">
        <v>4999</v>
      </c>
      <c r="E1279" s="132" t="s">
        <v>5000</v>
      </c>
      <c r="F1279" s="98">
        <v>1584.98</v>
      </c>
    </row>
    <row r="1280" spans="1:6" ht="25.5" x14ac:dyDescent="0.2">
      <c r="A1280" s="554"/>
      <c r="B1280" s="554"/>
      <c r="C1280" s="133" t="s">
        <v>6395</v>
      </c>
      <c r="D1280" s="131" t="s">
        <v>5002</v>
      </c>
      <c r="E1280" s="132" t="s">
        <v>2948</v>
      </c>
      <c r="F1280" s="98">
        <v>2060.4699999999998</v>
      </c>
    </row>
    <row r="1281" spans="1:6" ht="25.5" x14ac:dyDescent="0.2">
      <c r="A1281" s="554"/>
      <c r="B1281" s="554"/>
      <c r="C1281" s="133" t="s">
        <v>6396</v>
      </c>
      <c r="D1281" s="131" t="s">
        <v>5004</v>
      </c>
      <c r="E1281" s="132" t="s">
        <v>2949</v>
      </c>
      <c r="F1281" s="98">
        <v>2694.46</v>
      </c>
    </row>
    <row r="1282" spans="1:6" ht="25.5" x14ac:dyDescent="0.2">
      <c r="A1282" s="554"/>
      <c r="B1282" s="554"/>
      <c r="C1282" s="133" t="s">
        <v>6397</v>
      </c>
      <c r="D1282" s="131" t="s">
        <v>5006</v>
      </c>
      <c r="E1282" s="132" t="s">
        <v>2950</v>
      </c>
      <c r="F1282" s="98">
        <v>3328.45</v>
      </c>
    </row>
    <row r="1283" spans="1:6" ht="25.5" x14ac:dyDescent="0.2">
      <c r="A1283" s="554"/>
      <c r="B1283" s="554"/>
      <c r="C1283" s="133" t="s">
        <v>6398</v>
      </c>
      <c r="D1283" s="131" t="s">
        <v>5008</v>
      </c>
      <c r="E1283" s="132" t="s">
        <v>2951</v>
      </c>
      <c r="F1283" s="98">
        <v>3962.44</v>
      </c>
    </row>
    <row r="1284" spans="1:6" ht="25.5" x14ac:dyDescent="0.2">
      <c r="A1284" s="554"/>
      <c r="B1284" s="554"/>
      <c r="C1284" s="133" t="s">
        <v>6399</v>
      </c>
      <c r="D1284" s="131" t="s">
        <v>5010</v>
      </c>
      <c r="E1284" s="132" t="s">
        <v>2952</v>
      </c>
      <c r="F1284" s="98">
        <v>4596.43</v>
      </c>
    </row>
    <row r="1285" spans="1:6" ht="25.5" x14ac:dyDescent="0.2">
      <c r="A1285" s="554"/>
      <c r="B1285" s="554"/>
      <c r="C1285" s="133" t="s">
        <v>6400</v>
      </c>
      <c r="D1285" s="131" t="s">
        <v>5012</v>
      </c>
      <c r="E1285" s="132" t="s">
        <v>2953</v>
      </c>
      <c r="F1285" s="98">
        <v>5230.43</v>
      </c>
    </row>
    <row r="1286" spans="1:6" ht="25.5" x14ac:dyDescent="0.2">
      <c r="A1286" s="554"/>
      <c r="B1286" s="554"/>
      <c r="C1286" s="133" t="s">
        <v>6401</v>
      </c>
      <c r="D1286" s="131" t="s">
        <v>5014</v>
      </c>
      <c r="E1286" s="132" t="s">
        <v>2954</v>
      </c>
      <c r="F1286" s="98">
        <v>5864.42</v>
      </c>
    </row>
    <row r="1287" spans="1:6" ht="25.5" x14ac:dyDescent="0.2">
      <c r="A1287" s="554"/>
      <c r="B1287" s="554"/>
      <c r="C1287" s="133" t="s">
        <v>6402</v>
      </c>
      <c r="D1287" s="131" t="s">
        <v>5016</v>
      </c>
      <c r="E1287" s="132" t="s">
        <v>3835</v>
      </c>
      <c r="F1287" s="98">
        <v>6656.91</v>
      </c>
    </row>
    <row r="1288" spans="1:6" ht="25.5" x14ac:dyDescent="0.2">
      <c r="A1288" s="554"/>
      <c r="B1288" s="554"/>
      <c r="C1288" s="133" t="s">
        <v>6403</v>
      </c>
      <c r="D1288" s="131" t="s">
        <v>5018</v>
      </c>
      <c r="E1288" s="132" t="s">
        <v>2955</v>
      </c>
      <c r="F1288" s="98">
        <v>7924.89</v>
      </c>
    </row>
    <row r="1289" spans="1:6" ht="25.5" x14ac:dyDescent="0.2">
      <c r="A1289" s="554"/>
      <c r="B1289" s="554"/>
      <c r="C1289" s="133" t="s">
        <v>6404</v>
      </c>
      <c r="D1289" s="131" t="s">
        <v>5020</v>
      </c>
      <c r="E1289" s="132" t="s">
        <v>2956</v>
      </c>
      <c r="F1289" s="98">
        <v>9192.8700000000008</v>
      </c>
    </row>
    <row r="1290" spans="1:6" ht="25.5" x14ac:dyDescent="0.2">
      <c r="A1290" s="554"/>
      <c r="B1290" s="554"/>
      <c r="C1290" s="133" t="s">
        <v>6405</v>
      </c>
      <c r="D1290" s="131" t="s">
        <v>5022</v>
      </c>
      <c r="E1290" s="132" t="s">
        <v>2957</v>
      </c>
      <c r="F1290" s="98">
        <v>10460.85</v>
      </c>
    </row>
    <row r="1291" spans="1:6" ht="25.5" x14ac:dyDescent="0.2">
      <c r="A1291" s="554"/>
      <c r="B1291" s="554"/>
      <c r="C1291" s="133" t="s">
        <v>6406</v>
      </c>
      <c r="D1291" s="131" t="s">
        <v>5024</v>
      </c>
      <c r="E1291" s="132" t="s">
        <v>2958</v>
      </c>
      <c r="F1291" s="98">
        <v>11728.83</v>
      </c>
    </row>
    <row r="1292" spans="1:6" ht="25.5" x14ac:dyDescent="0.2">
      <c r="A1292" s="554"/>
      <c r="B1292" s="554"/>
      <c r="C1292" s="133" t="s">
        <v>6407</v>
      </c>
      <c r="D1292" s="131" t="s">
        <v>5026</v>
      </c>
      <c r="E1292" s="132" t="s">
        <v>3842</v>
      </c>
      <c r="F1292" s="98">
        <v>13155.31</v>
      </c>
    </row>
    <row r="1293" spans="1:6" ht="25.5" x14ac:dyDescent="0.2">
      <c r="A1293" s="554"/>
      <c r="B1293" s="554"/>
      <c r="C1293" s="133" t="s">
        <v>6408</v>
      </c>
      <c r="D1293" s="131" t="s">
        <v>5028</v>
      </c>
      <c r="E1293" s="132" t="s">
        <v>3845</v>
      </c>
      <c r="F1293" s="98">
        <v>15057.29</v>
      </c>
    </row>
    <row r="1294" spans="1:6" ht="25.5" x14ac:dyDescent="0.2">
      <c r="A1294" s="554"/>
      <c r="B1294" s="554"/>
      <c r="C1294" s="133" t="s">
        <v>6409</v>
      </c>
      <c r="D1294" s="131" t="s">
        <v>5030</v>
      </c>
      <c r="E1294" s="132" t="s">
        <v>3848</v>
      </c>
      <c r="F1294" s="98">
        <v>16959.259999999998</v>
      </c>
    </row>
    <row r="1295" spans="1:6" ht="25.5" x14ac:dyDescent="0.2">
      <c r="A1295" s="554"/>
      <c r="B1295" s="554"/>
      <c r="C1295" s="133" t="s">
        <v>6410</v>
      </c>
      <c r="D1295" s="131" t="s">
        <v>5032</v>
      </c>
      <c r="E1295" s="132" t="s">
        <v>5505</v>
      </c>
      <c r="F1295" s="98">
        <v>18861.23</v>
      </c>
    </row>
    <row r="1296" spans="1:6" ht="25.5" x14ac:dyDescent="0.2">
      <c r="A1296" s="554"/>
      <c r="B1296" s="554"/>
      <c r="C1296" s="133" t="s">
        <v>6411</v>
      </c>
      <c r="D1296" s="131" t="s">
        <v>5034</v>
      </c>
      <c r="E1296" s="132" t="s">
        <v>5508</v>
      </c>
      <c r="F1296" s="98">
        <v>20763.21</v>
      </c>
    </row>
    <row r="1297" spans="1:6" ht="25.5" x14ac:dyDescent="0.2">
      <c r="A1297" s="554"/>
      <c r="B1297" s="554"/>
      <c r="C1297" s="133" t="s">
        <v>6412</v>
      </c>
      <c r="D1297" s="131" t="s">
        <v>5036</v>
      </c>
      <c r="E1297" s="132" t="s">
        <v>5511</v>
      </c>
      <c r="F1297" s="98">
        <v>22823.68</v>
      </c>
    </row>
    <row r="1298" spans="1:6" ht="25.5" x14ac:dyDescent="0.2">
      <c r="A1298" s="554"/>
      <c r="B1298" s="554"/>
      <c r="C1298" s="133" t="s">
        <v>6413</v>
      </c>
      <c r="D1298" s="131" t="s">
        <v>5038</v>
      </c>
      <c r="E1298" s="132" t="s">
        <v>5514</v>
      </c>
      <c r="F1298" s="98">
        <v>25359.64</v>
      </c>
    </row>
    <row r="1299" spans="1:6" ht="25.5" x14ac:dyDescent="0.2">
      <c r="A1299" s="554"/>
      <c r="B1299" s="554"/>
      <c r="C1299" s="133" t="s">
        <v>6414</v>
      </c>
      <c r="D1299" s="131" t="s">
        <v>5040</v>
      </c>
      <c r="E1299" s="132" t="s">
        <v>5517</v>
      </c>
      <c r="F1299" s="98">
        <v>27895.599999999999</v>
      </c>
    </row>
    <row r="1300" spans="1:6" ht="25.5" x14ac:dyDescent="0.2">
      <c r="A1300" s="554"/>
      <c r="B1300" s="554"/>
      <c r="C1300" s="133" t="s">
        <v>6415</v>
      </c>
      <c r="D1300" s="131" t="s">
        <v>5042</v>
      </c>
      <c r="E1300" s="132" t="s">
        <v>5520</v>
      </c>
      <c r="F1300" s="98">
        <v>30431.57</v>
      </c>
    </row>
    <row r="1301" spans="1:6" ht="25.5" x14ac:dyDescent="0.2">
      <c r="A1301" s="554"/>
      <c r="B1301" s="554"/>
      <c r="C1301" s="133" t="s">
        <v>6416</v>
      </c>
      <c r="D1301" s="131" t="s">
        <v>5044</v>
      </c>
      <c r="E1301" s="132" t="s">
        <v>5523</v>
      </c>
      <c r="F1301" s="98">
        <v>32967.53</v>
      </c>
    </row>
    <row r="1302" spans="1:6" ht="25.5" x14ac:dyDescent="0.2">
      <c r="A1302" s="554"/>
      <c r="B1302" s="554"/>
      <c r="C1302" s="133" t="s">
        <v>6417</v>
      </c>
      <c r="D1302" s="131" t="s">
        <v>5046</v>
      </c>
      <c r="E1302" s="132" t="s">
        <v>5526</v>
      </c>
      <c r="F1302" s="98">
        <v>35503.5</v>
      </c>
    </row>
    <row r="1303" spans="1:6" ht="25.5" x14ac:dyDescent="0.2">
      <c r="A1303" s="554"/>
      <c r="B1303" s="554"/>
      <c r="C1303" s="133" t="s">
        <v>6418</v>
      </c>
      <c r="D1303" s="131" t="s">
        <v>5048</v>
      </c>
      <c r="E1303" s="132" t="s">
        <v>5529</v>
      </c>
      <c r="F1303" s="98">
        <v>38039.46</v>
      </c>
    </row>
    <row r="1304" spans="1:6" ht="25.5" x14ac:dyDescent="0.2">
      <c r="A1304" s="554"/>
      <c r="B1304" s="554"/>
      <c r="C1304" s="133" t="s">
        <v>6419</v>
      </c>
      <c r="D1304" s="131" t="s">
        <v>6129</v>
      </c>
      <c r="E1304" s="132" t="s">
        <v>6130</v>
      </c>
      <c r="F1304" s="98">
        <v>40575.42</v>
      </c>
    </row>
    <row r="1305" spans="1:6" ht="25.5" x14ac:dyDescent="0.2">
      <c r="A1305" s="554"/>
      <c r="B1305" s="554"/>
      <c r="C1305" s="133" t="s">
        <v>6420</v>
      </c>
      <c r="D1305" s="131" t="s">
        <v>6134</v>
      </c>
      <c r="E1305" s="132" t="s">
        <v>6135</v>
      </c>
      <c r="F1305" s="98">
        <v>43428.38</v>
      </c>
    </row>
    <row r="1306" spans="1:6" ht="25.5" x14ac:dyDescent="0.2">
      <c r="A1306" s="554"/>
      <c r="B1306" s="554"/>
      <c r="C1306" s="133" t="s">
        <v>6421</v>
      </c>
      <c r="D1306" s="131" t="s">
        <v>6139</v>
      </c>
      <c r="E1306" s="132" t="s">
        <v>6140</v>
      </c>
      <c r="F1306" s="98">
        <v>47232.33</v>
      </c>
    </row>
    <row r="1307" spans="1:6" ht="25.5" x14ac:dyDescent="0.2">
      <c r="A1307" s="554"/>
      <c r="B1307" s="554"/>
      <c r="C1307" s="133" t="s">
        <v>6422</v>
      </c>
      <c r="D1307" s="131" t="s">
        <v>6144</v>
      </c>
      <c r="E1307" s="132" t="s">
        <v>6145</v>
      </c>
      <c r="F1307" s="98">
        <v>51036.28</v>
      </c>
    </row>
    <row r="1308" spans="1:6" ht="25.5" x14ac:dyDescent="0.2">
      <c r="A1308" s="554"/>
      <c r="B1308" s="554"/>
      <c r="C1308" s="133" t="s">
        <v>6423</v>
      </c>
      <c r="D1308" s="131" t="s">
        <v>6149</v>
      </c>
      <c r="E1308" s="132" t="s">
        <v>6150</v>
      </c>
      <c r="F1308" s="98">
        <v>54840.22</v>
      </c>
    </row>
    <row r="1309" spans="1:6" ht="25.5" x14ac:dyDescent="0.2">
      <c r="A1309" s="554"/>
      <c r="B1309" s="554"/>
      <c r="C1309" s="133" t="s">
        <v>6424</v>
      </c>
      <c r="D1309" s="131" t="s">
        <v>6154</v>
      </c>
      <c r="E1309" s="132" t="s">
        <v>6155</v>
      </c>
      <c r="F1309" s="98">
        <v>58644.17</v>
      </c>
    </row>
    <row r="1310" spans="1:6" ht="25.5" x14ac:dyDescent="0.2">
      <c r="A1310" s="554"/>
      <c r="B1310" s="554"/>
      <c r="C1310" s="133" t="s">
        <v>6425</v>
      </c>
      <c r="D1310" s="131" t="s">
        <v>6159</v>
      </c>
      <c r="E1310" s="132" t="s">
        <v>6160</v>
      </c>
      <c r="F1310" s="98">
        <v>62765.11</v>
      </c>
    </row>
    <row r="1311" spans="1:6" ht="25.5" x14ac:dyDescent="0.2">
      <c r="A1311" s="554"/>
      <c r="B1311" s="554"/>
      <c r="C1311" s="133" t="s">
        <v>6426</v>
      </c>
      <c r="D1311" s="131" t="s">
        <v>6164</v>
      </c>
      <c r="E1311" s="132" t="s">
        <v>6165</v>
      </c>
      <c r="F1311" s="98">
        <v>67837.039999999994</v>
      </c>
    </row>
    <row r="1312" spans="1:6" ht="25.5" x14ac:dyDescent="0.2">
      <c r="A1312" s="554"/>
      <c r="B1312" s="554"/>
      <c r="C1312" s="133" t="s">
        <v>6427</v>
      </c>
      <c r="D1312" s="131" t="s">
        <v>6169</v>
      </c>
      <c r="E1312" s="132" t="s">
        <v>6170</v>
      </c>
      <c r="F1312" s="98">
        <v>72908.97</v>
      </c>
    </row>
    <row r="1313" spans="1:6" ht="25.5" x14ac:dyDescent="0.2">
      <c r="A1313" s="554"/>
      <c r="B1313" s="554"/>
      <c r="C1313" s="133" t="s">
        <v>6428</v>
      </c>
      <c r="D1313" s="131" t="s">
        <v>6174</v>
      </c>
      <c r="E1313" s="132" t="s">
        <v>6175</v>
      </c>
      <c r="F1313" s="98">
        <v>77980.89</v>
      </c>
    </row>
    <row r="1314" spans="1:6" ht="25.5" x14ac:dyDescent="0.2">
      <c r="A1314" s="554"/>
      <c r="B1314" s="554"/>
      <c r="C1314" s="133" t="s">
        <v>6429</v>
      </c>
      <c r="D1314" s="131" t="s">
        <v>6179</v>
      </c>
      <c r="E1314" s="132" t="s">
        <v>6180</v>
      </c>
      <c r="F1314" s="98">
        <v>83052.820000000007</v>
      </c>
    </row>
    <row r="1315" spans="1:6" ht="25.5" x14ac:dyDescent="0.2">
      <c r="A1315" s="554"/>
      <c r="B1315" s="554"/>
      <c r="C1315" s="133" t="s">
        <v>6430</v>
      </c>
      <c r="D1315" s="131" t="s">
        <v>6184</v>
      </c>
      <c r="E1315" s="132" t="s">
        <v>6185</v>
      </c>
      <c r="F1315" s="98">
        <v>88441.74</v>
      </c>
    </row>
    <row r="1316" spans="1:6" ht="25.5" x14ac:dyDescent="0.2">
      <c r="A1316" s="554"/>
      <c r="B1316" s="554"/>
      <c r="C1316" s="133" t="s">
        <v>6431</v>
      </c>
      <c r="D1316" s="131" t="s">
        <v>6189</v>
      </c>
      <c r="E1316" s="132" t="s">
        <v>6190</v>
      </c>
      <c r="F1316" s="98">
        <v>94781.65</v>
      </c>
    </row>
    <row r="1317" spans="1:6" ht="25.5" x14ac:dyDescent="0.2">
      <c r="A1317" s="554"/>
      <c r="B1317" s="554"/>
      <c r="C1317" s="133" t="s">
        <v>6432</v>
      </c>
      <c r="D1317" s="131" t="s">
        <v>6194</v>
      </c>
      <c r="E1317" s="132" t="s">
        <v>6195</v>
      </c>
      <c r="F1317" s="98">
        <v>101121.56</v>
      </c>
    </row>
    <row r="1318" spans="1:6" ht="25.5" x14ac:dyDescent="0.2">
      <c r="A1318" s="554"/>
      <c r="B1318" s="554"/>
      <c r="C1318" s="133" t="s">
        <v>6433</v>
      </c>
      <c r="D1318" s="131" t="s">
        <v>6199</v>
      </c>
      <c r="E1318" s="132" t="s">
        <v>6200</v>
      </c>
      <c r="F1318" s="98">
        <v>107461.47</v>
      </c>
    </row>
    <row r="1319" spans="1:6" ht="25.5" x14ac:dyDescent="0.2">
      <c r="A1319" s="554"/>
      <c r="B1319" s="554"/>
      <c r="C1319" s="133" t="s">
        <v>6434</v>
      </c>
      <c r="D1319" s="131" t="s">
        <v>6204</v>
      </c>
      <c r="E1319" s="132" t="s">
        <v>6205</v>
      </c>
      <c r="F1319" s="98">
        <v>113801.38</v>
      </c>
    </row>
    <row r="1320" spans="1:6" ht="25.5" x14ac:dyDescent="0.2">
      <c r="A1320" s="555"/>
      <c r="B1320" s="555"/>
      <c r="C1320" s="133" t="s">
        <v>6435</v>
      </c>
      <c r="D1320" s="131" t="s">
        <v>6209</v>
      </c>
      <c r="E1320" s="132" t="s">
        <v>6210</v>
      </c>
      <c r="F1320" s="98">
        <v>120141.29</v>
      </c>
    </row>
    <row r="1321" spans="1:6" x14ac:dyDescent="0.2">
      <c r="A1321" s="553" t="s">
        <v>6436</v>
      </c>
      <c r="B1321" s="553" t="s">
        <v>6491</v>
      </c>
      <c r="C1321" s="133"/>
      <c r="D1321" s="131"/>
      <c r="E1321" s="556" t="s">
        <v>6437</v>
      </c>
      <c r="F1321" s="557"/>
    </row>
    <row r="1322" spans="1:6" ht="25.5" x14ac:dyDescent="0.2">
      <c r="A1322" s="554"/>
      <c r="B1322" s="554"/>
      <c r="C1322" s="133" t="s">
        <v>6438</v>
      </c>
      <c r="D1322" s="131" t="s">
        <v>5051</v>
      </c>
      <c r="E1322" s="132" t="s">
        <v>5052</v>
      </c>
      <c r="F1322" s="98">
        <v>420.41</v>
      </c>
    </row>
    <row r="1323" spans="1:6" ht="25.5" x14ac:dyDescent="0.2">
      <c r="A1323" s="554"/>
      <c r="B1323" s="554"/>
      <c r="C1323" s="133" t="s">
        <v>6439</v>
      </c>
      <c r="D1323" s="131" t="s">
        <v>5054</v>
      </c>
      <c r="E1323" s="132" t="s">
        <v>5055</v>
      </c>
      <c r="F1323" s="98">
        <v>840.82</v>
      </c>
    </row>
    <row r="1324" spans="1:6" ht="25.5" x14ac:dyDescent="0.2">
      <c r="A1324" s="554"/>
      <c r="B1324" s="554"/>
      <c r="C1324" s="133" t="s">
        <v>6440</v>
      </c>
      <c r="D1324" s="131" t="s">
        <v>5057</v>
      </c>
      <c r="E1324" s="132" t="s">
        <v>5058</v>
      </c>
      <c r="F1324" s="98">
        <v>1261.23</v>
      </c>
    </row>
    <row r="1325" spans="1:6" ht="25.5" x14ac:dyDescent="0.2">
      <c r="A1325" s="554"/>
      <c r="B1325" s="554"/>
      <c r="C1325" s="133" t="s">
        <v>6441</v>
      </c>
      <c r="D1325" s="131" t="s">
        <v>5060</v>
      </c>
      <c r="E1325" s="132" t="s">
        <v>5061</v>
      </c>
      <c r="F1325" s="98">
        <v>1681.64</v>
      </c>
    </row>
    <row r="1326" spans="1:6" ht="25.5" x14ac:dyDescent="0.2">
      <c r="A1326" s="554"/>
      <c r="B1326" s="554"/>
      <c r="C1326" s="133" t="s">
        <v>6442</v>
      </c>
      <c r="D1326" s="131" t="s">
        <v>5063</v>
      </c>
      <c r="E1326" s="132" t="s">
        <v>5064</v>
      </c>
      <c r="F1326" s="98">
        <v>2102.0500000000002</v>
      </c>
    </row>
    <row r="1327" spans="1:6" ht="25.5" x14ac:dyDescent="0.2">
      <c r="A1327" s="554"/>
      <c r="B1327" s="554"/>
      <c r="C1327" s="133" t="s">
        <v>6443</v>
      </c>
      <c r="D1327" s="131" t="s">
        <v>5066</v>
      </c>
      <c r="E1327" s="132" t="s">
        <v>2747</v>
      </c>
      <c r="F1327" s="98">
        <v>2732.67</v>
      </c>
    </row>
    <row r="1328" spans="1:6" ht="25.5" x14ac:dyDescent="0.2">
      <c r="A1328" s="554"/>
      <c r="B1328" s="554"/>
      <c r="C1328" s="133" t="s">
        <v>6444</v>
      </c>
      <c r="D1328" s="131" t="s">
        <v>5068</v>
      </c>
      <c r="E1328" s="132" t="s">
        <v>2748</v>
      </c>
      <c r="F1328" s="98">
        <v>3573.49</v>
      </c>
    </row>
    <row r="1329" spans="1:6" ht="25.5" x14ac:dyDescent="0.2">
      <c r="A1329" s="554"/>
      <c r="B1329" s="554"/>
      <c r="C1329" s="133" t="s">
        <v>6445</v>
      </c>
      <c r="D1329" s="131" t="s">
        <v>5070</v>
      </c>
      <c r="E1329" s="132" t="s">
        <v>2749</v>
      </c>
      <c r="F1329" s="98">
        <v>4414.3100000000004</v>
      </c>
    </row>
    <row r="1330" spans="1:6" ht="25.5" x14ac:dyDescent="0.2">
      <c r="A1330" s="554"/>
      <c r="B1330" s="554"/>
      <c r="C1330" s="133" t="s">
        <v>6446</v>
      </c>
      <c r="D1330" s="131" t="s">
        <v>5072</v>
      </c>
      <c r="E1330" s="132" t="s">
        <v>2750</v>
      </c>
      <c r="F1330" s="98">
        <v>5255.13</v>
      </c>
    </row>
    <row r="1331" spans="1:6" ht="25.5" x14ac:dyDescent="0.2">
      <c r="A1331" s="554"/>
      <c r="B1331" s="554"/>
      <c r="C1331" s="133" t="s">
        <v>6447</v>
      </c>
      <c r="D1331" s="131" t="s">
        <v>5074</v>
      </c>
      <c r="E1331" s="132" t="s">
        <v>2751</v>
      </c>
      <c r="F1331" s="98">
        <v>6095.95</v>
      </c>
    </row>
    <row r="1332" spans="1:6" ht="25.5" x14ac:dyDescent="0.2">
      <c r="A1332" s="554"/>
      <c r="B1332" s="554"/>
      <c r="C1332" s="133" t="s">
        <v>6448</v>
      </c>
      <c r="D1332" s="131" t="s">
        <v>5076</v>
      </c>
      <c r="E1332" s="132" t="s">
        <v>2752</v>
      </c>
      <c r="F1332" s="98">
        <v>6936.77</v>
      </c>
    </row>
    <row r="1333" spans="1:6" ht="25.5" x14ac:dyDescent="0.2">
      <c r="A1333" s="554"/>
      <c r="B1333" s="554"/>
      <c r="C1333" s="133" t="s">
        <v>6449</v>
      </c>
      <c r="D1333" s="131" t="s">
        <v>5078</v>
      </c>
      <c r="E1333" s="132" t="s">
        <v>2753</v>
      </c>
      <c r="F1333" s="98">
        <v>7777.59</v>
      </c>
    </row>
    <row r="1334" spans="1:6" ht="25.5" x14ac:dyDescent="0.2">
      <c r="A1334" s="554"/>
      <c r="B1334" s="554"/>
      <c r="C1334" s="133" t="s">
        <v>6450</v>
      </c>
      <c r="D1334" s="131" t="s">
        <v>5080</v>
      </c>
      <c r="E1334" s="132" t="s">
        <v>2754</v>
      </c>
      <c r="F1334" s="98">
        <v>8828.61</v>
      </c>
    </row>
    <row r="1335" spans="1:6" ht="25.5" x14ac:dyDescent="0.2">
      <c r="A1335" s="554"/>
      <c r="B1335" s="554"/>
      <c r="C1335" s="133" t="s">
        <v>6451</v>
      </c>
      <c r="D1335" s="131" t="s">
        <v>5082</v>
      </c>
      <c r="E1335" s="132" t="s">
        <v>2755</v>
      </c>
      <c r="F1335" s="98">
        <v>10510.25</v>
      </c>
    </row>
    <row r="1336" spans="1:6" ht="25.5" x14ac:dyDescent="0.2">
      <c r="A1336" s="554"/>
      <c r="B1336" s="554"/>
      <c r="C1336" s="133" t="s">
        <v>6452</v>
      </c>
      <c r="D1336" s="131" t="s">
        <v>5084</v>
      </c>
      <c r="E1336" s="132" t="s">
        <v>2756</v>
      </c>
      <c r="F1336" s="98">
        <v>12191.89</v>
      </c>
    </row>
    <row r="1337" spans="1:6" ht="25.5" x14ac:dyDescent="0.2">
      <c r="A1337" s="554"/>
      <c r="B1337" s="554"/>
      <c r="C1337" s="133" t="s">
        <v>6453</v>
      </c>
      <c r="D1337" s="131" t="s">
        <v>5086</v>
      </c>
      <c r="E1337" s="132" t="s">
        <v>2757</v>
      </c>
      <c r="F1337" s="98">
        <v>13873.53</v>
      </c>
    </row>
    <row r="1338" spans="1:6" ht="25.5" x14ac:dyDescent="0.2">
      <c r="A1338" s="554"/>
      <c r="B1338" s="554"/>
      <c r="C1338" s="133" t="s">
        <v>6454</v>
      </c>
      <c r="D1338" s="131" t="s">
        <v>5088</v>
      </c>
      <c r="E1338" s="132" t="s">
        <v>2758</v>
      </c>
      <c r="F1338" s="98">
        <v>15555.17</v>
      </c>
    </row>
    <row r="1339" spans="1:6" ht="25.5" x14ac:dyDescent="0.2">
      <c r="A1339" s="554"/>
      <c r="B1339" s="554"/>
      <c r="C1339" s="133" t="s">
        <v>6455</v>
      </c>
      <c r="D1339" s="131" t="s">
        <v>5090</v>
      </c>
      <c r="E1339" s="132" t="s">
        <v>2759</v>
      </c>
      <c r="F1339" s="98">
        <v>17447.02</v>
      </c>
    </row>
    <row r="1340" spans="1:6" ht="25.5" x14ac:dyDescent="0.2">
      <c r="A1340" s="554"/>
      <c r="B1340" s="554"/>
      <c r="C1340" s="133" t="s">
        <v>6456</v>
      </c>
      <c r="D1340" s="131" t="s">
        <v>5092</v>
      </c>
      <c r="E1340" s="132" t="s">
        <v>2760</v>
      </c>
      <c r="F1340" s="98">
        <v>19969.48</v>
      </c>
    </row>
    <row r="1341" spans="1:6" ht="25.5" x14ac:dyDescent="0.2">
      <c r="A1341" s="554"/>
      <c r="B1341" s="554"/>
      <c r="C1341" s="133" t="s">
        <v>6457</v>
      </c>
      <c r="D1341" s="131" t="s">
        <v>5094</v>
      </c>
      <c r="E1341" s="132" t="s">
        <v>2761</v>
      </c>
      <c r="F1341" s="98">
        <v>22491.94</v>
      </c>
    </row>
    <row r="1342" spans="1:6" ht="25.5" x14ac:dyDescent="0.2">
      <c r="A1342" s="554"/>
      <c r="B1342" s="554"/>
      <c r="C1342" s="133" t="s">
        <v>6458</v>
      </c>
      <c r="D1342" s="131" t="s">
        <v>5096</v>
      </c>
      <c r="E1342" s="132" t="s">
        <v>2762</v>
      </c>
      <c r="F1342" s="98">
        <v>25014.400000000001</v>
      </c>
    </row>
    <row r="1343" spans="1:6" ht="25.5" x14ac:dyDescent="0.2">
      <c r="A1343" s="554"/>
      <c r="B1343" s="554"/>
      <c r="C1343" s="133" t="s">
        <v>6459</v>
      </c>
      <c r="D1343" s="131" t="s">
        <v>5098</v>
      </c>
      <c r="E1343" s="132" t="s">
        <v>2763</v>
      </c>
      <c r="F1343" s="98">
        <v>27536.86</v>
      </c>
    </row>
    <row r="1344" spans="1:6" ht="25.5" x14ac:dyDescent="0.2">
      <c r="A1344" s="554"/>
      <c r="B1344" s="554"/>
      <c r="C1344" s="133" t="s">
        <v>6460</v>
      </c>
      <c r="D1344" s="131" t="s">
        <v>5100</v>
      </c>
      <c r="E1344" s="132" t="s">
        <v>2764</v>
      </c>
      <c r="F1344" s="98">
        <v>30269.52</v>
      </c>
    </row>
    <row r="1345" spans="1:6" ht="25.5" x14ac:dyDescent="0.2">
      <c r="A1345" s="554"/>
      <c r="B1345" s="554"/>
      <c r="C1345" s="133" t="s">
        <v>6461</v>
      </c>
      <c r="D1345" s="131" t="s">
        <v>5102</v>
      </c>
      <c r="E1345" s="132" t="s">
        <v>2765</v>
      </c>
      <c r="F1345" s="98">
        <v>33632.800000000003</v>
      </c>
    </row>
    <row r="1346" spans="1:6" ht="25.5" x14ac:dyDescent="0.2">
      <c r="A1346" s="554"/>
      <c r="B1346" s="554"/>
      <c r="C1346" s="133" t="s">
        <v>6462</v>
      </c>
      <c r="D1346" s="131" t="s">
        <v>5104</v>
      </c>
      <c r="E1346" s="132" t="s">
        <v>2766</v>
      </c>
      <c r="F1346" s="98">
        <v>36996.080000000002</v>
      </c>
    </row>
    <row r="1347" spans="1:6" ht="25.5" x14ac:dyDescent="0.2">
      <c r="A1347" s="554"/>
      <c r="B1347" s="554"/>
      <c r="C1347" s="133" t="s">
        <v>6463</v>
      </c>
      <c r="D1347" s="131" t="s">
        <v>5106</v>
      </c>
      <c r="E1347" s="132" t="s">
        <v>2767</v>
      </c>
      <c r="F1347" s="98">
        <v>40359.360000000001</v>
      </c>
    </row>
    <row r="1348" spans="1:6" ht="25.5" x14ac:dyDescent="0.2">
      <c r="A1348" s="554"/>
      <c r="B1348" s="554"/>
      <c r="C1348" s="133" t="s">
        <v>6464</v>
      </c>
      <c r="D1348" s="131" t="s">
        <v>5108</v>
      </c>
      <c r="E1348" s="132" t="s">
        <v>2946</v>
      </c>
      <c r="F1348" s="98">
        <v>43722.64</v>
      </c>
    </row>
    <row r="1349" spans="1:6" ht="25.5" x14ac:dyDescent="0.2">
      <c r="A1349" s="554"/>
      <c r="B1349" s="554"/>
      <c r="C1349" s="133" t="s">
        <v>6465</v>
      </c>
      <c r="D1349" s="131" t="s">
        <v>5110</v>
      </c>
      <c r="E1349" s="132" t="s">
        <v>2947</v>
      </c>
      <c r="F1349" s="98">
        <v>47085.919999999998</v>
      </c>
    </row>
    <row r="1350" spans="1:6" ht="25.5" x14ac:dyDescent="0.2">
      <c r="A1350" s="554"/>
      <c r="B1350" s="554"/>
      <c r="C1350" s="133" t="s">
        <v>6466</v>
      </c>
      <c r="D1350" s="131" t="s">
        <v>5112</v>
      </c>
      <c r="E1350" s="132" t="s">
        <v>3553</v>
      </c>
      <c r="F1350" s="98">
        <v>50449.2</v>
      </c>
    </row>
    <row r="1351" spans="1:6" ht="25.5" x14ac:dyDescent="0.2">
      <c r="A1351" s="554"/>
      <c r="B1351" s="554"/>
      <c r="C1351" s="133" t="s">
        <v>6467</v>
      </c>
      <c r="D1351" s="131" t="s">
        <v>6214</v>
      </c>
      <c r="E1351" s="132" t="s">
        <v>6215</v>
      </c>
      <c r="F1351" s="98">
        <v>53812.480000000003</v>
      </c>
    </row>
    <row r="1352" spans="1:6" ht="25.5" x14ac:dyDescent="0.2">
      <c r="A1352" s="554"/>
      <c r="B1352" s="554"/>
      <c r="C1352" s="133" t="s">
        <v>6468</v>
      </c>
      <c r="D1352" s="131" t="s">
        <v>6219</v>
      </c>
      <c r="E1352" s="132" t="s">
        <v>6220</v>
      </c>
      <c r="F1352" s="98">
        <v>57596.17</v>
      </c>
    </row>
    <row r="1353" spans="1:6" ht="25.5" x14ac:dyDescent="0.2">
      <c r="A1353" s="554"/>
      <c r="B1353" s="554"/>
      <c r="C1353" s="133" t="s">
        <v>6469</v>
      </c>
      <c r="D1353" s="131" t="s">
        <v>6224</v>
      </c>
      <c r="E1353" s="132" t="s">
        <v>6225</v>
      </c>
      <c r="F1353" s="98">
        <v>62641.09</v>
      </c>
    </row>
    <row r="1354" spans="1:6" ht="25.5" x14ac:dyDescent="0.2">
      <c r="A1354" s="554"/>
      <c r="B1354" s="554"/>
      <c r="C1354" s="133" t="s">
        <v>6470</v>
      </c>
      <c r="D1354" s="131" t="s">
        <v>6229</v>
      </c>
      <c r="E1354" s="132" t="s">
        <v>6230</v>
      </c>
      <c r="F1354" s="98">
        <v>67686.009999999995</v>
      </c>
    </row>
    <row r="1355" spans="1:6" ht="25.5" x14ac:dyDescent="0.2">
      <c r="A1355" s="554"/>
      <c r="B1355" s="554"/>
      <c r="C1355" s="133" t="s">
        <v>6471</v>
      </c>
      <c r="D1355" s="131" t="s">
        <v>6234</v>
      </c>
      <c r="E1355" s="132" t="s">
        <v>6235</v>
      </c>
      <c r="F1355" s="98">
        <v>72730.929999999993</v>
      </c>
    </row>
    <row r="1356" spans="1:6" ht="25.5" x14ac:dyDescent="0.2">
      <c r="A1356" s="554"/>
      <c r="B1356" s="554"/>
      <c r="C1356" s="133" t="s">
        <v>6472</v>
      </c>
      <c r="D1356" s="131" t="s">
        <v>6239</v>
      </c>
      <c r="E1356" s="132" t="s">
        <v>6240</v>
      </c>
      <c r="F1356" s="98">
        <v>77775.850000000006</v>
      </c>
    </row>
    <row r="1357" spans="1:6" ht="25.5" x14ac:dyDescent="0.2">
      <c r="A1357" s="554"/>
      <c r="B1357" s="554"/>
      <c r="C1357" s="133" t="s">
        <v>6473</v>
      </c>
      <c r="D1357" s="131" t="s">
        <v>6244</v>
      </c>
      <c r="E1357" s="132" t="s">
        <v>6245</v>
      </c>
      <c r="F1357" s="98">
        <v>83241.179999999993</v>
      </c>
    </row>
    <row r="1358" spans="1:6" ht="25.5" x14ac:dyDescent="0.2">
      <c r="A1358" s="554"/>
      <c r="B1358" s="554"/>
      <c r="C1358" s="133" t="s">
        <v>6474</v>
      </c>
      <c r="D1358" s="131" t="s">
        <v>6249</v>
      </c>
      <c r="E1358" s="132" t="s">
        <v>6250</v>
      </c>
      <c r="F1358" s="98">
        <v>89967.74</v>
      </c>
    </row>
    <row r="1359" spans="1:6" ht="25.5" x14ac:dyDescent="0.2">
      <c r="A1359" s="554"/>
      <c r="B1359" s="554"/>
      <c r="C1359" s="133" t="s">
        <v>6475</v>
      </c>
      <c r="D1359" s="131" t="s">
        <v>6254</v>
      </c>
      <c r="E1359" s="132" t="s">
        <v>6255</v>
      </c>
      <c r="F1359" s="98">
        <v>96694.3</v>
      </c>
    </row>
    <row r="1360" spans="1:6" ht="25.5" x14ac:dyDescent="0.2">
      <c r="A1360" s="554"/>
      <c r="B1360" s="554"/>
      <c r="C1360" s="133" t="s">
        <v>6476</v>
      </c>
      <c r="D1360" s="131" t="s">
        <v>6259</v>
      </c>
      <c r="E1360" s="132" t="s">
        <v>6260</v>
      </c>
      <c r="F1360" s="98">
        <v>103420.86</v>
      </c>
    </row>
    <row r="1361" spans="1:6" ht="25.5" x14ac:dyDescent="0.2">
      <c r="A1361" s="554"/>
      <c r="B1361" s="554"/>
      <c r="C1361" s="133" t="s">
        <v>6477</v>
      </c>
      <c r="D1361" s="131" t="s">
        <v>6264</v>
      </c>
      <c r="E1361" s="132" t="s">
        <v>6265</v>
      </c>
      <c r="F1361" s="98">
        <v>110147.42</v>
      </c>
    </row>
    <row r="1362" spans="1:6" ht="25.5" x14ac:dyDescent="0.2">
      <c r="A1362" s="554"/>
      <c r="B1362" s="554"/>
      <c r="C1362" s="133" t="s">
        <v>6478</v>
      </c>
      <c r="D1362" s="131" t="s">
        <v>6269</v>
      </c>
      <c r="E1362" s="132" t="s">
        <v>6270</v>
      </c>
      <c r="F1362" s="98">
        <v>117294.39</v>
      </c>
    </row>
    <row r="1363" spans="1:6" ht="25.5" x14ac:dyDescent="0.2">
      <c r="A1363" s="554"/>
      <c r="B1363" s="554"/>
      <c r="C1363" s="133" t="s">
        <v>6479</v>
      </c>
      <c r="D1363" s="131" t="s">
        <v>6274</v>
      </c>
      <c r="E1363" s="132" t="s">
        <v>6275</v>
      </c>
      <c r="F1363" s="98">
        <v>125702.59</v>
      </c>
    </row>
    <row r="1364" spans="1:6" ht="25.5" x14ac:dyDescent="0.2">
      <c r="A1364" s="554"/>
      <c r="B1364" s="554"/>
      <c r="C1364" s="133" t="s">
        <v>6480</v>
      </c>
      <c r="D1364" s="131" t="s">
        <v>6279</v>
      </c>
      <c r="E1364" s="132" t="s">
        <v>6280</v>
      </c>
      <c r="F1364" s="98">
        <v>134110.79</v>
      </c>
    </row>
    <row r="1365" spans="1:6" ht="25.5" x14ac:dyDescent="0.2">
      <c r="A1365" s="554"/>
      <c r="B1365" s="554"/>
      <c r="C1365" s="133" t="s">
        <v>6481</v>
      </c>
      <c r="D1365" s="131" t="s">
        <v>6284</v>
      </c>
      <c r="E1365" s="132" t="s">
        <v>6285</v>
      </c>
      <c r="F1365" s="98">
        <v>142518.99</v>
      </c>
    </row>
    <row r="1366" spans="1:6" ht="25.5" x14ac:dyDescent="0.2">
      <c r="A1366" s="554"/>
      <c r="B1366" s="554"/>
      <c r="C1366" s="133" t="s">
        <v>6482</v>
      </c>
      <c r="D1366" s="131" t="s">
        <v>6289</v>
      </c>
      <c r="E1366" s="132" t="s">
        <v>6290</v>
      </c>
      <c r="F1366" s="98">
        <v>150927.19</v>
      </c>
    </row>
    <row r="1367" spans="1:6" ht="25.5" x14ac:dyDescent="0.2">
      <c r="A1367" s="555"/>
      <c r="B1367" s="555"/>
      <c r="C1367" s="133" t="s">
        <v>6483</v>
      </c>
      <c r="D1367" s="131" t="s">
        <v>6294</v>
      </c>
      <c r="E1367" s="132" t="s">
        <v>6295</v>
      </c>
      <c r="F1367" s="98">
        <v>159335.39000000001</v>
      </c>
    </row>
    <row r="1368" spans="1:6" x14ac:dyDescent="0.2">
      <c r="A1368" s="553" t="s">
        <v>7913</v>
      </c>
      <c r="B1368" s="553" t="s">
        <v>7014</v>
      </c>
      <c r="C1368" s="133"/>
      <c r="D1368" s="131"/>
      <c r="E1368" s="556" t="s">
        <v>7015</v>
      </c>
      <c r="F1368" s="557"/>
    </row>
    <row r="1369" spans="1:6" ht="14.25" x14ac:dyDescent="0.2">
      <c r="A1369" s="554"/>
      <c r="B1369" s="554"/>
      <c r="C1369" s="133" t="s">
        <v>8001</v>
      </c>
      <c r="D1369" s="131" t="s">
        <v>8002</v>
      </c>
      <c r="E1369" s="132" t="s">
        <v>1412</v>
      </c>
      <c r="F1369" s="98">
        <v>1704.51</v>
      </c>
    </row>
    <row r="1370" spans="1:6" x14ac:dyDescent="0.2">
      <c r="A1370" s="554"/>
      <c r="B1370" s="554"/>
      <c r="C1370" s="133" t="s">
        <v>8003</v>
      </c>
      <c r="D1370" s="131" t="s">
        <v>8004</v>
      </c>
      <c r="E1370" s="132" t="s">
        <v>1414</v>
      </c>
      <c r="F1370" s="98">
        <v>2435.02</v>
      </c>
    </row>
    <row r="1371" spans="1:6" x14ac:dyDescent="0.2">
      <c r="A1371" s="554"/>
      <c r="B1371" s="554"/>
      <c r="C1371" s="133" t="s">
        <v>8005</v>
      </c>
      <c r="D1371" s="131" t="s">
        <v>8006</v>
      </c>
      <c r="E1371" s="132" t="s">
        <v>1416</v>
      </c>
      <c r="F1371" s="98">
        <v>3165.52</v>
      </c>
    </row>
    <row r="1372" spans="1:6" x14ac:dyDescent="0.2">
      <c r="A1372" s="554"/>
      <c r="B1372" s="554"/>
      <c r="C1372" s="133" t="s">
        <v>8007</v>
      </c>
      <c r="D1372" s="131" t="s">
        <v>8008</v>
      </c>
      <c r="E1372" s="132" t="s">
        <v>1418</v>
      </c>
      <c r="F1372" s="98">
        <v>3896.03</v>
      </c>
    </row>
    <row r="1373" spans="1:6" x14ac:dyDescent="0.2">
      <c r="A1373" s="554"/>
      <c r="B1373" s="554"/>
      <c r="C1373" s="133" t="s">
        <v>8009</v>
      </c>
      <c r="D1373" s="131" t="s">
        <v>8010</v>
      </c>
      <c r="E1373" s="132" t="s">
        <v>1420</v>
      </c>
      <c r="F1373" s="98">
        <v>4626.53</v>
      </c>
    </row>
    <row r="1374" spans="1:6" x14ac:dyDescent="0.2">
      <c r="A1374" s="554"/>
      <c r="B1374" s="554"/>
      <c r="C1374" s="133" t="s">
        <v>8011</v>
      </c>
      <c r="D1374" s="131" t="s">
        <v>8012</v>
      </c>
      <c r="E1374" s="132" t="s">
        <v>2439</v>
      </c>
      <c r="F1374" s="98">
        <v>5357.04</v>
      </c>
    </row>
    <row r="1375" spans="1:6" x14ac:dyDescent="0.2">
      <c r="A1375" s="554"/>
      <c r="B1375" s="554"/>
      <c r="C1375" s="133" t="s">
        <v>8013</v>
      </c>
      <c r="D1375" s="131" t="s">
        <v>8014</v>
      </c>
      <c r="E1375" s="132" t="s">
        <v>2441</v>
      </c>
      <c r="F1375" s="98">
        <v>6087.54</v>
      </c>
    </row>
    <row r="1376" spans="1:6" x14ac:dyDescent="0.2">
      <c r="A1376" s="554"/>
      <c r="B1376" s="554"/>
      <c r="C1376" s="133" t="s">
        <v>8015</v>
      </c>
      <c r="D1376" s="131" t="s">
        <v>8016</v>
      </c>
      <c r="E1376" s="132" t="s">
        <v>2443</v>
      </c>
      <c r="F1376" s="98">
        <v>6818.05</v>
      </c>
    </row>
    <row r="1377" spans="1:6" x14ac:dyDescent="0.2">
      <c r="A1377" s="554"/>
      <c r="B1377" s="554"/>
      <c r="C1377" s="133" t="s">
        <v>8017</v>
      </c>
      <c r="D1377" s="131" t="s">
        <v>8018</v>
      </c>
      <c r="E1377" s="132" t="s">
        <v>383</v>
      </c>
      <c r="F1377" s="98">
        <v>7792.05</v>
      </c>
    </row>
    <row r="1378" spans="1:6" x14ac:dyDescent="0.2">
      <c r="A1378" s="554"/>
      <c r="B1378" s="554"/>
      <c r="C1378" s="133" t="s">
        <v>8019</v>
      </c>
      <c r="D1378" s="131" t="s">
        <v>8020</v>
      </c>
      <c r="E1378" s="132" t="s">
        <v>3988</v>
      </c>
      <c r="F1378" s="98">
        <v>9253.06</v>
      </c>
    </row>
    <row r="1379" spans="1:6" x14ac:dyDescent="0.2">
      <c r="A1379" s="554"/>
      <c r="B1379" s="554"/>
      <c r="C1379" s="133" t="s">
        <v>8021</v>
      </c>
      <c r="D1379" s="131" t="s">
        <v>8022</v>
      </c>
      <c r="E1379" s="132" t="s">
        <v>3990</v>
      </c>
      <c r="F1379" s="98">
        <v>10714.07</v>
      </c>
    </row>
    <row r="1380" spans="1:6" x14ac:dyDescent="0.2">
      <c r="A1380" s="554"/>
      <c r="B1380" s="554"/>
      <c r="C1380" s="133" t="s">
        <v>8023</v>
      </c>
      <c r="D1380" s="131" t="s">
        <v>8024</v>
      </c>
      <c r="E1380" s="132" t="s">
        <v>3992</v>
      </c>
      <c r="F1380" s="98">
        <v>12175.08</v>
      </c>
    </row>
    <row r="1381" spans="1:6" x14ac:dyDescent="0.2">
      <c r="A1381" s="554"/>
      <c r="B1381" s="554"/>
      <c r="C1381" s="133" t="s">
        <v>8025</v>
      </c>
      <c r="D1381" s="131" t="s">
        <v>8026</v>
      </c>
      <c r="E1381" s="132" t="s">
        <v>3994</v>
      </c>
      <c r="F1381" s="98">
        <v>13636.09</v>
      </c>
    </row>
    <row r="1382" spans="1:6" x14ac:dyDescent="0.2">
      <c r="A1382" s="554"/>
      <c r="B1382" s="554"/>
      <c r="C1382" s="133" t="s">
        <v>8027</v>
      </c>
      <c r="D1382" s="131" t="s">
        <v>8028</v>
      </c>
      <c r="E1382" s="132" t="s">
        <v>3996</v>
      </c>
      <c r="F1382" s="98">
        <v>15097.1</v>
      </c>
    </row>
    <row r="1383" spans="1:6" x14ac:dyDescent="0.2">
      <c r="A1383" s="554"/>
      <c r="B1383" s="554"/>
      <c r="C1383" s="133" t="s">
        <v>8029</v>
      </c>
      <c r="D1383" s="131" t="s">
        <v>8030</v>
      </c>
      <c r="E1383" s="132" t="s">
        <v>3998</v>
      </c>
      <c r="F1383" s="98">
        <v>16558.11</v>
      </c>
    </row>
    <row r="1384" spans="1:6" x14ac:dyDescent="0.2">
      <c r="A1384" s="554"/>
      <c r="B1384" s="554"/>
      <c r="C1384" s="133" t="s">
        <v>8031</v>
      </c>
      <c r="D1384" s="131" t="s">
        <v>8032</v>
      </c>
      <c r="E1384" s="132" t="s">
        <v>4000</v>
      </c>
      <c r="F1384" s="98">
        <v>18019.12</v>
      </c>
    </row>
    <row r="1385" spans="1:6" x14ac:dyDescent="0.2">
      <c r="A1385" s="554"/>
      <c r="B1385" s="554"/>
      <c r="C1385" s="133" t="s">
        <v>8033</v>
      </c>
      <c r="D1385" s="131" t="s">
        <v>8034</v>
      </c>
      <c r="E1385" s="132" t="s">
        <v>7046</v>
      </c>
      <c r="F1385" s="98">
        <v>19967.14</v>
      </c>
    </row>
    <row r="1386" spans="1:6" x14ac:dyDescent="0.2">
      <c r="A1386" s="554"/>
      <c r="B1386" s="554"/>
      <c r="C1386" s="133" t="s">
        <v>8035</v>
      </c>
      <c r="D1386" s="131" t="s">
        <v>8036</v>
      </c>
      <c r="E1386" s="132" t="s">
        <v>7049</v>
      </c>
      <c r="F1386" s="98">
        <v>22889.16</v>
      </c>
    </row>
    <row r="1387" spans="1:6" x14ac:dyDescent="0.2">
      <c r="A1387" s="554"/>
      <c r="B1387" s="554"/>
      <c r="C1387" s="133" t="s">
        <v>8037</v>
      </c>
      <c r="D1387" s="131" t="s">
        <v>8038</v>
      </c>
      <c r="E1387" s="132" t="s">
        <v>7052</v>
      </c>
      <c r="F1387" s="98">
        <v>25811.18</v>
      </c>
    </row>
    <row r="1388" spans="1:6" x14ac:dyDescent="0.2">
      <c r="A1388" s="554"/>
      <c r="B1388" s="554"/>
      <c r="C1388" s="133" t="s">
        <v>8039</v>
      </c>
      <c r="D1388" s="131" t="s">
        <v>8040</v>
      </c>
      <c r="E1388" s="132" t="s">
        <v>7055</v>
      </c>
      <c r="F1388" s="98">
        <v>28733.200000000001</v>
      </c>
    </row>
    <row r="1389" spans="1:6" x14ac:dyDescent="0.2">
      <c r="A1389" s="554"/>
      <c r="B1389" s="554"/>
      <c r="C1389" s="133" t="s">
        <v>8041</v>
      </c>
      <c r="D1389" s="131" t="s">
        <v>8042</v>
      </c>
      <c r="E1389" s="132" t="s">
        <v>7058</v>
      </c>
      <c r="F1389" s="98">
        <v>31655.22</v>
      </c>
    </row>
    <row r="1390" spans="1:6" x14ac:dyDescent="0.2">
      <c r="A1390" s="554"/>
      <c r="B1390" s="554"/>
      <c r="C1390" s="133" t="s">
        <v>8043</v>
      </c>
      <c r="D1390" s="131" t="s">
        <v>8044</v>
      </c>
      <c r="E1390" s="132" t="s">
        <v>8045</v>
      </c>
      <c r="F1390" s="98">
        <v>35551.24</v>
      </c>
    </row>
    <row r="1391" spans="1:6" x14ac:dyDescent="0.2">
      <c r="A1391" s="554"/>
      <c r="B1391" s="554"/>
      <c r="C1391" s="133" t="s">
        <v>8046</v>
      </c>
      <c r="D1391" s="131" t="s">
        <v>8047</v>
      </c>
      <c r="E1391" s="132" t="s">
        <v>8048</v>
      </c>
      <c r="F1391" s="98">
        <v>41395.279999999999</v>
      </c>
    </row>
    <row r="1392" spans="1:6" x14ac:dyDescent="0.2">
      <c r="A1392" s="554"/>
      <c r="B1392" s="554"/>
      <c r="C1392" s="133" t="s">
        <v>8049</v>
      </c>
      <c r="D1392" s="131" t="s">
        <v>8050</v>
      </c>
      <c r="E1392" s="132" t="s">
        <v>8051</v>
      </c>
      <c r="F1392" s="98">
        <v>47239.32</v>
      </c>
    </row>
    <row r="1393" spans="1:6" x14ac:dyDescent="0.2">
      <c r="A1393" s="554"/>
      <c r="B1393" s="554"/>
      <c r="C1393" s="133" t="s">
        <v>8052</v>
      </c>
      <c r="D1393" s="131" t="s">
        <v>8053</v>
      </c>
      <c r="E1393" s="132" t="s">
        <v>8054</v>
      </c>
      <c r="F1393" s="98">
        <v>55031.38</v>
      </c>
    </row>
    <row r="1394" spans="1:6" x14ac:dyDescent="0.2">
      <c r="A1394" s="554"/>
      <c r="B1394" s="554"/>
      <c r="C1394" s="133" t="s">
        <v>8055</v>
      </c>
      <c r="D1394" s="131" t="s">
        <v>8056</v>
      </c>
      <c r="E1394" s="132" t="s">
        <v>8057</v>
      </c>
      <c r="F1394" s="98">
        <v>66719.460000000006</v>
      </c>
    </row>
    <row r="1395" spans="1:6" x14ac:dyDescent="0.2">
      <c r="A1395" s="554"/>
      <c r="B1395" s="554"/>
      <c r="C1395" s="133" t="s">
        <v>8058</v>
      </c>
      <c r="D1395" s="131" t="s">
        <v>8059</v>
      </c>
      <c r="E1395" s="132" t="s">
        <v>8060</v>
      </c>
      <c r="F1395" s="98">
        <v>78407.539999999994</v>
      </c>
    </row>
    <row r="1396" spans="1:6" x14ac:dyDescent="0.2">
      <c r="A1396" s="554"/>
      <c r="B1396" s="554"/>
      <c r="C1396" s="133" t="s">
        <v>8061</v>
      </c>
      <c r="D1396" s="131" t="s">
        <v>8062</v>
      </c>
      <c r="E1396" s="132" t="s">
        <v>8063</v>
      </c>
      <c r="F1396" s="98">
        <v>90095.62</v>
      </c>
    </row>
    <row r="1397" spans="1:6" x14ac:dyDescent="0.2">
      <c r="A1397" s="554"/>
      <c r="B1397" s="554"/>
      <c r="C1397" s="133" t="s">
        <v>8064</v>
      </c>
      <c r="D1397" s="131" t="s">
        <v>8065</v>
      </c>
      <c r="E1397" s="132" t="s">
        <v>8066</v>
      </c>
      <c r="F1397" s="98">
        <v>101783.7</v>
      </c>
    </row>
    <row r="1398" spans="1:6" x14ac:dyDescent="0.2">
      <c r="A1398" s="555"/>
      <c r="B1398" s="555"/>
      <c r="C1398" s="133" t="s">
        <v>8067</v>
      </c>
      <c r="D1398" s="131" t="s">
        <v>8068</v>
      </c>
      <c r="E1398" s="132" t="s">
        <v>8069</v>
      </c>
      <c r="F1398" s="98">
        <v>113471.78</v>
      </c>
    </row>
    <row r="1399" spans="1:6" x14ac:dyDescent="0.2">
      <c r="A1399" s="138"/>
      <c r="B1399" s="123"/>
      <c r="C1399" s="123"/>
      <c r="D1399" s="139"/>
      <c r="E1399" s="140"/>
      <c r="F1399" s="141"/>
    </row>
    <row r="1400" spans="1:6" x14ac:dyDescent="0.2">
      <c r="A1400" s="99" t="s">
        <v>77</v>
      </c>
      <c r="B1400" s="142"/>
      <c r="C1400" s="143"/>
      <c r="D1400" s="142"/>
      <c r="E1400" s="142"/>
      <c r="F1400" s="144"/>
    </row>
    <row r="1401" spans="1:6" x14ac:dyDescent="0.2">
      <c r="A1401" s="139"/>
      <c r="B1401" s="145"/>
      <c r="C1401" s="146"/>
      <c r="D1401" s="146"/>
      <c r="E1401" s="147"/>
      <c r="F1401" s="148"/>
    </row>
    <row r="1402" spans="1:6" ht="14.25" x14ac:dyDescent="0.2">
      <c r="A1402" s="100" t="s">
        <v>4576</v>
      </c>
      <c r="B1402" s="101" t="s">
        <v>4577</v>
      </c>
      <c r="C1402" s="139"/>
      <c r="D1402" s="139"/>
      <c r="E1402" s="139"/>
      <c r="F1402" s="144"/>
    </row>
    <row r="1403" spans="1:6" ht="14.25" x14ac:dyDescent="0.2">
      <c r="A1403" s="100" t="s">
        <v>78</v>
      </c>
      <c r="B1403" s="561" t="s">
        <v>81</v>
      </c>
      <c r="C1403" s="561"/>
      <c r="D1403" s="561"/>
      <c r="E1403" s="561"/>
      <c r="F1403" s="561"/>
    </row>
    <row r="1404" spans="1:6" ht="14.25" x14ac:dyDescent="0.2">
      <c r="A1404" s="100" t="s">
        <v>80</v>
      </c>
      <c r="B1404" s="101" t="s">
        <v>4578</v>
      </c>
      <c r="C1404" s="139"/>
      <c r="D1404" s="139"/>
      <c r="E1404" s="139"/>
      <c r="F1404" s="144"/>
    </row>
    <row r="1405" spans="1:6" ht="14.25" x14ac:dyDescent="0.2">
      <c r="A1405" s="100" t="s">
        <v>82</v>
      </c>
      <c r="B1405" s="101" t="s">
        <v>4579</v>
      </c>
      <c r="C1405" s="139"/>
      <c r="D1405" s="139"/>
      <c r="E1405" s="139"/>
      <c r="F1405" s="144"/>
    </row>
    <row r="1406" spans="1:6" ht="14.25" x14ac:dyDescent="0.2">
      <c r="A1406" s="100" t="s">
        <v>4580</v>
      </c>
      <c r="B1406" s="101" t="s">
        <v>4581</v>
      </c>
      <c r="C1406" s="139"/>
      <c r="D1406" s="139"/>
      <c r="E1406" s="139"/>
      <c r="F1406" s="144"/>
    </row>
    <row r="1407" spans="1:6" ht="14.25" x14ac:dyDescent="0.2">
      <c r="A1407" s="100" t="s">
        <v>4582</v>
      </c>
      <c r="B1407" s="101" t="s">
        <v>4583</v>
      </c>
      <c r="C1407" s="139"/>
      <c r="D1407" s="139"/>
      <c r="E1407" s="139"/>
      <c r="F1407" s="144"/>
    </row>
    <row r="1408" spans="1:6" ht="14.25" x14ac:dyDescent="0.2">
      <c r="A1408" s="100" t="s">
        <v>4584</v>
      </c>
      <c r="B1408" s="101" t="s">
        <v>3815</v>
      </c>
      <c r="C1408" s="139"/>
      <c r="D1408" s="139"/>
      <c r="E1408" s="139"/>
      <c r="F1408" s="144"/>
    </row>
    <row r="1409" spans="1:6" ht="14.25" x14ac:dyDescent="0.2">
      <c r="A1409" s="100" t="s">
        <v>3816</v>
      </c>
      <c r="B1409" s="561" t="s">
        <v>7092</v>
      </c>
      <c r="C1409" s="561"/>
      <c r="D1409" s="561"/>
      <c r="E1409" s="561"/>
      <c r="F1409" s="561"/>
    </row>
    <row r="1410" spans="1:6" ht="14.25" x14ac:dyDescent="0.2">
      <c r="A1410" s="100" t="s">
        <v>3817</v>
      </c>
      <c r="B1410" s="561" t="s">
        <v>7914</v>
      </c>
      <c r="C1410" s="561"/>
      <c r="D1410" s="561"/>
      <c r="E1410" s="561"/>
      <c r="F1410" s="561"/>
    </row>
    <row r="1411" spans="1:6" ht="14.25" x14ac:dyDescent="0.2">
      <c r="A1411" s="100" t="s">
        <v>6330</v>
      </c>
      <c r="B1411" s="561" t="s">
        <v>6486</v>
      </c>
      <c r="C1411" s="561"/>
      <c r="D1411" s="561"/>
      <c r="E1411" s="561"/>
      <c r="F1411" s="561"/>
    </row>
    <row r="1412" spans="1:6" ht="14.25" x14ac:dyDescent="0.2">
      <c r="A1412" s="100" t="s">
        <v>6485</v>
      </c>
      <c r="B1412" s="561" t="s">
        <v>6487</v>
      </c>
      <c r="C1412" s="561"/>
      <c r="D1412" s="561"/>
      <c r="E1412" s="561"/>
      <c r="F1412" s="561"/>
    </row>
  </sheetData>
  <mergeCells count="412">
    <mergeCell ref="A3:F3"/>
    <mergeCell ref="A4:F4"/>
    <mergeCell ref="D6:E6"/>
    <mergeCell ref="F6:F7"/>
    <mergeCell ref="A17:A20"/>
    <mergeCell ref="B17:B20"/>
    <mergeCell ref="C17:C20"/>
    <mergeCell ref="F17:F20"/>
    <mergeCell ref="A21:A22"/>
    <mergeCell ref="B21:B22"/>
    <mergeCell ref="C21:C22"/>
    <mergeCell ref="F21:F22"/>
    <mergeCell ref="A9:A12"/>
    <mergeCell ref="B9:B12"/>
    <mergeCell ref="C9:C12"/>
    <mergeCell ref="F9:F12"/>
    <mergeCell ref="A13:A16"/>
    <mergeCell ref="B13:B16"/>
    <mergeCell ref="C13:C16"/>
    <mergeCell ref="F13:F16"/>
    <mergeCell ref="A33:A39"/>
    <mergeCell ref="B33:B39"/>
    <mergeCell ref="E33:F33"/>
    <mergeCell ref="A40:A46"/>
    <mergeCell ref="B40:B46"/>
    <mergeCell ref="E40:F40"/>
    <mergeCell ref="A23:A26"/>
    <mergeCell ref="B23:B26"/>
    <mergeCell ref="C23:C26"/>
    <mergeCell ref="F23:F26"/>
    <mergeCell ref="A27:A32"/>
    <mergeCell ref="B27:B32"/>
    <mergeCell ref="E27:F27"/>
    <mergeCell ref="A47:A69"/>
    <mergeCell ref="B47:B69"/>
    <mergeCell ref="E47:F47"/>
    <mergeCell ref="A70:A178"/>
    <mergeCell ref="B70:B178"/>
    <mergeCell ref="E70:F70"/>
    <mergeCell ref="C71:C74"/>
    <mergeCell ref="F71:F74"/>
    <mergeCell ref="C75:C78"/>
    <mergeCell ref="F75:F78"/>
    <mergeCell ref="C91:C94"/>
    <mergeCell ref="F91:F94"/>
    <mergeCell ref="C95:C98"/>
    <mergeCell ref="F95:F98"/>
    <mergeCell ref="C99:C102"/>
    <mergeCell ref="F99:F102"/>
    <mergeCell ref="C79:C82"/>
    <mergeCell ref="F79:F82"/>
    <mergeCell ref="C83:C86"/>
    <mergeCell ref="F83:F86"/>
    <mergeCell ref="C87:C90"/>
    <mergeCell ref="F87:F90"/>
    <mergeCell ref="C115:C118"/>
    <mergeCell ref="F115:F118"/>
    <mergeCell ref="C119:C122"/>
    <mergeCell ref="F119:F122"/>
    <mergeCell ref="C123:C126"/>
    <mergeCell ref="F123:F126"/>
    <mergeCell ref="C103:C106"/>
    <mergeCell ref="F103:F106"/>
    <mergeCell ref="C107:C110"/>
    <mergeCell ref="F107:F110"/>
    <mergeCell ref="C111:C114"/>
    <mergeCell ref="F111:F114"/>
    <mergeCell ref="C139:C142"/>
    <mergeCell ref="F139:F142"/>
    <mergeCell ref="C143:C146"/>
    <mergeCell ref="F143:F146"/>
    <mergeCell ref="C147:C150"/>
    <mergeCell ref="F147:F150"/>
    <mergeCell ref="C127:C130"/>
    <mergeCell ref="F127:F130"/>
    <mergeCell ref="C131:C134"/>
    <mergeCell ref="F131:F134"/>
    <mergeCell ref="C135:C138"/>
    <mergeCell ref="F135:F138"/>
    <mergeCell ref="C163:C166"/>
    <mergeCell ref="F163:F166"/>
    <mergeCell ref="C167:C170"/>
    <mergeCell ref="F167:F170"/>
    <mergeCell ref="C171:C174"/>
    <mergeCell ref="F171:F174"/>
    <mergeCell ref="C151:C154"/>
    <mergeCell ref="F151:F154"/>
    <mergeCell ref="C155:C158"/>
    <mergeCell ref="F155:F158"/>
    <mergeCell ref="C159:C162"/>
    <mergeCell ref="F159:F162"/>
    <mergeCell ref="A204:A226"/>
    <mergeCell ref="B204:B226"/>
    <mergeCell ref="E204:F204"/>
    <mergeCell ref="C175:C178"/>
    <mergeCell ref="F175:F178"/>
    <mergeCell ref="E180:F180"/>
    <mergeCell ref="E186:F186"/>
    <mergeCell ref="A180:A185"/>
    <mergeCell ref="B180:B185"/>
    <mergeCell ref="A186:A203"/>
    <mergeCell ref="B186:B203"/>
    <mergeCell ref="B302:B304"/>
    <mergeCell ref="A306:A309"/>
    <mergeCell ref="B306:B309"/>
    <mergeCell ref="C306:C309"/>
    <mergeCell ref="F306:F309"/>
    <mergeCell ref="A227:A247"/>
    <mergeCell ref="B227:B247"/>
    <mergeCell ref="E227:F227"/>
    <mergeCell ref="A248:A273"/>
    <mergeCell ref="B248:B273"/>
    <mergeCell ref="E248:F248"/>
    <mergeCell ref="A274:A296"/>
    <mergeCell ref="B274:B296"/>
    <mergeCell ref="E274:F274"/>
    <mergeCell ref="A297:A298"/>
    <mergeCell ref="B297:B298"/>
    <mergeCell ref="C297:C298"/>
    <mergeCell ref="F297:F298"/>
    <mergeCell ref="A299:A301"/>
    <mergeCell ref="B299:B301"/>
    <mergeCell ref="C299:C301"/>
    <mergeCell ref="F299:F301"/>
    <mergeCell ref="A302:A304"/>
    <mergeCell ref="A470:A479"/>
    <mergeCell ref="B470:B479"/>
    <mergeCell ref="E470:F470"/>
    <mergeCell ref="A480:A501"/>
    <mergeCell ref="E445:F445"/>
    <mergeCell ref="A416:A444"/>
    <mergeCell ref="B416:B444"/>
    <mergeCell ref="E416:F416"/>
    <mergeCell ref="A445:A448"/>
    <mergeCell ref="B449:B452"/>
    <mergeCell ref="E449:F449"/>
    <mergeCell ref="A453:A469"/>
    <mergeCell ref="B453:B469"/>
    <mergeCell ref="E453:F453"/>
    <mergeCell ref="F490:F493"/>
    <mergeCell ref="C494:C497"/>
    <mergeCell ref="B445:B448"/>
    <mergeCell ref="A449:A452"/>
    <mergeCell ref="B480:B501"/>
    <mergeCell ref="C480:C481"/>
    <mergeCell ref="F480:F481"/>
    <mergeCell ref="C482:C485"/>
    <mergeCell ref="F482:F485"/>
    <mergeCell ref="C486:C489"/>
    <mergeCell ref="A646:A675"/>
    <mergeCell ref="B646:B675"/>
    <mergeCell ref="A676:A698"/>
    <mergeCell ref="B676:B698"/>
    <mergeCell ref="A537:A589"/>
    <mergeCell ref="B537:B589"/>
    <mergeCell ref="C537:C560"/>
    <mergeCell ref="F537:F560"/>
    <mergeCell ref="A615:A645"/>
    <mergeCell ref="B615:B645"/>
    <mergeCell ref="E615:F615"/>
    <mergeCell ref="F810:F812"/>
    <mergeCell ref="C813:C815"/>
    <mergeCell ref="F813:F815"/>
    <mergeCell ref="C816:C818"/>
    <mergeCell ref="F816:F818"/>
    <mergeCell ref="C819:C821"/>
    <mergeCell ref="F819:F821"/>
    <mergeCell ref="C807:C809"/>
    <mergeCell ref="F807:F809"/>
    <mergeCell ref="C810:C812"/>
    <mergeCell ref="F840:F842"/>
    <mergeCell ref="C831:C833"/>
    <mergeCell ref="F831:F833"/>
    <mergeCell ref="C834:C836"/>
    <mergeCell ref="F834:F836"/>
    <mergeCell ref="C822:C824"/>
    <mergeCell ref="F822:F824"/>
    <mergeCell ref="C825:C827"/>
    <mergeCell ref="F825:F827"/>
    <mergeCell ref="C828:C830"/>
    <mergeCell ref="F828:F830"/>
    <mergeCell ref="B964:B967"/>
    <mergeCell ref="C964:C967"/>
    <mergeCell ref="F964:F967"/>
    <mergeCell ref="C932:C951"/>
    <mergeCell ref="F932:F951"/>
    <mergeCell ref="A952:A958"/>
    <mergeCell ref="B952:B958"/>
    <mergeCell ref="C952:C956"/>
    <mergeCell ref="F952:F956"/>
    <mergeCell ref="C957:C958"/>
    <mergeCell ref="F957:F958"/>
    <mergeCell ref="A959:A963"/>
    <mergeCell ref="B959:B963"/>
    <mergeCell ref="C959:C960"/>
    <mergeCell ref="F959:F960"/>
    <mergeCell ref="A1275:A1320"/>
    <mergeCell ref="B1275:B1320"/>
    <mergeCell ref="E1275:F1275"/>
    <mergeCell ref="A1242:A1263"/>
    <mergeCell ref="B1242:B1263"/>
    <mergeCell ref="E1242:F1242"/>
    <mergeCell ref="A1267:A1270"/>
    <mergeCell ref="A1124:A1171"/>
    <mergeCell ref="B1124:B1171"/>
    <mergeCell ref="A1172:A1185"/>
    <mergeCell ref="B1172:B1185"/>
    <mergeCell ref="E1172:F1172"/>
    <mergeCell ref="A1186:A1190"/>
    <mergeCell ref="B1186:B1190"/>
    <mergeCell ref="C1186:C1187"/>
    <mergeCell ref="F1186:F1187"/>
    <mergeCell ref="E1124:F1124"/>
    <mergeCell ref="A968:A987"/>
    <mergeCell ref="B968:B987"/>
    <mergeCell ref="E968:F968"/>
    <mergeCell ref="A988:A993"/>
    <mergeCell ref="A964:A967"/>
    <mergeCell ref="A310:A317"/>
    <mergeCell ref="B310:B317"/>
    <mergeCell ref="E310:F310"/>
    <mergeCell ref="A318:A342"/>
    <mergeCell ref="B318:B342"/>
    <mergeCell ref="E318:F318"/>
    <mergeCell ref="A411:A415"/>
    <mergeCell ref="B411:B415"/>
    <mergeCell ref="E411:F411"/>
    <mergeCell ref="A590:A614"/>
    <mergeCell ref="B590:B614"/>
    <mergeCell ref="E590:F590"/>
    <mergeCell ref="F494:F497"/>
    <mergeCell ref="C498:C501"/>
    <mergeCell ref="F498:F501"/>
    <mergeCell ref="A502:A536"/>
    <mergeCell ref="B502:B536"/>
    <mergeCell ref="C502:C507"/>
    <mergeCell ref="F502:F507"/>
    <mergeCell ref="A390:A410"/>
    <mergeCell ref="B390:B410"/>
    <mergeCell ref="E390:F390"/>
    <mergeCell ref="A358:A370"/>
    <mergeCell ref="B358:B370"/>
    <mergeCell ref="E358:F358"/>
    <mergeCell ref="A371:A389"/>
    <mergeCell ref="A343:A357"/>
    <mergeCell ref="B343:B357"/>
    <mergeCell ref="E343:F343"/>
    <mergeCell ref="B371:B389"/>
    <mergeCell ref="E371:F371"/>
    <mergeCell ref="F486:F489"/>
    <mergeCell ref="C490:C493"/>
    <mergeCell ref="F751:F753"/>
    <mergeCell ref="C754:C756"/>
    <mergeCell ref="F754:F756"/>
    <mergeCell ref="C757:C759"/>
    <mergeCell ref="F757:F759"/>
    <mergeCell ref="C760:C762"/>
    <mergeCell ref="F760:F762"/>
    <mergeCell ref="E676:F676"/>
    <mergeCell ref="E646:F646"/>
    <mergeCell ref="A699:A713"/>
    <mergeCell ref="B699:B713"/>
    <mergeCell ref="E699:F699"/>
    <mergeCell ref="A714:A743"/>
    <mergeCell ref="B714:B743"/>
    <mergeCell ref="E714:F714"/>
    <mergeCell ref="A744:A780"/>
    <mergeCell ref="B744:B780"/>
    <mergeCell ref="E744:F744"/>
    <mergeCell ref="C745:C747"/>
    <mergeCell ref="F745:F747"/>
    <mergeCell ref="C748:C750"/>
    <mergeCell ref="F748:F750"/>
    <mergeCell ref="C751:C753"/>
    <mergeCell ref="F786:F787"/>
    <mergeCell ref="C788:C789"/>
    <mergeCell ref="C772:C774"/>
    <mergeCell ref="F772:F774"/>
    <mergeCell ref="C775:C777"/>
    <mergeCell ref="F775:F777"/>
    <mergeCell ref="C778:C780"/>
    <mergeCell ref="F778:F780"/>
    <mergeCell ref="C763:C765"/>
    <mergeCell ref="F763:F765"/>
    <mergeCell ref="C766:C768"/>
    <mergeCell ref="F766:F768"/>
    <mergeCell ref="C769:C771"/>
    <mergeCell ref="F769:F771"/>
    <mergeCell ref="C796:C797"/>
    <mergeCell ref="F796:F797"/>
    <mergeCell ref="C798:C799"/>
    <mergeCell ref="F798:F799"/>
    <mergeCell ref="C800:C801"/>
    <mergeCell ref="F800:F801"/>
    <mergeCell ref="F788:F789"/>
    <mergeCell ref="C790:C791"/>
    <mergeCell ref="F790:F791"/>
    <mergeCell ref="C792:C793"/>
    <mergeCell ref="F792:F793"/>
    <mergeCell ref="C794:C795"/>
    <mergeCell ref="F794:F795"/>
    <mergeCell ref="A844:A856"/>
    <mergeCell ref="B844:B856"/>
    <mergeCell ref="E844:F844"/>
    <mergeCell ref="A857:A872"/>
    <mergeCell ref="B857:B872"/>
    <mergeCell ref="E857:F857"/>
    <mergeCell ref="C802:C803"/>
    <mergeCell ref="F802:F803"/>
    <mergeCell ref="C804:C805"/>
    <mergeCell ref="F804:F805"/>
    <mergeCell ref="A806:A842"/>
    <mergeCell ref="B806:B842"/>
    <mergeCell ref="E806:F806"/>
    <mergeCell ref="C837:C839"/>
    <mergeCell ref="F837:F839"/>
    <mergeCell ref="C840:C842"/>
    <mergeCell ref="A781:A805"/>
    <mergeCell ref="B781:B805"/>
    <mergeCell ref="E781:F781"/>
    <mergeCell ref="C782:C783"/>
    <mergeCell ref="F782:F783"/>
    <mergeCell ref="C784:C785"/>
    <mergeCell ref="F784:F785"/>
    <mergeCell ref="C786:C787"/>
    <mergeCell ref="A879:A880"/>
    <mergeCell ref="B879:B880"/>
    <mergeCell ref="C879:C880"/>
    <mergeCell ref="F879:F880"/>
    <mergeCell ref="A881:A909"/>
    <mergeCell ref="B881:B909"/>
    <mergeCell ref="E881:F881"/>
    <mergeCell ref="A873:A878"/>
    <mergeCell ref="B873:B878"/>
    <mergeCell ref="C873:C874"/>
    <mergeCell ref="F873:F874"/>
    <mergeCell ref="C875:C876"/>
    <mergeCell ref="F875:F876"/>
    <mergeCell ref="C877:C878"/>
    <mergeCell ref="F877:F878"/>
    <mergeCell ref="E910:E911"/>
    <mergeCell ref="F910:F914"/>
    <mergeCell ref="C915:C923"/>
    <mergeCell ref="F915:F923"/>
    <mergeCell ref="A924:A951"/>
    <mergeCell ref="B924:B951"/>
    <mergeCell ref="C924:C931"/>
    <mergeCell ref="D924:D925"/>
    <mergeCell ref="E924:E925"/>
    <mergeCell ref="F924:F931"/>
    <mergeCell ref="A910:A923"/>
    <mergeCell ref="B910:B923"/>
    <mergeCell ref="C910:C914"/>
    <mergeCell ref="D910:D911"/>
    <mergeCell ref="C1011:C1016"/>
    <mergeCell ref="F1011:F1016"/>
    <mergeCell ref="A1017:A1019"/>
    <mergeCell ref="B1017:B1019"/>
    <mergeCell ref="C1017:C1019"/>
    <mergeCell ref="F1017:F1019"/>
    <mergeCell ref="B988:B993"/>
    <mergeCell ref="C988:C989"/>
    <mergeCell ref="F988:F989"/>
    <mergeCell ref="A994:A1007"/>
    <mergeCell ref="B994:B1007"/>
    <mergeCell ref="C994:C1003"/>
    <mergeCell ref="F994:F1003"/>
    <mergeCell ref="A1011:A1016"/>
    <mergeCell ref="B1011:B1016"/>
    <mergeCell ref="A1008:A1010"/>
    <mergeCell ref="B1008:B1010"/>
    <mergeCell ref="C1008:C1010"/>
    <mergeCell ref="F1008:F1010"/>
    <mergeCell ref="F1020:F1025"/>
    <mergeCell ref="A1026:A1048"/>
    <mergeCell ref="B1026:B1048"/>
    <mergeCell ref="E1026:F1026"/>
    <mergeCell ref="A1049:A1073"/>
    <mergeCell ref="B1049:B1073"/>
    <mergeCell ref="E1049:F1049"/>
    <mergeCell ref="B1077:B1123"/>
    <mergeCell ref="E1077:F1077"/>
    <mergeCell ref="A1074:A1076"/>
    <mergeCell ref="B1074:B1076"/>
    <mergeCell ref="A1020:A1025"/>
    <mergeCell ref="B1020:B1025"/>
    <mergeCell ref="C1020:C1025"/>
    <mergeCell ref="A1077:A1123"/>
    <mergeCell ref="B1412:F1412"/>
    <mergeCell ref="B1267:B1270"/>
    <mergeCell ref="C1267:C1270"/>
    <mergeCell ref="E1267:F1267"/>
    <mergeCell ref="A1271:A1274"/>
    <mergeCell ref="B1271:B1274"/>
    <mergeCell ref="C1271:C1274"/>
    <mergeCell ref="E1271:F1271"/>
    <mergeCell ref="A1192:A1223"/>
    <mergeCell ref="B1192:B1223"/>
    <mergeCell ref="E1192:F1192"/>
    <mergeCell ref="A1224:A1241"/>
    <mergeCell ref="B1224:B1241"/>
    <mergeCell ref="E1224:F1224"/>
    <mergeCell ref="B1403:F1403"/>
    <mergeCell ref="B1409:F1409"/>
    <mergeCell ref="B1410:F1410"/>
    <mergeCell ref="B1411:F1411"/>
    <mergeCell ref="A1368:A1398"/>
    <mergeCell ref="B1368:B1398"/>
    <mergeCell ref="E1368:F1368"/>
    <mergeCell ref="A1321:A1367"/>
    <mergeCell ref="B1321:B1367"/>
    <mergeCell ref="E1321:F1321"/>
  </mergeCells>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44</vt:i4>
      </vt:variant>
      <vt:variant>
        <vt:lpstr>Benannte Bereiche</vt:lpstr>
      </vt:variant>
      <vt:variant>
        <vt:i4>154</vt:i4>
      </vt:variant>
    </vt:vector>
  </HeadingPairs>
  <TitlesOfParts>
    <vt:vector size="198" baseType="lpstr">
      <vt:lpstr>Deckblatt</vt:lpstr>
      <vt:lpstr>Absenkungen</vt:lpstr>
      <vt:lpstr>E1 VVJ</vt:lpstr>
      <vt:lpstr>E1 VJ</vt:lpstr>
      <vt:lpstr>E1 VJÜ</vt:lpstr>
      <vt:lpstr>E1 F</vt:lpstr>
      <vt:lpstr>E1 V</vt:lpstr>
      <vt:lpstr>E2 VVJ</vt:lpstr>
      <vt:lpstr>E2 VJ</vt:lpstr>
      <vt:lpstr>E2 F</vt:lpstr>
      <vt:lpstr>E2 V</vt:lpstr>
      <vt:lpstr>E3.1 VVJ</vt:lpstr>
      <vt:lpstr>E3.1 VJ</vt:lpstr>
      <vt:lpstr>E3.1 F</vt:lpstr>
      <vt:lpstr>E3.1 V</vt:lpstr>
      <vt:lpstr>E3.2 VVJ</vt:lpstr>
      <vt:lpstr>E3.2 VJ</vt:lpstr>
      <vt:lpstr>E3.2 F</vt:lpstr>
      <vt:lpstr>E3.2 V</vt:lpstr>
      <vt:lpstr>E3.3 VVJ</vt:lpstr>
      <vt:lpstr>E3.3 VJ</vt:lpstr>
      <vt:lpstr>E3.3 F</vt:lpstr>
      <vt:lpstr>E3.3 V</vt:lpstr>
      <vt:lpstr>B1</vt:lpstr>
      <vt:lpstr>Import</vt:lpstr>
      <vt:lpstr>HA2018</vt:lpstr>
      <vt:lpstr>HA2018A</vt:lpstr>
      <vt:lpstr>BA2018</vt:lpstr>
      <vt:lpstr>BA2018A</vt:lpstr>
      <vt:lpstr>ZE2018.A2</vt:lpstr>
      <vt:lpstr>ZE2018.A5</vt:lpstr>
      <vt:lpstr>HA2019</vt:lpstr>
      <vt:lpstr>HA2019A</vt:lpstr>
      <vt:lpstr>BA2019</vt:lpstr>
      <vt:lpstr>BA2019A</vt:lpstr>
      <vt:lpstr>ZE2019.A2</vt:lpstr>
      <vt:lpstr>ZE2019.A5</vt:lpstr>
      <vt:lpstr>HA2020</vt:lpstr>
      <vt:lpstr>PF2020</vt:lpstr>
      <vt:lpstr>HA2020A</vt:lpstr>
      <vt:lpstr>BA2020</vt:lpstr>
      <vt:lpstr>BA2020A</vt:lpstr>
      <vt:lpstr>ZE2020.A2</vt:lpstr>
      <vt:lpstr>ZE2020.A5</vt:lpstr>
      <vt:lpstr>Absenkungen!AEB_Datum</vt:lpstr>
      <vt:lpstr>'B1'!AEB_Datum</vt:lpstr>
      <vt:lpstr>Deckblatt!AEB_Datum</vt:lpstr>
      <vt:lpstr>'E1 F'!AEB_Datum</vt:lpstr>
      <vt:lpstr>'E1 V'!AEB_Datum</vt:lpstr>
      <vt:lpstr>'E1 VJ'!AEB_Datum</vt:lpstr>
      <vt:lpstr>'E1 VJÜ'!AEB_Datum</vt:lpstr>
      <vt:lpstr>'E1 VVJ'!AEB_Datum</vt:lpstr>
      <vt:lpstr>'E2 F'!AEB_Datum</vt:lpstr>
      <vt:lpstr>'E2 V'!AEB_Datum</vt:lpstr>
      <vt:lpstr>'E2 VJ'!AEB_Datum</vt:lpstr>
      <vt:lpstr>'E2 VVJ'!AEB_Datum</vt:lpstr>
      <vt:lpstr>'E3.1 F'!AEB_Datum</vt:lpstr>
      <vt:lpstr>'E3.1 V'!AEB_Datum</vt:lpstr>
      <vt:lpstr>'E3.1 VJ'!AEB_Datum</vt:lpstr>
      <vt:lpstr>'E3.1 VVJ'!AEB_Datum</vt:lpstr>
      <vt:lpstr>'E3.2 F'!AEB_Datum</vt:lpstr>
      <vt:lpstr>'E3.2 V'!AEB_Datum</vt:lpstr>
      <vt:lpstr>'E3.2 VJ'!AEB_Datum</vt:lpstr>
      <vt:lpstr>'E3.2 VVJ'!AEB_Datum</vt:lpstr>
      <vt:lpstr>'E3.3 F'!AEB_Datum</vt:lpstr>
      <vt:lpstr>'E3.3 V'!AEB_Datum</vt:lpstr>
      <vt:lpstr>'E3.3 VJ'!AEB_Datum</vt:lpstr>
      <vt:lpstr>'E3.3 VVJ'!AEB_Datum</vt:lpstr>
      <vt:lpstr>AEB_Datum</vt:lpstr>
      <vt:lpstr>'E1 F'!Bereich1</vt:lpstr>
      <vt:lpstr>'E1 V'!Bereich1</vt:lpstr>
      <vt:lpstr>'E1 VJ'!Bereich1</vt:lpstr>
      <vt:lpstr>'E1 VJÜ'!Bereich1</vt:lpstr>
      <vt:lpstr>'E1 VVJ'!Bereich1</vt:lpstr>
      <vt:lpstr>'E1 F'!Bereich2</vt:lpstr>
      <vt:lpstr>'E1 V'!Bereich2</vt:lpstr>
      <vt:lpstr>'E1 VJ'!Bereich2</vt:lpstr>
      <vt:lpstr>'E1 VJÜ'!Bereich2</vt:lpstr>
      <vt:lpstr>'E1 VVJ'!Bereich2</vt:lpstr>
      <vt:lpstr>'E1 F'!Bereich3</vt:lpstr>
      <vt:lpstr>'E1 V'!Bereich3</vt:lpstr>
      <vt:lpstr>'E1 VJ'!Bereich3</vt:lpstr>
      <vt:lpstr>'E1 VJÜ'!Bereich3</vt:lpstr>
      <vt:lpstr>'E1 VVJ'!Bereich3</vt:lpstr>
      <vt:lpstr>'E1 F'!Bereich4</vt:lpstr>
      <vt:lpstr>'E1 V'!Bereich4</vt:lpstr>
      <vt:lpstr>'E1 VJ'!Bereich4</vt:lpstr>
      <vt:lpstr>'E1 VJÜ'!Bereich4</vt:lpstr>
      <vt:lpstr>'E1 VVJ'!Bereich4</vt:lpstr>
      <vt:lpstr>'E1 F'!Bereich5</vt:lpstr>
      <vt:lpstr>'E1 V'!Bereich5</vt:lpstr>
      <vt:lpstr>'E1 VJ'!Bereich5</vt:lpstr>
      <vt:lpstr>'E1 VJÜ'!Bereich5</vt:lpstr>
      <vt:lpstr>'E1 VVJ'!Bereich5</vt:lpstr>
      <vt:lpstr>'E1 F'!Bereich6</vt:lpstr>
      <vt:lpstr>'E1 V'!Bereich6</vt:lpstr>
      <vt:lpstr>'E1 VJ'!Bereich6</vt:lpstr>
      <vt:lpstr>'E1 VJÜ'!Bereich6</vt:lpstr>
      <vt:lpstr>'E1 VVJ'!Bereich6</vt:lpstr>
      <vt:lpstr>Absenkungen!Bezugsjahr</vt:lpstr>
      <vt:lpstr>'B1'!Bezugsjahr</vt:lpstr>
      <vt:lpstr>Deckblatt!Bezugsjahr</vt:lpstr>
      <vt:lpstr>'E1 F'!Bezugsjahr</vt:lpstr>
      <vt:lpstr>'E1 V'!Bezugsjahr</vt:lpstr>
      <vt:lpstr>'E1 VJ'!Bezugsjahr</vt:lpstr>
      <vt:lpstr>'E1 VJÜ'!Bezugsjahr</vt:lpstr>
      <vt:lpstr>'E1 VVJ'!Bezugsjahr</vt:lpstr>
      <vt:lpstr>'E2 F'!Bezugsjahr</vt:lpstr>
      <vt:lpstr>'E2 V'!Bezugsjahr</vt:lpstr>
      <vt:lpstr>'E2 VJ'!Bezugsjahr</vt:lpstr>
      <vt:lpstr>'E2 VVJ'!Bezugsjahr</vt:lpstr>
      <vt:lpstr>'E3.1 F'!Bezugsjahr</vt:lpstr>
      <vt:lpstr>'E3.1 V'!Bezugsjahr</vt:lpstr>
      <vt:lpstr>'E3.1 VJ'!Bezugsjahr</vt:lpstr>
      <vt:lpstr>'E3.1 VVJ'!Bezugsjahr</vt:lpstr>
      <vt:lpstr>'E3.2 F'!Bezugsjahr</vt:lpstr>
      <vt:lpstr>'E3.2 V'!Bezugsjahr</vt:lpstr>
      <vt:lpstr>'E3.2 VJ'!Bezugsjahr</vt:lpstr>
      <vt:lpstr>'E3.2 VVJ'!Bezugsjahr</vt:lpstr>
      <vt:lpstr>'E3.3 F'!Bezugsjahr</vt:lpstr>
      <vt:lpstr>'E3.3 V'!Bezugsjahr</vt:lpstr>
      <vt:lpstr>'E3.3 VJ'!Bezugsjahr</vt:lpstr>
      <vt:lpstr>'E3.3 VVJ'!Bezugsjahr</vt:lpstr>
      <vt:lpstr>Bezugsjahr</vt:lpstr>
      <vt:lpstr>BJ</vt:lpstr>
      <vt:lpstr>'E1 F'!Druckbereich</vt:lpstr>
      <vt:lpstr>'E1 V'!Druckbereich</vt:lpstr>
      <vt:lpstr>'E1 VJ'!Druckbereich</vt:lpstr>
      <vt:lpstr>'E1 VJÜ'!Druckbereich</vt:lpstr>
      <vt:lpstr>'E1 VVJ'!Druckbereich</vt:lpstr>
      <vt:lpstr>'E2 F'!Druckbereich</vt:lpstr>
      <vt:lpstr>'E2 V'!Druckbereich</vt:lpstr>
      <vt:lpstr>'E2 VJ'!Druckbereich</vt:lpstr>
      <vt:lpstr>'E2 VVJ'!Druckbereich</vt:lpstr>
      <vt:lpstr>'E3.1 F'!Druckbereich</vt:lpstr>
      <vt:lpstr>'E3.1 V'!Druckbereich</vt:lpstr>
      <vt:lpstr>'E3.1 VJ'!Druckbereich</vt:lpstr>
      <vt:lpstr>'E3.1 VVJ'!Druckbereich</vt:lpstr>
      <vt:lpstr>'E3.2 F'!Druckbereich</vt:lpstr>
      <vt:lpstr>'E3.2 V'!Druckbereich</vt:lpstr>
      <vt:lpstr>'E3.2 VJ'!Druckbereich</vt:lpstr>
      <vt:lpstr>'E3.2 VVJ'!Druckbereich</vt:lpstr>
      <vt:lpstr>'E3.3 F'!Druckbereich</vt:lpstr>
      <vt:lpstr>'E3.3 V'!Druckbereich</vt:lpstr>
      <vt:lpstr>'E3.3 VJ'!Druckbereich</vt:lpstr>
      <vt:lpstr>'E3.3 VVJ'!Druckbereich</vt:lpstr>
      <vt:lpstr>Import!Druckbereich</vt:lpstr>
      <vt:lpstr>'E1 F'!Drucktitel</vt:lpstr>
      <vt:lpstr>'E1 V'!Drucktitel</vt:lpstr>
      <vt:lpstr>'E1 VJ'!Drucktitel</vt:lpstr>
      <vt:lpstr>'E1 VJÜ'!Drucktitel</vt:lpstr>
      <vt:lpstr>'E1 VVJ'!Drucktitel</vt:lpstr>
      <vt:lpstr>'E2 F'!Drucktitel</vt:lpstr>
      <vt:lpstr>'E2 V'!Drucktitel</vt:lpstr>
      <vt:lpstr>'E2 VJ'!Drucktitel</vt:lpstr>
      <vt:lpstr>'E2 VVJ'!Drucktitel</vt:lpstr>
      <vt:lpstr>'E3.1 F'!Drucktitel</vt:lpstr>
      <vt:lpstr>'E3.1 V'!Drucktitel</vt:lpstr>
      <vt:lpstr>'E3.1 VJ'!Drucktitel</vt:lpstr>
      <vt:lpstr>'E3.1 VVJ'!Drucktitel</vt:lpstr>
      <vt:lpstr>'E3.2 F'!Drucktitel</vt:lpstr>
      <vt:lpstr>'E3.2 V'!Drucktitel</vt:lpstr>
      <vt:lpstr>'E3.2 VJ'!Drucktitel</vt:lpstr>
      <vt:lpstr>'E3.2 VVJ'!Drucktitel</vt:lpstr>
      <vt:lpstr>'E3.3 F'!Drucktitel</vt:lpstr>
      <vt:lpstr>'E3.3 V'!Drucktitel</vt:lpstr>
      <vt:lpstr>'E3.3 VJ'!Drucktitel</vt:lpstr>
      <vt:lpstr>'E3.3 VVJ'!Drucktitel</vt:lpstr>
      <vt:lpstr>Import!Drucktitel</vt:lpstr>
      <vt:lpstr>'PF2020'!Drucktitel</vt:lpstr>
      <vt:lpstr>Absenkungen!Krankenhausname</vt:lpstr>
      <vt:lpstr>'B1'!Krankenhausname</vt:lpstr>
      <vt:lpstr>Deckblatt!Krankenhausname</vt:lpstr>
      <vt:lpstr>'E1 F'!Krankenhausname</vt:lpstr>
      <vt:lpstr>'E1 V'!Krankenhausname</vt:lpstr>
      <vt:lpstr>'E1 VJ'!Krankenhausname</vt:lpstr>
      <vt:lpstr>'E1 VJÜ'!Krankenhausname</vt:lpstr>
      <vt:lpstr>'E1 VVJ'!Krankenhausname</vt:lpstr>
      <vt:lpstr>'E2 F'!Krankenhausname</vt:lpstr>
      <vt:lpstr>'E2 V'!Krankenhausname</vt:lpstr>
      <vt:lpstr>'E2 VJ'!Krankenhausname</vt:lpstr>
      <vt:lpstr>'E2 VVJ'!Krankenhausname</vt:lpstr>
      <vt:lpstr>'E3.1 F'!Krankenhausname</vt:lpstr>
      <vt:lpstr>'E3.1 V'!Krankenhausname</vt:lpstr>
      <vt:lpstr>'E3.1 VJ'!Krankenhausname</vt:lpstr>
      <vt:lpstr>'E3.1 VVJ'!Krankenhausname</vt:lpstr>
      <vt:lpstr>'E3.2 F'!Krankenhausname</vt:lpstr>
      <vt:lpstr>'E3.2 V'!Krankenhausname</vt:lpstr>
      <vt:lpstr>'E3.2 VJ'!Krankenhausname</vt:lpstr>
      <vt:lpstr>'E3.2 VVJ'!Krankenhausname</vt:lpstr>
      <vt:lpstr>'E3.3 F'!Krankenhausname</vt:lpstr>
      <vt:lpstr>'E3.3 V'!Krankenhausname</vt:lpstr>
      <vt:lpstr>'E3.3 VJ'!Krankenhausname</vt:lpstr>
      <vt:lpstr>'E3.3 VVJ'!Krankenhausname</vt:lpstr>
      <vt:lpstr>Krankenhausname</vt:lpstr>
      <vt:lpstr>VJ</vt:lpstr>
      <vt:lpstr>VVJ</vt:lpstr>
      <vt:lpstr>VVVJ</vt:lpstr>
    </vt:vector>
  </TitlesOfParts>
  <Company>Deutsche Krankenhausgesellschaft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AEB-Formulare</dc:title>
  <dc:creator>Jürgen Henneke</dc:creator>
  <dc:description>150216</dc:description>
  <cp:lastModifiedBy>Wilczek, Marko</cp:lastModifiedBy>
  <cp:lastPrinted>2020-03-16T10:33:19Z</cp:lastPrinted>
  <dcterms:created xsi:type="dcterms:W3CDTF">2002-09-20T11:26:36Z</dcterms:created>
  <dcterms:modified xsi:type="dcterms:W3CDTF">2022-03-29T08:47:06Z</dcterms:modified>
  <cp:category>AEB</cp:category>
</cp:coreProperties>
</file>