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8_{311B3B1F-66E7-4633-8852-28881E5FB3F9}" xr6:coauthVersionLast="36" xr6:coauthVersionMax="36" xr10:uidLastSave="{00000000-0000-0000-0000-000000000000}"/>
  <bookViews>
    <workbookView xWindow="0" yWindow="0" windowWidth="25200" windowHeight="11775" xr2:uid="{00000000-000D-0000-FFFF-FFFF00000000}"/>
  </bookViews>
  <sheets>
    <sheet name="Übersicht" sheetId="1" r:id="rId1"/>
    <sheet name="FTB2 - Patientenportale" sheetId="6" r:id="rId2"/>
    <sheet name="FTB3 - Digitale Dokumentation" sheetId="7" r:id="rId3"/>
    <sheet name="FTB4 - Entscheidungsunterstütz." sheetId="8" r:id="rId4"/>
    <sheet name="FTB5 - Medikationsmanagement" sheetId="9" r:id="rId5"/>
    <sheet name="FTB6 - Leistungsanforderung" sheetId="10" r:id="rId6"/>
    <sheet name="Wertelisten" sheetId="3" r:id="rId7"/>
  </sheets>
  <definedNames>
    <definedName name="Abschlagsgrenzen">Wertelisten!$F$3:$G$9</definedName>
    <definedName name="GesamtabschlägeFTBs">Übersicht!$F$7:$F$11</definedName>
    <definedName name="Gewichte">Wertelisten!$C$3:$E$37</definedName>
    <definedName name="Jahr">Übersicht!$H$2</definedName>
    <definedName name="NutzungFTB2">Übersicht!$D$37:$D$39</definedName>
    <definedName name="NutzungFTB3">Übersicht!$H$37:$H$38</definedName>
    <definedName name="NutzungFTB4">Übersicht!$L$37</definedName>
    <definedName name="NutzungFTB5">Übersicht!$P$37:$P$40</definedName>
    <definedName name="NutzungFTB6">Übersicht!$T$37</definedName>
    <definedName name="OLE_LINK1" localSheetId="1">'FTB2 - Patientenportale'!$B$3</definedName>
    <definedName name="OLE_LINK1" localSheetId="2">'FTB3 - Digitale Dokumentation'!$B$3</definedName>
    <definedName name="OLE_LINK1" localSheetId="3">'FTB4 - Entscheidungsunterstütz.'!$B$3</definedName>
    <definedName name="OLE_LINK1" localSheetId="4">'FTB5 - Medikationsmanagement'!$B$3</definedName>
    <definedName name="OLE_LINK1" localSheetId="5">'FTB6 - Leistungsanforderung'!$B$3</definedName>
    <definedName name="ReferenzzielFTB2oder">Übersicht!$A$87</definedName>
    <definedName name="VerfügbarkeitFTB2">Übersicht!$B$38:$B$56</definedName>
    <definedName name="VerfügbarkeitFTB3.1">Übersicht!$F$38:$F$45</definedName>
    <definedName name="VerfügbarkeitFTB3.2">Übersicht!$F$61</definedName>
    <definedName name="VerfügbarkeitFTB3.3">Übersicht!$F$67:$F$76</definedName>
    <definedName name="VerfügbarkeitFTB3.Sub1">Übersicht!$F$46:$F$60</definedName>
    <definedName name="VerfügbarkeitFTB3.Sub2">Übersicht!$F$62:$F$66</definedName>
    <definedName name="VerfügbarkeitFTB4">Übersicht!$J$39:$J$49</definedName>
    <definedName name="VerfügbarkeitFTB5">Übersicht!$N$38:$N$49</definedName>
    <definedName name="VerfügbarkeitFTB6">Übersicht!$R$38:$R$47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7" l="1"/>
  <c r="L15" i="1"/>
  <c r="J25" i="9" l="1"/>
  <c r="J31" i="6" l="1"/>
  <c r="J51" i="7"/>
  <c r="J22" i="8" l="1"/>
  <c r="J24" i="9"/>
  <c r="J27" i="9"/>
  <c r="J26" i="9"/>
  <c r="J33" i="6"/>
  <c r="J32" i="6"/>
  <c r="J20" i="10"/>
  <c r="B37" i="1"/>
  <c r="B45" i="1" l="1"/>
  <c r="D38" i="1"/>
  <c r="D37" i="1"/>
  <c r="H38" i="1"/>
  <c r="D39" i="1" l="1"/>
  <c r="C7" i="1" s="1"/>
  <c r="N37" i="1"/>
  <c r="N45" i="1" s="1"/>
  <c r="C23" i="3"/>
  <c r="C24" i="3"/>
  <c r="C25" i="3"/>
  <c r="C26" i="3"/>
  <c r="C27" i="3"/>
  <c r="R37" i="1"/>
  <c r="J37" i="1"/>
  <c r="J38" i="1"/>
  <c r="F37" i="1"/>
  <c r="P38" i="1" l="1"/>
  <c r="R44" i="1"/>
  <c r="T37" i="1"/>
  <c r="C11" i="1" s="1"/>
  <c r="P37" i="1"/>
  <c r="L37" i="1"/>
  <c r="C9" i="1" s="1"/>
  <c r="B44" i="1"/>
  <c r="F51" i="1"/>
  <c r="H37" i="1"/>
  <c r="C8" i="1" s="1"/>
  <c r="J46" i="1"/>
  <c r="J47" i="1"/>
  <c r="J49" i="1"/>
  <c r="J39" i="1"/>
  <c r="J40" i="1"/>
  <c r="J41" i="1"/>
  <c r="J42" i="1"/>
  <c r="J43" i="1"/>
  <c r="J44" i="1"/>
  <c r="J45" i="1"/>
  <c r="J48" i="1"/>
  <c r="B43" i="1"/>
  <c r="F76" i="1"/>
  <c r="R41" i="1"/>
  <c r="R42" i="1"/>
  <c r="R40" i="1"/>
  <c r="R38" i="1"/>
  <c r="P40" i="1"/>
  <c r="P39" i="1"/>
  <c r="R43" i="1"/>
  <c r="R45" i="1"/>
  <c r="R39" i="1"/>
  <c r="N44" i="1"/>
  <c r="N40" i="1"/>
  <c r="N43" i="1"/>
  <c r="N42" i="1"/>
  <c r="N41" i="1"/>
  <c r="N39" i="1"/>
  <c r="R47" i="1"/>
  <c r="N48" i="1"/>
  <c r="N38" i="1"/>
  <c r="F39" i="1"/>
  <c r="N49" i="1"/>
  <c r="N47" i="1"/>
  <c r="R46" i="1"/>
  <c r="N46" i="1"/>
  <c r="F44" i="1"/>
  <c r="F38" i="1"/>
  <c r="F50" i="1"/>
  <c r="F48" i="1"/>
  <c r="F74" i="1"/>
  <c r="F73" i="1"/>
  <c r="F72" i="1"/>
  <c r="F62" i="1"/>
  <c r="F61" i="1"/>
  <c r="F60" i="1"/>
  <c r="F49" i="1"/>
  <c r="F71" i="1"/>
  <c r="F59" i="1"/>
  <c r="F47" i="1"/>
  <c r="F70" i="1"/>
  <c r="F58" i="1"/>
  <c r="F46" i="1"/>
  <c r="F57" i="1"/>
  <c r="F45" i="1"/>
  <c r="F68" i="1"/>
  <c r="F42" i="1"/>
  <c r="F65" i="1"/>
  <c r="F53" i="1"/>
  <c r="F69" i="1"/>
  <c r="F43" i="1"/>
  <c r="F56" i="1"/>
  <c r="F41" i="1"/>
  <c r="F67" i="1"/>
  <c r="F55" i="1"/>
  <c r="F40" i="1"/>
  <c r="F66" i="1"/>
  <c r="F54" i="1"/>
  <c r="F64" i="1"/>
  <c r="F52" i="1"/>
  <c r="F75" i="1"/>
  <c r="F63" i="1"/>
  <c r="C10" i="1" l="1"/>
  <c r="B11" i="1"/>
  <c r="B10" i="1"/>
  <c r="B9" i="1"/>
  <c r="B8" i="1"/>
  <c r="B41" i="1" l="1"/>
  <c r="B38" i="1"/>
  <c r="B39" i="1"/>
  <c r="B52" i="1"/>
  <c r="B42" i="1"/>
  <c r="B53" i="1"/>
  <c r="B50" i="1"/>
  <c r="B54" i="1"/>
  <c r="B56" i="1"/>
  <c r="B46" i="1"/>
  <c r="B47" i="1"/>
  <c r="B48" i="1"/>
  <c r="B55" i="1"/>
  <c r="B49" i="1"/>
  <c r="B40" i="1"/>
  <c r="B51" i="1"/>
  <c r="A87" i="1" l="1"/>
  <c r="B7" i="1" s="1"/>
  <c r="C13" i="3"/>
  <c r="C14" i="3"/>
  <c r="C15" i="3"/>
  <c r="C16" i="3"/>
  <c r="C17" i="3"/>
  <c r="C18" i="3"/>
  <c r="C19" i="3"/>
  <c r="C20" i="3"/>
  <c r="C21" i="3"/>
  <c r="C22" i="3"/>
  <c r="C28" i="3"/>
  <c r="C29" i="3"/>
  <c r="C30" i="3"/>
  <c r="C31" i="3"/>
  <c r="C32" i="3"/>
  <c r="C33" i="3"/>
  <c r="C34" i="3"/>
  <c r="C35" i="3"/>
  <c r="C36" i="3"/>
  <c r="C37" i="3"/>
  <c r="C4" i="3"/>
  <c r="C5" i="3"/>
  <c r="C6" i="3"/>
  <c r="C7" i="3"/>
  <c r="C8" i="3"/>
  <c r="C9" i="3"/>
  <c r="C10" i="3"/>
  <c r="C11" i="3"/>
  <c r="C12" i="3"/>
  <c r="C3" i="3"/>
  <c r="K7" i="1" l="1"/>
  <c r="E7" i="1" s="1"/>
  <c r="J11" i="1"/>
  <c r="J10" i="1"/>
  <c r="D10" i="1" s="1"/>
  <c r="J9" i="1"/>
  <c r="D9" i="1" s="1"/>
  <c r="N9" i="1" s="1"/>
  <c r="J8" i="1"/>
  <c r="J7" i="1"/>
  <c r="D7" i="1" s="1"/>
  <c r="K11" i="1"/>
  <c r="K10" i="1"/>
  <c r="E10" i="1" s="1"/>
  <c r="K9" i="1"/>
  <c r="E9" i="1" s="1"/>
  <c r="O9" i="1" s="1"/>
  <c r="K8" i="1"/>
  <c r="E8" i="1" s="1"/>
  <c r="F7" i="1" l="1"/>
  <c r="N10" i="1"/>
  <c r="O7" i="1"/>
  <c r="E11" i="1"/>
  <c r="O11" i="1" s="1"/>
  <c r="O8" i="1"/>
  <c r="L8" i="1"/>
  <c r="L7" i="1"/>
  <c r="N7" i="1"/>
  <c r="L9" i="1"/>
  <c r="D11" i="1"/>
  <c r="N11" i="1" s="1"/>
  <c r="L11" i="1"/>
  <c r="K12" i="1"/>
  <c r="J12" i="1"/>
  <c r="L10" i="1"/>
  <c r="L12" i="1" l="1"/>
  <c r="J13" i="1" s="1"/>
  <c r="F10" i="1"/>
  <c r="F9" i="1"/>
  <c r="F11" i="1"/>
  <c r="O10" i="1"/>
  <c r="D8" i="1"/>
  <c r="F8" i="1" l="1"/>
  <c r="D2" i="1" s="1"/>
  <c r="N8" i="1"/>
  <c r="K13" i="1"/>
  <c r="L13" i="1" s="1"/>
</calcChain>
</file>

<file path=xl/sharedStrings.xml><?xml version="1.0" encoding="utf-8"?>
<sst xmlns="http://schemas.openxmlformats.org/spreadsheetml/2006/main" count="946" uniqueCount="421">
  <si>
    <t>Verfügbarkeit</t>
  </si>
  <si>
    <t>Nutzung</t>
  </si>
  <si>
    <t>Ist beauftragt</t>
  </si>
  <si>
    <t>Ist umgesetzt</t>
  </si>
  <si>
    <t>FTB 2</t>
  </si>
  <si>
    <t>FTB 3</t>
  </si>
  <si>
    <t>FTB 4</t>
  </si>
  <si>
    <t>FTB 5</t>
  </si>
  <si>
    <t>FTB 6</t>
  </si>
  <si>
    <t>Erfüllungsgrad</t>
  </si>
  <si>
    <t>In Betrieb</t>
  </si>
  <si>
    <t xml:space="preserve">Verfügbarkeit </t>
  </si>
  <si>
    <t xml:space="preserve">Nutzung </t>
  </si>
  <si>
    <t xml:space="preserve"> FTB 2</t>
  </si>
  <si>
    <t xml:space="preserve"> FTB 5</t>
  </si>
  <si>
    <t xml:space="preserve"> FTB 6</t>
  </si>
  <si>
    <t xml:space="preserve"> FTB 4</t>
  </si>
  <si>
    <t>Verteilung</t>
  </si>
  <si>
    <t xml:space="preserve"> FTB 3</t>
  </si>
  <si>
    <t>Abschlagsgrenze Nutzung</t>
  </si>
  <si>
    <t>∑</t>
  </si>
  <si>
    <t>Jahr</t>
  </si>
  <si>
    <t>FTB</t>
  </si>
  <si>
    <t>Verweisziel</t>
  </si>
  <si>
    <t>Abschlagsgrenze</t>
  </si>
  <si>
    <t>Abschlagsgrenzen Nutzung</t>
  </si>
  <si>
    <t>Code</t>
  </si>
  <si>
    <t>Ausprägung</t>
  </si>
  <si>
    <t>Übersicht</t>
  </si>
  <si>
    <t>Jahr*</t>
  </si>
  <si>
    <t>*Bitte wählen</t>
  </si>
  <si>
    <t>2-A3</t>
  </si>
  <si>
    <t>2-A4</t>
  </si>
  <si>
    <t>2-A5</t>
  </si>
  <si>
    <t>2-A6</t>
  </si>
  <si>
    <t>1a</t>
  </si>
  <si>
    <t>1b</t>
  </si>
  <si>
    <t>3a</t>
  </si>
  <si>
    <t>3b</t>
  </si>
  <si>
    <t>3-A4</t>
  </si>
  <si>
    <t>3-A5</t>
  </si>
  <si>
    <t>3-A3</t>
  </si>
  <si>
    <t>20a</t>
  </si>
  <si>
    <t>20b</t>
  </si>
  <si>
    <t>24.1</t>
  </si>
  <si>
    <t>24.2</t>
  </si>
  <si>
    <t>24.3</t>
  </si>
  <si>
    <t>24.4</t>
  </si>
  <si>
    <t>24.5</t>
  </si>
  <si>
    <t>24.6</t>
  </si>
  <si>
    <t>24.7</t>
  </si>
  <si>
    <t>24.8</t>
  </si>
  <si>
    <t>24.9</t>
  </si>
  <si>
    <t>24.10</t>
  </si>
  <si>
    <t>24.11</t>
  </si>
  <si>
    <t>24.12</t>
  </si>
  <si>
    <t>24.13</t>
  </si>
  <si>
    <t>24.14</t>
  </si>
  <si>
    <t>24.15</t>
  </si>
  <si>
    <t>25.1</t>
  </si>
  <si>
    <t>25.2</t>
  </si>
  <si>
    <t>25.3</t>
  </si>
  <si>
    <t>25.4</t>
  </si>
  <si>
    <t>25.5</t>
  </si>
  <si>
    <t>4-A5</t>
  </si>
  <si>
    <t>Vertrag existiert / wird gerade installiert</t>
  </si>
  <si>
    <t>Nicht verfügbar</t>
  </si>
  <si>
    <t>4-A3</t>
  </si>
  <si>
    <t>4-A4</t>
  </si>
  <si>
    <t>5-A3</t>
  </si>
  <si>
    <t>55a</t>
  </si>
  <si>
    <t>55b</t>
  </si>
  <si>
    <t>5-A5</t>
  </si>
  <si>
    <t>5-A4</t>
  </si>
  <si>
    <t>6-A4</t>
  </si>
  <si>
    <t>6-A3</t>
  </si>
  <si>
    <t>60a</t>
  </si>
  <si>
    <t>60b</t>
  </si>
  <si>
    <t>Trifft nicht zu</t>
  </si>
  <si>
    <t>Ist nicht beauftragt/umgesetzt</t>
  </si>
  <si>
    <t>Prozentuale Abschlagshöhe insgesamt</t>
  </si>
  <si>
    <t>Verfügbarkeit allgemein</t>
  </si>
  <si>
    <t>Verfügbarkeit + unzutreffend</t>
  </si>
  <si>
    <t>Nr.</t>
  </si>
  <si>
    <t>Item</t>
  </si>
  <si>
    <t>Technische Prüfung (Plausibilisierung)</t>
  </si>
  <si>
    <t>Notiz</t>
  </si>
  <si>
    <t>2-A1</t>
  </si>
  <si>
    <t>Sonstiges</t>
  </si>
  <si>
    <t>Hat der Standort Fördermittel für diesen Fördertatbestand im Rahmen des KHZG erhalten?</t>
  </si>
  <si>
    <t>Ja</t>
  </si>
  <si>
    <t>Nein</t>
  </si>
  <si>
    <t>2-A2</t>
  </si>
  <si>
    <t>Belegen Sie die Erfüllung der Muss-Anforderungen gemäß Förderrichtlinie für diesen Tatbestand durch Anhängen der Bescheinigung des IT-Dienstleisters.</t>
  </si>
  <si>
    <t>Für wie viel Prozent aller Fachabteilungen (exkl. Notaufnahme) ist ein digitales Aufnahmemanagement in Betrieb?</t>
  </si>
  <si>
    <t>Für wie viel Prozent aller Fachabteilungen (exkl. Notaufnahme) ist ein digitales Behandlungsmanagement in Betrieb?</t>
  </si>
  <si>
    <t>Für wie viel Prozent aller Fachabteilungen (exkl. Notaufnahme) ist ein digitales Entlassmanagement in Betrieb?</t>
  </si>
  <si>
    <t>2.S1</t>
  </si>
  <si>
    <t>2.S2</t>
  </si>
  <si>
    <t>2.S3</t>
  </si>
  <si>
    <t>2.N1</t>
  </si>
  <si>
    <t>2.N2</t>
  </si>
  <si>
    <t>2.N3</t>
  </si>
  <si>
    <t>Zustimmung</t>
  </si>
  <si>
    <t>./.</t>
  </si>
  <si>
    <t>Im Rahmen des digitalen Aufnahmemanagements können Patientinnen und Patienten oder deren vorgelagerten Leistungserbringer Termine für ambulante Versorgungsleistungen (u. a. Untersuchungen im Rahmen der Vor- und Nachsorge) online vereinbaren. Termine für die teil- und vollstationäre Behandlung können online angefragt und abgestimmt werden.</t>
  </si>
  <si>
    <t>Produktbeschreibung</t>
  </si>
  <si>
    <t>Im Rahmen des digitalen Aufnahmemanagements können Patientinnen und Patienten ihre Behandlungsunterlagen sowie weitere zur Aufnahme und Behandlung relevante Daten und Unterlagen, insbesondere den bundeseinheitlichen Medikationsplan (Barcode-Scan zur strukturierten Weiterverarbeitung), vorab online hochladen.</t>
  </si>
  <si>
    <t>Im Rahmen des digitalen Aufnahmemanagements können dem Leistungserbringer im Rahmen einer vom Patienten oder der Patientin digital erteilten temporären Berechtigung (Consent) der Zugriff auf die Daten (z. B. in einer existierenden elektronischen Akte) ermöglicht werden.</t>
  </si>
  <si>
    <t>Im Rahmen des digitalen Aufnahmemanagements können Patientinnen und Patienten, online Antworten zu den häufigsten Fragen eines Krankenhaus-Aufenthalts finden.</t>
  </si>
  <si>
    <t>Im Rahmen des digitalen Aufnahmemanagements können vorgelagerte Leistungserbringer Überweisungsscheine bereits vorab online der Klinik zukommen lassen.</t>
  </si>
  <si>
    <t>Im Rahmen des digitalen Aufnahmemanagements können Mitarbeiterinnen und Mitarbeiter des Aufnahmemanagements den Patientinnen und Patienten Nachrichten schicken.</t>
  </si>
  <si>
    <t>Das digitale Aufnahmemanagement weist Schnittstellen zu bestehenden KIS und/oder ERP-Systemen vor, sodass die digital erfassten Daten der Patientin/des Patienten auch für nachgelagerte organisatorische Prozesse sowie Prozesse der Ressourcenplanung (z. B. Personalplanung oder Bettenmanagement) automatisch und interoperabel zur Verfügung stehen.</t>
  </si>
  <si>
    <t>Technische Dokumentation der Schnittstelle</t>
  </si>
  <si>
    <t>Das digitale Behandlungsmanagements ermöglicht es Patientinnen und Patienten auf ihrem eigenen Endgerät, sich während ihres Aufenthaltes im Krankenhaus zurecht zu finden (mindestens zu örtlichen Gegebenheiten, Ansprechpersonen).</t>
  </si>
  <si>
    <t>Das digitale Behandlungsmanagement ermöglicht den Patientinnen und Patienten auf ihrem eigenen Endgerät, sich über ihre Behandlung, beispielsweise in Form von Aufklärungsvideos, zu informieren und vorab Fragen zur späteren Klärung zu notieren.</t>
  </si>
  <si>
    <t>Das digitale Behandlungsmanagement ermöglicht es Patientinnen und Patienten, digitale Behandlungstagebücher auf ihrem eigenen Endgerät zu führen.</t>
  </si>
  <si>
    <t>Das digitale Behandlungsmanagement ermöglicht den Patientinnen und Patienten auf ihrem eigenen Endgerät, Erinnerungen an Untersuchungstermine im Laufe ihres Aufenthaltes zu erhalten.</t>
  </si>
  <si>
    <t>Das digitale Behandlungsmanagement ermöglicht es Mitarbeiterinnen und Mitarbeitern durch eine mobile und digitale Visite, schneller auf relevante Informationen, insbesondere im KIS/KAS und Patientendatenmanagementsystem, zugreifen zu können.</t>
  </si>
  <si>
    <t xml:space="preserve">Das digitale Behandlungsmanagement ermöglicht die Speicherung von Daten der Patientinnen und Patienten in deren elektronischer Patientenakte nach § 341 SGB V (insbesondere klinische Daten zu Befunden, Diagnosen, Therapiemaßnahmen, Früherkennungsuntersuchungen, Behandlungsberichten und sonstigen Untersuchungen). </t>
  </si>
  <si>
    <t>(Kooperations-)Verträge mit Netzwerkpartnern</t>
  </si>
  <si>
    <t>Das digitale Entlassmanagement ermöglicht die Speicherung von Daten der Patientinnen und Patienten in deren elektronischer Patientenakte nach § 341 SGB V.</t>
  </si>
  <si>
    <t>2.V1</t>
  </si>
  <si>
    <t>2.V2</t>
  </si>
  <si>
    <t>2.V3</t>
  </si>
  <si>
    <t>2.V4</t>
  </si>
  <si>
    <t>2.V5</t>
  </si>
  <si>
    <t>2.V6</t>
  </si>
  <si>
    <t>2.V7</t>
  </si>
  <si>
    <t>2.V8</t>
  </si>
  <si>
    <t>2.V9</t>
  </si>
  <si>
    <t>2.V10</t>
  </si>
  <si>
    <t>2.V11</t>
  </si>
  <si>
    <t>2.V12</t>
  </si>
  <si>
    <t>2.V13</t>
  </si>
  <si>
    <t>2.V14</t>
  </si>
  <si>
    <t>2.V15</t>
  </si>
  <si>
    <t>2.V16</t>
  </si>
  <si>
    <t>2.V17</t>
  </si>
  <si>
    <t>2.V18</t>
  </si>
  <si>
    <t>2.V19</t>
  </si>
  <si>
    <t>3.S1</t>
  </si>
  <si>
    <t>3-A1</t>
  </si>
  <si>
    <t>3-A2</t>
  </si>
  <si>
    <t>3.S3</t>
  </si>
  <si>
    <t>Die digitale Behandlungs- und Pflegedokumentation ermöglicht eine Umstellung auf eine rein elektronische Dokumentation zur Vermeidung paralleler Dokumentation in eine papierbasierte und eine elektronische Krankenhausakte.</t>
  </si>
  <si>
    <t xml:space="preserve">Die digitale Pflege- und Behandlungsdokumentation ermöglicht den Mitarbeiterinnen und Mitarbeitern, mittels eines fachübergreifenden und einheitlich hinterlegten Terminus (basierend auf internationalen Standards, wie SNOMED, ICD, LOINC oder ORPHANET), entsprechende Textbausteine zu verwenden. </t>
  </si>
  <si>
    <t xml:space="preserve">Patientenstammdaten </t>
  </si>
  <si>
    <t>Pflegeanamnese</t>
  </si>
  <si>
    <t>Biografieblatt</t>
  </si>
  <si>
    <t>Pflegeplanung</t>
  </si>
  <si>
    <t>Therapie- und Medikamentenplan</t>
  </si>
  <si>
    <t>Durchführungsnachweise</t>
  </si>
  <si>
    <t>Wunddokumentationen</t>
  </si>
  <si>
    <t>Fieberkurven</t>
  </si>
  <si>
    <t>Schmerzerfassungen</t>
  </si>
  <si>
    <t>Trinkprotokolle</t>
  </si>
  <si>
    <t>Sturzprotokolle</t>
  </si>
  <si>
    <t>Erfassung des Barthel-Index</t>
  </si>
  <si>
    <t>Dekubituseinschätzung</t>
  </si>
  <si>
    <t>Leistungsdokumentation komplexer Pflegeleistungen</t>
  </si>
  <si>
    <t>Notfallbericht</t>
  </si>
  <si>
    <t>3.V1</t>
  </si>
  <si>
    <t>3.V2</t>
  </si>
  <si>
    <t>3.V3</t>
  </si>
  <si>
    <t>3.V4</t>
  </si>
  <si>
    <t>3.V5</t>
  </si>
  <si>
    <t>3.V6</t>
  </si>
  <si>
    <t>3.V7</t>
  </si>
  <si>
    <t>3.V8</t>
  </si>
  <si>
    <t>3.V19</t>
  </si>
  <si>
    <t>Die digitale Behandlungs- und Pflegedokumentation ermöglicht es den berechtigten Mitarbeiterinnen und Mitarbeitern des Krankenhauses, ortsunabhängig am Standort relevante Daten und Unterlagen der Patientin und des Patienten unmittelbar und vollständig einsehen zu können. Hierzu zählen:</t>
  </si>
  <si>
    <t>Anästhesiedokumentation</t>
  </si>
  <si>
    <t>Intensivdokumentation</t>
  </si>
  <si>
    <t>OP-Dokumentation</t>
  </si>
  <si>
    <t>Medikationsdokumentation</t>
  </si>
  <si>
    <t>Labordaten</t>
  </si>
  <si>
    <t>Die digitale Pflege- und Behandlungsdokumentation bietet den Mitarbeiterinnen und Mitarbeitern eine Übersicht über die bereits getätigten bzw. ausstehenden Dokumentationen (z.B. ausstehende Arztbriefe, Entlassbriefe, Befunde etc.).</t>
  </si>
  <si>
    <t>Die digitale Pflege- und Behandlungsdokumentation ermöglicht die Bereitstellung eines Pflegeberichtes.</t>
  </si>
  <si>
    <t>Die digitale Pflege- und Behandlungsdokumentation beinhaltet Checklisten, Erinnerungshilfen bzw. Signalfunktionen, wenn notwendige (Pflicht-)Eingaben fehlerhaft oder unvollständig sind.</t>
  </si>
  <si>
    <t>137a a)</t>
  </si>
  <si>
    <t>137a b)</t>
  </si>
  <si>
    <t>137a c)</t>
  </si>
  <si>
    <t>137a d)</t>
  </si>
  <si>
    <t>137a e)</t>
  </si>
  <si>
    <t>3.N1</t>
  </si>
  <si>
    <t>3.N2</t>
  </si>
  <si>
    <t>4-A1</t>
  </si>
  <si>
    <t>4.S1</t>
  </si>
  <si>
    <t>4.S2</t>
  </si>
  <si>
    <t>4-A2</t>
  </si>
  <si>
    <t>3.S2</t>
  </si>
  <si>
    <t>143b/145b b)</t>
  </si>
  <si>
    <t>143b/145b a)</t>
  </si>
  <si>
    <t>143b/145b c)</t>
  </si>
  <si>
    <t>115 b) und d)</t>
  </si>
  <si>
    <t>115 c)</t>
  </si>
  <si>
    <t>115 d)</t>
  </si>
  <si>
    <t>143b/145b d)</t>
  </si>
  <si>
    <t>143e)/145e)</t>
  </si>
  <si>
    <t>Die am Standort verwendeten klinischen Entscheidungsunterstützungssysteme gewährleisten, dass alle relevanten Informationen aus Entscheidungsunterstützungssystemen elektronisch und direkt über das entsprechende Krankenhausinformationssystem bzw. klinische Arbeitsplatzsystem erreichbar sind.</t>
  </si>
  <si>
    <t>Die am Standort verwendeten klinischen Entscheidungsunterstützungssysteme dienen der Optimierung der klinischen Prozesse</t>
  </si>
  <si>
    <t>4.S3</t>
  </si>
  <si>
    <t>4.S4</t>
  </si>
  <si>
    <t>4.V1</t>
  </si>
  <si>
    <t>4.V2</t>
  </si>
  <si>
    <t>4.V3</t>
  </si>
  <si>
    <t>4.V4</t>
  </si>
  <si>
    <t>4.V5</t>
  </si>
  <si>
    <t>4.V6</t>
  </si>
  <si>
    <t>4.V7</t>
  </si>
  <si>
    <t>4.V8</t>
  </si>
  <si>
    <t>4.V9</t>
  </si>
  <si>
    <t>4.V10</t>
  </si>
  <si>
    <t>4.V11</t>
  </si>
  <si>
    <t>4.N1</t>
  </si>
  <si>
    <t>5.S1</t>
  </si>
  <si>
    <t>5-A1</t>
  </si>
  <si>
    <t>5-A2</t>
  </si>
  <si>
    <t>5.S2</t>
  </si>
  <si>
    <t>5.S3</t>
  </si>
  <si>
    <t>Bitte geben Sie den Status des digitalen Medikationsmanagements/ an diesem Standort an.</t>
  </si>
  <si>
    <t>Muss-
Anforderung</t>
  </si>
  <si>
    <t>Das digitale Medikationsmanagement gewährleistet eine systemische Überprüfung von Wechselwirkungen und gibt eine entsprechende Warnung aus.</t>
  </si>
  <si>
    <t>Das digitale Medikationsmanagement gewährleistet eine systemische Überprüfung von Kontraindikationen und gibt eine entsprechende Warnung aus.</t>
  </si>
  <si>
    <t>Das digitale Medikationsmanagement gewährleistet eine systemische Überprüfung von Fehlmedikationen und gibt eine entsprechende Warnung aus.</t>
  </si>
  <si>
    <t>Das digitale Medikationsmanagement gewährleistet eine systemische Überprüfung von Arzneimittelallergien der Patientin oder des Patienten und gibt eine entsprechende Warnung aus.</t>
  </si>
  <si>
    <t>Das digitale Medikationsmanagement gewährleistet, dass die Entnahme von Medikamenten bzw. Einzeldosen aus dem Stellsystem digital erfasst werden kann.</t>
  </si>
  <si>
    <t>Das digitale Medikationsmanagement gewährleistet, dass eine Unterstützung bei der Kalkulation der korrekten Mischverhältnisse von Infusionslösungen, unter Berücksichtigung der patientenindividuellen Daten, erfolgt, sofern dies nicht über andere Lösungen sichergestellt wird.</t>
  </si>
  <si>
    <t>Das digitale Medikationsmanagement gewährleistet, dass vor- und nachgelagerte Medikationsinformationen über den bundeseinheitlichen Medikationsplan nach § 31a SGB V sowie sofern verfügbar den elektronischen Medikationsplan nach § 358 SGB V eingelesen und automatisiert/strukturiert weiterverarbeitet bzw. im Rahmen der Entlassung digital bereitgestellt werden.</t>
  </si>
  <si>
    <t>„Trifft nicht zu“, wenn über andere Lösung sichergestellt.</t>
  </si>
  <si>
    <t>5.V1</t>
  </si>
  <si>
    <t>5.V2</t>
  </si>
  <si>
    <t>5.V3</t>
  </si>
  <si>
    <t>5.V4</t>
  </si>
  <si>
    <t>5.V5</t>
  </si>
  <si>
    <t>5.V6</t>
  </si>
  <si>
    <t>5.V7</t>
  </si>
  <si>
    <t>5.V8</t>
  </si>
  <si>
    <t>5.V9</t>
  </si>
  <si>
    <t>5.V10</t>
  </si>
  <si>
    <t>5.V11</t>
  </si>
  <si>
    <t>5.N1</t>
  </si>
  <si>
    <t>5.N2</t>
  </si>
  <si>
    <t>5.N3</t>
  </si>
  <si>
    <t>5.N4</t>
  </si>
  <si>
    <t>In wie viel Prozent aller Fachabteilungen (exkl. Notaufnahme) ist ein digitales Medikationsmanagement in Betrieb?</t>
  </si>
  <si>
    <t>Wieviel Prozent aller Verordnungen (exkl. Notaufnahme) werden von Ärzt:innen über ein zentrales, digitales Verordnungssystem erfasst?</t>
  </si>
  <si>
    <t>57a</t>
  </si>
  <si>
    <t>Wieviel Prozent aller Patient:innen werden bei der Medikationsgabe mittels Barcode oder ähnlicher Technologien identifiziert und verifiziert?</t>
  </si>
  <si>
    <t>Wieviel Prozent der Medikamente (Tabletten, Infusionslösungen, Spritzen, Salben etc.) werden am Verabreichungsort vor der Verabreichung mittels Barcode o.ä. Technologien gescannt?</t>
  </si>
  <si>
    <t>6-A1</t>
  </si>
  <si>
    <t>6.S1</t>
  </si>
  <si>
    <t>6.S2</t>
  </si>
  <si>
    <t>6.S3</t>
  </si>
  <si>
    <t>6-A2</t>
  </si>
  <si>
    <t>6.V1</t>
  </si>
  <si>
    <t>6.V2</t>
  </si>
  <si>
    <t>6.V3</t>
  </si>
  <si>
    <t>6.V4</t>
  </si>
  <si>
    <t>6.V5</t>
  </si>
  <si>
    <t>6.V6</t>
  </si>
  <si>
    <t>6.V7</t>
  </si>
  <si>
    <t>6.V8</t>
  </si>
  <si>
    <t>6.V9</t>
  </si>
  <si>
    <t>6.V10</t>
  </si>
  <si>
    <t>Die digitale Leistungsanforderung ermöglicht es den Ärztinnen und Ärzten, Leistungen digital und sicher im Krankenhausinformationssystem/Klinischen Arbeitsplatzsystem anfordern zu können (z. B. klinische Chemie, Hämatologie, Mikrobiologie, Molekulargenetik usw.). Die Ergebnisse werden patientenbezogen (Patient:innen-ID) automatisch an die verantwortlichen Kliniker:innen zurückgemeldet.</t>
  </si>
  <si>
    <t>Die digitale Leistungsanforderung ermöglicht es den Ärztinnen und Ärzten, Leistungen für bildgebende Verfahren (z. B. Radiologie, Kardiologie, Endoskopie, Dermatologie, Ophthalmologie usw.) digital und sicher im Krankenhausinformationssystem/Klinischen Arbeitsplatzsystem anfordern zu können. Die Verfügbarkeit der Ergebnisse wird patientenbezogen (Patient:innen-ID) automatisch an die verantwortlichen Kliniker:innen zurückgemeldet.</t>
  </si>
  <si>
    <t>Die digitale Leistungsanforderung ermöglicht es, dass die Rückmeldungen hinsichtlich angeforderter Leistungen digital und sicher im System stattfinden und in die digitale krankenhausinterne Patientenakte aufgenommen werden.</t>
  </si>
  <si>
    <t>Die digitale Leistungsanforderung ermöglicht es den Ärztinnen und Ärzten, eine Übersicht über alle bereits angeforderten Leistungen zu erhalten.</t>
  </si>
  <si>
    <t xml:space="preserve">Die digitale Leistungsanforderung übermittelt Terminänderungen automatisch an behandelnde Ärztinnen und Ärzten und Mitarbeiterinnen und Mitarbeiter. </t>
  </si>
  <si>
    <t>6.N1</t>
  </si>
  <si>
    <t>In wie viel Prozent aller Fachabteilungen (exkl. Notaufnahme) ist die digitale Leistungsanforderung in Betrieb?</t>
  </si>
  <si>
    <t>FTB 2 - Patientenportale</t>
  </si>
  <si>
    <t>FTB 3 - Digitale Dokumentation</t>
  </si>
  <si>
    <t>FTB 4 - Entscheidungsunterstützungssysteme</t>
  </si>
  <si>
    <t>FTB 5 - Digitales Medikationsmanagement</t>
  </si>
  <si>
    <t>FTB 6 - Leistungsanforderung</t>
  </si>
  <si>
    <t>5.V12</t>
  </si>
  <si>
    <t>3.V8.1</t>
  </si>
  <si>
    <t>3.V8.2</t>
  </si>
  <si>
    <t>3.V8.3</t>
  </si>
  <si>
    <t>3.V8.4</t>
  </si>
  <si>
    <t>3.V8.5</t>
  </si>
  <si>
    <t>3.V8.6</t>
  </si>
  <si>
    <t>3.V8.7</t>
  </si>
  <si>
    <t>3.V8.8</t>
  </si>
  <si>
    <t>3.V8.9</t>
  </si>
  <si>
    <t>3.V8.10</t>
  </si>
  <si>
    <t>3.V8.11</t>
  </si>
  <si>
    <t>3.V8.12</t>
  </si>
  <si>
    <t>3.V8.13</t>
  </si>
  <si>
    <t>3.V8.14</t>
  </si>
  <si>
    <t>3.V8.15</t>
  </si>
  <si>
    <t>Im Rahmen des digitalen Aufnahmemanagements können Patientinnen und Patienten, eine Anamnese digital von zu Hause aus durchführen, ( z.B. Ausfüllen von Fragebögen von zu Hause und Übernahme der Informationen in das KIS/KAS).</t>
  </si>
  <si>
    <t>Nachweis</t>
  </si>
  <si>
    <r>
      <rPr>
        <b/>
        <u/>
        <sz val="10"/>
        <rFont val="Calibri"/>
        <family val="2"/>
        <scheme val="minor"/>
      </rPr>
      <t>Obligatorisch</t>
    </r>
    <r>
      <rPr>
        <b/>
        <sz val="10"/>
        <rFont val="Calibri"/>
        <family val="2"/>
        <scheme val="minor"/>
      </rPr>
      <t>:</t>
    </r>
    <r>
      <rPr>
        <sz val="10"/>
        <rFont val="Calibri"/>
        <family val="2"/>
        <scheme val="minor"/>
      </rPr>
      <t xml:space="preserve"> Konformitätserklärung nach § 25 Abs. 1 Nr. 2 KHSFV des Dienstleisters
</t>
    </r>
    <r>
      <rPr>
        <b/>
        <sz val="10"/>
        <rFont val="Calibri"/>
        <family val="2"/>
        <scheme val="minor"/>
      </rPr>
      <t>oder</t>
    </r>
    <r>
      <rPr>
        <sz val="10"/>
        <rFont val="Calibri"/>
        <family val="2"/>
        <scheme val="minor"/>
      </rPr>
      <t xml:space="preserve">
Konformitätserklärung gemäß Anhang 2 zur Vereinbarung</t>
    </r>
  </si>
  <si>
    <r>
      <t>Obligatorisch</t>
    </r>
    <r>
      <rPr>
        <b/>
        <sz val="10"/>
        <color theme="1"/>
        <rFont val="Calibri"/>
        <family val="2"/>
        <scheme val="minor"/>
      </rPr>
      <t>:</t>
    </r>
    <r>
      <rPr>
        <sz val="10"/>
        <color theme="1"/>
        <rFont val="Calibri"/>
        <family val="2"/>
        <scheme val="minor"/>
      </rPr>
      <t xml:space="preserve"> Vertrag (z.B. über Kauf, Lizensierung, Implementierung) eines entsprechenden Produktes / Dienstes</t>
    </r>
    <r>
      <rPr>
        <b/>
        <u/>
        <sz val="10"/>
        <color theme="1"/>
        <rFont val="Calibri"/>
        <family val="2"/>
        <scheme val="minor"/>
      </rPr>
      <t xml:space="preserve">
Obligatorisch: </t>
    </r>
    <r>
      <rPr>
        <sz val="10"/>
        <color theme="1"/>
        <rFont val="Calibri"/>
        <family val="2"/>
        <scheme val="minor"/>
      </rPr>
      <t>Belege über interne oder externe Mitarbeiterschulungen (Schulungskonzept mit Thema/Lernziel; Berufsgruppen, Durchführungsdokumentation mit Datum, Anzahl der Teilnehmer ärztl./nicht-ärztlicher Dienst)</t>
    </r>
  </si>
  <si>
    <r>
      <rPr>
        <b/>
        <u/>
        <sz val="10"/>
        <color theme="1"/>
        <rFont val="Calibri"/>
        <family val="2"/>
        <scheme val="minor"/>
      </rPr>
      <t>Obligatorisch:</t>
    </r>
    <r>
      <rPr>
        <sz val="10"/>
        <color theme="1"/>
        <rFont val="Calibri"/>
        <family val="2"/>
        <scheme val="minor"/>
      </rPr>
      <t xml:space="preserve"> Belege über interne oder externe Mitarbeiterschulungen (Schulungskonzept mit Thema/Lernziel; Berufsgruppen, Durchführungsdokumentation mit Datum, Anzahl der Teilnehmer ärztl./nicht-ärztlicher Dienst)</t>
    </r>
  </si>
  <si>
    <r>
      <rPr>
        <b/>
        <u/>
        <sz val="10"/>
        <color theme="1"/>
        <rFont val="Calibri"/>
        <family val="2"/>
        <scheme val="minor"/>
      </rPr>
      <t xml:space="preserve">Obligatorisch: </t>
    </r>
    <r>
      <rPr>
        <sz val="10"/>
        <color theme="1"/>
        <rFont val="Calibri"/>
        <family val="2"/>
        <scheme val="minor"/>
      </rPr>
      <t>Belege über interne oder externe Mitarbeiterschulungen (Schulungskonzept mit Thema/Lernziel; Berufsgruppen, Durchführungsdokumentation mit Datum, Anzahl der Teilnehmer ärztl./nicht-ärztlicher Dienst)</t>
    </r>
  </si>
  <si>
    <t>Allgemeiner Teil</t>
  </si>
  <si>
    <t>Spezifischer Teil: Digitales Entlassmanagement (Verfügbarkeiten)</t>
  </si>
  <si>
    <t>Spezifischer Teil – Dokumentation (Verfügbarkeiten)</t>
  </si>
  <si>
    <t>Spezifischer Teil – Digitales Aufnahmemanagement (Verfügbarkeiten)</t>
  </si>
  <si>
    <t>Spezifischer Teil – Digitales Behandlungsmanagement (Verfügbarkeiten)</t>
  </si>
  <si>
    <t>Spezifischer Teil – Automatisiert &amp; Spracherkennungsbasiert (Verfügbarkeiten)</t>
  </si>
  <si>
    <r>
      <t>Die digitale Leistungsanforderung berücksichtigt Terminmanagement als Teil der Leistungsanforderung (z. B. Vereinbarung von Terminen und Terminserien für angeforderte Leistungen)</t>
    </r>
    <r>
      <rPr>
        <u/>
        <sz val="10"/>
        <color rgb="FF008080"/>
        <rFont val="Calibri"/>
        <family val="2"/>
        <scheme val="minor"/>
      </rPr>
      <t>.</t>
    </r>
  </si>
  <si>
    <r>
      <t>Die digitale Leistungsanforderung gewährleistet eine korrekte Zuordnung der Befundergebnisse zu den jeweiligen Patient</t>
    </r>
    <r>
      <rPr>
        <strike/>
        <sz val="10"/>
        <color rgb="FFFF0000"/>
        <rFont val="Calibri"/>
        <family val="2"/>
        <scheme val="minor"/>
      </rPr>
      <t>:</t>
    </r>
    <r>
      <rPr>
        <sz val="10"/>
        <color theme="1"/>
        <rFont val="Calibri"/>
        <family val="2"/>
        <scheme val="minor"/>
      </rPr>
      <t>innen und Patienten und den krankenhausinternen Patientenakten.</t>
    </r>
  </si>
  <si>
    <t>Spezifischer Teil – Sicherer Verordnungsprozess (Verfügbarkeiten)</t>
  </si>
  <si>
    <t>Spezifischer Teil – Sicherer Verabreichungsprozess (Verfügbarkeiten)</t>
  </si>
  <si>
    <t>Spezifischer Teil – Sonstige Anforderungen (Verfügbarkeiten)</t>
  </si>
  <si>
    <r>
      <rPr>
        <b/>
        <u/>
        <sz val="10"/>
        <color theme="1"/>
        <rFont val="Calibri"/>
        <family val="2"/>
        <scheme val="minor"/>
      </rPr>
      <t>Obligatorisch</t>
    </r>
    <r>
      <rPr>
        <b/>
        <i/>
        <sz val="10"/>
        <color theme="1"/>
        <rFont val="Calibri"/>
        <family val="2"/>
        <scheme val="minor"/>
      </rPr>
      <t>:</t>
    </r>
    <r>
      <rPr>
        <sz val="10"/>
        <color theme="1"/>
        <rFont val="Calibri"/>
        <family val="2"/>
        <scheme val="minor"/>
      </rPr>
      <t xml:space="preserve"> Belege über interne oder externe Mitarbeiterschulungen (Schulungskonzept mit Thema/Lernziel; Berufsgruppen, Durchführungsdokumentation mit Datum, Anzahl der Teilnehmer ärztl./nicht-ärztlicher Dienst)</t>
    </r>
  </si>
  <si>
    <r>
      <t>Obligatorisch</t>
    </r>
    <r>
      <rPr>
        <b/>
        <sz val="10"/>
        <rFont val="Calibri"/>
        <family val="2"/>
        <scheme val="minor"/>
      </rPr>
      <t>:</t>
    </r>
    <r>
      <rPr>
        <sz val="10"/>
        <rFont val="Calibri"/>
        <family val="2"/>
        <scheme val="minor"/>
      </rPr>
      <t xml:space="preserve"> Konformitätserklärung nach § 25 Abs. 1 Nr. 2 KHSFV des Dienstleisters
</t>
    </r>
    <r>
      <rPr>
        <b/>
        <sz val="10"/>
        <rFont val="Calibri"/>
        <family val="2"/>
        <scheme val="minor"/>
      </rPr>
      <t>oder</t>
    </r>
    <r>
      <rPr>
        <sz val="10"/>
        <rFont val="Calibri"/>
        <family val="2"/>
        <scheme val="minor"/>
      </rPr>
      <t xml:space="preserve">
Konformitätserklärung gemäß Anhang 2 zur Vereinbarung</t>
    </r>
  </si>
  <si>
    <t>Spezifischer Teil – Digitale Leistungsanforderung (Verfügbarkeiten)</t>
  </si>
  <si>
    <t>Spezifischer Teil (Verfügbarkeiten)</t>
  </si>
  <si>
    <t>Gewichte</t>
  </si>
  <si>
    <t>Abschlagsverteilung</t>
  </si>
  <si>
    <t>Delta</t>
  </si>
  <si>
    <t>3.V9</t>
  </si>
  <si>
    <t>3.V9.1</t>
  </si>
  <si>
    <t>3.V9.2</t>
  </si>
  <si>
    <t>3.V9.3</t>
  </si>
  <si>
    <t>3.V9.4</t>
  </si>
  <si>
    <t>3.V9.5</t>
  </si>
  <si>
    <t>3.V10</t>
  </si>
  <si>
    <t>3.V11</t>
  </si>
  <si>
    <t>3.V12</t>
  </si>
  <si>
    <t>3.V13</t>
  </si>
  <si>
    <t>3.V14</t>
  </si>
  <si>
    <t>3.V15</t>
  </si>
  <si>
    <t>3.V16</t>
  </si>
  <si>
    <t>3.V17</t>
  </si>
  <si>
    <t>3.V18</t>
  </si>
  <si>
    <t>"Trifft nicht zu" kann gewählt werden, wenn die Muss-Anforderung aus klinischer Sicht am Standort nicht benötigt wird (z.B. in Fachkliniken für Kinder- und Jugendpsychiatrie).</t>
  </si>
  <si>
    <t>Abteilungen, in denen das digitale Behandlungsmanagement aufgrund des Patientenklientels nicht sinnvoll umsetzbar ist (z.B. in der forensischen oder geschlossenen Psychiatrie), können bei der Angabe des Nutzungsgrades unberücksichtigt bleiben.</t>
  </si>
  <si>
    <r>
      <t xml:space="preserve">Punktwert (Verfügbarkeit) erreicht, wenn Muss-Anforderung 3a </t>
    </r>
    <r>
      <rPr>
        <b/>
        <u/>
        <sz val="10"/>
        <color theme="1"/>
        <rFont val="Calibri"/>
        <family val="2"/>
        <scheme val="minor"/>
      </rPr>
      <t>oder</t>
    </r>
    <r>
      <rPr>
        <sz val="10"/>
        <color theme="1"/>
        <rFont val="Calibri"/>
        <family val="2"/>
        <scheme val="minor"/>
      </rPr>
      <t xml:space="preserve"> 3b erfüllt ist.</t>
    </r>
  </si>
  <si>
    <t>Gewichte gemäß Vereinbarung</t>
  </si>
  <si>
    <t>Fördertatbestand 2: Patientenportale</t>
  </si>
  <si>
    <r>
      <t>Kategorie 
(Verfügbarkeit</t>
    </r>
    <r>
      <rPr>
        <sz val="8"/>
        <color theme="1"/>
        <rFont val="Calibri"/>
        <family val="2"/>
        <scheme val="minor"/>
      </rPr>
      <t> </t>
    </r>
    <r>
      <rPr>
        <b/>
        <sz val="10"/>
        <color theme="1"/>
        <rFont val="Calibri"/>
        <family val="2"/>
        <scheme val="minor"/>
      </rPr>
      <t xml:space="preserve"> / Nutzung / Sonstiges)</t>
    </r>
  </si>
  <si>
    <t>Antwortkategorie</t>
  </si>
  <si>
    <t xml:space="preserve">- Digitale Dienste können "In Betrieb" sein (siehe Antwortoptionen auf den folgenden Seiten), wenn auch nur ein Teil der Muss-Anforderungen bezüglich der Verfügbarkeit erfüllt sind. Die Nutzung hingegen bezieht sich auf einen voll funktionsfähigen Dienst, bei dem alle Muss-Anforderungen umgesetzt sind. </t>
  </si>
  <si>
    <t>- Fehlwerte sind nicht zulässig. Nicht ausgefüllte Antwortfelder führen zu einer Erhöhung der Abschlags (d.h. Fehlwerte werden so behandelt, als wäre das entsprechende Kriterium nicht erfüllt bzw. der digitale Dienst nicht genutzt worden).</t>
  </si>
  <si>
    <t>- Bitte wählen Sie die Antworten für jede Frage einzeln aus. Copy &amp; Paste kann die Funktionalität der Auswertungsberechnung stören.</t>
  </si>
  <si>
    <t>- Erscheint anstelle der prozentualen Abschlagshöhe insgesamt ein "UNGÜLTIG", sind trotz Eingaberestriktion in den Antwortfeldern eine oder mehrere unzulässige Antworten enthalten (z. B. ein "Ist umgesetzt" bei einer Muss-Anfoderungen, obwohl der entsprechende digitale Dienst als "Nicht verfügbar" angegeben wurde). In der Antwortübersicht wird dann angezeigt, bei welchen Items dies der Fall ist.</t>
  </si>
  <si>
    <t>Bitte tragen Sie Ihre Antworten in Spalte D (Antwortkategorie) ein. Im allgemeinen Teil sowie im spezifischen Teil zur Verfügbarkeit der einzelnen Funktionalitäten (Muss-Anforderungen) wählen Sie bitte eine Antwort aus der jeweiligen Drop-Down-Liste. Im spezifischen Teil zur Nutzung am Ende der Seite geben Sie bitte im Antwortfeld eine Zahl zwischen 0 und 100 ein (prozentuale Nutzung). Bitte beachten Sie bei Ihrer Eingabe die Abhängigkeiten der Antwortmöglichkeiten von den vorherigen Eingaben. Diese sind in der Spalte G (Technische Prüfung) vermerkt und entsprechende Regeln in der Eingabemaske hinterlegt. Bitte beachten Sie auch eventuelle Hinweise (Spalte I) zu den einzelnen Items.</t>
  </si>
  <si>
    <t xml:space="preserve">Bitte beachten Sie, dass ein Dienst auch als "In Betrieb" gilt, wenn auch nur Teile der Muss-Anforderungen zur Verfügbarkeit (folgender Abschnitt) umgesetzt sind. </t>
  </si>
  <si>
    <t>Fördertatbestand 6: Leistungsanforderung</t>
  </si>
  <si>
    <t>Fördertatbestand 4: Entscheidungsunterstützungssysteme</t>
  </si>
  <si>
    <t>Fördertatbestand 3: Digitale Dokumentation</t>
  </si>
  <si>
    <t>Fördertatbestand 5: Digitales Medikationsmanagement</t>
  </si>
  <si>
    <t>Bei der Berechnung des Erfüllungsgrades für die Verfügbarkeit auf der Übersichtsseite werden die folgenden Items 3V8.1 bis 15 aggregiert und gehen dann mit einem maximalen Gewicht von 1 in die Berechnung ein. Bei Nichtumsetzung einzelner Dokumentationsarten in digitaler Form wird die entsprechende Muss-Anforderung 24 somit nur anteilig sanktioniert.</t>
  </si>
  <si>
    <t>Bei der Berechnung des Erfüllungsgrades für die Verfügbarkeit auf der Übersichtsseite werden die folgenden Items 3.V9.1 bis 5 aggregiert und gehen dann mit einem maximalen Gewicht von 1 in die Berechnung ein. Bei Nichtumsetzung einzelner Dokumentationsarten in digitaler Form wird die entsprechende Muss-Anforderung 25 somit nur anteilig sanktioniert.</t>
  </si>
  <si>
    <t>Item
Digitalradar</t>
  </si>
  <si>
    <t>Kategorie 
(Verfügbarkeit  / Nutzung / Sonstiges)</t>
  </si>
  <si>
    <t>Bitte geben Sie den Status zum Betrieb eines Patientenportals an diesem Standort an.</t>
  </si>
  <si>
    <t>Angabe „ist umgesetzt“ nur möglich, wenn unter 2.S3 „in Betrieb“ angegeben wurde.</t>
  </si>
  <si>
    <t>Angabe nur möglich, wenn unter 2.S3 „in Betrieb“ angegeben wurde.
Angabe nur möglich, wenn zu allen Anforderungen im Spezifischen Teil – Digita-les Aufnahmemanagement mit „ist umgesetzt“ ange-geben wurde.</t>
  </si>
  <si>
    <t>Angabe nur möglich, wenn unter 2.S3 „in Betrieb“ angegeben wurde.
Angabe nur möglich, wenn zu allen Anforderungen im Spezifischen Teil – Digita-les Behandlungsmanage-ment mit „ist umgesetzt“ angegeben wurde.</t>
  </si>
  <si>
    <t>Angabe nur möglich, wenn unter 2.S3 „in Betrieb“ angegeben wurde.
Angabe nur möglich, wenn zu allen Anforderungen im Spezifischen Teil – Digita-les Entlassmanagement mit „ist umgesetzt“ ange-geben wurde.</t>
  </si>
  <si>
    <t xml:space="preserve">Im Rahmen des digitalen Aufnahmemanagements können Patientinnen und Patienten oder deren vorgelagerten Leistungserbringer Termine für Leistungen der spezialfachärztlichen Versorgung (ASV) am Standort nach § 116b SGB V online vereinbaren. </t>
  </si>
  <si>
    <t>Im Rahmen des digitalen Aufnahmemanagements wird Mitarbeiterinnen und Mitarbeitern des Aufnahmemanagements ermöglicht, eine Anamnese auch digital in der Klinik vorzunehmen (z.B. Ortsunabhängiges Ausfüllen von Fragebögen und Übertragung der Infos an KIS/KAS).</t>
  </si>
  <si>
    <t>Das digitale Entlassmanagement ermöglicht einen strukturierten Datenaustausch zwischen Leistungserbringern und die Bereitstellung von Dokumenten auf Basis anerkannter Standards an nachgelagerte Leistungserbringer (z. B. bzgl. der Medikamenteneinnahmen, Hinweisen zur Ernährung, Einschränkungen der körperlichen Belastbarkeit, notwendigen Kontrolluntersuchungen, Ansprechpartner bei Komplikationen oder pflegerischen Fragen etc.).</t>
  </si>
  <si>
    <t>Das digitale Entlassmanagement ermöglicht auf Basis einer digitalen Plattform innerhalb eines Netzwerkes von ambulanten und stationären Pflege- oder Rehabilitationsanbietern den Versorgungsbedarf ihrer Patientinnen und Patienten melden zu können und mit Hilfe der digitalen Plattform innerhalb eines Netzwerkes zeitnah Rückmeldung hinsichtlich passender freier Kapazitäten zu erhalten.</t>
  </si>
  <si>
    <t>Angabe „ist umgesetzt“ nur möglich, wenn unter 3.S3 „in Betrieb“ angegeben wurde.</t>
  </si>
  <si>
    <t>Angabe nur möglich, wenn unter 3.S3 „in Betrieb“ angegeben wurde.
Angabe nur möglich, wenn zu allen Anforderungen im Spezifischen Teil – Dokumentation mit „ist umge-setzt“ angegeben wurde.</t>
  </si>
  <si>
    <t>Bitte geben Sie den Status zur digitalen Pflege- und Behandlungsdokumentation an diesem Standort an.</t>
  </si>
  <si>
    <r>
      <t xml:space="preserve">Die digitale Pflege- und Behandlungsdokumentation genügen den gesetzlichen Anforderungen nach § 630f BGB.
</t>
    </r>
    <r>
      <rPr>
        <i/>
        <sz val="10"/>
        <color theme="1"/>
        <rFont val="Calibri"/>
        <family val="2"/>
        <scheme val="minor"/>
      </rPr>
      <t>Z.B. Anamnese, Diagnosen, Untersuchungen, Untersuchungsergebnisse, Befunde, Therapien, Eingriffe, Einwilligungen, Aufklärungen, inkl. Archivierung</t>
    </r>
  </si>
  <si>
    <t>Die digitale Pflege- und Behandlungsdokumentation ermöglicht eine einheitliche, intern bereichsübergreifende elektronische Dokumentation für alle am Behandlungsprozess beteiligten Mitarbeiterinnen und Mitarbeiter und Leistungserbringer innerhalb einer Fachabteilung oder des Krankenhauses insgesamt.</t>
  </si>
  <si>
    <t>Die digitale Pflege- und Behandlungsdokumentation weist eine syntaktische, semantische und organisatorische Interoperabilität zu weiteren eigenständig am Standort in Anwendung befindlichen Systemen und Geräten sowie Systemen außerhalb der Einrichtung auf, die regelhaft Informationen der Pflege- und Behandlungsdokumentation weiterverarbeiten oder umgekehrt.</t>
  </si>
  <si>
    <t xml:space="preserve">Die digitale Pflege- und Behandlungsdokumentation ermöglicht den berechtigten Mitarbeiterinnen und Mitarbeitern, transparent und nach den datenschutzrechtlichen Vorgaben nachvollziehen zu können, welche Änderungen, wann, durch wen in der Dokumentation getätigt worden sind. </t>
  </si>
  <si>
    <t>Die digitale Pflege- und Behandlungsdokumentation ermöglicht es den Mitarbeiterinnen und Mitarbeitern, unmittelbare Meldungen im/an das hausinterne Fehlermeldesystem (Critical Incident Reporting System) durchzuführen.</t>
  </si>
  <si>
    <t>Die digitale Behandlungs- und Pflegedokumentation ermöglicht es den Mitarbeiterinnen und Mitarbeitern des Krankenhauses, relevante Unterlagen, die im Rahmen der Pflegedokumentation erstellt werden, digital und lückenlos in der digitalen einrichtungsinternen Akte der Patientin und des Patienten zu erfassen. Dies umfasst:</t>
  </si>
  <si>
    <t>Die digitale Pflege- und Behandlungsdokumentation ermöglicht es den Mitarbeiterinnen und Mitarbeitern des Krankenhauses, unmittelbar und ortsunabhängig im Krankenhaus relevante Daten und Unterlagen der Patientin/ des Patienten vollständig erstellen/dokumentieren zu können (Z. B. über webbasierte Plattformen, VPN oder andere Technologien, die anerkannte und genehmigte Sicherheitsstandards erfüllen).</t>
  </si>
  <si>
    <t>Die automatisierte und spracherkennungsbasierte Dokumentation von Pflege- und Behandlungsleistungen kann den Kontext der Spracheingabe und -erfassung verstehen und einordnen.</t>
  </si>
  <si>
    <t>Die automatisierte und spracherkennungsbasierte Dokumentation von Pflege- und Behandlungsleistungen kann Akzente verstehen und die Spracheingabe erfassen.</t>
  </si>
  <si>
    <t>Die automatisierte und spracherkennungsbasierte Dokumentation von Pflege- und Behandlungsleistungen ist in die elektronische Patientenakte („Krankenhausakte“) integrierbar.</t>
  </si>
  <si>
    <t>Die automatisierte und spracherkennungsbasierte Dokumentation von Pflege- und Behandlungsleistungen kann individuelle Sprachprofile erstellen.</t>
  </si>
  <si>
    <t>Die automatisierte und spracherkennungsbasierte Dokumentation von Pflege- und Behandlungsleistungen ermöglicht es den Mitarbeiterinnen und Mitarbeitern des Krankenhauses, mittels Spracherkennung und -erfassung freigesprochene Spracheingaben als strukturierte Dokumentationseinträge möglichst zeit- und ortunabhängig in der elektronischen Patientenakte abzulegen.</t>
  </si>
  <si>
    <t>Die automatisierte und spracherkennungsbasierte Dokumentation von Pflege- und Behandlungsleistungen ermöglicht die Navigation durch die jeweiligen Dokumentationsvorlagen mittels digitalen Bedienmöglichkeiten (Gestenerkennung, Sprachsteuerung, Touch-bedienung etc.).</t>
  </si>
  <si>
    <t>Das Pflegepersonal verfügt über automatisierte Funktionen zur klinischen Entscheidungsunterstützung, die durch die Pflegedokumentation ausgelöst wird (z.B. automatische Risikoerkennung für Sturz, Dekubitus, Schmerz, Fehlernährung, Inkontinenz, Empfehlungen bzgl. einzuleitenden Pflegemaßnahmen, medizinische Leitlinien, klinische Pfade, pflegewissenschaftliche Erkenntnisse).</t>
  </si>
  <si>
    <t>Ärztinnen und Ärzte verfügen über automatisierte Funktionen zur klinischen Entscheidungsunterstützung, die durch die Arztdokumentation ausgelöst wird.
Z.B. Therapievorschläge, klinische Pfade, Frühwarnsysteme bei Sepsis und Krankenhausinfektionen etc. basierend auf der Dokumentation eines medizinischen Problems, Diagnose.</t>
  </si>
  <si>
    <t>Angabe „ist umgesetzt“ nur möglich, wenn unter 4.S3 oder 4.S4 „ist umgesetzt“ angegeben wurde.</t>
  </si>
  <si>
    <t>Angabe nur möglich, wenn unter 4.S3 oder 4.S4 „Ist umgesetzt“ angegeben wurde.
Angabe nur möglich, wenn zu allen Anforderungen im Spezifischen Teil „ist umgesetzt“ angegeben wurde.</t>
  </si>
  <si>
    <t>Die am Standort verwendeten klinischen Entscheidungsunterstützungssysteme können klinische Patientendaten in strukturierter Form elektronisch aufnehmen.</t>
  </si>
  <si>
    <r>
      <t>Die am Standort verwendeten klinischen Entscheidungsunterstützungssysteme können klinische Patientendaten in strukturierter Form visuell übersichtlich darstellen</t>
    </r>
    <r>
      <rPr>
        <strike/>
        <sz val="10"/>
        <color rgb="FFFF0000"/>
        <rFont val="Calibri"/>
        <family val="2"/>
        <scheme val="minor"/>
      </rPr>
      <t xml:space="preserve"> </t>
    </r>
    <r>
      <rPr>
        <sz val="10"/>
        <color theme="1"/>
        <rFont val="Calibri"/>
        <family val="2"/>
        <scheme val="minor"/>
      </rPr>
      <t>(z. B. Dashboards).</t>
    </r>
  </si>
  <si>
    <t>Die am Standort verwendeten klinischen Entscheidungsunterstützungssysteme können auf Basis klinischer Patientendaten in Verknüpfung mit weiteren Daten/Systemen und Wissensdatenbanken bzw. ggf. systemeigenen Datenbanken Empfehlungen und Hinweise z. B. in Bezug auf die Diagnose und Therapie sowie zur Medikation und dessen Verordnung bzgl. des jeweiligen Patienten individualisiert geben.</t>
  </si>
  <si>
    <t>Die am Standort verwendeten klinischen Entscheidungsunterstützungssysteme können auf Basis klinischer Patientendaten in Verknüpfung mit weiteren Daten/Systemen Erinnerungs- und Warnsignalfunktionen ausgeben (z. B. im Rahmen des Medikationsmanagements oder eines Telemonitorings).</t>
  </si>
  <si>
    <t>Die am Standort verwendeten klinischen Entscheidungsunterstützungssysteme setzen standardisierte Mechanismen zur Gewährleistung der Datenvalidität und deren Integrität von der Datenquelle/den verschiedenen Datenquellen über die Systeme hinweg bis zur Nutzung durch ein KI-System ein (z.B. bei AKI-Warnungen - Acute Kidney Injury).</t>
  </si>
  <si>
    <t>Die am Standort verwendeten klinischen Entscheidungsunterstützungssysteme bieten den Mitarbeiterinnen und Mitarbeitern des Krankenhauses eine Entscheidungsunterstützung, z. B. hinsichtlich der einzuleitenden Pflegemaßnahmen (Medizinische Leitlinien, klinische Pfade, pflegewissenschaftliche Erkenntnisse und Leitlinien).</t>
  </si>
  <si>
    <t>Die am Standort verwendeten klinischen Entscheidungsunterstützungssysteme ermöglichen eine, sofern erforderlich, gerichtsfeste und nachvollziehbare Dokumentation des Entscheidungsprozesses.</t>
  </si>
  <si>
    <t>Die am Standort verwendeten klinischen Entscheidungsunterstützungssysteme weisen die Möglichkeit der zu dokumentierenden Nichtbeachtung der KI- oder Systemempfehlung durch Mitarbeiterinnen und Mitarbeiter auf.</t>
  </si>
  <si>
    <t>Die am Standort verwendeten klinischen Entscheidungsunterstützungssysteme beinhalten die Möglichkeit zur Plausibilitätsprüfung/Evaluation durch das Fachpersonal sowie die anschließende Möglichkeit, Feedback abzugeben (entweder zur Validierung der Ergebnisse oder zur nachträglichen Datenreannotierung).</t>
  </si>
  <si>
    <t>In wie viel Prozent aller einschlägiger Fachabteilungen* (exkl. Notaufnahme) ist ein klinisches Entscheidungsunterstützungssystem in Betrieb?
*Maßgeblich für den Prozentanteil sind nicht nur Fachabteilungen, in denen das System direkt eingesetzt wird (bspw. ein System zur Unterstützung klinischer Pfade oder zur Wechselwirkungsprüfung), sondern auch diejenigen Fachabteilungen, die durch das System indirekt profitieren (bspw. ein KI-basiertes System zur Unterstützung der radiologischen Diagnostik, von denen alle Fachabteilungen profitieren, die regelmäßig radiologische Leistungen in Anspruch nehmen). Fachabteilungen, die nicht einschlägig für das eingesetzte Systeme sind, werden bei der Ermittlung der Grundgesamtheit nicht berücksichtigt (bspw. psychiatrische Fachabteilungen bei somatischen Entscheidungsunterstützungssystemen).</t>
  </si>
  <si>
    <t>Angabe ist nur möglich, wenn unter 5.S3 „in Betrieb“ angegeben wurde.</t>
  </si>
  <si>
    <t xml:space="preserve">Angabe „ist umgesetzt“ nur möglich, wenn unter 5.S3 „in Betrieb“ angegeben wurde. </t>
  </si>
  <si>
    <t>Angabe nur möglich, wenn unter 5.S3 „in Betrieb“ angegeben wurde.
Angabe nur möglich, wenn zu allen Anforderungen im Spezifischen Teil „ist umgesetzt“ angegeben wurde.</t>
  </si>
  <si>
    <t>Angabe nur möglich, wenn unter 5.S3 „in Betrieb“ angegeben wurde.
Angabe nur möglich, wenn zu allen Anforderungen im Spezifischen Teil – Sicherer Verabreichungsprozess „ist umgesetzt“ angegeben wurde.</t>
  </si>
  <si>
    <t>Das digitale Medikationsmanagement gewährleistet, dass Verordnungen elektronisch und direkt über das entsprechende Krankenhausinformationssystem bzw. klinische Arbeitsplatzsystem stattfinden können.</t>
  </si>
  <si>
    <t>Das digitale Medikationsmanagement gewährleistet, dass (klinische) Pharmazeuten im Rahmen der Validierung der Verordnung Zugriff auf die relevanten Daten haben.</t>
  </si>
  <si>
    <t>Das digitale Medikationsmanagement gewährleistet, dass die verschriebenen und verabreichten Medikamente in Bezug zu den Laborwerten oder weiteren Vital- sowie demografischen Daten des Patienten gesetzt werden können und entsprechend Warnungen und ggf. Vorschläge hinsichtlich einer Alternativmedikation gegeben werden können.</t>
  </si>
  <si>
    <t>Das digitale Medikationsmanagement gewährleistet, dass ein patientenspezifischer Bar-/QR-Code zur Begleitung des Medikationsprozesses eingesetzt wird und die wesentlichen Schritte des Medikationsprozesses (insbesondere Verordnung, Stellen, Gabe) durch das Scannen des Codes dokumentiert werden können.</t>
  </si>
  <si>
    <t>Das digitale Medikationsmanagement gewährleistet, dass das Stellen von Medikamenten bzw. Einzeldosen aus dem Stellsystem bzw. sonstigen Medikamentenlagern in Verbindung mit einem patientenspezifischen Bar-/QR-Code stattfindet und somit ggf. mit der zugrundeliegenden Verordnung validiert werden kann.</t>
  </si>
  <si>
    <t>Angabe nur möglich, wenn unter 5.S3 „in Betrieb“ angegeben wurde.
Angabe nur möglich, wenn zu allen Anforderungen im Spezifischen Teil – Sicherer Verordnungsprozess „ist umgesetzt“ angegeben wurde.</t>
  </si>
  <si>
    <t>"Trifft nicht zu", falls das digitale Behandlungsmanagement (FTB2) am Standort nicht implementiert wurde.</t>
  </si>
  <si>
    <t>Angabe nur möglich, wenn unter 6.S3 „in Betrieb“ angegeben wurde.
Angabe nur möglich, wenn zu allen Anforderungen im Spezifischen Teil „ist umgesetzt“ angegeben wurde.</t>
  </si>
  <si>
    <t>Angabe nur möglich, wenn unter 6.S3 „in Betrieb“ angegeben wurde.</t>
  </si>
  <si>
    <t>Anteil der digitalen Pflegedokumentation in der stationären Versorgung (exkl. Notaufnahme), die strukturiert erfasst wird (umfasst Pflegeanamnese, Risikobewertungen, Pflegeplanung, Vitalparametererfassung, Wunddokumentation, Fieberkurve, Entlassungsplanung etc.).</t>
  </si>
  <si>
    <t>Anteil der digitalen ärztlichen Dokumentation in der stationären Versorgung (exkl. Notaufnahme), die strukturiert erfasst wird (umfasst Ersteinschätzung, Verlaufsnotizen, operative Notizen und Entlassungsplanung).</t>
  </si>
  <si>
    <r>
      <rPr>
        <b/>
        <sz val="11"/>
        <color theme="1"/>
        <rFont val="Calibri"/>
        <family val="2"/>
        <scheme val="minor"/>
      </rPr>
      <t>Antwortübersicht</t>
    </r>
    <r>
      <rPr>
        <sz val="11"/>
        <color theme="1"/>
        <rFont val="Calibri"/>
        <family val="2"/>
        <scheme val="minor"/>
      </rPr>
      <t xml:space="preserve">. </t>
    </r>
    <r>
      <rPr>
        <sz val="11"/>
        <rFont val="Calibri"/>
        <family val="2"/>
        <scheme val="minor"/>
      </rPr>
      <t>Die Antworteingabe erfolgt auf den nachfolgenden Tabellenblättern pro Fördertatbestand. Durch Anklicken des Fragecodes oder der Ausprägung gelangen Sie direkt zum jeweiligen Item.</t>
    </r>
  </si>
  <si>
    <t>Eingabehinweise:</t>
  </si>
  <si>
    <t>- Bei bestimmten Fragebogen-Items ist die Antwortkategorie "Trifft nicht zu" wählbar. Diese Option ist für Muss-Anforderungen vorgesehen, die an einem Standort z.B. aufgrund des Leistungsspektrums nicht sinnvoll umgesetzt werden können. Die Auswahl dieser Option führt zu keiner Erhöhung der Abschlags. Die entsprechenden Antwortfelder sind farblich in hellblau hervorgehoben.</t>
  </si>
  <si>
    <r>
      <t xml:space="preserve">Punktwert (Verfügbarkeit) erreicht, wenn Muss-Anforderung 3a </t>
    </r>
    <r>
      <rPr>
        <b/>
        <u/>
        <sz val="10"/>
        <rFont val="Calibri"/>
        <family val="2"/>
        <scheme val="minor"/>
      </rPr>
      <t>oder</t>
    </r>
    <r>
      <rPr>
        <sz val="10"/>
        <rFont val="Calibri"/>
        <family val="2"/>
        <scheme val="minor"/>
      </rPr>
      <t xml:space="preserve"> 3b erfüllt ist.
Der Barcode-Scan für den Upload des Medikationsplans ist nicht verpflichtend. Hier geht es vor allem um die grundsätzliche Möglichkeit, die Behandlungsunterlagen vorab digital zur Verfügung stellen zu können.</t>
    </r>
  </si>
  <si>
    <r>
      <rPr>
        <b/>
        <sz val="10"/>
        <rFont val="Calibri"/>
        <family val="2"/>
        <scheme val="minor"/>
      </rPr>
      <t>Spezifischer Teil – Nutzung:</t>
    </r>
    <r>
      <rPr>
        <sz val="10"/>
        <rFont val="Calibri"/>
        <family val="2"/>
        <scheme val="minor"/>
      </rPr>
      <t xml:space="preserve">
Bitte beachten Sie, dass sich die Nutzung jeweils auf einen voll funktionsfähigen digitalen Dienst bezieht. Um die Nutzung angeben zu können, müssen daher alle entsprechenden Muss-Anforderungen der Kategorie Verfügbarkeit umgesetzt worden sein. Dabei korrespondieren mehrere Items der Kategorie Verfügbarkeit mit dem jeweiligen Item zur Nutzung, das sich auf den digitalen Dienst im Allgemeinen bezieht. Wenn die Items grau hinterlegt sind, sind die Bedingungen für die Angabe der Nutzung nicht erfüllt.</t>
    </r>
  </si>
  <si>
    <t>Die digitale Leistungsanforderung ermöglicht es Ärztinnen und Ärzten, Termine an die Patientinnen und Patienten weiterzuleiten (Verknüpfung zu digitalem Behandlungsmanagement).</t>
  </si>
  <si>
    <t>Die digitale Leistungsanforderung vermeidet eine unbeabsichtigte Doppelanforderung durch geeignete Warnhinweise (z.B. doppelte Anforderungen ohne Indikation, zeitlich nah beieinander liegende Anforderungen etc.).</t>
  </si>
  <si>
    <t>Die digitale Leistungsanforderung ermöglicht es den Ärztinnen und Ärzten, standortunabhängig die jeweiligen Daten einsehen zu können (z. B. über webbasierte Plattformen, VPN oder andere Technologien, die anerkannte und genehmigte Sicherheitsstandards erfüllen).</t>
  </si>
  <si>
    <t>Bitte geben Sie den Status der digitalen Leistungsanforderung an diesem Standort an.</t>
  </si>
  <si>
    <t>Referenzziel zur Oder-Regelung in FTB2:</t>
  </si>
  <si>
    <t>Das Patientenportal selbst muss während der Visite nicht als gesonderte Applikation aufgerufen werden. Entscheidend ist, dass relevante Informationen während der Visite digital verfügbar sind.</t>
  </si>
  <si>
    <t>Hier ist eine Schätzung ausreichend, insbesondere dann wenn keine automatisierte Messung möglich ist.</t>
  </si>
  <si>
    <t>Arzneimittel, bei denen eine scannerbasierte Erfassung aus klinisch-organisatorischen Gründen nicht sinnvoll ist (z. B. bestimmte Bedarfsmedikationen), können bei der Angabe des Nutzungsgrades unberücksichtigt bleiben. Diese Ausnahmen müssen dann als solche (z.B. in einer SOP) definiert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</si>
</sst>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9"/>
      <color theme="1"/>
      <name val="Calibri"/>
      <family val="2"/>
      <scheme val="minor"/>
    </font>
    <font>
      <b/>
      <sz val="12"/>
      <color theme="1"/>
      <name val="Calibri"/>
      <family val="2"/>
      <scheme val="minor"/>
    </font>
    <font>
      <sz val="8"/>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u/>
      <sz val="10"/>
      <name val="Calibri"/>
      <family val="2"/>
      <scheme val="minor"/>
    </font>
    <font>
      <b/>
      <sz val="10"/>
      <name val="Calibri"/>
      <family val="2"/>
      <scheme val="minor"/>
    </font>
    <font>
      <sz val="10"/>
      <name val="Calibri"/>
      <family val="2"/>
      <scheme val="minor"/>
    </font>
    <font>
      <sz val="11"/>
      <color theme="0"/>
      <name val="Calibri"/>
      <family val="2"/>
      <scheme val="minor"/>
    </font>
    <font>
      <sz val="10"/>
      <color rgb="FFFF0000"/>
      <name val="Calibri"/>
      <family val="2"/>
      <scheme val="minor"/>
    </font>
    <font>
      <i/>
      <sz val="10"/>
      <color theme="1"/>
      <name val="Calibri"/>
      <family val="2"/>
      <scheme val="minor"/>
    </font>
    <font>
      <strike/>
      <sz val="10"/>
      <color rgb="FFFF0000"/>
      <name val="Calibri"/>
      <family val="2"/>
      <scheme val="minor"/>
    </font>
    <font>
      <u/>
      <sz val="10"/>
      <color rgb="FF008080"/>
      <name val="Calibri"/>
      <family val="2"/>
      <scheme val="minor"/>
    </font>
    <font>
      <b/>
      <i/>
      <sz val="10"/>
      <color theme="1"/>
      <name val="Calibri"/>
      <family val="2"/>
      <scheme val="minor"/>
    </font>
    <font>
      <b/>
      <sz val="11"/>
      <name val="Calibri"/>
      <family val="2"/>
      <scheme val="minor"/>
    </font>
    <font>
      <sz val="18"/>
      <color theme="1"/>
      <name val="Calibri"/>
      <family val="2"/>
      <scheme val="minor"/>
    </font>
    <font>
      <sz val="12"/>
      <color rgb="FFFF0000"/>
      <name val="Calibri"/>
      <family val="2"/>
      <scheme val="minor"/>
    </font>
    <font>
      <sz val="12"/>
      <name val="Calibri"/>
      <family val="2"/>
      <scheme val="minor"/>
    </font>
    <font>
      <sz val="11"/>
      <color theme="6" tint="-0.249977111117893"/>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1" tint="0.34998626667073579"/>
        <bgColor indexed="64"/>
      </patternFill>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28">
    <xf numFmtId="0" fontId="0" fillId="0" borderId="0" xfId="0"/>
    <xf numFmtId="0" fontId="5" fillId="0" borderId="3" xfId="0" applyFont="1" applyBorder="1" applyProtection="1">
      <protection locked="0"/>
    </xf>
    <xf numFmtId="10" fontId="16" fillId="0" borderId="0" xfId="0" applyNumberFormat="1" applyFont="1" applyBorder="1" applyAlignment="1" applyProtection="1">
      <alignment horizontal="center"/>
      <protection hidden="1"/>
    </xf>
    <xf numFmtId="0" fontId="10" fillId="0" borderId="14" xfId="0" applyFont="1" applyFill="1" applyBorder="1" applyAlignment="1" applyProtection="1">
      <alignment horizontal="center" vertical="center" wrapText="1" shrinkToFit="1"/>
      <protection locked="0"/>
    </xf>
    <xf numFmtId="0" fontId="10" fillId="0" borderId="0" xfId="0" applyFont="1" applyFill="1" applyAlignment="1" applyProtection="1">
      <alignment horizontal="center" vertical="center"/>
      <protection locked="0"/>
    </xf>
    <xf numFmtId="0" fontId="10" fillId="0" borderId="13"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shrinkToFit="1"/>
      <protection locked="0"/>
    </xf>
    <xf numFmtId="0" fontId="16" fillId="0" borderId="0" xfId="0" applyFont="1" applyFill="1" applyProtection="1">
      <protection hidden="1"/>
    </xf>
    <xf numFmtId="0" fontId="10" fillId="0" borderId="16"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protection locked="0"/>
    </xf>
    <xf numFmtId="0" fontId="5" fillId="0" borderId="0" xfId="0" applyFont="1" applyProtection="1">
      <protection locked="0"/>
    </xf>
    <xf numFmtId="0" fontId="0" fillId="0" borderId="0" xfId="0" applyProtection="1">
      <protection locked="0"/>
    </xf>
    <xf numFmtId="10" fontId="0" fillId="0" borderId="0" xfId="0" applyNumberFormat="1" applyProtection="1">
      <protection locked="0"/>
    </xf>
    <xf numFmtId="0" fontId="0" fillId="0" borderId="1" xfId="0" applyBorder="1" applyProtection="1">
      <protection locked="0"/>
    </xf>
    <xf numFmtId="0" fontId="16" fillId="0" borderId="0" xfId="0" applyFont="1" applyBorder="1" applyAlignment="1" applyProtection="1">
      <alignment horizontal="center"/>
      <protection locked="0"/>
    </xf>
    <xf numFmtId="0" fontId="0" fillId="0" borderId="0" xfId="0" quotePrefix="1" applyProtection="1">
      <protection locked="0"/>
    </xf>
    <xf numFmtId="0" fontId="0" fillId="0" borderId="0" xfId="0" quotePrefix="1" applyFill="1" applyProtection="1">
      <protection locked="0"/>
    </xf>
    <xf numFmtId="9" fontId="0" fillId="0" borderId="0" xfId="0" applyNumberFormat="1"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ill="1" applyProtection="1">
      <protection locked="0"/>
    </xf>
    <xf numFmtId="0" fontId="7" fillId="0" borderId="0" xfId="0" quotePrefix="1" applyFont="1" applyProtection="1">
      <protection locked="0"/>
    </xf>
    <xf numFmtId="9" fontId="0" fillId="0" borderId="0" xfId="0" quotePrefix="1" applyNumberFormat="1" applyProtection="1">
      <protection locked="0"/>
    </xf>
    <xf numFmtId="0" fontId="9" fillId="0" borderId="0" xfId="0" applyFont="1" applyBorder="1" applyProtection="1">
      <protection locked="0"/>
    </xf>
    <xf numFmtId="9" fontId="0" fillId="0" borderId="2" xfId="0" applyNumberFormat="1" applyBorder="1" applyProtection="1">
      <protection locked="0"/>
    </xf>
    <xf numFmtId="9" fontId="9" fillId="0" borderId="0" xfId="0" applyNumberFormat="1" applyFont="1" applyBorder="1" applyProtection="1">
      <protection locked="0"/>
    </xf>
    <xf numFmtId="9" fontId="0" fillId="0" borderId="0" xfId="0" applyNumberFormat="1" applyBorder="1" applyProtection="1">
      <protection locked="0"/>
    </xf>
    <xf numFmtId="0" fontId="0" fillId="0" borderId="1" xfId="0" quotePrefix="1" applyBorder="1" applyProtection="1">
      <protection locked="0"/>
    </xf>
    <xf numFmtId="0" fontId="9" fillId="0" borderId="0" xfId="2" quotePrefix="1" applyFont="1" applyBorder="1" applyProtection="1">
      <protection locked="0"/>
    </xf>
    <xf numFmtId="10" fontId="0" fillId="0" borderId="0" xfId="1" applyNumberFormat="1" applyFont="1" applyProtection="1">
      <protection locked="0"/>
    </xf>
    <xf numFmtId="0" fontId="9" fillId="0" borderId="0" xfId="0" applyFont="1" applyProtection="1">
      <protection locked="0"/>
    </xf>
    <xf numFmtId="0" fontId="9" fillId="0" borderId="0" xfId="0" quotePrefix="1" applyFont="1" applyBorder="1" applyProtection="1">
      <protection locked="0"/>
    </xf>
    <xf numFmtId="0" fontId="9" fillId="0" borderId="0" xfId="0" quotePrefix="1" applyFont="1" applyProtection="1">
      <protection locked="0"/>
    </xf>
    <xf numFmtId="0" fontId="9" fillId="0" borderId="0" xfId="0" applyFont="1" applyFill="1" applyProtection="1">
      <protection locked="0"/>
    </xf>
    <xf numFmtId="0" fontId="9" fillId="0" borderId="0" xfId="0" quotePrefix="1" applyFont="1" applyAlignment="1" applyProtection="1">
      <alignment wrapText="1"/>
      <protection locked="0"/>
    </xf>
    <xf numFmtId="0" fontId="9" fillId="0" borderId="0" xfId="2" applyFont="1" applyFill="1" applyBorder="1" applyAlignment="1" applyProtection="1">
      <alignment horizontal="center" vertical="center"/>
      <protection locked="0"/>
    </xf>
    <xf numFmtId="0" fontId="26" fillId="0" borderId="0" xfId="0" applyFont="1" applyProtection="1">
      <protection locked="0"/>
    </xf>
    <xf numFmtId="0" fontId="26" fillId="0" borderId="0" xfId="0" applyFont="1" applyBorder="1" applyProtection="1">
      <protection locked="0"/>
    </xf>
    <xf numFmtId="0" fontId="2" fillId="0" borderId="1" xfId="0" applyFont="1" applyBorder="1" applyProtection="1"/>
    <xf numFmtId="0" fontId="0" fillId="0" borderId="1" xfId="0" applyBorder="1" applyProtection="1"/>
    <xf numFmtId="0" fontId="0" fillId="0" borderId="3" xfId="0" applyBorder="1" applyAlignment="1" applyProtection="1">
      <alignment horizontal="center"/>
    </xf>
    <xf numFmtId="0" fontId="3" fillId="0" borderId="3" xfId="0" applyFont="1" applyBorder="1" applyAlignment="1" applyProtection="1">
      <alignment horizontal="center" vertical="center"/>
    </xf>
    <xf numFmtId="0" fontId="0" fillId="0" borderId="0" xfId="0" applyProtection="1"/>
    <xf numFmtId="10" fontId="0" fillId="0" borderId="0" xfId="1" applyNumberFormat="1" applyFont="1" applyAlignment="1" applyProtection="1">
      <alignment horizontal="center"/>
    </xf>
    <xf numFmtId="10" fontId="0" fillId="0" borderId="0" xfId="0" applyNumberFormat="1" applyAlignment="1" applyProtection="1">
      <alignment horizontal="center"/>
    </xf>
    <xf numFmtId="0" fontId="0" fillId="0" borderId="2" xfId="0" applyBorder="1" applyProtection="1"/>
    <xf numFmtId="10" fontId="0" fillId="0" borderId="2" xfId="0" applyNumberFormat="1" applyBorder="1" applyAlignment="1" applyProtection="1">
      <alignment horizontal="center"/>
    </xf>
    <xf numFmtId="9" fontId="0" fillId="0" borderId="2" xfId="0" applyNumberFormat="1" applyBorder="1" applyAlignment="1" applyProtection="1">
      <alignment horizontal="center"/>
    </xf>
    <xf numFmtId="9" fontId="0" fillId="0" borderId="1" xfId="0" applyNumberFormat="1" applyBorder="1" applyAlignment="1" applyProtection="1">
      <alignment horizontal="center"/>
    </xf>
    <xf numFmtId="0" fontId="0" fillId="0" borderId="3" xfId="0" applyBorder="1" applyProtection="1"/>
    <xf numFmtId="9" fontId="0" fillId="0" borderId="3" xfId="0" applyNumberFormat="1" applyBorder="1" applyAlignment="1" applyProtection="1">
      <alignment horizont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9" fontId="9" fillId="0" borderId="0" xfId="1" applyNumberFormat="1" applyFont="1" applyFill="1" applyAlignment="1" applyProtection="1">
      <alignment horizontal="center"/>
    </xf>
    <xf numFmtId="9" fontId="0" fillId="0" borderId="0" xfId="1" applyFont="1" applyAlignment="1" applyProtection="1">
      <alignment horizontal="center"/>
    </xf>
    <xf numFmtId="9" fontId="0" fillId="0" borderId="0" xfId="1" applyNumberFormat="1" applyFont="1" applyFill="1" applyAlignment="1" applyProtection="1">
      <alignment horizontal="center"/>
    </xf>
    <xf numFmtId="9" fontId="0" fillId="0" borderId="0" xfId="0" applyNumberFormat="1" applyFill="1" applyAlignment="1" applyProtection="1">
      <alignment horizontal="center"/>
    </xf>
    <xf numFmtId="9" fontId="0" fillId="0" borderId="0" xfId="0" applyNumberFormat="1" applyAlignment="1" applyProtection="1">
      <alignment horizontal="center"/>
    </xf>
    <xf numFmtId="9" fontId="0" fillId="0" borderId="1" xfId="1" applyNumberFormat="1" applyFont="1" applyFill="1" applyBorder="1" applyAlignment="1" applyProtection="1">
      <alignment horizontal="center"/>
    </xf>
    <xf numFmtId="9" fontId="0" fillId="0" borderId="1" xfId="0" applyNumberFormat="1" applyFill="1" applyBorder="1" applyAlignment="1" applyProtection="1">
      <alignment horizontal="center"/>
    </xf>
    <xf numFmtId="10" fontId="0" fillId="0" borderId="1" xfId="0" applyNumberFormat="1" applyBorder="1" applyAlignment="1" applyProtection="1">
      <alignment horizontal="center"/>
    </xf>
    <xf numFmtId="0" fontId="5" fillId="0" borderId="3" xfId="0" applyFont="1" applyBorder="1" applyProtection="1"/>
    <xf numFmtId="0" fontId="4" fillId="0" borderId="0" xfId="0" applyFont="1" applyProtection="1"/>
    <xf numFmtId="10" fontId="5" fillId="0" borderId="3" xfId="0" applyNumberFormat="1" applyFont="1" applyBorder="1" applyProtection="1"/>
    <xf numFmtId="0" fontId="0" fillId="0" borderId="5" xfId="0" applyBorder="1" applyAlignment="1" applyProtection="1">
      <alignment horizontal="center"/>
    </xf>
    <xf numFmtId="0" fontId="0" fillId="0" borderId="0" xfId="0" applyBorder="1" applyAlignment="1" applyProtection="1">
      <alignment horizontal="center"/>
    </xf>
    <xf numFmtId="0" fontId="9" fillId="0" borderId="3" xfId="2" applyFont="1" applyFill="1" applyBorder="1" applyAlignment="1" applyProtection="1">
      <alignment horizontal="center" vertical="center"/>
    </xf>
    <xf numFmtId="0" fontId="9" fillId="0" borderId="3" xfId="2" applyFont="1" applyFill="1" applyBorder="1" applyProtection="1"/>
    <xf numFmtId="0" fontId="9" fillId="0" borderId="2" xfId="2" applyFont="1" applyBorder="1" applyAlignment="1" applyProtection="1">
      <alignment horizontal="center" vertical="center"/>
    </xf>
    <xf numFmtId="9" fontId="9" fillId="0" borderId="8" xfId="2" applyNumberFormat="1" applyFont="1" applyBorder="1" applyAlignment="1" applyProtection="1">
      <alignment horizontal="center"/>
    </xf>
    <xf numFmtId="0" fontId="9" fillId="0" borderId="5" xfId="2" applyFont="1" applyBorder="1" applyAlignment="1" applyProtection="1">
      <alignment horizontal="center" vertical="center"/>
    </xf>
    <xf numFmtId="0" fontId="9" fillId="0" borderId="0" xfId="2" applyFont="1" applyFill="1" applyProtection="1"/>
    <xf numFmtId="0" fontId="9" fillId="0" borderId="0" xfId="2" applyFont="1" applyBorder="1" applyAlignment="1" applyProtection="1">
      <alignment horizontal="center" vertical="center"/>
    </xf>
    <xf numFmtId="9" fontId="9" fillId="0" borderId="9" xfId="2" applyNumberFormat="1" applyFont="1" applyBorder="1" applyAlignment="1" applyProtection="1">
      <alignment horizontal="center"/>
    </xf>
    <xf numFmtId="0" fontId="9" fillId="3" borderId="5" xfId="2" applyFont="1" applyFill="1" applyBorder="1" applyAlignment="1" applyProtection="1">
      <alignment horizontal="center" vertical="center"/>
    </xf>
    <xf numFmtId="0" fontId="9" fillId="3" borderId="0" xfId="2" applyFont="1" applyFill="1" applyProtection="1"/>
    <xf numFmtId="0" fontId="9" fillId="0" borderId="0" xfId="0" applyFont="1" applyBorder="1" applyProtection="1"/>
    <xf numFmtId="0" fontId="9" fillId="0" borderId="9" xfId="0" applyFont="1" applyBorder="1" applyProtection="1"/>
    <xf numFmtId="0" fontId="9" fillId="0" borderId="0" xfId="2" applyFont="1" applyFill="1" applyAlignment="1" applyProtection="1">
      <alignment horizontal="center" vertical="center"/>
    </xf>
    <xf numFmtId="0" fontId="9" fillId="0" borderId="0" xfId="0" applyFont="1" applyFill="1" applyBorder="1" applyProtection="1"/>
    <xf numFmtId="0" fontId="9" fillId="0" borderId="5" xfId="2" applyFont="1" applyFill="1" applyBorder="1" applyAlignment="1" applyProtection="1">
      <alignment horizontal="center" vertical="center"/>
    </xf>
    <xf numFmtId="0" fontId="9" fillId="0" borderId="0" xfId="2" applyFont="1" applyBorder="1" applyProtection="1"/>
    <xf numFmtId="0" fontId="9" fillId="0" borderId="1" xfId="2" applyFont="1" applyBorder="1" applyProtection="1"/>
    <xf numFmtId="0" fontId="9" fillId="0" borderId="4" xfId="2" applyFont="1" applyBorder="1" applyAlignment="1" applyProtection="1">
      <alignment horizontal="center" vertical="center"/>
    </xf>
    <xf numFmtId="0" fontId="9" fillId="0" borderId="6" xfId="2" applyFont="1" applyBorder="1" applyAlignment="1" applyProtection="1">
      <alignment horizontal="center" vertical="center"/>
    </xf>
    <xf numFmtId="0" fontId="9" fillId="0" borderId="7" xfId="2" applyFont="1" applyBorder="1" applyAlignment="1" applyProtection="1">
      <alignment horizontal="center" vertical="center"/>
    </xf>
    <xf numFmtId="0" fontId="9" fillId="0" borderId="3" xfId="2" applyFont="1" applyBorder="1" applyProtection="1"/>
    <xf numFmtId="9" fontId="9" fillId="0" borderId="8" xfId="2" quotePrefix="1" applyNumberFormat="1" applyFont="1" applyBorder="1" applyAlignment="1" applyProtection="1">
      <alignment horizontal="center"/>
    </xf>
    <xf numFmtId="0" fontId="9" fillId="0" borderId="0" xfId="2" quotePrefix="1" applyFont="1" applyBorder="1" applyProtection="1"/>
    <xf numFmtId="9" fontId="9" fillId="0" borderId="9" xfId="2" quotePrefix="1" applyNumberFormat="1" applyFont="1" applyBorder="1" applyAlignment="1" applyProtection="1">
      <alignment horizontal="center"/>
    </xf>
    <xf numFmtId="9" fontId="9" fillId="0" borderId="0" xfId="1" applyFont="1" applyBorder="1" applyAlignment="1" applyProtection="1">
      <alignment horizontal="center"/>
    </xf>
    <xf numFmtId="0" fontId="9" fillId="0" borderId="5" xfId="2" quotePrefix="1" applyFont="1" applyFill="1" applyBorder="1" applyAlignment="1" applyProtection="1">
      <alignment horizontal="center" vertical="center"/>
    </xf>
    <xf numFmtId="0" fontId="9" fillId="4" borderId="5" xfId="2" quotePrefix="1" applyFont="1" applyFill="1" applyBorder="1" applyAlignment="1" applyProtection="1">
      <alignment horizontal="center" vertical="center"/>
    </xf>
    <xf numFmtId="0" fontId="9" fillId="3" borderId="5" xfId="2" quotePrefix="1" applyFont="1" applyFill="1" applyBorder="1" applyAlignment="1" applyProtection="1">
      <alignment horizontal="center" vertical="center"/>
    </xf>
    <xf numFmtId="0" fontId="9" fillId="0" borderId="0" xfId="2" quotePrefix="1" applyFont="1" applyFill="1" applyBorder="1" applyProtection="1"/>
    <xf numFmtId="0" fontId="9" fillId="9" borderId="5" xfId="2" quotePrefix="1" applyFont="1" applyFill="1" applyBorder="1" applyAlignment="1" applyProtection="1">
      <alignment horizontal="center" vertical="center"/>
    </xf>
    <xf numFmtId="0" fontId="9" fillId="0" borderId="1" xfId="2" quotePrefix="1" applyFont="1" applyBorder="1" applyProtection="1"/>
    <xf numFmtId="0" fontId="9" fillId="0" borderId="0" xfId="0" applyFont="1" applyProtection="1"/>
    <xf numFmtId="0" fontId="0" fillId="0" borderId="6" xfId="0" applyBorder="1" applyAlignment="1" applyProtection="1">
      <alignment horizontal="center"/>
    </xf>
    <xf numFmtId="0" fontId="0" fillId="0" borderId="1" xfId="0" applyBorder="1" applyAlignment="1" applyProtection="1">
      <alignment horizontal="center"/>
    </xf>
    <xf numFmtId="0" fontId="0" fillId="0" borderId="19" xfId="0" applyBorder="1" applyAlignment="1" applyProtection="1">
      <alignment horizontal="center"/>
    </xf>
    <xf numFmtId="0" fontId="9" fillId="0" borderId="0" xfId="2" applyFont="1" applyFill="1" applyAlignment="1" applyProtection="1">
      <alignment horizontal="center"/>
    </xf>
    <xf numFmtId="9" fontId="9" fillId="0" borderId="0" xfId="2" quotePrefix="1" applyNumberFormat="1" applyFont="1" applyFill="1" applyAlignment="1" applyProtection="1">
      <alignment horizontal="center"/>
    </xf>
    <xf numFmtId="0" fontId="9" fillId="0" borderId="6" xfId="2" applyFont="1" applyFill="1" applyBorder="1" applyAlignment="1" applyProtection="1">
      <alignment horizontal="center"/>
    </xf>
    <xf numFmtId="0" fontId="9" fillId="0" borderId="1" xfId="2" applyFont="1" applyFill="1" applyBorder="1" applyProtection="1"/>
    <xf numFmtId="9" fontId="9" fillId="0" borderId="9" xfId="1" applyFont="1" applyBorder="1" applyProtection="1"/>
    <xf numFmtId="0" fontId="9" fillId="0" borderId="5" xfId="2" applyFont="1" applyFill="1" applyBorder="1" applyAlignment="1" applyProtection="1">
      <alignment horizontal="center"/>
    </xf>
    <xf numFmtId="0" fontId="9" fillId="0" borderId="0" xfId="2" quotePrefix="1" applyFont="1" applyFill="1" applyProtection="1"/>
    <xf numFmtId="0" fontId="9" fillId="0" borderId="2" xfId="2" applyFont="1" applyBorder="1" applyProtection="1"/>
    <xf numFmtId="0" fontId="9" fillId="0" borderId="0" xfId="2" applyFont="1" applyFill="1" applyBorder="1" applyProtection="1"/>
    <xf numFmtId="0" fontId="0" fillId="0" borderId="9" xfId="0" applyBorder="1" applyAlignment="1" applyProtection="1">
      <alignment horizontal="center"/>
    </xf>
    <xf numFmtId="0" fontId="9" fillId="0" borderId="2" xfId="2" quotePrefix="1" applyFont="1" applyBorder="1" applyProtection="1"/>
    <xf numFmtId="0" fontId="22" fillId="0" borderId="0" xfId="0" applyFont="1" applyProtection="1"/>
    <xf numFmtId="0" fontId="9" fillId="0" borderId="0" xfId="0" quotePrefix="1" applyFont="1" applyProtection="1"/>
    <xf numFmtId="0" fontId="26" fillId="0" borderId="2" xfId="0" applyFont="1" applyBorder="1" applyProtection="1"/>
    <xf numFmtId="0" fontId="26" fillId="0" borderId="0" xfId="0" applyFont="1" applyBorder="1" applyAlignment="1" applyProtection="1">
      <alignment horizontal="left"/>
    </xf>
    <xf numFmtId="0" fontId="0" fillId="0" borderId="0" xfId="0" applyFont="1" applyProtection="1">
      <protection locked="0"/>
    </xf>
    <xf numFmtId="17" fontId="7" fillId="0" borderId="0" xfId="0" quotePrefix="1" applyNumberFormat="1" applyFont="1" applyProtection="1">
      <protection locked="0"/>
    </xf>
    <xf numFmtId="0" fontId="0" fillId="0" borderId="0" xfId="0" applyFont="1" applyFill="1" applyProtection="1">
      <protection locked="0"/>
    </xf>
    <xf numFmtId="0" fontId="0" fillId="0" borderId="5" xfId="0" applyFont="1" applyBorder="1" applyProtection="1">
      <protection locked="0"/>
    </xf>
    <xf numFmtId="0" fontId="11" fillId="0" borderId="0" xfId="0" applyFont="1" applyFill="1" applyBorder="1" applyAlignment="1" applyProtection="1">
      <alignment vertical="center" wrapText="1"/>
      <protection locked="0"/>
    </xf>
    <xf numFmtId="0" fontId="0" fillId="0" borderId="0" xfId="0" applyFont="1" applyBorder="1" applyProtection="1">
      <protection locked="0"/>
    </xf>
    <xf numFmtId="0" fontId="0" fillId="0" borderId="0" xfId="0" quotePrefix="1" applyFont="1" applyProtection="1">
      <protection locked="0"/>
    </xf>
    <xf numFmtId="0" fontId="10" fillId="5" borderId="11" xfId="0" applyFont="1" applyFill="1" applyBorder="1" applyAlignment="1" applyProtection="1">
      <alignment horizontal="center" vertical="center" wrapText="1" shrinkToFit="1"/>
    </xf>
    <xf numFmtId="0" fontId="11" fillId="0" borderId="14" xfId="0" applyFont="1" applyBorder="1" applyAlignment="1" applyProtection="1">
      <alignment horizontal="center" vertical="center" wrapText="1" shrinkToFit="1"/>
    </xf>
    <xf numFmtId="0" fontId="11" fillId="0" borderId="14" xfId="0" applyFont="1" applyBorder="1" applyAlignment="1" applyProtection="1">
      <alignment vertical="center" wrapText="1" shrinkToFit="1"/>
    </xf>
    <xf numFmtId="0" fontId="11" fillId="11" borderId="14" xfId="0" applyFont="1" applyFill="1" applyBorder="1" applyAlignment="1" applyProtection="1">
      <alignment horizontal="center" vertical="center" wrapText="1" shrinkToFit="1"/>
    </xf>
    <xf numFmtId="0" fontId="13" fillId="0" borderId="14" xfId="0" applyFont="1" applyFill="1" applyBorder="1" applyAlignment="1" applyProtection="1">
      <alignment vertical="center" wrapText="1" shrinkToFit="1"/>
    </xf>
    <xf numFmtId="0" fontId="11" fillId="0" borderId="11" xfId="0" applyFont="1" applyBorder="1" applyAlignment="1" applyProtection="1">
      <alignment horizontal="center" vertical="center" wrapText="1" shrinkToFit="1"/>
    </xf>
    <xf numFmtId="0" fontId="11" fillId="0" borderId="11" xfId="0" applyFont="1" applyBorder="1" applyAlignment="1" applyProtection="1">
      <alignment vertical="center" wrapText="1" shrinkToFit="1"/>
    </xf>
    <xf numFmtId="0" fontId="12" fillId="0" borderId="11" xfId="0" applyFont="1" applyBorder="1" applyAlignment="1" applyProtection="1">
      <alignment vertical="center" wrapText="1" shrinkToFit="1"/>
    </xf>
    <xf numFmtId="0" fontId="15" fillId="0" borderId="11" xfId="0" applyFont="1" applyBorder="1" applyAlignment="1" applyProtection="1">
      <alignment vertical="center" wrapText="1" shrinkToFit="1"/>
    </xf>
    <xf numFmtId="0" fontId="0" fillId="0" borderId="1" xfId="0"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3" xfId="0" applyFont="1" applyFill="1" applyBorder="1" applyAlignment="1" applyProtection="1">
      <alignment vertical="center" wrapText="1"/>
    </xf>
    <xf numFmtId="0" fontId="11" fillId="0" borderId="14" xfId="0" applyFont="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4"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1" fillId="0" borderId="16" xfId="0" applyFont="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6" xfId="0" applyFont="1" applyFill="1" applyBorder="1" applyAlignment="1" applyProtection="1">
      <alignment vertical="center"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3" xfId="0" applyFont="1" applyFill="1" applyBorder="1" applyAlignment="1" applyProtection="1">
      <alignment horizontal="center" vertical="center" wrapText="1" shrinkToFit="1"/>
    </xf>
    <xf numFmtId="0" fontId="11" fillId="0" borderId="13" xfId="0" applyFont="1" applyFill="1" applyBorder="1" applyAlignment="1" applyProtection="1">
      <alignment vertical="center" wrapText="1" shrinkToFit="1"/>
    </xf>
    <xf numFmtId="0" fontId="11" fillId="0" borderId="14" xfId="0" applyFont="1" applyFill="1" applyBorder="1" applyAlignment="1" applyProtection="1">
      <alignment horizontal="center" vertical="center" wrapText="1" shrinkToFit="1"/>
    </xf>
    <xf numFmtId="0" fontId="11" fillId="0" borderId="14" xfId="0" applyFont="1" applyFill="1" applyBorder="1" applyAlignment="1" applyProtection="1">
      <alignment vertical="center" wrapText="1" shrinkToFit="1"/>
    </xf>
    <xf numFmtId="0" fontId="15" fillId="0" borderId="14" xfId="0" applyFont="1" applyFill="1" applyBorder="1" applyAlignment="1" applyProtection="1">
      <alignment vertical="center" wrapText="1" shrinkToFit="1"/>
    </xf>
    <xf numFmtId="0" fontId="10" fillId="11" borderId="14" xfId="0" applyFont="1" applyFill="1" applyBorder="1" applyAlignment="1" applyProtection="1">
      <alignment horizontal="center" vertical="center" wrapText="1" shrinkToFit="1"/>
      <protection locked="0"/>
    </xf>
    <xf numFmtId="0" fontId="10" fillId="2" borderId="14" xfId="0" applyFont="1" applyFill="1" applyBorder="1" applyAlignment="1" applyProtection="1">
      <alignment horizontal="center" vertical="center" wrapText="1" shrinkToFit="1"/>
    </xf>
    <xf numFmtId="0" fontId="10" fillId="11" borderId="14" xfId="0" applyFont="1" applyFill="1" applyBorder="1" applyAlignment="1" applyProtection="1">
      <alignment horizontal="center" vertical="center" wrapText="1" shrinkToFit="1"/>
    </xf>
    <xf numFmtId="0" fontId="11" fillId="0" borderId="16" xfId="0" applyFont="1" applyFill="1" applyBorder="1" applyAlignment="1" applyProtection="1">
      <alignment horizontal="center" vertical="center" wrapText="1" shrinkToFit="1"/>
    </xf>
    <xf numFmtId="0" fontId="11" fillId="0" borderId="16" xfId="0" applyFont="1" applyFill="1" applyBorder="1" applyAlignment="1" applyProtection="1">
      <alignment vertical="center" wrapText="1" shrinkToFit="1"/>
    </xf>
    <xf numFmtId="0" fontId="12" fillId="0" borderId="16" xfId="0" applyFont="1" applyFill="1" applyBorder="1" applyAlignment="1" applyProtection="1">
      <alignment vertical="center" wrapText="1" shrinkToFit="1"/>
    </xf>
    <xf numFmtId="0" fontId="15" fillId="0" borderId="16" xfId="0" applyFont="1" applyFill="1" applyBorder="1" applyAlignment="1" applyProtection="1">
      <alignment vertical="center" wrapText="1" shrinkToFit="1"/>
    </xf>
    <xf numFmtId="0" fontId="11" fillId="0" borderId="14" xfId="0" quotePrefix="1" applyFont="1" applyFill="1" applyBorder="1" applyAlignment="1" applyProtection="1">
      <alignment horizontal="center" vertical="center" wrapText="1"/>
    </xf>
    <xf numFmtId="16" fontId="11" fillId="0" borderId="14" xfId="0" quotePrefix="1" applyNumberFormat="1" applyFont="1" applyFill="1" applyBorder="1" applyAlignment="1" applyProtection="1">
      <alignment horizontal="center" vertical="center" wrapText="1"/>
    </xf>
    <xf numFmtId="0" fontId="23" fillId="0" borderId="4" xfId="0" applyFont="1" applyBorder="1" applyAlignment="1" applyProtection="1">
      <alignment vertical="center"/>
      <protection locked="0"/>
    </xf>
    <xf numFmtId="0" fontId="24" fillId="0" borderId="5" xfId="0" applyFont="1" applyBorder="1" applyAlignment="1" applyProtection="1">
      <alignment vertical="center" wrapText="1"/>
      <protection locked="0"/>
    </xf>
    <xf numFmtId="0" fontId="11" fillId="0" borderId="5" xfId="0" quotePrefix="1" applyFont="1" applyFill="1" applyBorder="1" applyAlignment="1" applyProtection="1">
      <alignment vertical="center" wrapText="1"/>
      <protection locked="0"/>
    </xf>
    <xf numFmtId="0" fontId="10" fillId="6" borderId="14" xfId="0" applyFont="1" applyFill="1" applyBorder="1" applyAlignment="1" applyProtection="1">
      <alignment horizontal="center" vertical="center" wrapText="1" shrinkToFit="1"/>
    </xf>
    <xf numFmtId="0" fontId="12" fillId="0" borderId="14" xfId="0" applyFont="1" applyFill="1" applyBorder="1" applyAlignment="1" applyProtection="1">
      <alignment vertical="center" wrapText="1" shrinkToFit="1"/>
    </xf>
    <xf numFmtId="0" fontId="10" fillId="8" borderId="14" xfId="0" applyFont="1" applyFill="1" applyBorder="1" applyAlignment="1" applyProtection="1">
      <alignment horizontal="center" vertical="center" wrapText="1" shrinkToFit="1"/>
    </xf>
    <xf numFmtId="0" fontId="11" fillId="0" borderId="11" xfId="0" applyFont="1" applyFill="1" applyBorder="1" applyAlignment="1" applyProtection="1">
      <alignment horizontal="center" vertical="center" wrapText="1" shrinkToFit="1"/>
    </xf>
    <xf numFmtId="0" fontId="11" fillId="0" borderId="11" xfId="0" applyFont="1" applyFill="1" applyBorder="1" applyAlignment="1" applyProtection="1">
      <alignment vertical="center" wrapText="1" shrinkToFit="1"/>
    </xf>
    <xf numFmtId="0" fontId="12" fillId="0" borderId="11" xfId="0" applyFont="1" applyFill="1" applyBorder="1" applyAlignment="1" applyProtection="1">
      <alignment vertical="center" wrapText="1" shrinkToFit="1"/>
    </xf>
    <xf numFmtId="0" fontId="15" fillId="0" borderId="11" xfId="0" applyFont="1" applyFill="1" applyBorder="1" applyAlignment="1" applyProtection="1">
      <alignment vertical="center" wrapText="1" shrinkToFit="1"/>
    </xf>
    <xf numFmtId="0" fontId="11" fillId="0" borderId="11" xfId="0" applyFont="1" applyFill="1" applyBorder="1" applyAlignment="1" applyProtection="1">
      <alignment horizontal="center" vertical="center" wrapText="1"/>
    </xf>
    <xf numFmtId="0" fontId="11"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shrinkToFit="1"/>
    </xf>
    <xf numFmtId="0" fontId="10" fillId="7" borderId="14" xfId="0" applyFont="1" applyFill="1" applyBorder="1" applyAlignment="1" applyProtection="1">
      <alignment horizontal="center" vertical="center" wrapText="1" shrinkToFit="1"/>
    </xf>
    <xf numFmtId="0" fontId="0" fillId="0" borderId="0" xfId="0" applyAlignment="1" applyProtection="1">
      <alignment horizontal="center"/>
      <protection locked="0"/>
    </xf>
    <xf numFmtId="164" fontId="0" fillId="0" borderId="3" xfId="1" applyNumberFormat="1" applyFont="1" applyBorder="1" applyAlignment="1" applyProtection="1">
      <alignment horizontal="center"/>
    </xf>
    <xf numFmtId="0" fontId="0" fillId="0" borderId="0" xfId="0" applyAlignment="1" applyProtection="1">
      <alignment horizontal="center"/>
    </xf>
    <xf numFmtId="164" fontId="0" fillId="0" borderId="0" xfId="1" applyNumberFormat="1" applyFont="1" applyAlignment="1" applyProtection="1">
      <alignment horizontal="center"/>
    </xf>
    <xf numFmtId="9" fontId="0" fillId="0" borderId="0" xfId="1" applyNumberFormat="1" applyFont="1" applyAlignment="1" applyProtection="1">
      <alignment horizontal="center"/>
    </xf>
    <xf numFmtId="9" fontId="0" fillId="0" borderId="9" xfId="1" applyNumberFormat="1" applyFont="1" applyBorder="1" applyAlignment="1" applyProtection="1">
      <alignment horizontal="center"/>
    </xf>
    <xf numFmtId="9" fontId="0" fillId="0" borderId="9" xfId="0" applyNumberFormat="1" applyBorder="1" applyAlignment="1" applyProtection="1">
      <alignment horizontal="center"/>
    </xf>
    <xf numFmtId="10" fontId="0" fillId="0" borderId="9" xfId="0" applyNumberFormat="1" applyBorder="1" applyAlignment="1" applyProtection="1">
      <alignment horizontal="center"/>
    </xf>
    <xf numFmtId="164" fontId="0" fillId="0" borderId="7" xfId="1" applyNumberFormat="1" applyFont="1" applyBorder="1" applyAlignment="1" applyProtection="1">
      <alignment horizontal="center"/>
    </xf>
    <xf numFmtId="164" fontId="0" fillId="0" borderId="12" xfId="1" applyNumberFormat="1" applyFont="1" applyBorder="1" applyAlignment="1" applyProtection="1">
      <alignment horizontal="center"/>
    </xf>
    <xf numFmtId="0" fontId="0" fillId="0" borderId="5" xfId="1" quotePrefix="1" applyNumberFormat="1" applyFont="1" applyBorder="1" applyAlignment="1" applyProtection="1">
      <alignment horizontal="center"/>
    </xf>
    <xf numFmtId="9" fontId="0" fillId="0" borderId="0" xfId="1" applyNumberFormat="1" applyFont="1" applyBorder="1" applyAlignment="1" applyProtection="1">
      <alignment horizontal="center"/>
    </xf>
    <xf numFmtId="9" fontId="0" fillId="0" borderId="0" xfId="1" applyFont="1" applyBorder="1" applyAlignment="1" applyProtection="1">
      <alignment horizontal="center"/>
    </xf>
    <xf numFmtId="9" fontId="0" fillId="0" borderId="9" xfId="1" applyFont="1" applyBorder="1" applyAlignment="1" applyProtection="1">
      <alignment horizontal="center"/>
    </xf>
    <xf numFmtId="0" fontId="2" fillId="0" borderId="5" xfId="0" applyFont="1" applyBorder="1" applyAlignment="1" applyProtection="1">
      <alignment horizontal="center"/>
    </xf>
    <xf numFmtId="0" fontId="0" fillId="0" borderId="4" xfId="0" applyBorder="1" applyAlignment="1" applyProtection="1">
      <alignment horizontal="center"/>
    </xf>
    <xf numFmtId="0" fontId="0" fillId="0" borderId="10" xfId="0" applyBorder="1" applyAlignment="1" applyProtection="1">
      <alignment horizontal="center"/>
    </xf>
    <xf numFmtId="164" fontId="0" fillId="0" borderId="4" xfId="1" applyNumberFormat="1" applyFont="1" applyFill="1" applyBorder="1" applyAlignment="1" applyProtection="1">
      <alignment horizontal="center"/>
    </xf>
    <xf numFmtId="0" fontId="2" fillId="0" borderId="10" xfId="0" applyFont="1" applyBorder="1" applyAlignment="1" applyProtection="1">
      <alignment horizontal="center"/>
    </xf>
    <xf numFmtId="0" fontId="2" fillId="0" borderId="10" xfId="0" applyFont="1" applyFill="1" applyBorder="1" applyAlignment="1" applyProtection="1">
      <alignment horizontal="center"/>
    </xf>
    <xf numFmtId="0" fontId="0" fillId="0" borderId="11" xfId="0" applyBorder="1" applyAlignment="1" applyProtection="1">
      <alignment horizontal="center"/>
    </xf>
    <xf numFmtId="0" fontId="2" fillId="0" borderId="13" xfId="0" applyFont="1" applyFill="1" applyBorder="1" applyAlignment="1" applyProtection="1">
      <alignment horizontal="center"/>
    </xf>
    <xf numFmtId="164" fontId="0" fillId="0" borderId="11" xfId="1" applyNumberFormat="1" applyFont="1" applyFill="1" applyBorder="1" applyAlignment="1" applyProtection="1">
      <alignment horizontal="center"/>
    </xf>
    <xf numFmtId="0" fontId="0" fillId="0" borderId="10" xfId="0" applyFill="1" applyBorder="1" applyAlignment="1" applyProtection="1">
      <alignment horizontal="center"/>
    </xf>
    <xf numFmtId="0" fontId="16" fillId="0" borderId="0" xfId="0" applyFont="1" applyBorder="1" applyAlignment="1" applyProtection="1">
      <alignment horizontal="center"/>
      <protection locked="0"/>
    </xf>
    <xf numFmtId="0" fontId="2" fillId="0" borderId="4" xfId="2" applyFont="1" applyBorder="1" applyAlignment="1" applyProtection="1">
      <alignment horizontal="center"/>
    </xf>
    <xf numFmtId="0" fontId="2" fillId="0" borderId="2" xfId="2" applyFont="1" applyBorder="1" applyAlignment="1" applyProtection="1">
      <alignment horizontal="center"/>
    </xf>
    <xf numFmtId="0" fontId="2" fillId="0" borderId="8" xfId="2" applyFont="1"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9" xfId="0" applyBorder="1" applyAlignment="1" applyProtection="1">
      <alignment horizontal="center"/>
    </xf>
    <xf numFmtId="0" fontId="22" fillId="0" borderId="4" xfId="2" applyFont="1" applyFill="1" applyBorder="1" applyAlignment="1" applyProtection="1">
      <alignment horizontal="center"/>
    </xf>
    <xf numFmtId="0" fontId="22" fillId="0" borderId="2" xfId="2" applyFont="1" applyFill="1" applyBorder="1" applyAlignment="1" applyProtection="1">
      <alignment horizontal="center"/>
    </xf>
    <xf numFmtId="0" fontId="22" fillId="0" borderId="8" xfId="2" applyFont="1" applyFill="1" applyBorder="1" applyAlignment="1" applyProtection="1">
      <alignment horizontal="center"/>
    </xf>
    <xf numFmtId="0" fontId="0" fillId="0" borderId="0" xfId="0" applyAlignment="1" applyProtection="1">
      <alignment horizontal="center" vertical="center"/>
    </xf>
    <xf numFmtId="0" fontId="10" fillId="10" borderId="15" xfId="0" applyFont="1" applyFill="1" applyBorder="1" applyAlignment="1" applyProtection="1">
      <alignment horizontal="center" vertical="center" wrapText="1" shrinkToFit="1"/>
    </xf>
    <xf numFmtId="0" fontId="10" fillId="10" borderId="18" xfId="0" applyFont="1" applyFill="1" applyBorder="1" applyAlignment="1" applyProtection="1">
      <alignment horizontal="center" vertical="center" wrapText="1" shrinkToFit="1"/>
    </xf>
    <xf numFmtId="0" fontId="15" fillId="10" borderId="15" xfId="0" applyFont="1" applyFill="1" applyBorder="1" applyAlignment="1" applyProtection="1">
      <alignment horizontal="center" vertical="center" wrapText="1" shrinkToFit="1"/>
    </xf>
    <xf numFmtId="0" fontId="15" fillId="10" borderId="18" xfId="0" applyFont="1" applyFill="1" applyBorder="1" applyAlignment="1" applyProtection="1">
      <alignment horizontal="center" vertical="center" wrapText="1" shrinkToFit="1"/>
    </xf>
    <xf numFmtId="0" fontId="23" fillId="0" borderId="14" xfId="0" applyFont="1" applyBorder="1" applyAlignment="1" applyProtection="1">
      <alignment horizontal="center" vertical="center"/>
    </xf>
    <xf numFmtId="0" fontId="25" fillId="0" borderId="7"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10" fillId="10" borderId="17" xfId="0" applyFont="1" applyFill="1" applyBorder="1" applyAlignment="1" applyProtection="1">
      <alignment horizontal="center" vertical="center" wrapText="1" shrinkToFit="1"/>
    </xf>
    <xf numFmtId="0" fontId="23" fillId="0" borderId="7" xfId="0" applyFont="1" applyBorder="1" applyAlignment="1" applyProtection="1">
      <alignment horizontal="center" vertical="center"/>
    </xf>
    <xf numFmtId="0" fontId="23" fillId="0" borderId="3" xfId="0" applyFont="1" applyBorder="1" applyAlignment="1" applyProtection="1">
      <alignment horizontal="center" vertical="center"/>
    </xf>
    <xf numFmtId="0" fontId="2" fillId="0" borderId="0" xfId="0" applyFont="1" applyAlignment="1" applyProtection="1">
      <alignment horizontal="center"/>
    </xf>
    <xf numFmtId="0" fontId="2" fillId="0" borderId="5" xfId="0" applyFont="1" applyBorder="1" applyAlignment="1" applyProtection="1">
      <alignment horizontal="center"/>
    </xf>
    <xf numFmtId="0" fontId="2" fillId="0" borderId="0" xfId="0" applyFont="1" applyBorder="1" applyAlignment="1" applyProtection="1">
      <alignment horizontal="center"/>
    </xf>
  </cellXfs>
  <cellStyles count="3">
    <cellStyle name="Link" xfId="2" builtinId="8"/>
    <cellStyle name="Prozent" xfId="1" builtinId="5"/>
    <cellStyle name="Standard" xfId="0" builtinId="0"/>
  </cellStyles>
  <dxfs count="18">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auto="1"/>
      </font>
      <fill>
        <patternFill>
          <bgColor rgb="FFFFC000"/>
        </patternFill>
      </fill>
    </dxf>
    <dxf>
      <font>
        <color auto="1"/>
      </font>
      <fill>
        <patternFill>
          <bgColor rgb="FF92D050"/>
        </patternFill>
      </fill>
    </dxf>
    <dxf>
      <font>
        <color auto="1"/>
      </font>
      <fill>
        <patternFill>
          <bgColor rgb="FFFF0000"/>
        </patternFill>
      </fill>
    </dxf>
    <dxf>
      <font>
        <color auto="1"/>
      </font>
      <fill>
        <patternFill>
          <bgColor rgb="FFC6EFCE"/>
        </patternFill>
      </fill>
    </dxf>
    <dxf>
      <font>
        <color auto="1"/>
      </font>
      <fill>
        <patternFill>
          <bgColor rgb="FFFFEB9C"/>
        </patternFill>
      </fill>
    </dxf>
    <dxf>
      <font>
        <color auto="1"/>
      </font>
      <fill>
        <patternFill>
          <bgColor rgb="FFFFC7CE"/>
        </patternFill>
      </fill>
    </dxf>
    <dxf>
      <font>
        <color auto="1"/>
      </font>
      <fill>
        <patternFill>
          <bgColor theme="4" tint="0.79998168889431442"/>
        </patternFill>
      </fill>
    </dxf>
  </dxfs>
  <tableStyles count="0" defaultTableStyle="TableStyleMedium2" defaultPivotStyle="PivotStyleLight16"/>
  <colors>
    <mruColors>
      <color rgb="FF8A000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Erfüllungsgrade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Übersicht!$B$6</c:f>
              <c:strCache>
                <c:ptCount val="1"/>
                <c:pt idx="0">
                  <c:v>Verfügbarkeit</c:v>
                </c:pt>
              </c:strCache>
            </c:strRef>
          </c:tx>
          <c:spPr>
            <a:solidFill>
              <a:schemeClr val="accent1"/>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Übersicht!$B$7:$B$11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A6A-4EEB-84AC-2E268FE1A434}"/>
            </c:ext>
          </c:extLst>
        </c:ser>
        <c:ser>
          <c:idx val="1"/>
          <c:order val="1"/>
          <c:tx>
            <c:strRef>
              <c:f>Übersicht!$C$6</c:f>
              <c:strCache>
                <c:ptCount val="1"/>
                <c:pt idx="0">
                  <c:v>Nutzung</c:v>
                </c:pt>
              </c:strCache>
            </c:strRef>
          </c:tx>
          <c:spPr>
            <a:solidFill>
              <a:schemeClr val="accent2"/>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Übersicht!$C$7:$C$11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CA6A-4EEB-84AC-2E268FE1A434}"/>
            </c:ext>
          </c:extLst>
        </c:ser>
        <c:dLbls>
          <c:showLegendKey val="0"/>
          <c:showVal val="0"/>
          <c:showCatName val="0"/>
          <c:showSerName val="0"/>
          <c:showPercent val="0"/>
          <c:showBubbleSize val="0"/>
        </c:dLbls>
        <c:gapWidth val="219"/>
        <c:overlap val="-27"/>
        <c:axId val="1776876272"/>
        <c:axId val="1770434752"/>
      </c:barChart>
      <c:catAx>
        <c:axId val="177687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0434752"/>
        <c:crosses val="autoZero"/>
        <c:auto val="1"/>
        <c:lblAlgn val="ctr"/>
        <c:lblOffset val="100"/>
        <c:noMultiLvlLbl val="0"/>
      </c:catAx>
      <c:valAx>
        <c:axId val="1770434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687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Abschlagsverteilung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Übersicht!$D$6</c:f>
              <c:strCache>
                <c:ptCount val="1"/>
                <c:pt idx="0">
                  <c:v>Verfügbarkeit</c:v>
                </c:pt>
              </c:strCache>
            </c:strRef>
          </c:tx>
          <c:spPr>
            <a:solidFill>
              <a:schemeClr val="accent1"/>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Übersicht!$D$7:$D$11</c:f>
              <c:numCache>
                <c:formatCode>0.00%</c:formatCode>
                <c:ptCount val="5"/>
                <c:pt idx="0">
                  <c:v>5.0000000000000001E-3</c:v>
                </c:pt>
                <c:pt idx="1">
                  <c:v>6.0000000000000001E-3</c:v>
                </c:pt>
                <c:pt idx="2">
                  <c:v>2E-3</c:v>
                </c:pt>
                <c:pt idx="3">
                  <c:v>4.0000000000000001E-3</c:v>
                </c:pt>
                <c:pt idx="4">
                  <c:v>3.0000000000000001E-3</c:v>
                </c:pt>
              </c:numCache>
            </c:numRef>
          </c:val>
          <c:extLst>
            <c:ext xmlns:c16="http://schemas.microsoft.com/office/drawing/2014/chart" uri="{C3380CC4-5D6E-409C-BE32-E72D297353CC}">
              <c16:uniqueId val="{00000000-E4D5-476A-BA10-389C8CFDAC2A}"/>
            </c:ext>
          </c:extLst>
        </c:ser>
        <c:ser>
          <c:idx val="1"/>
          <c:order val="1"/>
          <c:tx>
            <c:strRef>
              <c:f>Übersicht!$E$6</c:f>
              <c:strCache>
                <c:ptCount val="1"/>
                <c:pt idx="0">
                  <c:v>Nutzung</c:v>
                </c:pt>
              </c:strCache>
            </c:strRef>
          </c:tx>
          <c:spPr>
            <a:solidFill>
              <a:schemeClr val="accent2"/>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Übersicht!$E$7:$E$11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E4D5-476A-BA10-389C8CFDAC2A}"/>
            </c:ext>
          </c:extLst>
        </c:ser>
        <c:dLbls>
          <c:showLegendKey val="0"/>
          <c:showVal val="0"/>
          <c:showCatName val="0"/>
          <c:showSerName val="0"/>
          <c:showPercent val="0"/>
          <c:showBubbleSize val="0"/>
        </c:dLbls>
        <c:gapWidth val="219"/>
        <c:overlap val="-27"/>
        <c:axId val="1999168544"/>
        <c:axId val="499174896"/>
      </c:barChart>
      <c:catAx>
        <c:axId val="199916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9174896"/>
        <c:crosses val="autoZero"/>
        <c:auto val="1"/>
        <c:lblAlgn val="ctr"/>
        <c:lblOffset val="100"/>
        <c:noMultiLvlLbl val="0"/>
      </c:catAx>
      <c:valAx>
        <c:axId val="499174896"/>
        <c:scaling>
          <c:orientation val="minMax"/>
          <c:max val="6.5000000000000023E-3"/>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99168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100"/>
              <a:t>Abschlagsanteile</a:t>
            </a:r>
            <a:r>
              <a:rPr lang="de-DE" sz="1100" baseline="0"/>
              <a:t> </a:t>
            </a:r>
            <a:r>
              <a:rPr lang="de-DE" sz="1100"/>
              <a:t>Verfügbarkeit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v>Realisierter Abschlag</c:v>
          </c:tx>
          <c:spPr>
            <a:solidFill>
              <a:srgbClr val="C00000"/>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Übersicht!$D$7:$D$11</c:f>
              <c:numCache>
                <c:formatCode>0.00%</c:formatCode>
                <c:ptCount val="5"/>
                <c:pt idx="0">
                  <c:v>5.0000000000000001E-3</c:v>
                </c:pt>
                <c:pt idx="1">
                  <c:v>6.0000000000000001E-3</c:v>
                </c:pt>
                <c:pt idx="2">
                  <c:v>2E-3</c:v>
                </c:pt>
                <c:pt idx="3">
                  <c:v>4.0000000000000001E-3</c:v>
                </c:pt>
                <c:pt idx="4">
                  <c:v>3.0000000000000001E-3</c:v>
                </c:pt>
              </c:numCache>
            </c:numRef>
          </c:val>
          <c:extLst>
            <c:ext xmlns:c16="http://schemas.microsoft.com/office/drawing/2014/chart" uri="{C3380CC4-5D6E-409C-BE32-E72D297353CC}">
              <c16:uniqueId val="{00000000-4395-4FF6-92E9-D73E6ECDBF67}"/>
            </c:ext>
          </c:extLst>
        </c:ser>
        <c:ser>
          <c:idx val="1"/>
          <c:order val="1"/>
          <c:tx>
            <c:v>Maximaler Abschlag</c:v>
          </c:tx>
          <c:spPr>
            <a:solidFill>
              <a:schemeClr val="dk1">
                <a:tint val="55000"/>
              </a:schemeClr>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Übersicht!$N$7:$N$11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4395-4FF6-92E9-D73E6ECDBF67}"/>
            </c:ext>
          </c:extLst>
        </c:ser>
        <c:dLbls>
          <c:showLegendKey val="0"/>
          <c:showVal val="0"/>
          <c:showCatName val="0"/>
          <c:showSerName val="0"/>
          <c:showPercent val="0"/>
          <c:showBubbleSize val="0"/>
        </c:dLbls>
        <c:gapWidth val="150"/>
        <c:overlap val="100"/>
        <c:axId val="1951513728"/>
        <c:axId val="1938910608"/>
      </c:barChart>
      <c:catAx>
        <c:axId val="195151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8910608"/>
        <c:crosses val="autoZero"/>
        <c:auto val="1"/>
        <c:lblAlgn val="ctr"/>
        <c:lblOffset val="100"/>
        <c:noMultiLvlLbl val="0"/>
      </c:catAx>
      <c:valAx>
        <c:axId val="1938910608"/>
        <c:scaling>
          <c:orientation val="minMax"/>
          <c:max val="6.5000000000000023E-3"/>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5151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100"/>
              <a:t>Abschlagsanteile Nutzung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v>Realisierter Abschlag</c:v>
          </c:tx>
          <c:spPr>
            <a:solidFill>
              <a:srgbClr val="C00000"/>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Übersicht!$E$7:$E$11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E5D-4DC2-919A-08FECCDE742A}"/>
            </c:ext>
          </c:extLst>
        </c:ser>
        <c:ser>
          <c:idx val="1"/>
          <c:order val="1"/>
          <c:tx>
            <c:v>Maximaler Abschlag</c:v>
          </c:tx>
          <c:spPr>
            <a:solidFill>
              <a:schemeClr val="dk1">
                <a:tint val="55000"/>
              </a:schemeClr>
            </a:solidFill>
            <a:ln>
              <a:noFill/>
            </a:ln>
            <a:effectLst/>
          </c:spPr>
          <c:invertIfNegative val="0"/>
          <c:cat>
            <c:strRef>
              <c:f>Übersicht!$A$7:$A$11</c:f>
              <c:strCache>
                <c:ptCount val="5"/>
                <c:pt idx="0">
                  <c:v>FTB 2</c:v>
                </c:pt>
                <c:pt idx="1">
                  <c:v>FTB 3</c:v>
                </c:pt>
                <c:pt idx="2">
                  <c:v>FTB 4</c:v>
                </c:pt>
                <c:pt idx="3">
                  <c:v>FTB 5</c:v>
                </c:pt>
                <c:pt idx="4">
                  <c:v>FTB 6</c:v>
                </c:pt>
              </c:strCache>
            </c:strRef>
          </c:cat>
          <c:val>
            <c:numRef>
              <c:f>Übersicht!$O$7:$O$11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7E5D-4DC2-919A-08FECCDE742A}"/>
            </c:ext>
          </c:extLst>
        </c:ser>
        <c:dLbls>
          <c:showLegendKey val="0"/>
          <c:showVal val="0"/>
          <c:showCatName val="0"/>
          <c:showSerName val="0"/>
          <c:showPercent val="0"/>
          <c:showBubbleSize val="0"/>
        </c:dLbls>
        <c:gapWidth val="150"/>
        <c:overlap val="100"/>
        <c:axId val="1951513728"/>
        <c:axId val="1938910608"/>
      </c:barChart>
      <c:catAx>
        <c:axId val="195151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8910608"/>
        <c:crosses val="autoZero"/>
        <c:auto val="1"/>
        <c:lblAlgn val="ctr"/>
        <c:lblOffset val="100"/>
        <c:noMultiLvlLbl val="0"/>
      </c:catAx>
      <c:valAx>
        <c:axId val="1938910608"/>
        <c:scaling>
          <c:orientation val="minMax"/>
          <c:max val="6.5000000000000023E-3"/>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5151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216089</xdr:colOff>
      <xdr:row>15</xdr:row>
      <xdr:rowOff>154828</xdr:rowOff>
    </xdr:from>
    <xdr:to>
      <xdr:col>5</xdr:col>
      <xdr:colOff>1</xdr:colOff>
      <xdr:row>31</xdr:row>
      <xdr:rowOff>29323</xdr:rowOff>
    </xdr:to>
    <xdr:graphicFrame macro="">
      <xdr:nvGraphicFramePr>
        <xdr:cNvPr id="4" name="Diagramm 3">
          <a:extLst>
            <a:ext uri="{FF2B5EF4-FFF2-40B4-BE49-F238E27FC236}">
              <a16:creationId xmlns:a16="http://schemas.microsoft.com/office/drawing/2014/main" id="{12DC1364-201E-4476-8DC9-EDCD9AFBEB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2616</xdr:colOff>
      <xdr:row>15</xdr:row>
      <xdr:rowOff>153265</xdr:rowOff>
    </xdr:from>
    <xdr:to>
      <xdr:col>9</xdr:col>
      <xdr:colOff>905363</xdr:colOff>
      <xdr:row>31</xdr:row>
      <xdr:rowOff>22471</xdr:rowOff>
    </xdr:to>
    <xdr:graphicFrame macro="">
      <xdr:nvGraphicFramePr>
        <xdr:cNvPr id="5" name="Diagramm 4">
          <a:extLst>
            <a:ext uri="{FF2B5EF4-FFF2-40B4-BE49-F238E27FC236}">
              <a16:creationId xmlns:a16="http://schemas.microsoft.com/office/drawing/2014/main" id="{EDD35A99-7ED2-4870-AEF1-7B2CC754D8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216770</xdr:colOff>
      <xdr:row>15</xdr:row>
      <xdr:rowOff>152820</xdr:rowOff>
    </xdr:from>
    <xdr:to>
      <xdr:col>12</xdr:col>
      <xdr:colOff>714375</xdr:colOff>
      <xdr:row>31</xdr:row>
      <xdr:rowOff>25634</xdr:rowOff>
    </xdr:to>
    <xdr:graphicFrame macro="">
      <xdr:nvGraphicFramePr>
        <xdr:cNvPr id="3" name="Diagramm 2">
          <a:extLst>
            <a:ext uri="{FF2B5EF4-FFF2-40B4-BE49-F238E27FC236}">
              <a16:creationId xmlns:a16="http://schemas.microsoft.com/office/drawing/2014/main" id="{36650F1B-A884-40B7-93FB-DB3DEB390C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707974</xdr:colOff>
      <xdr:row>15</xdr:row>
      <xdr:rowOff>151534</xdr:rowOff>
    </xdr:from>
    <xdr:to>
      <xdr:col>15</xdr:col>
      <xdr:colOff>788274</xdr:colOff>
      <xdr:row>31</xdr:row>
      <xdr:rowOff>31426</xdr:rowOff>
    </xdr:to>
    <xdr:graphicFrame macro="">
      <xdr:nvGraphicFramePr>
        <xdr:cNvPr id="10" name="Diagramm 9">
          <a:extLst>
            <a:ext uri="{FF2B5EF4-FFF2-40B4-BE49-F238E27FC236}">
              <a16:creationId xmlns:a16="http://schemas.microsoft.com/office/drawing/2014/main" id="{5E27C8B0-7FC9-4E2D-915B-87231F9D7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96"/>
  <sheetViews>
    <sheetView showGridLines="0" tabSelected="1" zoomScale="85" zoomScaleNormal="100" workbookViewId="0">
      <selection activeCell="H2" sqref="H2"/>
    </sheetView>
  </sheetViews>
  <sheetFormatPr baseColWidth="10" defaultColWidth="9.140625" defaultRowHeight="15" x14ac:dyDescent="0.25"/>
  <cols>
    <col min="1" max="1" width="11.5703125" style="15" customWidth="1"/>
    <col min="2" max="2" width="13.28515625" style="15" bestFit="1" customWidth="1"/>
    <col min="3" max="3" width="13.85546875" style="15" customWidth="1"/>
    <col min="4" max="4" width="13.28515625" style="15" bestFit="1" customWidth="1"/>
    <col min="5" max="5" width="9.140625" style="15"/>
    <col min="6" max="6" width="14.42578125" style="15" customWidth="1"/>
    <col min="7" max="7" width="9.140625" style="15"/>
    <col min="8" max="8" width="11.28515625" style="15" bestFit="1" customWidth="1"/>
    <col min="9" max="9" width="9.5703125" style="15" customWidth="1"/>
    <col min="10" max="10" width="13.85546875" style="15" customWidth="1"/>
    <col min="11" max="11" width="13" style="15" customWidth="1"/>
    <col min="12" max="12" width="14.7109375" style="15" customWidth="1"/>
    <col min="13" max="13" width="11.7109375" style="15" customWidth="1"/>
    <col min="14" max="14" width="11.5703125" style="15" customWidth="1"/>
    <col min="15" max="15" width="10.28515625" style="15" customWidth="1"/>
    <col min="16" max="16" width="12.5703125" style="15" customWidth="1"/>
    <col min="17" max="17" width="9.140625" style="15"/>
    <col min="18" max="18" width="12.85546875" style="15" bestFit="1" customWidth="1"/>
    <col min="19" max="19" width="9.140625" style="15"/>
    <col min="20" max="20" width="11.28515625" style="15" bestFit="1" customWidth="1"/>
    <col min="21" max="21" width="12.42578125" style="15" bestFit="1" customWidth="1"/>
    <col min="22" max="22" width="8" style="15" bestFit="1" customWidth="1"/>
    <col min="23" max="16384" width="9.140625" style="15"/>
  </cols>
  <sheetData>
    <row r="2" spans="1:21" ht="15.75" x14ac:dyDescent="0.25">
      <c r="A2" s="66" t="s">
        <v>80</v>
      </c>
      <c r="B2" s="66"/>
      <c r="C2" s="66"/>
      <c r="D2" s="68">
        <f>IF(OR(COUNTIF(VerfügbarkeitFTB2,"UNGÜLTIG")&gt;0, COUNTIF(NutzungFTB2,"UNGÜLTIG")&gt;0, COUNTIF($F$38:$F$76,"UNGÜLTIG")&gt;0, COUNTIF(NutzungFTB3,"UNGÜLTIG")&gt;0, COUNTIF(VerfügbarkeitFTB4,"UNGÜLTIG")&gt;0, COUNTIF(NutzungFTB4,"UNGÜLTIG")&gt;0, COUNTIF(VerfügbarkeitFTB5,"UNGÜLTIG")&gt;0, COUNTIF(NutzungFTB5,"UNGÜLTIG")&gt;0, COUNTIF(VerfügbarkeitFTB6,"UNGÜLTIG")&gt;0, COUNTIF(NutzungFTB6,"UNGÜLTIG")&gt;0),"UNGÜLTIG",SUM(GesamtabschlägeFTBs))</f>
        <v>0.02</v>
      </c>
      <c r="E2" s="14"/>
      <c r="F2" s="14"/>
      <c r="G2" s="66" t="s">
        <v>29</v>
      </c>
      <c r="H2" s="1">
        <v>2025</v>
      </c>
    </row>
    <row r="3" spans="1:21" x14ac:dyDescent="0.25">
      <c r="G3" s="67" t="s">
        <v>30</v>
      </c>
      <c r="R3" s="16"/>
      <c r="S3" s="16"/>
    </row>
    <row r="4" spans="1:21" x14ac:dyDescent="0.25">
      <c r="A4" s="42" t="s">
        <v>28</v>
      </c>
      <c r="B4" s="43"/>
      <c r="C4" s="43"/>
      <c r="D4" s="43"/>
      <c r="E4" s="43"/>
      <c r="F4" s="43"/>
      <c r="R4" s="16"/>
      <c r="S4" s="16"/>
    </row>
    <row r="5" spans="1:21" x14ac:dyDescent="0.25">
      <c r="A5" s="46"/>
      <c r="B5" s="213" t="s">
        <v>9</v>
      </c>
      <c r="C5" s="213"/>
      <c r="D5" s="213" t="s">
        <v>316</v>
      </c>
      <c r="E5" s="213"/>
      <c r="F5" s="55"/>
      <c r="I5" s="42" t="s">
        <v>336</v>
      </c>
      <c r="J5" s="43"/>
      <c r="K5" s="43"/>
      <c r="L5" s="43"/>
      <c r="N5" s="203" t="s">
        <v>317</v>
      </c>
      <c r="O5" s="203"/>
    </row>
    <row r="6" spans="1:21" x14ac:dyDescent="0.25">
      <c r="A6" s="43"/>
      <c r="B6" s="56" t="s">
        <v>0</v>
      </c>
      <c r="C6" s="56" t="s">
        <v>1</v>
      </c>
      <c r="D6" s="56" t="s">
        <v>0</v>
      </c>
      <c r="E6" s="56" t="s">
        <v>1</v>
      </c>
      <c r="F6" s="57" t="s">
        <v>20</v>
      </c>
      <c r="I6" s="44"/>
      <c r="J6" s="44" t="s">
        <v>11</v>
      </c>
      <c r="K6" s="44" t="s">
        <v>12</v>
      </c>
      <c r="L6" s="45" t="s">
        <v>20</v>
      </c>
      <c r="N6" s="18" t="s">
        <v>0</v>
      </c>
      <c r="O6" s="18" t="s">
        <v>1</v>
      </c>
    </row>
    <row r="7" spans="1:21" x14ac:dyDescent="0.25">
      <c r="A7" s="46" t="s">
        <v>4</v>
      </c>
      <c r="B7" s="58">
        <f>IF(ReferenzzielFTB2oder=1,IF(OR(Jahr=2025,Jahr=2026),((COUNTIF(VerfügbarkeitFTB2,"Ist umgesetzt")+COUNTIF(VerfügbarkeitFTB2,"Trifft nicht zu")+COUNTIF(VerfügbarkeitFTB2,"Ist beauftragt"))/COUNTA(VerfügbarkeitFTB2)),(COUNTIF(VerfügbarkeitFTB2,"Ist umgesetzt")+COUNTIF(VerfügbarkeitFTB2,"Trifft nicht zu"))/COUNTA(VerfügbarkeitFTB2)),IF(OR(Jahr=2025,Jahr=2026),((COUNTIF(VerfügbarkeitFTB2,"Ist umgesetzt")+COUNTIF(VerfügbarkeitFTB2,"Trifft nicht zu")+COUNTIF(VerfügbarkeitFTB2,"Ist beauftragt"))/(COUNTA(VerfügbarkeitFTB2)-1)),(COUNTIF(VerfügbarkeitFTB2,"Ist umgesetzt")+COUNTIF(VerfügbarkeitFTB2,"Trifft nicht zu"))/(COUNTA(VerfügbarkeitFTB2)-1)))</f>
        <v>0</v>
      </c>
      <c r="C7" s="59">
        <f>AVERAGE(NutzungFTB2)</f>
        <v>0</v>
      </c>
      <c r="D7" s="48">
        <f>J7-(J7*B7)</f>
        <v>5.0000000000000001E-3</v>
      </c>
      <c r="E7" s="48">
        <f>(IF(C7&gt;$L$15,0,K7-(K7*C7)))</f>
        <v>0</v>
      </c>
      <c r="F7" s="48">
        <f>SUM(D7:E7)</f>
        <v>5.0000000000000001E-3</v>
      </c>
      <c r="I7" s="46" t="s">
        <v>13</v>
      </c>
      <c r="J7" s="47">
        <f>VLOOKUP(Jahr&amp;I7,Gewichte,2,FALSE)</f>
        <v>5.0000000000000001E-3</v>
      </c>
      <c r="K7" s="47">
        <f>VLOOKUP(Jahr&amp;I7,Gewichte,3,FALSE)</f>
        <v>0</v>
      </c>
      <c r="L7" s="48">
        <f>J7+K7</f>
        <v>5.0000000000000001E-3</v>
      </c>
      <c r="N7" s="2">
        <f t="shared" ref="N7:O10" si="0">J7-D7</f>
        <v>0</v>
      </c>
      <c r="O7" s="2">
        <f t="shared" si="0"/>
        <v>0</v>
      </c>
    </row>
    <row r="8" spans="1:21" x14ac:dyDescent="0.25">
      <c r="A8" s="46" t="s">
        <v>5</v>
      </c>
      <c r="B8" s="60">
        <f>IF(OR(Jahr=2025,Jahr=2026),(COUNTIF(VerfügbarkeitFTB3.1,"Ist umgesetzt")+COUNTIF(VerfügbarkeitFTB3.1,"Ist beauftragt")+COUNTIF(VerfügbarkeitFTB3.2,"Ist umgesetzt")+COUNTIF(VerfügbarkeitFTB3.2,"Ist beauftragt")+COUNTIF(VerfügbarkeitFTB3.3,"Ist umgesetzt")+COUNTIF(VerfügbarkeitFTB3.3,"Ist beauftragt")+((COUNTIF(VerfügbarkeitFTB3.Sub1,"Ist umgesetzt")+COUNTIF(VerfügbarkeitFTB3.Sub1,"Trifft nicht zu")+COUNTIF(VerfügbarkeitFTB3.Sub1,"Ist beauftragt"))/COUNTA(VerfügbarkeitFTB3.Sub1))+((COUNTIF(VerfügbarkeitFTB3.Sub2,"Ist umgesetzt")+COUNTIF(VerfügbarkeitFTB3.Sub2,"Trifft nicht zu")+COUNTIF(VerfügbarkeitFTB3.Sub2,"Ist beauftragt"))/COUNTA(VerfügbarkeitFTB3.Sub2)))/(COUNTA(VerfügbarkeitFTB3.1,VerfügbarkeitFTB3.2,VerfügbarkeitFTB3.3)+2),(COUNTIF(VerfügbarkeitFTB3.1,"Ist umgesetzt")+COUNTIF(VerfügbarkeitFTB3.2,"Ist umgesetzt")+COUNTIF(VerfügbarkeitFTB3.3,"Ist umgesetzt")+((COUNTIF(VerfügbarkeitFTB3.Sub1,"Ist umgesetzt")+COUNTIF(VerfügbarkeitFTB3.Sub1,"Trifft nicht zu"))/COUNTA(VerfügbarkeitFTB3.Sub1))+((COUNTIF(VerfügbarkeitFTB3.Sub2,"Ist umgesetzt")+COUNTIF(VerfügbarkeitFTB3.Sub2,"Trifft nicht zu"))/COUNTA(VerfügbarkeitFTB3.Sub2)))/(COUNTA(VerfügbarkeitFTB3.1,VerfügbarkeitFTB3.2,VerfügbarkeitFTB3.3)+2))</f>
        <v>0</v>
      </c>
      <c r="C8" s="59">
        <f>AVERAGE(NutzungFTB3)</f>
        <v>0</v>
      </c>
      <c r="D8" s="48">
        <f>J8-(J8*B8)</f>
        <v>6.0000000000000001E-3</v>
      </c>
      <c r="E8" s="48">
        <f>(IF(C8&gt;$L$15,0,K8-(K8*C8)))</f>
        <v>0</v>
      </c>
      <c r="F8" s="48">
        <f t="shared" ref="F8:F11" si="1">SUM(D8:E8)</f>
        <v>6.0000000000000001E-3</v>
      </c>
      <c r="I8" s="46" t="s">
        <v>18</v>
      </c>
      <c r="J8" s="47">
        <f>VLOOKUP(Jahr&amp;I8,Gewichte,2,FALSE)</f>
        <v>6.0000000000000001E-3</v>
      </c>
      <c r="K8" s="47">
        <f>VLOOKUP(Jahr&amp;I8,Gewichte,3,FALSE)</f>
        <v>0</v>
      </c>
      <c r="L8" s="48">
        <f>J8+K8</f>
        <v>6.0000000000000001E-3</v>
      </c>
      <c r="N8" s="2">
        <f t="shared" si="0"/>
        <v>0</v>
      </c>
      <c r="O8" s="2">
        <f t="shared" si="0"/>
        <v>0</v>
      </c>
      <c r="R8" s="19"/>
    </row>
    <row r="9" spans="1:21" x14ac:dyDescent="0.25">
      <c r="A9" s="46" t="s">
        <v>6</v>
      </c>
      <c r="B9" s="60">
        <f>IF(OR(Jahr=2025,Jahr=2026),(COUNTIF(VerfügbarkeitFTB4,"Ist beauftragt") + COUNTIF(VerfügbarkeitFTB4,"Ist umgesetzt"))/COUNTA(VerfügbarkeitFTB4),COUNTIF(VerfügbarkeitFTB4,"Ist umgesetzt")/COUNTA(VerfügbarkeitFTB4))</f>
        <v>0</v>
      </c>
      <c r="C9" s="61">
        <f>AVERAGE(NutzungFTB4)</f>
        <v>0</v>
      </c>
      <c r="D9" s="48">
        <f>J9-(J9*B9)</f>
        <v>2E-3</v>
      </c>
      <c r="E9" s="48">
        <f>(IF(C9&gt;$L$15,0,K9-(K9*C9)))</f>
        <v>0</v>
      </c>
      <c r="F9" s="48">
        <f t="shared" si="1"/>
        <v>2E-3</v>
      </c>
      <c r="I9" s="46" t="s">
        <v>16</v>
      </c>
      <c r="J9" s="47">
        <f>VLOOKUP(Jahr&amp;I9,Gewichte,2,FALSE)</f>
        <v>2E-3</v>
      </c>
      <c r="K9" s="47">
        <f>VLOOKUP(Jahr&amp;I9,Gewichte,3,FALSE)</f>
        <v>0</v>
      </c>
      <c r="L9" s="48">
        <f>J9+K9</f>
        <v>2E-3</v>
      </c>
      <c r="N9" s="2">
        <f t="shared" si="0"/>
        <v>0</v>
      </c>
      <c r="O9" s="2">
        <f>K9-E9</f>
        <v>0</v>
      </c>
    </row>
    <row r="10" spans="1:21" x14ac:dyDescent="0.25">
      <c r="A10" s="46" t="s">
        <v>7</v>
      </c>
      <c r="B10" s="60">
        <f>IF(OR(Jahr=2025,Jahr=2026),(COUNTIF(VerfügbarkeitFTB5,"Ist beauftragt")+COUNTIF(VerfügbarkeitFTB5,"Ist umgesetzt")+COUNTIF(VerfügbarkeitFTB5,"Trifft nicht zu"))/COUNTA(VerfügbarkeitFTB5),(COUNTIF(VerfügbarkeitFTB5,"Ist umgesetzt")+COUNTIF(VerfügbarkeitFTB5,"Trifft nicht zu"))/COUNTA(VerfügbarkeitFTB5))</f>
        <v>0</v>
      </c>
      <c r="C10" s="62">
        <f>AVERAGE(NutzungFTB5)</f>
        <v>0</v>
      </c>
      <c r="D10" s="48">
        <f>J10-(J10*B10)</f>
        <v>4.0000000000000001E-3</v>
      </c>
      <c r="E10" s="48">
        <f>(IF(C10&gt;$L$15,0,K10-(K10*C10)))</f>
        <v>0</v>
      </c>
      <c r="F10" s="48">
        <f t="shared" si="1"/>
        <v>4.0000000000000001E-3</v>
      </c>
      <c r="I10" s="46" t="s">
        <v>14</v>
      </c>
      <c r="J10" s="47">
        <f>VLOOKUP(Jahr&amp;I10,Gewichte,2,FALSE)</f>
        <v>4.0000000000000001E-3</v>
      </c>
      <c r="K10" s="47">
        <f>VLOOKUP(Jahr&amp;I10,Gewichte,3,FALSE)</f>
        <v>0</v>
      </c>
      <c r="L10" s="48">
        <f>J10+K10</f>
        <v>4.0000000000000001E-3</v>
      </c>
      <c r="N10" s="2">
        <f t="shared" si="0"/>
        <v>0</v>
      </c>
      <c r="O10" s="2">
        <f t="shared" si="0"/>
        <v>0</v>
      </c>
      <c r="R10" s="20"/>
    </row>
    <row r="11" spans="1:21" x14ac:dyDescent="0.25">
      <c r="A11" s="43" t="s">
        <v>8</v>
      </c>
      <c r="B11" s="63">
        <f>IF(OR(Jahr=2025,Jahr=2026),(COUNTIF(VerfügbarkeitFTB6,"Ist beauftragt")+COUNTIF(VerfügbarkeitFTB6,"Ist umgesetzt")+COUNTIF(VerfügbarkeitFTB6,"Trifft nicht zu"))/COUNTA(VerfügbarkeitFTB6),(COUNTIF(VerfügbarkeitFTB6,"Ist umgesetzt")+COUNTIF(VerfügbarkeitFTB6,"Trifft nicht zu"))/COUNTA(VerfügbarkeitFTB6))</f>
        <v>0</v>
      </c>
      <c r="C11" s="64">
        <f>AVERAGE(NutzungFTB6)</f>
        <v>0</v>
      </c>
      <c r="D11" s="65">
        <f>J11-(J11*B11)</f>
        <v>3.0000000000000001E-3</v>
      </c>
      <c r="E11" s="65">
        <f>(IF(C11&gt;$L$15,0,K11-(K11*C11)))</f>
        <v>0</v>
      </c>
      <c r="F11" s="65">
        <f t="shared" si="1"/>
        <v>3.0000000000000001E-3</v>
      </c>
      <c r="I11" s="46" t="s">
        <v>15</v>
      </c>
      <c r="J11" s="47">
        <f>VLOOKUP(Jahr&amp;I11,Gewichte,2,FALSE)</f>
        <v>3.0000000000000001E-3</v>
      </c>
      <c r="K11" s="47">
        <f>VLOOKUP(Jahr&amp;I11,Gewichte,3,FALSE)</f>
        <v>0</v>
      </c>
      <c r="L11" s="48">
        <f>J11+K11</f>
        <v>3.0000000000000001E-3</v>
      </c>
      <c r="N11" s="2">
        <f>J11-D11</f>
        <v>0</v>
      </c>
      <c r="O11" s="2">
        <f>K11-E11</f>
        <v>0</v>
      </c>
    </row>
    <row r="12" spans="1:21" x14ac:dyDescent="0.25">
      <c r="B12" s="21"/>
      <c r="D12" s="16"/>
      <c r="I12" s="49"/>
      <c r="J12" s="50">
        <f>SUM(J7:J11)</f>
        <v>0.02</v>
      </c>
      <c r="K12" s="50">
        <f>SUM(K7:K11)</f>
        <v>0</v>
      </c>
      <c r="L12" s="51">
        <f>SUM(L7:L11)</f>
        <v>0.02</v>
      </c>
      <c r="P12" s="23"/>
      <c r="Q12" s="23"/>
      <c r="R12" s="23"/>
      <c r="S12" s="23"/>
      <c r="T12" s="23"/>
      <c r="U12" s="23"/>
    </row>
    <row r="13" spans="1:21" x14ac:dyDescent="0.25">
      <c r="A13" s="24"/>
      <c r="B13" s="21"/>
      <c r="C13" s="25"/>
      <c r="D13" s="16"/>
      <c r="I13" s="43" t="s">
        <v>17</v>
      </c>
      <c r="J13" s="52">
        <f>J12/L12</f>
        <v>1</v>
      </c>
      <c r="K13" s="52">
        <f>K12/L12</f>
        <v>0</v>
      </c>
      <c r="L13" s="52">
        <f>SUM(J13:K13)</f>
        <v>1</v>
      </c>
      <c r="P13" s="23"/>
      <c r="Q13" s="23"/>
      <c r="R13" s="23"/>
      <c r="S13" s="23"/>
      <c r="T13" s="23"/>
      <c r="U13" s="23"/>
    </row>
    <row r="14" spans="1:21" x14ac:dyDescent="0.25">
      <c r="A14" s="24"/>
      <c r="B14" s="26"/>
      <c r="D14" s="16"/>
      <c r="I14" s="46"/>
      <c r="J14" s="46"/>
      <c r="K14" s="46"/>
      <c r="L14" s="46"/>
      <c r="P14" s="23"/>
      <c r="Q14" s="23"/>
      <c r="R14" s="27"/>
      <c r="S14" s="27"/>
      <c r="T14" s="27"/>
      <c r="U14" s="23"/>
    </row>
    <row r="15" spans="1:21" x14ac:dyDescent="0.25">
      <c r="B15" s="21"/>
      <c r="D15" s="16"/>
      <c r="I15" s="53" t="s">
        <v>19</v>
      </c>
      <c r="J15" s="53"/>
      <c r="K15" s="53"/>
      <c r="L15" s="54">
        <f>VLOOKUP(Jahr,Abschlagsgrenzen,2,FALSE)</f>
        <v>0</v>
      </c>
      <c r="P15" s="23"/>
      <c r="Q15" s="23"/>
      <c r="R15" s="27"/>
      <c r="S15" s="27"/>
      <c r="T15" s="27"/>
      <c r="U15" s="23"/>
    </row>
    <row r="16" spans="1:21" x14ac:dyDescent="0.25">
      <c r="B16" s="21"/>
      <c r="D16" s="16"/>
      <c r="I16" s="22"/>
      <c r="J16" s="22"/>
      <c r="K16" s="28"/>
      <c r="L16" s="22"/>
      <c r="P16" s="23"/>
      <c r="Q16" s="23"/>
      <c r="R16" s="27"/>
      <c r="S16" s="27"/>
      <c r="T16" s="27"/>
      <c r="U16" s="23"/>
    </row>
    <row r="17" spans="2:21" x14ac:dyDescent="0.25">
      <c r="B17" s="21"/>
      <c r="D17" s="16"/>
      <c r="P17" s="23"/>
      <c r="Q17" s="23"/>
      <c r="T17" s="27"/>
      <c r="U17" s="23"/>
    </row>
    <row r="18" spans="2:21" x14ac:dyDescent="0.25">
      <c r="B18" s="21"/>
      <c r="D18" s="16"/>
      <c r="P18" s="23"/>
      <c r="Q18" s="23"/>
      <c r="T18" s="27"/>
      <c r="U18" s="23"/>
    </row>
    <row r="19" spans="2:21" x14ac:dyDescent="0.25">
      <c r="B19" s="21"/>
      <c r="D19" s="16"/>
      <c r="P19" s="23"/>
      <c r="Q19" s="23"/>
      <c r="T19" s="27"/>
      <c r="U19" s="23"/>
    </row>
    <row r="20" spans="2:21" x14ac:dyDescent="0.25">
      <c r="B20" s="21"/>
      <c r="D20" s="16"/>
      <c r="P20" s="23"/>
      <c r="Q20" s="23"/>
      <c r="T20" s="27"/>
      <c r="U20" s="23"/>
    </row>
    <row r="21" spans="2:21" x14ac:dyDescent="0.25">
      <c r="B21" s="21"/>
      <c r="D21" s="16"/>
      <c r="P21" s="23"/>
      <c r="Q21" s="23"/>
      <c r="T21" s="27"/>
      <c r="U21" s="23"/>
    </row>
    <row r="22" spans="2:21" x14ac:dyDescent="0.25">
      <c r="B22" s="21"/>
      <c r="D22" s="16"/>
      <c r="P22" s="23"/>
      <c r="Q22" s="23"/>
      <c r="T22" s="27"/>
      <c r="U22" s="23"/>
    </row>
    <row r="23" spans="2:21" x14ac:dyDescent="0.25">
      <c r="B23" s="21"/>
      <c r="D23" s="16"/>
      <c r="P23" s="23"/>
      <c r="Q23" s="23"/>
      <c r="T23" s="27"/>
      <c r="U23" s="23"/>
    </row>
    <row r="24" spans="2:21" x14ac:dyDescent="0.25">
      <c r="B24" s="21"/>
      <c r="D24" s="16"/>
      <c r="P24" s="23"/>
      <c r="Q24" s="23"/>
      <c r="R24" s="27"/>
      <c r="S24" s="29"/>
      <c r="T24" s="27"/>
      <c r="U24" s="23"/>
    </row>
    <row r="25" spans="2:21" x14ac:dyDescent="0.25">
      <c r="B25" s="21"/>
      <c r="D25" s="16"/>
      <c r="P25" s="23"/>
      <c r="Q25" s="23"/>
      <c r="R25" s="27"/>
      <c r="S25" s="29"/>
      <c r="T25" s="27"/>
      <c r="U25" s="23"/>
    </row>
    <row r="26" spans="2:21" x14ac:dyDescent="0.25">
      <c r="B26" s="21"/>
      <c r="D26" s="16"/>
      <c r="P26" s="23"/>
      <c r="Q26" s="23"/>
      <c r="R26" s="27"/>
      <c r="S26" s="29"/>
      <c r="T26" s="27"/>
      <c r="U26" s="23"/>
    </row>
    <row r="27" spans="2:21" x14ac:dyDescent="0.25">
      <c r="B27" s="21"/>
      <c r="D27" s="16"/>
      <c r="P27" s="23"/>
      <c r="Q27" s="23"/>
      <c r="R27" s="27"/>
      <c r="S27" s="29"/>
      <c r="T27" s="27"/>
      <c r="U27" s="23"/>
    </row>
    <row r="28" spans="2:21" x14ac:dyDescent="0.25">
      <c r="B28" s="21"/>
      <c r="D28" s="16"/>
      <c r="P28" s="23"/>
      <c r="Q28" s="23"/>
      <c r="R28" s="23"/>
      <c r="S28" s="30"/>
      <c r="T28" s="23"/>
      <c r="U28" s="23"/>
    </row>
    <row r="29" spans="2:21" x14ac:dyDescent="0.25">
      <c r="B29" s="21"/>
      <c r="D29" s="16"/>
      <c r="P29" s="23"/>
      <c r="Q29" s="23"/>
      <c r="R29" s="23"/>
      <c r="S29" s="30"/>
      <c r="T29" s="23"/>
      <c r="U29" s="23"/>
    </row>
    <row r="30" spans="2:21" x14ac:dyDescent="0.25">
      <c r="B30" s="21"/>
      <c r="D30" s="16"/>
      <c r="P30" s="23"/>
      <c r="Q30" s="23"/>
      <c r="R30" s="23"/>
      <c r="S30" s="30"/>
      <c r="T30" s="23"/>
      <c r="U30" s="23"/>
    </row>
    <row r="31" spans="2:21" x14ac:dyDescent="0.25">
      <c r="B31" s="21"/>
      <c r="D31" s="16"/>
      <c r="P31" s="23"/>
      <c r="Q31" s="23"/>
      <c r="R31" s="23"/>
      <c r="S31" s="30"/>
      <c r="T31" s="23"/>
      <c r="U31" s="23"/>
    </row>
    <row r="32" spans="2:21" x14ac:dyDescent="0.25">
      <c r="B32" s="21"/>
      <c r="D32" s="16"/>
      <c r="P32" s="23"/>
      <c r="Q32" s="23"/>
      <c r="R32" s="23"/>
      <c r="S32" s="30"/>
      <c r="T32" s="23"/>
      <c r="U32" s="23"/>
    </row>
    <row r="33" spans="1:24" x14ac:dyDescent="0.25">
      <c r="A33" s="43" t="s">
        <v>408</v>
      </c>
      <c r="B33" s="17"/>
      <c r="C33" s="17"/>
      <c r="D33" s="17"/>
      <c r="E33" s="31"/>
      <c r="F33" s="17"/>
      <c r="G33" s="17"/>
      <c r="H33" s="31"/>
      <c r="I33" s="17"/>
      <c r="J33" s="17"/>
      <c r="K33" s="17"/>
      <c r="L33" s="17"/>
      <c r="M33" s="17"/>
      <c r="N33" s="17"/>
      <c r="O33" s="17"/>
      <c r="P33" s="17"/>
      <c r="Q33" s="17"/>
      <c r="R33" s="17"/>
      <c r="S33" s="17"/>
      <c r="T33" s="17"/>
      <c r="U33" s="23"/>
      <c r="V33" s="23"/>
      <c r="W33" s="23"/>
      <c r="X33" s="23"/>
    </row>
    <row r="34" spans="1:24" x14ac:dyDescent="0.25">
      <c r="A34" s="204" t="s">
        <v>273</v>
      </c>
      <c r="B34" s="205"/>
      <c r="C34" s="205"/>
      <c r="D34" s="206"/>
      <c r="E34" s="204" t="s">
        <v>274</v>
      </c>
      <c r="F34" s="205"/>
      <c r="G34" s="205"/>
      <c r="H34" s="205"/>
      <c r="I34" s="210" t="s">
        <v>275</v>
      </c>
      <c r="J34" s="211"/>
      <c r="K34" s="211"/>
      <c r="L34" s="212"/>
      <c r="M34" s="204" t="s">
        <v>276</v>
      </c>
      <c r="N34" s="205"/>
      <c r="O34" s="205"/>
      <c r="P34" s="205"/>
      <c r="Q34" s="204" t="s">
        <v>277</v>
      </c>
      <c r="R34" s="205"/>
      <c r="S34" s="205"/>
      <c r="T34" s="206"/>
      <c r="U34" s="23"/>
      <c r="V34" s="23"/>
      <c r="W34" s="23"/>
      <c r="X34" s="23"/>
    </row>
    <row r="35" spans="1:24" x14ac:dyDescent="0.25">
      <c r="A35" s="207" t="s">
        <v>0</v>
      </c>
      <c r="B35" s="208"/>
      <c r="C35" s="208" t="s">
        <v>1</v>
      </c>
      <c r="D35" s="209"/>
      <c r="E35" s="207" t="s">
        <v>0</v>
      </c>
      <c r="F35" s="208"/>
      <c r="G35" s="208" t="s">
        <v>1</v>
      </c>
      <c r="H35" s="208"/>
      <c r="I35" s="207" t="s">
        <v>0</v>
      </c>
      <c r="J35" s="208"/>
      <c r="K35" s="208" t="s">
        <v>1</v>
      </c>
      <c r="L35" s="209"/>
      <c r="M35" s="207" t="s">
        <v>0</v>
      </c>
      <c r="N35" s="208"/>
      <c r="O35" s="208" t="s">
        <v>1</v>
      </c>
      <c r="P35" s="208"/>
      <c r="Q35" s="207" t="s">
        <v>0</v>
      </c>
      <c r="R35" s="208"/>
      <c r="S35" s="208" t="s">
        <v>1</v>
      </c>
      <c r="T35" s="209"/>
    </row>
    <row r="36" spans="1:24" x14ac:dyDescent="0.25">
      <c r="A36" s="69" t="s">
        <v>26</v>
      </c>
      <c r="B36" s="70" t="s">
        <v>27</v>
      </c>
      <c r="C36" s="70" t="s">
        <v>26</v>
      </c>
      <c r="D36" s="70" t="s">
        <v>27</v>
      </c>
      <c r="E36" s="69" t="s">
        <v>26</v>
      </c>
      <c r="F36" s="70" t="s">
        <v>27</v>
      </c>
      <c r="G36" s="70" t="s">
        <v>26</v>
      </c>
      <c r="H36" s="70" t="s">
        <v>27</v>
      </c>
      <c r="I36" s="103" t="s">
        <v>26</v>
      </c>
      <c r="J36" s="104" t="s">
        <v>27</v>
      </c>
      <c r="K36" s="104" t="s">
        <v>26</v>
      </c>
      <c r="L36" s="105" t="s">
        <v>27</v>
      </c>
      <c r="M36" s="69" t="s">
        <v>26</v>
      </c>
      <c r="N36" s="70" t="s">
        <v>27</v>
      </c>
      <c r="O36" s="70" t="s">
        <v>26</v>
      </c>
      <c r="P36" s="70" t="s">
        <v>27</v>
      </c>
      <c r="Q36" s="69" t="s">
        <v>26</v>
      </c>
      <c r="R36" s="70" t="s">
        <v>27</v>
      </c>
      <c r="S36" s="70" t="s">
        <v>26</v>
      </c>
      <c r="T36" s="115" t="s">
        <v>27</v>
      </c>
    </row>
    <row r="37" spans="1:24" x14ac:dyDescent="0.25">
      <c r="A37" s="71" t="s">
        <v>99</v>
      </c>
      <c r="B37" s="72">
        <f>'FTB2 - Patientenportale'!D7</f>
        <v>0</v>
      </c>
      <c r="C37" s="73" t="s">
        <v>100</v>
      </c>
      <c r="D37" s="74">
        <f>IF('FTB2 - Patientenportale'!D31="",0,IF(AND($B$37="In Betrieb",'FTB2 - Patientenportale'!J31=TRUE),('FTB2 - Patientenportale'!D31/100),"UNGÜLTIG"))</f>
        <v>0</v>
      </c>
      <c r="E37" s="90" t="s">
        <v>144</v>
      </c>
      <c r="F37" s="91">
        <f>'FTB3 - Digitale Dokumentation'!D7</f>
        <v>0</v>
      </c>
      <c r="G37" s="73" t="s">
        <v>185</v>
      </c>
      <c r="H37" s="92">
        <f>IF('FTB3 - Digitale Dokumentation'!D50="",0,IF(AND($F$37="In Betrieb",'FTB3 - Digitale Dokumentation'!J50=TRUE),('FTB3 - Digitale Dokumentation'!D50/100),"UNGÜLTIG"))</f>
        <v>0</v>
      </c>
      <c r="I37" s="106" t="s">
        <v>202</v>
      </c>
      <c r="J37" s="76">
        <f>'FTB4 - Entscheidungsunterstütz.'!D7</f>
        <v>0</v>
      </c>
      <c r="K37" s="106" t="s">
        <v>215</v>
      </c>
      <c r="L37" s="107">
        <f>IF('FTB4 - Entscheidungsunterstütz.'!D22="",0,IF(AND(OR($J$37="In Betrieb",$J$38="In Betrieb"),'FTB4 - Entscheidungsunterstütz.'!J22=TRUE),('FTB4 - Entscheidungsunterstütz.'!D22/100),"UNGÜLTIG"))</f>
        <v>0</v>
      </c>
      <c r="M37" s="88" t="s">
        <v>220</v>
      </c>
      <c r="N37" s="113">
        <f>'FTB5 - Medikationsmanagement'!D7</f>
        <v>0</v>
      </c>
      <c r="O37" s="73" t="s">
        <v>242</v>
      </c>
      <c r="P37" s="74">
        <f>IF('FTB5 - Medikationsmanagement'!D24="",0,IF(AND($N$37="In Betrieb",'FTB5 - Medikationsmanagement'!J24=TRUE),('FTB5 - Medikationsmanagement'!D24/100),"UNGÜLTIG"))</f>
        <v>0</v>
      </c>
      <c r="Q37" s="90" t="s">
        <v>254</v>
      </c>
      <c r="R37" s="91">
        <f>'FTB6 - Leistungsanforderung'!D7</f>
        <v>0</v>
      </c>
      <c r="S37" s="73" t="s">
        <v>271</v>
      </c>
      <c r="T37" s="74">
        <f>IF('FTB6 - Leistungsanforderung'!D20="",0,IF(AND($R$37="In Betrieb",'FTB6 - Leistungsanforderung'!J20=TRUE),('FTB6 - Leistungsanforderung'!D20/100),"UNGÜLTIG"))</f>
        <v>0</v>
      </c>
    </row>
    <row r="38" spans="1:24" x14ac:dyDescent="0.25">
      <c r="A38" s="75" t="s">
        <v>122</v>
      </c>
      <c r="B38" s="76">
        <f>IF(AND(NOT($B$37="In Betrieb"), 'FTB2 - Patientenportale'!D9="Ist umgesetzt"),"UNGÜLTIG",'FTB2 - Patientenportale'!D9)</f>
        <v>0</v>
      </c>
      <c r="C38" s="77" t="s">
        <v>101</v>
      </c>
      <c r="D38" s="78">
        <f>IF('FTB2 - Patientenportale'!D32="",0,IF(AND($B$37="In Betrieb",'FTB2 - Patientenportale'!J32=TRUE),('FTB2 - Patientenportale'!D32/100),"UNGÜLTIG"))</f>
        <v>0</v>
      </c>
      <c r="E38" s="75" t="s">
        <v>162</v>
      </c>
      <c r="F38" s="93">
        <f>IF(AND(NOT($F$37="In Betrieb"), 'FTB3 - Digitale Dokumentation'!D9="Ist umgesetzt"),"UNGÜLTIG",'FTB3 - Digitale Dokumentation'!D9)</f>
        <v>0</v>
      </c>
      <c r="G38" s="77" t="s">
        <v>186</v>
      </c>
      <c r="H38" s="94">
        <f>IF('FTB3 - Digitale Dokumentation'!D51="",0,IF(AND($F$37="In Betrieb",'FTB3 - Digitale Dokumentation'!J51=TRUE),('FTB3 - Digitale Dokumentation'!D51/100),"UNGÜLTIG"))</f>
        <v>0</v>
      </c>
      <c r="I38" s="108" t="s">
        <v>203</v>
      </c>
      <c r="J38" s="109">
        <f>'FTB4 - Entscheidungsunterstütz.'!D8</f>
        <v>0</v>
      </c>
      <c r="K38" s="81"/>
      <c r="L38" s="110"/>
      <c r="M38" s="88" t="s">
        <v>231</v>
      </c>
      <c r="N38" s="113">
        <f>IF(AND(NOT($N$37="In Betrieb"), 'FTB5 - Medikationsmanagement'!D9="Ist umgesetzt"),"UNGÜLTIG",'FTB5 - Medikationsmanagement'!D9)</f>
        <v>0</v>
      </c>
      <c r="O38" s="77" t="s">
        <v>243</v>
      </c>
      <c r="P38" s="78">
        <f>IF('FTB5 - Medikationsmanagement'!D25="",0,IF(AND($N$37="In Betrieb",'FTB5 - Medikationsmanagement'!J25=TRUE),('FTB5 - Medikationsmanagement'!D25/100),"UNGÜLTIG"))</f>
        <v>0</v>
      </c>
      <c r="Q38" s="75" t="s">
        <v>256</v>
      </c>
      <c r="R38" s="116">
        <f>IF(AND(NOT($R$37="In Betrieb"), 'FTB6 - Leistungsanforderung'!D9="Ist umgesetzt"),"UNGÜLTIG",'FTB6 - Leistungsanforderung'!D9)</f>
        <v>0</v>
      </c>
      <c r="S38" s="81"/>
      <c r="T38" s="110"/>
    </row>
    <row r="39" spans="1:24" x14ac:dyDescent="0.25">
      <c r="A39" s="79" t="s">
        <v>123</v>
      </c>
      <c r="B39" s="80">
        <f>IF(AND(NOT($B$37="In Betrieb"), 'FTB2 - Patientenportale'!D10="Ist umgesetzt"),"UNGÜLTIG",'FTB2 - Patientenportale'!D10)</f>
        <v>0</v>
      </c>
      <c r="C39" s="77" t="s">
        <v>102</v>
      </c>
      <c r="D39" s="78">
        <f>IF('FTB2 - Patientenportale'!D33="",0,IF(AND($B$37="In Betrieb",'FTB2 - Patientenportale'!J33=TRUE),('FTB2 - Patientenportale'!D33/100),"UNGÜLTIG"))</f>
        <v>0</v>
      </c>
      <c r="E39" s="75" t="s">
        <v>163</v>
      </c>
      <c r="F39" s="93">
        <f>IF(AND(NOT($F$37="In Betrieb"), 'FTB3 - Digitale Dokumentation'!D10="Ist umgesetzt"),"UNGÜLTIG",'FTB3 - Digitale Dokumentation'!D10)</f>
        <v>0</v>
      </c>
      <c r="G39" s="81"/>
      <c r="H39" s="95"/>
      <c r="I39" s="111" t="s">
        <v>204</v>
      </c>
      <c r="J39" s="112">
        <f>IF(AND(NOT(OR($J$37="In Betrieb", $J$38="In Betrieb")), 'FTB4 - Entscheidungsunterstütz.'!D10="Ist umgesetzt"),"UNGÜLTIG",'FTB4 - Entscheidungsunterstütz.'!D10)</f>
        <v>0</v>
      </c>
      <c r="K39" s="81"/>
      <c r="L39" s="110"/>
      <c r="M39" s="75" t="s">
        <v>232</v>
      </c>
      <c r="N39" s="86">
        <f>IF(AND(NOT($N$37="In Betrieb"), 'FTB5 - Medikationsmanagement'!D10="Ist umgesetzt"),"UNGÜLTIG",'FTB5 - Medikationsmanagement'!D10)</f>
        <v>0</v>
      </c>
      <c r="O39" s="77" t="s">
        <v>244</v>
      </c>
      <c r="P39" s="78">
        <f>IF('FTB5 - Medikationsmanagement'!D26="",0,IF(AND($N$37="In Betrieb",'FTB5 - Medikationsmanagement'!J26=TRUE),('FTB5 - Medikationsmanagement'!D26/100),"UNGÜLTIG"))</f>
        <v>0</v>
      </c>
      <c r="Q39" s="75" t="s">
        <v>257</v>
      </c>
      <c r="R39" s="93">
        <f>IF(AND(NOT($R$37="In Betrieb"), 'FTB6 - Leistungsanforderung'!D10="Ist umgesetzt"),"UNGÜLTIG",'FTB6 - Leistungsanforderung'!D10)</f>
        <v>0</v>
      </c>
      <c r="S39" s="81"/>
      <c r="T39" s="110"/>
    </row>
    <row r="40" spans="1:24" x14ac:dyDescent="0.25">
      <c r="A40" s="75" t="s">
        <v>124</v>
      </c>
      <c r="B40" s="76">
        <f>IF(AND(NOT($B$37="In Betrieb"), 'FTB2 - Patientenportale'!D11="Ist umgesetzt"),"UNGÜLTIG",'FTB2 - Patientenportale'!D11)</f>
        <v>0</v>
      </c>
      <c r="C40" s="81"/>
      <c r="D40" s="82"/>
      <c r="E40" s="75" t="s">
        <v>164</v>
      </c>
      <c r="F40" s="93">
        <f>IF(AND(NOT($F$37="In Betrieb"), 'FTB3 - Digitale Dokumentation'!D11="Ist umgesetzt"),"UNGÜLTIG",'FTB3 - Digitale Dokumentation'!D11)</f>
        <v>0</v>
      </c>
      <c r="G40" s="81"/>
      <c r="H40" s="95"/>
      <c r="I40" s="111" t="s">
        <v>205</v>
      </c>
      <c r="J40" s="112">
        <f>IF(AND(NOT(OR($J$37="In Betrieb", $J$38="In Betrieb")), 'FTB4 - Entscheidungsunterstütz.'!D11="Ist umgesetzt"),"UNGÜLTIG",'FTB4 - Entscheidungsunterstütz.'!D11)</f>
        <v>0</v>
      </c>
      <c r="K40" s="81"/>
      <c r="L40" s="110"/>
      <c r="M40" s="75" t="s">
        <v>233</v>
      </c>
      <c r="N40" s="86">
        <f>IF(AND(NOT($N$37="In Betrieb"), 'FTB5 - Medikationsmanagement'!D11="Ist umgesetzt"),"UNGÜLTIG",'FTB5 - Medikationsmanagement'!D11)</f>
        <v>0</v>
      </c>
      <c r="O40" s="77" t="s">
        <v>245</v>
      </c>
      <c r="P40" s="78">
        <f>IF('FTB5 - Medikationsmanagement'!D27="",0,IF(AND($N$37="In Betrieb",'FTB5 - Medikationsmanagement'!J27=TRUE),('FTB5 - Medikationsmanagement'!D27/100),"UNGÜLTIG"))</f>
        <v>0</v>
      </c>
      <c r="Q40" s="75" t="s">
        <v>258</v>
      </c>
      <c r="R40" s="93">
        <f>IF(AND(NOT($R$37="In Betrieb"), 'FTB6 - Leistungsanforderung'!D11="Ist umgesetzt"),"UNGÜLTIG",'FTB6 - Leistungsanforderung'!D11)</f>
        <v>0</v>
      </c>
      <c r="S40" s="81"/>
      <c r="T40" s="110"/>
    </row>
    <row r="41" spans="1:24" x14ac:dyDescent="0.25">
      <c r="A41" s="83" t="s">
        <v>125</v>
      </c>
      <c r="B41" s="76">
        <f>IF(AND(NOT($B$37="In Betrieb"), 'FTB2 - Patientenportale'!D12="Ist umgesetzt"),"UNGÜLTIG",'FTB2 - Patientenportale'!D12)</f>
        <v>0</v>
      </c>
      <c r="C41" s="84"/>
      <c r="D41" s="82"/>
      <c r="E41" s="75" t="s">
        <v>165</v>
      </c>
      <c r="F41" s="93">
        <f>IF(AND(NOT($F$37="In Betrieb"), 'FTB3 - Digitale Dokumentation'!D12="Ist umgesetzt"),"UNGÜLTIG",'FTB3 - Digitale Dokumentation'!D12)</f>
        <v>0</v>
      </c>
      <c r="G41" s="81"/>
      <c r="H41" s="81"/>
      <c r="I41" s="111" t="s">
        <v>206</v>
      </c>
      <c r="J41" s="112">
        <f>IF(AND(NOT(OR($J$37="In Betrieb", $J$38="In Betrieb")), 'FTB4 - Entscheidungsunterstütz.'!D12="Ist umgesetzt"),"UNGÜLTIG",'FTB4 - Entscheidungsunterstütz.'!D12)</f>
        <v>0</v>
      </c>
      <c r="K41" s="81"/>
      <c r="L41" s="82"/>
      <c r="M41" s="75" t="s">
        <v>234</v>
      </c>
      <c r="N41" s="86">
        <f>IF(AND(NOT($N$37="In Betrieb"), 'FTB5 - Medikationsmanagement'!D12="Ist umgesetzt"),"UNGÜLTIG",'FTB5 - Medikationsmanagement'!D12)</f>
        <v>0</v>
      </c>
      <c r="O41" s="81"/>
      <c r="P41" s="82"/>
      <c r="Q41" s="75" t="s">
        <v>259</v>
      </c>
      <c r="R41" s="93">
        <f>IF(AND(NOT($R$37="In Betrieb"), 'FTB6 - Leistungsanforderung'!D12="Ist umgesetzt"),"UNGÜLTIG",'FTB6 - Leistungsanforderung'!D12)</f>
        <v>0</v>
      </c>
      <c r="S41" s="81"/>
      <c r="T41" s="82"/>
      <c r="W41" s="33"/>
    </row>
    <row r="42" spans="1:24" x14ac:dyDescent="0.25">
      <c r="A42" s="85" t="s">
        <v>126</v>
      </c>
      <c r="B42" s="76">
        <f>IF(AND(NOT($B$37="In Betrieb"), 'FTB2 - Patientenportale'!D13="Ist umgesetzt"),"UNGÜLTIG",'FTB2 - Patientenportale'!D13)</f>
        <v>0</v>
      </c>
      <c r="C42" s="81"/>
      <c r="D42" s="82"/>
      <c r="E42" s="75" t="s">
        <v>166</v>
      </c>
      <c r="F42" s="93">
        <f>IF(AND(NOT($F$37="In Betrieb"), 'FTB3 - Digitale Dokumentation'!D13="Ist umgesetzt"),"UNGÜLTIG",'FTB3 - Digitale Dokumentation'!D13)</f>
        <v>0</v>
      </c>
      <c r="G42" s="81"/>
      <c r="H42" s="81"/>
      <c r="I42" s="111" t="s">
        <v>207</v>
      </c>
      <c r="J42" s="112">
        <f>IF(AND(NOT(OR($J$37="In Betrieb", $J$38="In Betrieb")), 'FTB4 - Entscheidungsunterstütz.'!D13="Ist umgesetzt"),"UNGÜLTIG",'FTB4 - Entscheidungsunterstütz.'!D13)</f>
        <v>0</v>
      </c>
      <c r="K42" s="81"/>
      <c r="L42" s="82"/>
      <c r="M42" s="75" t="s">
        <v>235</v>
      </c>
      <c r="N42" s="86">
        <f>IF(AND(NOT($N$37="In Betrieb"), 'FTB5 - Medikationsmanagement'!D13="Ist umgesetzt"),"UNGÜLTIG",'FTB5 - Medikationsmanagement'!D13)</f>
        <v>0</v>
      </c>
      <c r="O42" s="81"/>
      <c r="P42" s="81"/>
      <c r="Q42" s="75" t="s">
        <v>260</v>
      </c>
      <c r="R42" s="93">
        <f>IF(AND(NOT($R$37="In Betrieb"), 'FTB6 - Leistungsanforderung'!D13="Ist umgesetzt"),"UNGÜLTIG",'FTB6 - Leistungsanforderung'!D13)</f>
        <v>0</v>
      </c>
      <c r="S42" s="81"/>
      <c r="T42" s="82"/>
    </row>
    <row r="43" spans="1:24" x14ac:dyDescent="0.25">
      <c r="A43" s="75" t="s">
        <v>127</v>
      </c>
      <c r="B43" s="76">
        <f>IF(AND(NOT($B$37="In Betrieb"), 'FTB2 - Patientenportale'!D14="Ist umgesetzt"),"UNGÜLTIG",'FTB2 - Patientenportale'!D14)</f>
        <v>0</v>
      </c>
      <c r="C43" s="81"/>
      <c r="D43" s="82"/>
      <c r="E43" s="75" t="s">
        <v>167</v>
      </c>
      <c r="F43" s="93">
        <f>IF(AND(NOT($F$37="In Betrieb"), 'FTB3 - Digitale Dokumentation'!D14="Ist umgesetzt"),"UNGÜLTIG",'FTB3 - Digitale Dokumentation'!D14)</f>
        <v>0</v>
      </c>
      <c r="G43" s="81"/>
      <c r="H43" s="81"/>
      <c r="I43" s="111" t="s">
        <v>208</v>
      </c>
      <c r="J43" s="112">
        <f>IF(AND(NOT(OR($J$37="In Betrieb", $J$38="In Betrieb")), 'FTB4 - Entscheidungsunterstütz.'!D14="Ist umgesetzt"),"UNGÜLTIG",'FTB4 - Entscheidungsunterstütz.'!D14)</f>
        <v>0</v>
      </c>
      <c r="K43" s="81"/>
      <c r="L43" s="82"/>
      <c r="M43" s="75" t="s">
        <v>236</v>
      </c>
      <c r="N43" s="86">
        <f>IF(AND(NOT($N$37="In Betrieb"), 'FTB5 - Medikationsmanagement'!D14="Ist umgesetzt"),"UNGÜLTIG",'FTB5 - Medikationsmanagement'!D14)</f>
        <v>0</v>
      </c>
      <c r="O43" s="81"/>
      <c r="P43" s="81"/>
      <c r="Q43" s="75" t="s">
        <v>261</v>
      </c>
      <c r="R43" s="93">
        <f>IF(AND(NOT($R$37="In Betrieb"), 'FTB6 - Leistungsanforderung'!D14="Ist umgesetzt"),"UNGÜLTIG",'FTB6 - Leistungsanforderung'!D14)</f>
        <v>0</v>
      </c>
      <c r="S43" s="81"/>
      <c r="T43" s="82"/>
    </row>
    <row r="44" spans="1:24" x14ac:dyDescent="0.25">
      <c r="A44" s="75" t="s">
        <v>128</v>
      </c>
      <c r="B44" s="86">
        <f>IF(AND(NOT($B$37="In Betrieb"), 'FTB2 - Patientenportale'!D15="Ist umgesetzt"),"UNGÜLTIG",'FTB2 - Patientenportale'!D15)</f>
        <v>0</v>
      </c>
      <c r="C44" s="81"/>
      <c r="D44" s="82"/>
      <c r="E44" s="75" t="s">
        <v>168</v>
      </c>
      <c r="F44" s="93">
        <f>IF(AND(NOT($F$37="In Betrieb"), 'FTB3 - Digitale Dokumentation'!D15="Ist umgesetzt"),"UNGÜLTIG",'FTB3 - Digitale Dokumentation'!D15)</f>
        <v>0</v>
      </c>
      <c r="G44" s="81"/>
      <c r="H44" s="81"/>
      <c r="I44" s="111" t="s">
        <v>209</v>
      </c>
      <c r="J44" s="112">
        <f>IF(AND(NOT(OR($J$37="In Betrieb", $J$38="In Betrieb")), 'FTB4 - Entscheidungsunterstütz.'!D15="Ist umgesetzt"),"UNGÜLTIG",'FTB4 - Entscheidungsunterstütz.'!D15)</f>
        <v>0</v>
      </c>
      <c r="K44" s="81"/>
      <c r="L44" s="82"/>
      <c r="M44" s="89" t="s">
        <v>237</v>
      </c>
      <c r="N44" s="87">
        <f>IF(AND(NOT($N$37="In Betrieb"), 'FTB5 - Medikationsmanagement'!D15="Ist umgesetzt"),"UNGÜLTIG",'FTB5 - Medikationsmanagement'!D15)</f>
        <v>0</v>
      </c>
      <c r="O44" s="81"/>
      <c r="P44" s="81"/>
      <c r="Q44" s="75" t="s">
        <v>262</v>
      </c>
      <c r="R44" s="93">
        <f>IF(AND(NOT($R$37="In Betrieb"), 'FTB6 - Leistungsanforderung'!D15="Ist umgesetzt"),"UNGÜLTIG",'FTB6 - Leistungsanforderung'!D15)</f>
        <v>0</v>
      </c>
      <c r="S44" s="81"/>
      <c r="T44" s="82"/>
    </row>
    <row r="45" spans="1:24" x14ac:dyDescent="0.25">
      <c r="A45" s="75" t="s">
        <v>129</v>
      </c>
      <c r="B45" s="86">
        <f>IF(AND(NOT($B$37="In Betrieb"), 'FTB2 - Patientenportale'!D16="Ist umgesetzt"),"UNGÜLTIG",'FTB2 - Patientenportale'!D16)</f>
        <v>0</v>
      </c>
      <c r="C45" s="84"/>
      <c r="D45" s="82"/>
      <c r="E45" s="96" t="s">
        <v>169</v>
      </c>
      <c r="F45" s="93">
        <f>IF(AND(NOT($F$37="In Betrieb"), 'FTB3 - Digitale Dokumentation'!D16="Ist umgesetzt"),"UNGÜLTIG",'FTB3 - Digitale Dokumentation'!D16)</f>
        <v>0</v>
      </c>
      <c r="G45" s="84"/>
      <c r="H45" s="81"/>
      <c r="I45" s="111" t="s">
        <v>210</v>
      </c>
      <c r="J45" s="112">
        <f>IF(AND(NOT(OR($J$37="In Betrieb", $J$38="In Betrieb")), 'FTB4 - Entscheidungsunterstütz.'!D16="Ist umgesetzt"),"UNGÜLTIG",'FTB4 - Entscheidungsunterstütz.'!D16)</f>
        <v>0</v>
      </c>
      <c r="K45" s="81"/>
      <c r="L45" s="82"/>
      <c r="M45" s="75" t="s">
        <v>238</v>
      </c>
      <c r="N45" s="86">
        <f>IF(AND(NOT($N$37="In Betrieb"), 'FTB5 - Medikationsmanagement'!D17="Ist umgesetzt"),"UNGÜLTIG",'FTB5 - Medikationsmanagement'!D17)</f>
        <v>0</v>
      </c>
      <c r="O45" s="81"/>
      <c r="P45" s="81"/>
      <c r="Q45" s="75" t="s">
        <v>263</v>
      </c>
      <c r="R45" s="93">
        <f>IF(AND(NOT($R$37="In Betrieb"), 'FTB6 - Leistungsanforderung'!D16="Ist umgesetzt"),"UNGÜLTIG",'FTB6 - Leistungsanforderung'!D16)</f>
        <v>0</v>
      </c>
      <c r="S45" s="81"/>
      <c r="T45" s="82"/>
    </row>
    <row r="46" spans="1:24" x14ac:dyDescent="0.25">
      <c r="A46" s="75" t="s">
        <v>130</v>
      </c>
      <c r="B46" s="86">
        <f>IF(AND(NOT($B$37="In Betrieb"), 'FTB2 - Patientenportale'!D17="Ist umgesetzt"),"UNGÜLTIG",'FTB2 - Patientenportale'!D17)</f>
        <v>0</v>
      </c>
      <c r="C46" s="81"/>
      <c r="D46" s="82"/>
      <c r="E46" s="97" t="s">
        <v>279</v>
      </c>
      <c r="F46" s="93">
        <f>IF(AND(NOT($F$37="In Betrieb"), 'FTB3 - Digitale Dokumentation'!D17="Ist umgesetzt"),"UNGÜLTIG",'FTB3 - Digitale Dokumentation'!D17)</f>
        <v>0</v>
      </c>
      <c r="G46" s="81"/>
      <c r="H46" s="81"/>
      <c r="I46" s="111" t="s">
        <v>211</v>
      </c>
      <c r="J46" s="112">
        <f>IF(AND(NOT(OR($J$37="In Betrieb", $J$38="In Betrieb")), 'FTB4 - Entscheidungsunterstütz.'!D17="Ist umgesetzt"),"UNGÜLTIG",'FTB4 - Entscheidungsunterstütz.'!D17)</f>
        <v>0</v>
      </c>
      <c r="K46" s="81"/>
      <c r="L46" s="82"/>
      <c r="M46" s="89" t="s">
        <v>239</v>
      </c>
      <c r="N46" s="87">
        <f>IF(AND(NOT($N$37="In Betrieb"), 'FTB5 - Medikationsmanagement'!D18="Ist umgesetzt"),"UNGÜLTIG",'FTB5 - Medikationsmanagement'!D18)</f>
        <v>0</v>
      </c>
      <c r="O46" s="81"/>
      <c r="P46" s="81"/>
      <c r="Q46" s="79" t="s">
        <v>264</v>
      </c>
      <c r="R46" s="93">
        <f>IF(AND(NOT($R$37="In Betrieb"), 'FTB6 - Leistungsanforderung'!D17="Ist umgesetzt"),"UNGÜLTIG",'FTB6 - Leistungsanforderung'!D17)</f>
        <v>0</v>
      </c>
      <c r="S46" s="81"/>
      <c r="T46" s="82"/>
    </row>
    <row r="47" spans="1:24" x14ac:dyDescent="0.25">
      <c r="A47" s="75" t="s">
        <v>131</v>
      </c>
      <c r="B47" s="87">
        <f>IF(AND(NOT($B$37="In Betrieb"), 'FTB2 - Patientenportale'!D18="Ist umgesetzt"),"UNGÜLTIG",'FTB2 - Patientenportale'!D18)</f>
        <v>0</v>
      </c>
      <c r="C47" s="81"/>
      <c r="D47" s="82"/>
      <c r="E47" s="97" t="s">
        <v>280</v>
      </c>
      <c r="F47" s="93">
        <f>IF(AND(NOT($F$37="In Betrieb"), 'FTB3 - Digitale Dokumentation'!D18="Ist umgesetzt"),"UNGÜLTIG",'FTB3 - Digitale Dokumentation'!D18)</f>
        <v>0</v>
      </c>
      <c r="G47" s="81"/>
      <c r="H47" s="81"/>
      <c r="I47" s="111" t="s">
        <v>212</v>
      </c>
      <c r="J47" s="112">
        <f>IF(AND(NOT(OR($J$37="In Betrieb", $J$38="In Betrieb")), 'FTB4 - Entscheidungsunterstütz.'!D18="Ist umgesetzt"),"UNGÜLTIG",'FTB4 - Entscheidungsunterstütz.'!D18)</f>
        <v>0</v>
      </c>
      <c r="K47" s="81"/>
      <c r="L47" s="82"/>
      <c r="M47" s="75" t="s">
        <v>240</v>
      </c>
      <c r="N47" s="86">
        <f>IF(AND(NOT($N$37="In Betrieb"), 'FTB5 - Medikationsmanagement'!D20="Ist umgesetzt"),"UNGÜLTIG",'FTB5 - Medikationsmanagement'!D20)</f>
        <v>0</v>
      </c>
      <c r="O47" s="81"/>
      <c r="P47" s="81"/>
      <c r="Q47" s="75" t="s">
        <v>265</v>
      </c>
      <c r="R47" s="93">
        <f>IF(AND(NOT($R$37="In Betrieb"), 'FTB6 - Leistungsanforderung'!D18="Ist umgesetzt"),"UNGÜLTIG",'FTB6 - Leistungsanforderung'!D18)</f>
        <v>0</v>
      </c>
      <c r="S47" s="81"/>
      <c r="T47" s="82"/>
    </row>
    <row r="48" spans="1:24" x14ac:dyDescent="0.25">
      <c r="A48" s="88" t="s">
        <v>132</v>
      </c>
      <c r="B48" s="86">
        <f>IF(AND(NOT($B$37="In Betrieb"), 'FTB2 - Patientenportale'!D20="Ist umgesetzt"),"UNGÜLTIG",'FTB2 - Patientenportale'!D20)</f>
        <v>0</v>
      </c>
      <c r="C48" s="81"/>
      <c r="D48" s="82"/>
      <c r="E48" s="97" t="s">
        <v>281</v>
      </c>
      <c r="F48" s="93">
        <f>IF(AND(NOT($F$37="In Betrieb"), 'FTB3 - Digitale Dokumentation'!D19="Ist umgesetzt"),"UNGÜLTIG",'FTB3 - Digitale Dokumentation'!D19)</f>
        <v>0</v>
      </c>
      <c r="G48" s="81"/>
      <c r="H48" s="81"/>
      <c r="I48" s="111" t="s">
        <v>213</v>
      </c>
      <c r="J48" s="112">
        <f>IF(AND(NOT(OR($J$37="In Betrieb", $J$38="In Betrieb")), 'FTB4 - Entscheidungsunterstütz.'!D19="Ist umgesetzt"),"UNGÜLTIG",'FTB4 - Entscheidungsunterstütz.'!D19)</f>
        <v>0</v>
      </c>
      <c r="K48" s="102"/>
      <c r="L48" s="102"/>
      <c r="M48" s="79" t="s">
        <v>241</v>
      </c>
      <c r="N48" s="114">
        <f>IF(AND(NOT($N$37="In Betrieb"), 'FTB5 - Medikationsmanagement'!D21="Ist umgesetzt"),"UNGÜLTIG",'FTB5 - Medikationsmanagement'!D21)</f>
        <v>0</v>
      </c>
      <c r="O48" s="81"/>
      <c r="P48" s="81"/>
      <c r="Q48" s="34"/>
      <c r="R48" s="35"/>
      <c r="S48" s="27"/>
      <c r="T48" s="27"/>
    </row>
    <row r="49" spans="1:20" x14ac:dyDescent="0.25">
      <c r="A49" s="75" t="s">
        <v>133</v>
      </c>
      <c r="B49" s="86">
        <f>IF(AND(NOT($B$37="In Betrieb"), 'FTB2 - Patientenportale'!D21="Ist umgesetzt"),"UNGÜLTIG",'FTB2 - Patientenportale'!D21)</f>
        <v>0</v>
      </c>
      <c r="C49" s="84"/>
      <c r="D49" s="82"/>
      <c r="E49" s="97" t="s">
        <v>282</v>
      </c>
      <c r="F49" s="93">
        <f>IF(AND(NOT($F$37="In Betrieb"), 'FTB3 - Digitale Dokumentation'!D20="Ist umgesetzt"),"UNGÜLTIG",'FTB3 - Digitale Dokumentation'!D20)</f>
        <v>0</v>
      </c>
      <c r="G49" s="81"/>
      <c r="H49" s="81"/>
      <c r="I49" s="111" t="s">
        <v>214</v>
      </c>
      <c r="J49" s="112">
        <f>IF(AND(NOT(OR($J$37="In Betrieb", $J$38="In Betrieb")), 'FTB4 - Entscheidungsunterstütz.'!D20="Ist umgesetzt"),"UNGÜLTIG",'FTB4 - Entscheidungsunterstütz.'!D20)</f>
        <v>0</v>
      </c>
      <c r="K49" s="102"/>
      <c r="L49" s="102"/>
      <c r="M49" s="85" t="s">
        <v>278</v>
      </c>
      <c r="N49" s="86">
        <f>IF(AND(NOT($N$37="In Betrieb"), 'FTB5 - Medikationsmanagement'!D22="Ist umgesetzt"),"UNGÜLTIG",'FTB5 - Medikationsmanagement'!D22)</f>
        <v>0</v>
      </c>
      <c r="O49" s="81"/>
      <c r="P49" s="81"/>
      <c r="Q49" s="34"/>
      <c r="R49" s="34"/>
      <c r="S49" s="34"/>
      <c r="T49" s="34"/>
    </row>
    <row r="50" spans="1:20" x14ac:dyDescent="0.25">
      <c r="A50" s="75" t="s">
        <v>134</v>
      </c>
      <c r="B50" s="86">
        <f>IF(AND(NOT($B$37="In Betrieb"), 'FTB2 - Patientenportale'!D22="Ist umgesetzt"),"UNGÜLTIG",'FTB2 - Patientenportale'!D22)</f>
        <v>0</v>
      </c>
      <c r="C50" s="81"/>
      <c r="D50" s="82"/>
      <c r="E50" s="97" t="s">
        <v>283</v>
      </c>
      <c r="F50" s="93">
        <f>IF(AND(NOT($F$37="In Betrieb"), 'FTB3 - Digitale Dokumentation'!D21="Ist umgesetzt"),"UNGÜLTIG",'FTB3 - Digitale Dokumentation'!D21)</f>
        <v>0</v>
      </c>
      <c r="G50" s="81"/>
      <c r="H50" s="82"/>
      <c r="I50" s="34"/>
      <c r="J50" s="34"/>
      <c r="K50" s="34"/>
      <c r="L50" s="34"/>
      <c r="M50" s="34"/>
      <c r="N50" s="34"/>
      <c r="O50" s="34"/>
      <c r="P50" s="34"/>
      <c r="Q50" s="34"/>
      <c r="R50" s="34"/>
      <c r="S50" s="34"/>
      <c r="T50" s="34"/>
    </row>
    <row r="51" spans="1:20" x14ac:dyDescent="0.25">
      <c r="A51" s="75" t="s">
        <v>135</v>
      </c>
      <c r="B51" s="86">
        <f>IF(AND(NOT($B$37="In Betrieb"), 'FTB2 - Patientenportale'!D23="Ist umgesetzt"),"UNGÜLTIG",'FTB2 - Patientenportale'!D23)</f>
        <v>0</v>
      </c>
      <c r="C51" s="81"/>
      <c r="D51" s="82"/>
      <c r="E51" s="97" t="s">
        <v>284</v>
      </c>
      <c r="F51" s="93">
        <f>IF(AND(NOT($F$37="In Betrieb"), 'FTB3 - Digitale Dokumentation'!D22="Ist umgesetzt"),"UNGÜLTIG",'FTB3 - Digitale Dokumentation'!D22)</f>
        <v>0</v>
      </c>
      <c r="G51" s="81"/>
      <c r="H51" s="82"/>
      <c r="I51" s="34"/>
      <c r="J51" s="34"/>
      <c r="K51" s="34"/>
      <c r="L51" s="34"/>
      <c r="M51" s="34"/>
      <c r="N51" s="34"/>
      <c r="O51" s="34"/>
      <c r="P51" s="34"/>
      <c r="Q51" s="34"/>
      <c r="R51" s="34"/>
      <c r="S51" s="34"/>
      <c r="T51" s="34"/>
    </row>
    <row r="52" spans="1:20" x14ac:dyDescent="0.25">
      <c r="A52" s="75" t="s">
        <v>136</v>
      </c>
      <c r="B52" s="86">
        <f>IF(AND(NOT($B$37="In Betrieb"), 'FTB2 - Patientenportale'!D24="Ist umgesetzt"),"UNGÜLTIG",'FTB2 - Patientenportale'!D24)</f>
        <v>0</v>
      </c>
      <c r="C52" s="84"/>
      <c r="D52" s="82"/>
      <c r="E52" s="98" t="s">
        <v>285</v>
      </c>
      <c r="F52" s="99">
        <f>IF(AND(NOT($F$37="In Betrieb"), 'FTB3 - Digitale Dokumentation'!D23="Ist umgesetzt"),"UNGÜLTIG",'FTB3 - Digitale Dokumentation'!D23)</f>
        <v>0</v>
      </c>
      <c r="G52" s="81"/>
      <c r="H52" s="82"/>
      <c r="I52" s="34"/>
      <c r="J52" s="34"/>
      <c r="K52" s="34"/>
      <c r="L52" s="34"/>
      <c r="M52" s="34"/>
      <c r="N52" s="34"/>
      <c r="O52" s="34"/>
      <c r="P52" s="34"/>
      <c r="Q52" s="34"/>
      <c r="R52" s="34"/>
      <c r="S52" s="34"/>
      <c r="T52" s="34"/>
    </row>
    <row r="53" spans="1:20" x14ac:dyDescent="0.25">
      <c r="A53" s="89" t="s">
        <v>137</v>
      </c>
      <c r="B53" s="87">
        <f>IF(AND(NOT($B$37="In Betrieb"), 'FTB2 - Patientenportale'!D25="Ist umgesetzt"),"UNGÜLTIG",'FTB2 - Patientenportale'!D25)</f>
        <v>0</v>
      </c>
      <c r="C53" s="81"/>
      <c r="D53" s="82"/>
      <c r="E53" s="97" t="s">
        <v>286</v>
      </c>
      <c r="F53" s="93">
        <f>IF(AND(NOT($F$37="In Betrieb"), 'FTB3 - Digitale Dokumentation'!D24="Ist umgesetzt"),"UNGÜLTIG",'FTB3 - Digitale Dokumentation'!D24)</f>
        <v>0</v>
      </c>
      <c r="G53" s="81"/>
      <c r="H53" s="82"/>
      <c r="I53" s="34"/>
      <c r="J53" s="34"/>
      <c r="K53" s="34"/>
      <c r="L53" s="34"/>
      <c r="M53" s="34"/>
      <c r="N53" s="34"/>
      <c r="O53" s="34"/>
      <c r="P53" s="34"/>
      <c r="Q53" s="34"/>
      <c r="R53" s="34"/>
      <c r="S53" s="34"/>
      <c r="T53" s="34"/>
    </row>
    <row r="54" spans="1:20" x14ac:dyDescent="0.25">
      <c r="A54" s="75" t="s">
        <v>138</v>
      </c>
      <c r="B54" s="86">
        <f>IF(AND(NOT($B$37="In Betrieb"), 'FTB2 - Patientenportale'!D27="Ist umgesetzt"),"UNGÜLTIG",'FTB2 - Patientenportale'!D27)</f>
        <v>0</v>
      </c>
      <c r="C54" s="84"/>
      <c r="D54" s="82"/>
      <c r="E54" s="97" t="s">
        <v>287</v>
      </c>
      <c r="F54" s="93">
        <f>IF(AND(NOT($F$37="In Betrieb"), 'FTB3 - Digitale Dokumentation'!D25="Ist umgesetzt"),"UNGÜLTIG",'FTB3 - Digitale Dokumentation'!D25)</f>
        <v>0</v>
      </c>
      <c r="G54" s="81"/>
      <c r="H54" s="82"/>
      <c r="I54" s="34"/>
      <c r="J54" s="36"/>
      <c r="K54" s="34"/>
      <c r="L54" s="34"/>
      <c r="M54" s="34"/>
      <c r="N54" s="34"/>
      <c r="O54" s="34"/>
      <c r="P54" s="34"/>
      <c r="Q54" s="34"/>
      <c r="R54" s="34"/>
      <c r="S54" s="34"/>
      <c r="T54" s="34"/>
    </row>
    <row r="55" spans="1:20" x14ac:dyDescent="0.25">
      <c r="A55" s="75" t="s">
        <v>139</v>
      </c>
      <c r="B55" s="86">
        <f>IF(AND(NOT($B$37="In Betrieb"), 'FTB2 - Patientenportale'!D28="Ist umgesetzt"),"UNGÜLTIG",'FTB2 - Patientenportale'!D28)</f>
        <v>0</v>
      </c>
      <c r="C55" s="84"/>
      <c r="D55" s="82"/>
      <c r="E55" s="97" t="s">
        <v>288</v>
      </c>
      <c r="F55" s="93">
        <f>IF(AND(NOT($F$37="In Betrieb"), 'FTB3 - Digitale Dokumentation'!D26="Ist umgesetzt"),"UNGÜLTIG",'FTB3 - Digitale Dokumentation'!D26)</f>
        <v>0</v>
      </c>
      <c r="G55" s="81"/>
      <c r="H55" s="82"/>
      <c r="I55" s="34"/>
      <c r="J55" s="34"/>
      <c r="K55" s="34"/>
      <c r="L55" s="34"/>
      <c r="M55" s="34"/>
      <c r="N55" s="34"/>
      <c r="O55" s="34"/>
      <c r="P55" s="34"/>
      <c r="Q55" s="34"/>
      <c r="R55" s="34"/>
      <c r="S55" s="34"/>
      <c r="T55" s="34"/>
    </row>
    <row r="56" spans="1:20" x14ac:dyDescent="0.25">
      <c r="A56" s="75" t="s">
        <v>140</v>
      </c>
      <c r="B56" s="86">
        <f>IF(AND(NOT($B$37="In Betrieb"), 'FTB2 - Patientenportale'!D29="Ist umgesetzt"),"UNGÜLTIG",'FTB2 - Patientenportale'!D29)</f>
        <v>0</v>
      </c>
      <c r="C56" s="84"/>
      <c r="D56" s="82"/>
      <c r="E56" s="97" t="s">
        <v>289</v>
      </c>
      <c r="F56" s="93">
        <f>IF(AND(NOT($F$37="In Betrieb"), 'FTB3 - Digitale Dokumentation'!D27="Ist umgesetzt"),"UNGÜLTIG",'FTB3 - Digitale Dokumentation'!D27)</f>
        <v>0</v>
      </c>
      <c r="G56" s="81"/>
      <c r="H56" s="82"/>
      <c r="I56" s="34"/>
      <c r="J56" s="34"/>
      <c r="K56" s="36"/>
      <c r="L56" s="34"/>
      <c r="M56" s="34"/>
      <c r="N56" s="34"/>
      <c r="O56" s="34"/>
      <c r="P56" s="34"/>
      <c r="Q56" s="34"/>
      <c r="R56" s="34"/>
      <c r="S56" s="34"/>
      <c r="T56" s="34"/>
    </row>
    <row r="57" spans="1:20" x14ac:dyDescent="0.25">
      <c r="A57" s="34"/>
      <c r="B57" s="34"/>
      <c r="C57" s="34"/>
      <c r="D57" s="34"/>
      <c r="E57" s="97" t="s">
        <v>290</v>
      </c>
      <c r="F57" s="93">
        <f>IF(AND(NOT($F$37="In Betrieb"), 'FTB3 - Digitale Dokumentation'!D28="Ist umgesetzt"),"UNGÜLTIG",'FTB3 - Digitale Dokumentation'!D28)</f>
        <v>0</v>
      </c>
      <c r="G57" s="81"/>
      <c r="H57" s="82"/>
      <c r="I57" s="34"/>
      <c r="J57" s="34"/>
      <c r="K57" s="34"/>
      <c r="L57" s="34"/>
      <c r="M57" s="34"/>
      <c r="N57" s="34"/>
      <c r="O57" s="34"/>
      <c r="P57" s="34"/>
      <c r="Q57" s="34"/>
      <c r="R57" s="34"/>
      <c r="S57" s="34"/>
      <c r="T57" s="34"/>
    </row>
    <row r="58" spans="1:20" x14ac:dyDescent="0.25">
      <c r="A58" s="34"/>
      <c r="B58" s="34"/>
      <c r="C58" s="34"/>
      <c r="D58" s="34"/>
      <c r="E58" s="98" t="s">
        <v>291</v>
      </c>
      <c r="F58" s="93">
        <f>IF(AND(NOT($F$37="In Betrieb"), 'FTB3 - Digitale Dokumentation'!D29="Ist umgesetzt"),"UNGÜLTIG",'FTB3 - Digitale Dokumentation'!D29)</f>
        <v>0</v>
      </c>
      <c r="G58" s="81"/>
      <c r="H58" s="82"/>
      <c r="I58" s="34"/>
      <c r="J58" s="34"/>
      <c r="K58" s="34"/>
      <c r="L58" s="34"/>
      <c r="M58" s="34"/>
      <c r="N58" s="34"/>
      <c r="O58" s="34"/>
      <c r="P58" s="34"/>
      <c r="Q58" s="34"/>
      <c r="R58" s="34"/>
      <c r="S58" s="34"/>
      <c r="T58" s="34"/>
    </row>
    <row r="59" spans="1:20" x14ac:dyDescent="0.25">
      <c r="A59" s="34"/>
      <c r="B59" s="36"/>
      <c r="C59" s="34"/>
      <c r="D59" s="34"/>
      <c r="E59" s="98" t="s">
        <v>292</v>
      </c>
      <c r="F59" s="93">
        <f>IF(AND(NOT($F$37="In Betrieb"), 'FTB3 - Digitale Dokumentation'!D30="Ist umgesetzt"),"UNGÜLTIG",'FTB3 - Digitale Dokumentation'!D30)</f>
        <v>0</v>
      </c>
      <c r="G59" s="81"/>
      <c r="H59" s="82"/>
      <c r="I59" s="34"/>
      <c r="J59" s="34"/>
      <c r="K59" s="34"/>
      <c r="L59" s="37"/>
      <c r="M59" s="34"/>
      <c r="N59" s="34"/>
      <c r="O59" s="34"/>
      <c r="P59" s="34"/>
      <c r="Q59" s="34"/>
      <c r="R59" s="34"/>
      <c r="S59" s="34"/>
      <c r="T59" s="34"/>
    </row>
    <row r="60" spans="1:20" x14ac:dyDescent="0.25">
      <c r="A60" s="34"/>
      <c r="B60" s="34"/>
      <c r="C60" s="34"/>
      <c r="D60" s="34"/>
      <c r="E60" s="97" t="s">
        <v>293</v>
      </c>
      <c r="F60" s="93">
        <f>IF(AND(NOT($F$37="In Betrieb"), 'FTB3 - Digitale Dokumentation'!D31="Ist umgesetzt"),"UNGÜLTIG",'FTB3 - Digitale Dokumentation'!D31)</f>
        <v>0</v>
      </c>
      <c r="G60" s="81"/>
      <c r="H60" s="82"/>
      <c r="I60" s="34"/>
      <c r="J60" s="34"/>
      <c r="K60" s="34"/>
      <c r="L60" s="36"/>
      <c r="M60" s="34"/>
      <c r="N60" s="34"/>
      <c r="O60" s="34"/>
      <c r="P60" s="34"/>
      <c r="Q60" s="34"/>
      <c r="R60" s="34"/>
      <c r="S60" s="34"/>
      <c r="T60" s="34"/>
    </row>
    <row r="61" spans="1:20" x14ac:dyDescent="0.25">
      <c r="A61" s="34"/>
      <c r="B61" s="34"/>
      <c r="C61" s="34"/>
      <c r="D61" s="34"/>
      <c r="E61" s="85" t="s">
        <v>318</v>
      </c>
      <c r="F61" s="93">
        <f>IF(AND(NOT($F$37="In Betrieb"), 'FTB3 - Digitale Dokumentation'!D32="Ist umgesetzt"),"UNGÜLTIG",'FTB3 - Digitale Dokumentation'!D32)</f>
        <v>0</v>
      </c>
      <c r="G61" s="84"/>
      <c r="H61" s="82"/>
      <c r="I61" s="34"/>
      <c r="J61" s="34"/>
      <c r="K61" s="34"/>
      <c r="L61" s="34"/>
      <c r="M61" s="34"/>
      <c r="N61" s="34"/>
      <c r="O61" s="34"/>
      <c r="P61" s="34"/>
      <c r="Q61" s="34"/>
      <c r="R61" s="34"/>
      <c r="S61" s="34"/>
      <c r="T61" s="34"/>
    </row>
    <row r="62" spans="1:20" x14ac:dyDescent="0.25">
      <c r="A62" s="34"/>
      <c r="B62" s="34"/>
      <c r="C62" s="34"/>
      <c r="D62" s="34"/>
      <c r="E62" s="98" t="s">
        <v>319</v>
      </c>
      <c r="F62" s="99">
        <f>IF(AND(NOT($F$37="In Betrieb"), 'FTB3 - Digitale Dokumentation'!D33="Ist umgesetzt"),"UNGÜLTIG",'FTB3 - Digitale Dokumentation'!D33)</f>
        <v>0</v>
      </c>
      <c r="G62" s="81"/>
      <c r="H62" s="82"/>
      <c r="I62" s="34"/>
      <c r="J62" s="34"/>
      <c r="K62" s="34"/>
      <c r="L62" s="34"/>
      <c r="M62" s="34"/>
      <c r="N62" s="34"/>
      <c r="O62" s="34"/>
      <c r="P62" s="34"/>
      <c r="Q62" s="34"/>
      <c r="R62" s="34"/>
      <c r="S62" s="34"/>
      <c r="T62" s="34"/>
    </row>
    <row r="63" spans="1:20" x14ac:dyDescent="0.25">
      <c r="A63" s="34"/>
      <c r="B63" s="34"/>
      <c r="C63" s="34"/>
      <c r="D63" s="34"/>
      <c r="E63" s="98" t="s">
        <v>320</v>
      </c>
      <c r="F63" s="99">
        <f>IF(AND(NOT($F$37="In Betrieb"), 'FTB3 - Digitale Dokumentation'!D34="Ist umgesetzt"),"UNGÜLTIG",'FTB3 - Digitale Dokumentation'!D34)</f>
        <v>0</v>
      </c>
      <c r="G63" s="81"/>
      <c r="H63" s="82"/>
      <c r="I63" s="34"/>
      <c r="J63" s="34"/>
      <c r="K63" s="34"/>
      <c r="L63" s="36"/>
      <c r="M63" s="34"/>
      <c r="N63" s="34"/>
      <c r="O63" s="34"/>
      <c r="P63" s="34"/>
      <c r="Q63" s="34"/>
      <c r="R63" s="34"/>
      <c r="S63" s="34"/>
      <c r="T63" s="34"/>
    </row>
    <row r="64" spans="1:20" x14ac:dyDescent="0.25">
      <c r="A64" s="34"/>
      <c r="B64" s="34"/>
      <c r="C64" s="34"/>
      <c r="D64" s="34"/>
      <c r="E64" s="98" t="s">
        <v>321</v>
      </c>
      <c r="F64" s="99">
        <f>IF(AND(NOT($F$37="In Betrieb"), 'FTB3 - Digitale Dokumentation'!D35="Ist umgesetzt"),"UNGÜLTIG",'FTB3 - Digitale Dokumentation'!D35)</f>
        <v>0</v>
      </c>
      <c r="G64" s="81"/>
      <c r="H64" s="82"/>
      <c r="I64" s="34"/>
      <c r="J64" s="34"/>
      <c r="K64" s="34"/>
      <c r="L64" s="38"/>
      <c r="M64" s="34"/>
      <c r="N64" s="34"/>
      <c r="O64" s="34"/>
      <c r="P64" s="34"/>
      <c r="Q64" s="34"/>
      <c r="R64" s="34"/>
      <c r="S64" s="34"/>
      <c r="T64" s="34"/>
    </row>
    <row r="65" spans="1:20" x14ac:dyDescent="0.25">
      <c r="A65" s="34"/>
      <c r="B65" s="34"/>
      <c r="C65" s="34"/>
      <c r="D65" s="34"/>
      <c r="E65" s="100" t="s">
        <v>322</v>
      </c>
      <c r="F65" s="93">
        <f>IF(AND(NOT($F$37="In Betrieb"), 'FTB3 - Digitale Dokumentation'!D36="Ist umgesetzt"),"UNGÜLTIG",'FTB3 - Digitale Dokumentation'!D36)</f>
        <v>0</v>
      </c>
      <c r="G65" s="81"/>
      <c r="H65" s="82"/>
      <c r="I65" s="34"/>
      <c r="J65" s="34"/>
      <c r="K65" s="34"/>
      <c r="L65" s="34"/>
      <c r="M65" s="34"/>
      <c r="N65" s="34"/>
      <c r="O65" s="34"/>
      <c r="P65" s="34"/>
      <c r="Q65" s="34"/>
      <c r="R65" s="34"/>
      <c r="S65" s="34"/>
      <c r="T65" s="34"/>
    </row>
    <row r="66" spans="1:20" x14ac:dyDescent="0.25">
      <c r="A66" s="34"/>
      <c r="B66" s="34"/>
      <c r="C66" s="34"/>
      <c r="D66" s="34"/>
      <c r="E66" s="100" t="s">
        <v>323</v>
      </c>
      <c r="F66" s="93">
        <f>IF(AND(NOT($F$37="In Betrieb"), 'FTB3 - Digitale Dokumentation'!D37="Ist umgesetzt"),"UNGÜLTIG",'FTB3 - Digitale Dokumentation'!D37)</f>
        <v>0</v>
      </c>
      <c r="G66" s="81"/>
      <c r="H66" s="82"/>
      <c r="I66" s="34"/>
      <c r="J66" s="34"/>
      <c r="K66" s="34"/>
      <c r="L66" s="34"/>
      <c r="M66" s="34"/>
      <c r="N66" s="34"/>
      <c r="O66" s="34"/>
      <c r="P66" s="34"/>
      <c r="Q66" s="34"/>
      <c r="R66" s="34"/>
      <c r="S66" s="34"/>
      <c r="T66" s="34"/>
    </row>
    <row r="67" spans="1:20" x14ac:dyDescent="0.25">
      <c r="A67" s="34"/>
      <c r="B67" s="34"/>
      <c r="C67" s="34"/>
      <c r="D67" s="34"/>
      <c r="E67" s="75" t="s">
        <v>324</v>
      </c>
      <c r="F67" s="93">
        <f>IF(AND(NOT($F$37="In Betrieb"), 'FTB3 - Digitale Dokumentation'!D38="Ist umgesetzt"),"UNGÜLTIG",'FTB3 - Digitale Dokumentation'!D38)</f>
        <v>0</v>
      </c>
      <c r="G67" s="81"/>
      <c r="H67" s="82"/>
      <c r="I67" s="34"/>
      <c r="J67" s="34"/>
      <c r="K67" s="34"/>
      <c r="L67" s="34"/>
      <c r="M67" s="34"/>
      <c r="N67" s="34"/>
      <c r="O67" s="34"/>
      <c r="P67" s="34"/>
      <c r="Q67" s="34"/>
      <c r="R67" s="34"/>
      <c r="S67" s="34"/>
      <c r="T67" s="34"/>
    </row>
    <row r="68" spans="1:20" x14ac:dyDescent="0.25">
      <c r="A68" s="34"/>
      <c r="B68" s="34"/>
      <c r="C68" s="34"/>
      <c r="D68" s="34"/>
      <c r="E68" s="75" t="s">
        <v>325</v>
      </c>
      <c r="F68" s="93">
        <f>IF(AND(NOT($F$37="In Betrieb"), 'FTB3 - Digitale Dokumentation'!D39="Ist umgesetzt"),"UNGÜLTIG",'FTB3 - Digitale Dokumentation'!D39)</f>
        <v>0</v>
      </c>
      <c r="G68" s="81"/>
      <c r="H68" s="82"/>
      <c r="I68" s="34"/>
      <c r="J68" s="34"/>
      <c r="K68" s="34"/>
      <c r="L68" s="34"/>
      <c r="M68" s="34"/>
      <c r="N68" s="34"/>
      <c r="O68" s="34"/>
      <c r="P68" s="34"/>
      <c r="Q68" s="34"/>
      <c r="R68" s="34"/>
      <c r="S68" s="34"/>
      <c r="T68" s="34"/>
    </row>
    <row r="69" spans="1:20" x14ac:dyDescent="0.25">
      <c r="A69" s="34"/>
      <c r="B69" s="34"/>
      <c r="C69" s="34"/>
      <c r="D69" s="34"/>
      <c r="E69" s="75" t="s">
        <v>326</v>
      </c>
      <c r="F69" s="93">
        <f>IF(AND(NOT($F$37="In Betrieb"), 'FTB3 - Digitale Dokumentation'!D40="Ist umgesetzt"),"UNGÜLTIG",'FTB3 - Digitale Dokumentation'!D40)</f>
        <v>0</v>
      </c>
      <c r="G69" s="81"/>
      <c r="H69" s="82"/>
      <c r="I69" s="34"/>
      <c r="J69" s="34"/>
      <c r="K69" s="34"/>
      <c r="L69" s="34"/>
      <c r="M69" s="34"/>
      <c r="N69" s="34"/>
      <c r="O69" s="34"/>
      <c r="P69" s="34"/>
      <c r="Q69" s="34"/>
      <c r="R69" s="34"/>
      <c r="S69" s="34"/>
      <c r="T69" s="34"/>
    </row>
    <row r="70" spans="1:20" x14ac:dyDescent="0.25">
      <c r="A70" s="34"/>
      <c r="B70" s="34"/>
      <c r="C70" s="34"/>
      <c r="D70" s="34"/>
      <c r="E70" s="89" t="s">
        <v>327</v>
      </c>
      <c r="F70" s="101">
        <f>IF(AND(NOT($F$37="In Betrieb"), 'FTB3 - Digitale Dokumentation'!D41="Ist umgesetzt"),"UNGÜLTIG",'FTB3 - Digitale Dokumentation'!D41)</f>
        <v>0</v>
      </c>
      <c r="G70" s="81"/>
      <c r="H70" s="82"/>
      <c r="I70" s="34"/>
      <c r="J70" s="34"/>
      <c r="K70" s="34"/>
      <c r="L70" s="34"/>
      <c r="M70" s="34"/>
      <c r="N70" s="34"/>
      <c r="O70" s="34"/>
      <c r="P70" s="34"/>
      <c r="Q70" s="34"/>
      <c r="R70" s="34"/>
      <c r="S70" s="34"/>
      <c r="T70" s="34"/>
    </row>
    <row r="71" spans="1:20" x14ac:dyDescent="0.25">
      <c r="A71" s="34"/>
      <c r="B71" s="34"/>
      <c r="C71" s="34"/>
      <c r="D71" s="34"/>
      <c r="E71" s="75" t="s">
        <v>328</v>
      </c>
      <c r="F71" s="93">
        <f>IF(AND(NOT($F$37="In Betrieb"), 'FTB3 - Digitale Dokumentation'!D43="Ist umgesetzt"),"UNGÜLTIG",'FTB3 - Digitale Dokumentation'!D43)</f>
        <v>0</v>
      </c>
      <c r="G71" s="81"/>
      <c r="H71" s="82"/>
      <c r="I71" s="34"/>
      <c r="J71" s="34"/>
      <c r="K71" s="34"/>
      <c r="L71" s="34"/>
      <c r="M71" s="34"/>
      <c r="N71" s="34"/>
      <c r="O71" s="34"/>
      <c r="P71" s="34"/>
      <c r="Q71" s="34"/>
      <c r="R71" s="34"/>
      <c r="S71" s="34"/>
      <c r="T71" s="34"/>
    </row>
    <row r="72" spans="1:20" x14ac:dyDescent="0.25">
      <c r="A72" s="34"/>
      <c r="B72" s="34"/>
      <c r="C72" s="34"/>
      <c r="D72" s="34"/>
      <c r="E72" s="75" t="s">
        <v>329</v>
      </c>
      <c r="F72" s="93">
        <f>IF(AND(NOT($F$37="In Betrieb"), 'FTB3 - Digitale Dokumentation'!D44="Ist umgesetzt"),"UNGÜLTIG",'FTB3 - Digitale Dokumentation'!D44)</f>
        <v>0</v>
      </c>
      <c r="G72" s="81"/>
      <c r="H72" s="82"/>
      <c r="I72" s="34"/>
      <c r="J72" s="34"/>
      <c r="K72" s="34"/>
      <c r="L72" s="34"/>
      <c r="M72" s="34"/>
      <c r="N72" s="34"/>
      <c r="O72" s="34"/>
      <c r="P72" s="34"/>
      <c r="Q72" s="34"/>
      <c r="R72" s="34"/>
      <c r="S72" s="34"/>
      <c r="T72" s="34"/>
    </row>
    <row r="73" spans="1:20" x14ac:dyDescent="0.25">
      <c r="A73" s="34"/>
      <c r="B73" s="34"/>
      <c r="C73" s="34"/>
      <c r="D73" s="34"/>
      <c r="E73" s="75" t="s">
        <v>330</v>
      </c>
      <c r="F73" s="93">
        <f>IF(AND(NOT($F$37="In Betrieb"), 'FTB3 - Digitale Dokumentation'!D45="Ist umgesetzt"),"UNGÜLTIG",'FTB3 - Digitale Dokumentation'!D45)</f>
        <v>0</v>
      </c>
      <c r="G73" s="81"/>
      <c r="H73" s="82"/>
      <c r="I73" s="34"/>
      <c r="J73" s="34"/>
      <c r="K73" s="34"/>
      <c r="L73" s="34"/>
      <c r="M73" s="34"/>
      <c r="N73" s="34"/>
      <c r="O73" s="34"/>
      <c r="P73" s="34"/>
      <c r="Q73" s="34"/>
      <c r="R73" s="34"/>
      <c r="S73" s="34"/>
      <c r="T73" s="34"/>
    </row>
    <row r="74" spans="1:20" x14ac:dyDescent="0.25">
      <c r="A74" s="34"/>
      <c r="B74" s="34"/>
      <c r="C74" s="34"/>
      <c r="D74" s="34"/>
      <c r="E74" s="85" t="s">
        <v>331</v>
      </c>
      <c r="F74" s="93">
        <f>IF(AND(NOT($F$37="In Betrieb"), 'FTB3 - Digitale Dokumentation'!D46="Ist umgesetzt"),"UNGÜLTIG",'FTB3 - Digitale Dokumentation'!D46)</f>
        <v>0</v>
      </c>
      <c r="G74" s="102"/>
      <c r="H74" s="82"/>
      <c r="I74" s="34"/>
      <c r="J74" s="34"/>
      <c r="K74" s="34"/>
      <c r="L74" s="34"/>
      <c r="M74" s="34"/>
      <c r="N74" s="34"/>
      <c r="O74" s="34"/>
      <c r="P74" s="34"/>
      <c r="Q74" s="34"/>
      <c r="R74" s="34"/>
      <c r="S74" s="34"/>
      <c r="T74" s="34"/>
    </row>
    <row r="75" spans="1:20" x14ac:dyDescent="0.25">
      <c r="A75" s="34"/>
      <c r="B75" s="34"/>
      <c r="C75" s="34"/>
      <c r="D75" s="34"/>
      <c r="E75" s="85" t="s">
        <v>332</v>
      </c>
      <c r="F75" s="93">
        <f>IF(AND(NOT($F$37="In Betrieb"), 'FTB3 - Digitale Dokumentation'!D47="Ist umgesetzt"),"UNGÜLTIG",'FTB3 - Digitale Dokumentation'!D47)</f>
        <v>0</v>
      </c>
      <c r="G75" s="102"/>
      <c r="H75" s="82"/>
      <c r="I75" s="34"/>
      <c r="J75" s="34"/>
      <c r="K75" s="34"/>
      <c r="L75" s="34"/>
      <c r="M75" s="34"/>
      <c r="N75" s="34"/>
      <c r="O75" s="34"/>
      <c r="P75" s="34"/>
      <c r="Q75" s="34"/>
      <c r="R75" s="34"/>
      <c r="S75" s="34"/>
      <c r="T75" s="34"/>
    </row>
    <row r="76" spans="1:20" x14ac:dyDescent="0.25">
      <c r="A76" s="34"/>
      <c r="B76" s="34"/>
      <c r="C76" s="34"/>
      <c r="D76" s="34"/>
      <c r="E76" s="85" t="s">
        <v>170</v>
      </c>
      <c r="F76" s="93">
        <f>IF(AND(NOT($F$37="In Betrieb"), 'FTB3 - Digitale Dokumentation'!D48="Ist umgesetzt"),"UNGÜLTIG",'FTB3 - Digitale Dokumentation'!D48)</f>
        <v>0</v>
      </c>
      <c r="G76" s="102"/>
      <c r="H76" s="82"/>
      <c r="I76" s="34"/>
      <c r="J76" s="34"/>
      <c r="K76" s="34"/>
      <c r="L76" s="34"/>
      <c r="M76" s="34"/>
      <c r="N76" s="34"/>
      <c r="O76" s="34"/>
      <c r="P76" s="34"/>
      <c r="Q76" s="34"/>
      <c r="R76" s="34"/>
      <c r="S76" s="34"/>
      <c r="T76" s="34"/>
    </row>
    <row r="77" spans="1:20" x14ac:dyDescent="0.25">
      <c r="A77" s="34"/>
      <c r="B77" s="34"/>
      <c r="C77" s="34"/>
      <c r="D77" s="34"/>
      <c r="E77" s="39"/>
      <c r="F77" s="32"/>
      <c r="G77" s="34"/>
      <c r="H77" s="27"/>
      <c r="I77" s="34"/>
      <c r="J77" s="34"/>
      <c r="K77" s="34"/>
      <c r="L77" s="34"/>
      <c r="M77" s="34"/>
      <c r="N77" s="34"/>
      <c r="O77" s="34"/>
      <c r="P77" s="34"/>
      <c r="Q77" s="34"/>
      <c r="R77" s="34"/>
      <c r="S77" s="34"/>
      <c r="T77" s="34"/>
    </row>
    <row r="78" spans="1:20" x14ac:dyDescent="0.25">
      <c r="A78" s="117" t="s">
        <v>409</v>
      </c>
      <c r="B78" s="34"/>
      <c r="C78" s="34"/>
      <c r="D78" s="34"/>
      <c r="E78" s="39"/>
      <c r="F78" s="32"/>
      <c r="G78" s="34"/>
      <c r="H78" s="27"/>
      <c r="I78" s="34"/>
      <c r="J78" s="34"/>
      <c r="K78" s="34"/>
      <c r="L78" s="34"/>
      <c r="M78" s="34"/>
      <c r="N78" s="34"/>
      <c r="O78" s="34"/>
      <c r="P78" s="34"/>
      <c r="Q78" s="34"/>
      <c r="R78" s="34"/>
      <c r="S78" s="34"/>
      <c r="T78" s="34"/>
    </row>
    <row r="79" spans="1:20" x14ac:dyDescent="0.25">
      <c r="A79" s="118" t="s">
        <v>341</v>
      </c>
      <c r="B79" s="34"/>
      <c r="C79" s="34"/>
      <c r="D79" s="34"/>
      <c r="E79" s="39"/>
      <c r="F79" s="32"/>
      <c r="G79" s="34"/>
      <c r="H79" s="27"/>
      <c r="I79" s="34"/>
      <c r="J79" s="34"/>
      <c r="K79" s="34"/>
      <c r="L79" s="34"/>
      <c r="M79" s="34"/>
      <c r="N79" s="34"/>
      <c r="O79" s="34"/>
      <c r="P79" s="34"/>
      <c r="Q79" s="34"/>
      <c r="R79" s="34"/>
      <c r="S79" s="34"/>
      <c r="T79" s="34"/>
    </row>
    <row r="80" spans="1:20" x14ac:dyDescent="0.25">
      <c r="A80" s="118" t="s">
        <v>342</v>
      </c>
      <c r="B80" s="34"/>
      <c r="C80" s="34"/>
      <c r="D80" s="34"/>
      <c r="E80" s="39"/>
      <c r="F80" s="32"/>
      <c r="G80" s="34"/>
      <c r="H80" s="27"/>
      <c r="I80" s="34"/>
      <c r="J80" s="34"/>
      <c r="K80" s="34"/>
      <c r="L80" s="34"/>
      <c r="M80" s="34"/>
      <c r="N80" s="34"/>
      <c r="O80" s="34"/>
      <c r="P80" s="34"/>
      <c r="Q80" s="34"/>
      <c r="R80" s="34"/>
      <c r="S80" s="34"/>
      <c r="T80" s="34"/>
    </row>
    <row r="81" spans="1:20" x14ac:dyDescent="0.25">
      <c r="A81" s="118" t="s">
        <v>410</v>
      </c>
      <c r="B81" s="34"/>
      <c r="C81" s="34"/>
      <c r="D81" s="34"/>
      <c r="E81" s="39"/>
      <c r="F81" s="32"/>
      <c r="G81" s="34"/>
      <c r="H81" s="27"/>
      <c r="I81" s="34"/>
      <c r="J81" s="34"/>
      <c r="K81" s="34"/>
      <c r="L81" s="34"/>
      <c r="M81" s="34"/>
      <c r="N81" s="34"/>
      <c r="O81" s="34"/>
      <c r="P81" s="34"/>
      <c r="Q81" s="34"/>
      <c r="R81" s="34"/>
      <c r="S81" s="34"/>
      <c r="T81" s="34"/>
    </row>
    <row r="82" spans="1:20" x14ac:dyDescent="0.25">
      <c r="A82" s="118" t="s">
        <v>340</v>
      </c>
      <c r="B82" s="34"/>
      <c r="C82" s="34"/>
      <c r="D82" s="34"/>
      <c r="E82" s="39"/>
      <c r="F82" s="32"/>
      <c r="G82" s="34"/>
      <c r="H82" s="27"/>
      <c r="I82" s="34"/>
      <c r="J82" s="34"/>
      <c r="K82" s="34"/>
      <c r="L82" s="34"/>
      <c r="M82" s="34"/>
      <c r="N82" s="34"/>
      <c r="O82" s="34"/>
      <c r="P82" s="34"/>
      <c r="Q82" s="34"/>
      <c r="R82" s="34"/>
      <c r="S82" s="34"/>
      <c r="T82" s="34"/>
    </row>
    <row r="83" spans="1:20" x14ac:dyDescent="0.25">
      <c r="A83" s="118" t="s">
        <v>343</v>
      </c>
      <c r="B83" s="34"/>
      <c r="C83" s="34"/>
      <c r="D83" s="34"/>
      <c r="E83" s="39"/>
      <c r="F83" s="32"/>
      <c r="G83" s="34"/>
      <c r="H83" s="27"/>
      <c r="I83" s="34"/>
      <c r="J83" s="34"/>
      <c r="K83" s="34"/>
      <c r="L83" s="34"/>
      <c r="M83" s="34"/>
      <c r="N83" s="34"/>
      <c r="O83" s="34"/>
      <c r="P83" s="34"/>
      <c r="Q83" s="34"/>
      <c r="R83" s="34"/>
      <c r="S83" s="34"/>
      <c r="T83" s="34"/>
    </row>
    <row r="84" spans="1:20" x14ac:dyDescent="0.25">
      <c r="A84" s="34"/>
      <c r="B84" s="34"/>
      <c r="C84" s="34"/>
      <c r="D84" s="34"/>
      <c r="E84" s="39"/>
      <c r="F84" s="32"/>
      <c r="G84" s="34"/>
      <c r="H84" s="27"/>
      <c r="I84" s="34"/>
      <c r="J84" s="34"/>
      <c r="K84" s="34"/>
      <c r="L84" s="34"/>
      <c r="M84" s="34"/>
      <c r="N84" s="34"/>
      <c r="O84" s="34"/>
      <c r="P84" s="34"/>
      <c r="Q84" s="34"/>
      <c r="R84" s="34"/>
      <c r="S84" s="34"/>
      <c r="T84" s="34"/>
    </row>
    <row r="85" spans="1:20" x14ac:dyDescent="0.25">
      <c r="A85" s="34"/>
      <c r="B85" s="34"/>
      <c r="C85" s="34"/>
      <c r="D85" s="34"/>
      <c r="E85" s="39"/>
      <c r="F85" s="32"/>
      <c r="G85" s="34"/>
      <c r="H85" s="27"/>
      <c r="I85" s="34"/>
      <c r="J85" s="34"/>
      <c r="K85" s="34"/>
      <c r="L85" s="34"/>
      <c r="M85" s="34"/>
      <c r="N85" s="34"/>
      <c r="O85" s="34"/>
      <c r="P85" s="34"/>
      <c r="Q85" s="34"/>
      <c r="R85" s="34"/>
      <c r="S85" s="34"/>
      <c r="T85" s="34"/>
    </row>
    <row r="86" spans="1:20" x14ac:dyDescent="0.25">
      <c r="A86" s="119" t="s">
        <v>417</v>
      </c>
      <c r="B86" s="40"/>
      <c r="C86" s="40"/>
      <c r="D86" s="34"/>
      <c r="E86" s="34"/>
      <c r="F86" s="34"/>
      <c r="G86" s="34"/>
      <c r="H86" s="34"/>
      <c r="I86" s="34"/>
      <c r="J86" s="34"/>
      <c r="K86" s="34"/>
      <c r="L86" s="34"/>
      <c r="M86" s="34"/>
      <c r="N86" s="34"/>
      <c r="O86" s="34"/>
      <c r="P86" s="34"/>
      <c r="Q86" s="34"/>
      <c r="R86" s="34"/>
      <c r="S86" s="34"/>
      <c r="T86" s="34"/>
    </row>
    <row r="87" spans="1:20" x14ac:dyDescent="0.25">
      <c r="A87" s="120">
        <f>IF(OR(Jahr=2025,Jahr=2026),IF(OR($B$41="ist nicht beauftragt/umgesetzt",$B$42="ist nicht beauftragt/umgesetzt"),0,1),IF(AND($B$41="Ist umgesetzt",$B$42="Ist umgesetzt"),1,0))</f>
        <v>1</v>
      </c>
      <c r="B87" s="41"/>
      <c r="C87" s="41"/>
      <c r="D87" s="23"/>
      <c r="E87" s="23"/>
      <c r="F87" s="23"/>
    </row>
    <row r="96" spans="1:20" x14ac:dyDescent="0.25">
      <c r="A96" s="19"/>
    </row>
  </sheetData>
  <sheetProtection algorithmName="SHA-512" hashValue="OzZGP/tjMumn0ESkpBjTnnReP9YtS3ZQuNwJJwfKrDsZLbBYhaREQpI5F20zFPoIWoVY3FEizRt3bHjuxHf89A==" saltValue="Xz/9IeqFwRmNqdKn5RRyCA==" spinCount="100000" sheet="1" formatCells="0" formatColumns="0" formatRows="0" insertColumns="0" insertRows="0" insertHyperlinks="0" deleteColumns="0" deleteRows="0" sort="0" autoFilter="0" pivotTables="0"/>
  <mergeCells count="18">
    <mergeCell ref="D5:E5"/>
    <mergeCell ref="A35:B35"/>
    <mergeCell ref="C35:D35"/>
    <mergeCell ref="A34:D34"/>
    <mergeCell ref="E34:H34"/>
    <mergeCell ref="E35:F35"/>
    <mergeCell ref="G35:H35"/>
    <mergeCell ref="B5:C5"/>
    <mergeCell ref="N5:O5"/>
    <mergeCell ref="Q34:T34"/>
    <mergeCell ref="Q35:R35"/>
    <mergeCell ref="S35:T35"/>
    <mergeCell ref="I34:L34"/>
    <mergeCell ref="I35:J35"/>
    <mergeCell ref="K35:L35"/>
    <mergeCell ref="M34:P34"/>
    <mergeCell ref="M35:N35"/>
    <mergeCell ref="O35:P35"/>
  </mergeCells>
  <conditionalFormatting sqref="B38:B56 F38:F85 J39:J49 N38:N49 R38:R47">
    <cfRule type="cellIs" dxfId="17" priority="5" operator="equal">
      <formula>"Trifft nicht zu"</formula>
    </cfRule>
    <cfRule type="cellIs" dxfId="16" priority="6" operator="equal">
      <formula>"Ist nicht beauftragt/umgesetzt"</formula>
    </cfRule>
    <cfRule type="cellIs" dxfId="15" priority="7" operator="equal">
      <formula>"Ist beauftragt"</formula>
    </cfRule>
    <cfRule type="cellIs" dxfId="14" priority="8" operator="equal">
      <formula>"Ist umgesetzt"</formula>
    </cfRule>
  </conditionalFormatting>
  <conditionalFormatting sqref="B37 F37 J37:J38 N37 R37">
    <cfRule type="containsText" dxfId="13" priority="2" operator="containsText" text="Nicht verfügbar">
      <formula>NOT(ISERROR(SEARCH("Nicht verfügbar",B37)))</formula>
    </cfRule>
    <cfRule type="cellIs" dxfId="12" priority="4" operator="equal">
      <formula>"In Betrieb"</formula>
    </cfRule>
  </conditionalFormatting>
  <conditionalFormatting sqref="H37:H38 L37 P37:P40 T37 D37:D39">
    <cfRule type="colorScale" priority="3">
      <colorScale>
        <cfvo type="min"/>
        <cfvo type="percentile" val="50"/>
        <cfvo type="max"/>
        <color rgb="FFF8696B"/>
        <color rgb="FFFFEB84"/>
        <color rgb="FF63BE7B"/>
      </colorScale>
    </cfRule>
  </conditionalFormatting>
  <conditionalFormatting sqref="AA53 R37 N37 J37:J38 F37 B37">
    <cfRule type="containsText" dxfId="11" priority="1" operator="containsText" text="Vertrag existiert / wird gerade installiert">
      <formula>NOT(ISERROR(SEARCH("Vertrag existiert / wird gerade installiert",B37)))</formula>
    </cfRule>
  </conditionalFormatting>
  <dataValidations count="1">
    <dataValidation errorStyle="warning" allowBlank="1" showErrorMessage="1" errorTitle="Ungültiger Wert" sqref="B37 J39:J49" xr:uid="{70B77C99-ACA8-4A7E-96CB-09C369225EF7}"/>
  </dataValidations>
  <hyperlinks>
    <hyperlink ref="E34:H34" location="'FTB3 - Digitale Dokumentation'!A1" display="FTB 3 - Digitale Dokumentation" xr:uid="{FF3A0978-17C2-43E2-94FD-B7998D310492}"/>
    <hyperlink ref="A34:D34" location="'FTB2 - Patientenportale'!A1" display="FTB 2 - Patientenportale" xr:uid="{63DED97A-896D-4FF6-A51A-1402CCA0F10A}"/>
    <hyperlink ref="I34:L34" location="'FTB4 - Entscheidungsunterstütz.'!A1" display="FTB 4 - Entscheidungsunterstützungssysteme" xr:uid="{072E0609-EAE8-415F-B528-A2B18C63648D}"/>
    <hyperlink ref="M34:P34" location="'FTB5 - Medikationsmanagement'!A1" display="FTB 5 - Digitales Medikationsmanagement" xr:uid="{4B703AC5-1756-4BA5-BE3C-8A2C935A0C39}"/>
    <hyperlink ref="Q34:T34" location="'FTB6 - Leistungsanforderung'!A1" display="FTB 6 - Leistungsanforderung" xr:uid="{6637A808-5B84-471B-852C-3EE1CAB93081}"/>
    <hyperlink ref="A37:B37" location="'FTB2 - Patientenportale'!D5" display="2.S3" xr:uid="{074FE0CC-1A1D-48CC-8993-969C1032AA9D}"/>
    <hyperlink ref="C37:D37" location="'FTB2 - Patientenportale'!D31" display="2.N1" xr:uid="{106A73DC-E2A9-4625-AEE5-490ED8CA4F7D}"/>
    <hyperlink ref="C38:D38" location="'FTB2 - Patientenportale'!D32" display="2.N2" xr:uid="{D39E8483-FC0D-4097-9A76-CAC3DC216B8B}"/>
    <hyperlink ref="C39:D39" location="'FTB2 - Patientenportale'!D33" display="2.N3" xr:uid="{67183FF0-3DEC-4B74-8F4D-7E8282155C87}"/>
    <hyperlink ref="E37:F37" location="'FTB3 - Digitale Dokumentation'!D7" display="3.S3" xr:uid="{AFEB37EC-F810-4DB6-BCCA-CE46896C9D38}"/>
    <hyperlink ref="E38:F38" location="'FTB3 - Digitale Dokumentation'!D9" display="3.V1" xr:uid="{80C2C53C-A91E-45C3-9B98-F0895384792F}"/>
    <hyperlink ref="E39:F39" location="'FTB3 - Digitale Dokumentation'!D10" display="3.V2" xr:uid="{828F2021-EEC5-40C0-86EC-A80720ED9E76}"/>
    <hyperlink ref="E40:F40" location="'FTB3 - Digitale Dokumentation'!D11" display="3.V3" xr:uid="{9AA9032F-5F55-41DC-83FC-51CC02D8451D}"/>
    <hyperlink ref="E41:F41" location="'FTB3 - Digitale Dokumentation'!D12" display="3.V4" xr:uid="{FDA28AF0-CA60-47CA-A8E9-87E165A6C6E5}"/>
    <hyperlink ref="E42:F42" location="'FTB3 - Digitale Dokumentation'!D13" display="3.V5" xr:uid="{AF42E69D-0132-4913-9E4A-44ECDC0B7690}"/>
    <hyperlink ref="E43:F43" location="'FTB3 - Digitale Dokumentation'!D14" display="3.V6" xr:uid="{1A146F38-9FAE-4F76-9D4D-8BE698E6EAB6}"/>
    <hyperlink ref="E44:F44" location="'FTB3 - Digitale Dokumentation'!D15" display="3.V7" xr:uid="{8CF38B0D-44B3-499D-BB04-96EC736BFC66}"/>
    <hyperlink ref="E45:F45" location="'FTB3 - Digitale Dokumentation'!D16" display="3.V8" xr:uid="{3528BCD8-6296-48FA-A98E-C56D40C5296F}"/>
    <hyperlink ref="E46:F46" location="'FTB3 - Digitale Dokumentation'!D17" display="3.V8.1" xr:uid="{2AED517B-AE56-4E8D-B06D-356FD2E975D6}"/>
    <hyperlink ref="E47:F47" location="'FTB3 - Digitale Dokumentation'!D18" display="3.V8.2" xr:uid="{9EA7E6E0-434D-4C1A-A7C3-D656748C8A3A}"/>
    <hyperlink ref="E48:F48" location="'FTB3 - Digitale Dokumentation'!D19" display="3.V8.3" xr:uid="{C3148981-A6F1-4460-916E-DA51DB7C9929}"/>
    <hyperlink ref="E49:F49" location="'FTB3 - Digitale Dokumentation'!D20" display="3.V8.4" xr:uid="{C3731691-60A9-479F-A492-71DFF6A6301E}"/>
    <hyperlink ref="E50:F50" location="'FTB3 - Digitale Dokumentation'!D21" display="3.V8.5" xr:uid="{280ED9E4-2636-4FCA-AC5D-6D75565AF827}"/>
    <hyperlink ref="E51:F51" location="'FTB3 - Digitale Dokumentation'!D22" display="3.V8.6" xr:uid="{13AFDA35-4948-4785-9A82-C91939990081}"/>
    <hyperlink ref="E52:F52" location="'FTB3 - Digitale Dokumentation'!D23" display="3.V8.7" xr:uid="{D1C6C68F-ED27-47FC-8AAD-BA7C9F10F603}"/>
    <hyperlink ref="E53:F53" location="'FTB3 - Digitale Dokumentation'!D24" display="3.V8.8" xr:uid="{1437370E-4AB3-4797-9BF8-D829439DE49F}"/>
    <hyperlink ref="E54:F54" location="'FTB3 - Digitale Dokumentation'!D25" display="3.V8.9" xr:uid="{D4649C8D-E7F3-4E36-B2AB-252CBFFE87B9}"/>
    <hyperlink ref="E55:F55" location="'FTB3 - Digitale Dokumentation'!D26" display="3.V8.10" xr:uid="{8ED58A44-84C6-437A-9BF3-5169D6EC2235}"/>
    <hyperlink ref="E56:F56" location="'FTB3 - Digitale Dokumentation'!D27" display="3.V8.11" xr:uid="{73E90E17-1091-4E41-8350-501D63FEF441}"/>
    <hyperlink ref="E57:F57" location="'FTB3 - Digitale Dokumentation'!D28" display="3.V8.12" xr:uid="{F1292100-CD7E-4641-B023-DE6988F243BD}"/>
    <hyperlink ref="E58:F58" location="'FTB3 - Digitale Dokumentation'!D29" display="3.V8.13" xr:uid="{4521D3BE-EC91-4103-B1FC-09008DF87026}"/>
    <hyperlink ref="E59:F59" location="'FTB3 - Digitale Dokumentation'!D30" display="3.V8.14" xr:uid="{3393E287-3BAA-4718-B5F2-5F81C09F6FA8}"/>
    <hyperlink ref="E60:F60" location="'FTB3 - Digitale Dokumentation'!D31" display="3.V8.15" xr:uid="{A8A78666-ACBA-4804-89CB-366978CAF83A}"/>
    <hyperlink ref="E61:F61" location="'FTB3 - Digitale Dokumentation'!D32" display="3.V9" xr:uid="{7EEA0E57-50DC-43F9-AF65-9DC79C37FB26}"/>
    <hyperlink ref="E62:F62" location="'FTB3 - Digitale Dokumentation'!D33" display="3.V9.1" xr:uid="{BDCAC8B3-EAC2-4605-B461-6E240EF4F970}"/>
    <hyperlink ref="E63:F63" location="'FTB3 - Digitale Dokumentation'!D34" display="3.V9.2" xr:uid="{3CEF6428-97ED-48A0-A510-1EAE7B87FF80}"/>
    <hyperlink ref="E64:F64" location="'FTB3 - Digitale Dokumentation'!D35" display="3.V9.3" xr:uid="{9711DC6D-EC4D-4A36-9B64-FDCF89742953}"/>
    <hyperlink ref="E65:F65" location="'FTB3 - Digitale Dokumentation'!D36" display="3.V9.4" xr:uid="{F5F38A23-1E22-42F7-BCB4-79CACF656F35}"/>
    <hyperlink ref="E66:F66" location="'FTB3 - Digitale Dokumentation'!D37" display="3.V9.5" xr:uid="{DB82D545-AA4F-4275-8F4F-3653A574244E}"/>
    <hyperlink ref="E67:F67" location="'FTB3 - Digitale Dokumentation'!D38" display="3.V10" xr:uid="{3439D10D-5001-4391-B673-57F717E59C8E}"/>
    <hyperlink ref="E68:F68" location="'FTB3 - Digitale Dokumentation'!D39" display="3.V11" xr:uid="{67C09EFE-0CEB-4056-B91E-3654F1E5C008}"/>
    <hyperlink ref="E69:F69" location="'FTB3 - Digitale Dokumentation'!D40" display="3.V12" xr:uid="{3ED89EFE-E86A-486C-9BA4-6D88159980E5}"/>
    <hyperlink ref="E70:F70" location="'FTB3 - Digitale Dokumentation'!D41" display="3.V13" xr:uid="{2FEB4585-8D2A-43C6-BC08-CE37577B882D}"/>
    <hyperlink ref="E71:F71" location="'FTB3 - Digitale Dokumentation'!D43" display="3.V14" xr:uid="{0B7B844C-3AE7-493D-AA56-F913757A76CC}"/>
    <hyperlink ref="E72:F72" location="'FTB3 - Digitale Dokumentation'!D44" display="3.V15" xr:uid="{5DE969E3-6B56-45EE-BFD0-A95FA86501F4}"/>
    <hyperlink ref="E73:F73" location="'FTB3 - Digitale Dokumentation'!D45" display="3.V16" xr:uid="{51576BA3-5B03-4403-8163-416C8565C660}"/>
    <hyperlink ref="E74:F74" location="'FTB3 - Digitale Dokumentation'!D46" display="3.V17" xr:uid="{C994F6D7-4CCE-42D2-BDE6-A63E53BDA969}"/>
    <hyperlink ref="E75:F75" location="'FTB3 - Digitale Dokumentation'!D47" display="3.V18" xr:uid="{DA05839D-619F-4C45-B5EA-1A4B65347B8D}"/>
    <hyperlink ref="E76:F76" location="'FTB3 - Digitale Dokumentation'!D48" display="3.V19" xr:uid="{5E63A387-B014-40F3-98C8-9F32EC796050}"/>
    <hyperlink ref="G37:H37" location="'FTB3 - Digitale Dokumentation'!D50" display="3.N1" xr:uid="{698C79B7-5F9D-46FE-8ABF-6EEF8816153E}"/>
    <hyperlink ref="G38:H38" location="'FTB3 - Digitale Dokumentation'!D51" display="3.N2" xr:uid="{95161DEA-C963-45A9-9500-F498C0A2C9D5}"/>
    <hyperlink ref="M37:N37" location="'FTB5 - Medikationsmanagement'!D7" display="5.S3" xr:uid="{7A5BCB98-056A-4762-BF26-ED7A662FDFB3}"/>
    <hyperlink ref="M38:N38" location="'FTB5 - Medikationsmanagement'!D9" display="5.V1" xr:uid="{69C5B51F-CA3E-4489-B69E-52EB9FB84675}"/>
    <hyperlink ref="M39:N39" location="'FTB5 - Medikationsmanagement'!D10" display="5.V2" xr:uid="{E1BBCFB8-C1FD-4F0F-B2EC-BB3685387F60}"/>
    <hyperlink ref="M40:N40" location="'FTB5 - Medikationsmanagement'!D11" display="5.V3" xr:uid="{75FB61F3-E12C-4B87-BE28-E252E5255DFC}"/>
    <hyperlink ref="M41:N41" location="'FTB5 - Medikationsmanagement'!D12" display="5.V4" xr:uid="{2E012749-5EBB-4182-A947-030CF54799B0}"/>
    <hyperlink ref="M42:N42" location="'FTB5 - Medikationsmanagement'!D13" display="5.V5" xr:uid="{9D81A976-DC96-4DD5-8E3A-81329D3D5022}"/>
    <hyperlink ref="M43:N43" location="'FTB5 - Medikationsmanagement'!D14" display="5.V6" xr:uid="{488B6022-780A-4963-949C-0EBAA40F6EAA}"/>
    <hyperlink ref="M44:N44" location="'FTB5 - Medikationsmanagement'!D15" display="5.V7" xr:uid="{205A5FBC-9809-43E3-B081-65860C400B30}"/>
    <hyperlink ref="M45:N45" location="'FTB5 - Medikationsmanagement'!D17" display="5.V8" xr:uid="{3D4E03E9-C19E-432B-AECA-28DC6E496B36}"/>
    <hyperlink ref="M46:N46" location="'FTB5 - Medikationsmanagement'!D18" display="5.V9" xr:uid="{4CABFB57-F804-46C9-B79C-BC31E3AAE496}"/>
    <hyperlink ref="M47:N47" location="'FTB5 - Medikationsmanagement'!D20" display="5.V10" xr:uid="{AC40B327-5B4D-46C3-954E-7113330CFFE4}"/>
    <hyperlink ref="M48:N48" location="'FTB5 - Medikationsmanagement'!D21" display="5.V11" xr:uid="{A8F81DFD-B81F-4A1E-B2B3-6F090C2EA1EE}"/>
    <hyperlink ref="M49:N49" location="'FTB5 - Medikationsmanagement'!D22" display="5.V12" xr:uid="{6FF860E4-17AA-449C-9846-32A74794D664}"/>
    <hyperlink ref="O37:P37" location="'FTB5 - Medikationsmanagement'!D24" display="5.N1" xr:uid="{1DB84996-6CD8-4974-B1FF-7D1D54CFA257}"/>
    <hyperlink ref="O38:P38" location="'FTB5 - Medikationsmanagement'!D25" display="5.N2" xr:uid="{8B2C8326-9254-4E6C-8F2C-FDF149B8EA9B}"/>
    <hyperlink ref="O39:P39" location="'FTB5 - Medikationsmanagement'!D26" display="5.N3" xr:uid="{25468052-BBDA-4F6B-BB01-04D0FD4124FD}"/>
    <hyperlink ref="O40:P40" location="'FTB5 - Medikationsmanagement'!D27" display="5.N4" xr:uid="{D147D7D7-6563-4C35-8F00-0A18AEC049C7}"/>
    <hyperlink ref="Q37:R37" location="'FTB6 - Leistungsanforderung'!D7" display="6.S3" xr:uid="{5BFA2DA7-9B70-4BAB-9959-F9E429C38816}"/>
    <hyperlink ref="Q38:R38" location="'FTB6 - Leistungsanforderung'!D9" display="6.V1" xr:uid="{EFCB8D3F-CE74-4191-946E-40D335201CB4}"/>
    <hyperlink ref="Q39:R39" location="'FTB6 - Leistungsanforderung'!D10" display="6.V2" xr:uid="{B7DA5206-C3DE-4633-B81F-B4678B6F3E3C}"/>
    <hyperlink ref="Q40:R40" location="'FTB6 - Leistungsanforderung'!D11" display="6.V3" xr:uid="{CF71D452-97F1-459A-8501-F8396FE1AED0}"/>
    <hyperlink ref="Q41:R41" location="'FTB6 - Leistungsanforderung'!D12" display="6.V4" xr:uid="{9A6C69FA-CA1F-46CE-A7A9-D6E707B361D7}"/>
    <hyperlink ref="Q42:R42" location="'FTB6 - Leistungsanforderung'!D13" display="6.V5" xr:uid="{65DF0DDA-CCEE-4A55-A626-A5653B5C1454}"/>
    <hyperlink ref="Q43:R43" location="'FTB6 - Leistungsanforderung'!D14" display="6.V6" xr:uid="{82486560-4C80-4C7F-A463-1F07CC36A2B3}"/>
    <hyperlink ref="Q44:R44" location="'FTB6 - Leistungsanforderung'!D15" display="6.V7" xr:uid="{903DD026-E704-4DCA-A72F-FA596A43590C}"/>
    <hyperlink ref="Q45:R45" location="'FTB6 - Leistungsanforderung'!D16" display="6.V8" xr:uid="{54636876-100A-41AB-89E5-54212F15F098}"/>
    <hyperlink ref="Q46:R46" location="'FTB6 - Leistungsanforderung'!D17" display="6.V9" xr:uid="{9CDFFDB1-6AE2-4158-B916-5739DDD480CC}"/>
    <hyperlink ref="Q47:R47" location="'FTB6 - Leistungsanforderung'!D18" display="6.V10" xr:uid="{BDAA7729-1B8C-4687-A9ED-DA0725CDEB94}"/>
    <hyperlink ref="S37:T37" location="'FTB6 - Leistungsanforderung'!D20" display="6.N1" xr:uid="{BF48C12F-8EF4-4386-B76C-350FACFBC11A}"/>
    <hyperlink ref="A38:B38" location="'FTB2 - Patientenportale'!D9" display="2.V1" xr:uid="{915D0BA5-F6AA-48A7-B15B-B9A7DD35C270}"/>
    <hyperlink ref="A40:B40" location="'FTB2 - Patientenportale'!D11" display="2.V3" xr:uid="{17296188-0D55-437B-AF24-43065BCFA83C}"/>
    <hyperlink ref="A41:B41" location="'FTB2 - Patientenportale'!D12" display="2.V4" xr:uid="{84BCEAF8-3CFE-48F6-81AB-6A2E5D3A1F1E}"/>
    <hyperlink ref="A42:B42" location="'FTB2 - Patientenportale'!D13" display="2.V5" xr:uid="{49E247CA-3CD1-4C7F-ACBA-AD9376E5181E}"/>
    <hyperlink ref="A43:B43" location="'FTB2 - Patientenportale'!D14" display="2.V6" xr:uid="{3B7AA755-E01F-482B-90BB-51D0DF9FCC76}"/>
    <hyperlink ref="A56:B56" location="'FTB2 - Patientenportale'!D29" display="2.V19" xr:uid="{7355EA95-39C9-42B0-8D4B-49CC226CD33C}"/>
    <hyperlink ref="A55:B55" location="'FTB2 - Patientenportale'!D28" display="2.V18" xr:uid="{7E319765-9157-40DD-822A-7E9808A95046}"/>
    <hyperlink ref="A54:B54" location="'FTB2 - Patientenportale'!D27" display="2.V17" xr:uid="{539F8763-A3BA-4BF2-85D8-22912780D773}"/>
    <hyperlink ref="A53:B53" location="'FTB2 - Patientenportale'!D25" display="2.V16" xr:uid="{1ED18036-2FD4-43E2-9ED7-8E48436E05D9}"/>
    <hyperlink ref="A52:B52" location="'FTB2 - Patientenportale'!D24" display="2.V15" xr:uid="{7F1D087C-2212-431D-8E13-37BFBD4BE20E}"/>
    <hyperlink ref="A51:B51" location="'FTB2 - Patientenportale'!D23" display="2.V14" xr:uid="{DCC08E2E-D523-459F-965E-2F9BE160C248}"/>
    <hyperlink ref="A50:B50" location="'FTB2 - Patientenportale'!D22" display="2.V13" xr:uid="{DC37E748-EEE4-4DD9-BC99-5B4055CE064F}"/>
    <hyperlink ref="A49:B49" location="'FTB2 - Patientenportale'!D21" display="2.V12" xr:uid="{84D73127-2B59-4AC1-9AD2-437C6A8D120C}"/>
    <hyperlink ref="A48:B48" location="'FTB2 - Patientenportale'!D20" display="2.V11" xr:uid="{E33F5193-C4F0-43EF-A1AB-122C6D39CD5A}"/>
    <hyperlink ref="A47:B47" location="'FTB2 - Patientenportale'!D18" display="2.V10" xr:uid="{F264AB4C-BC03-46C0-B29C-20725C64D5A7}"/>
    <hyperlink ref="A46:B46" location="'FTB2 - Patientenportale'!D17" display="2.V9" xr:uid="{C59D3FB1-E0BF-469F-9DDD-56E2C0A23B81}"/>
    <hyperlink ref="A45:B45" location="'FTB2 - Patientenportale'!D16" display="2.V8" xr:uid="{0FD5C6FA-17C8-4D9D-BCA1-E9955BD9C88C}"/>
    <hyperlink ref="A44:B44" location="'FTB2 - Patientenportale'!D15" display="2.V7" xr:uid="{62C9D4B0-ACB7-42F4-8748-5AB66D4B27F2}"/>
    <hyperlink ref="A39:B39" location="'FTB2 - Patientenportale'!D10" display="2.V2" xr:uid="{729EC702-A4AF-4F4F-9995-2ADAEF394033}"/>
    <hyperlink ref="I37:J37" location="'FTB4 - Entscheidungsunterstütz.'!D7" display="4.S3" xr:uid="{C193A38F-F081-4186-B78C-3EE71CB52ACA}"/>
    <hyperlink ref="I38:J38" location="'FTB4 - Entscheidungsunterstütz.'!D8" display="4.S4" xr:uid="{6A70CFD6-3D62-4040-BFB2-6555B16FD55F}"/>
    <hyperlink ref="I39:J39" location="'FTB4 - Entscheidungsunterstütz.'!D10" display="4.V1" xr:uid="{EE1D9D12-8407-46E3-8E7E-C333B7EA21DC}"/>
    <hyperlink ref="I40:J40" location="'FTB4 - Entscheidungsunterstütz.'!D11" display="4.V2" xr:uid="{3EA76C51-8C8E-4FBB-BF57-72F224A56F34}"/>
    <hyperlink ref="I41:J41" location="'FTB4 - Entscheidungsunterstütz.'!D12" display="4.V3" xr:uid="{99E039E2-C8E5-4A03-8F46-3DC3370784EF}"/>
    <hyperlink ref="I42:J42" location="'FTB4 - Entscheidungsunterstütz.'!D13" display="4.V4" xr:uid="{F425A953-4117-462E-ADEA-CCA90D1E22E7}"/>
    <hyperlink ref="I43:J43" location="'FTB4 - Entscheidungsunterstütz.'!D14" display="4.V5" xr:uid="{4A3959D1-A41E-45CB-A51E-727D18D3D2AD}"/>
    <hyperlink ref="I44:J44" location="'FTB4 - Entscheidungsunterstütz.'!D15" display="4.V6" xr:uid="{5BD50FCF-76F6-4B35-99B7-6F62D7D27A4A}"/>
    <hyperlink ref="I45:J45" location="'FTB4 - Entscheidungsunterstütz.'!D16" display="4.V7" xr:uid="{93FEBFCB-04E2-4980-A622-3577D44D92DF}"/>
    <hyperlink ref="I46:J46" location="'FTB4 - Entscheidungsunterstütz.'!D17" display="4.V8" xr:uid="{3FBEEA01-B09A-430A-A8C4-B2DB895A602A}"/>
    <hyperlink ref="I47:J47" location="'FTB4 - Entscheidungsunterstütz.'!D18" display="4.V9" xr:uid="{C9BD357F-1F5D-47BA-9C04-3D70BD3865F3}"/>
    <hyperlink ref="I48:J48" location="'FTB4 - Entscheidungsunterstütz.'!D19" display="4.V10" xr:uid="{E26B4AF7-FE61-4E0C-82FA-680AEB86A11F}"/>
    <hyperlink ref="I49:J49" location="'FTB4 - Entscheidungsunterstütz.'!D20" display="4.V11" xr:uid="{3B304FB0-9CB4-4C3D-943C-D3D954D4BCF6}"/>
    <hyperlink ref="K37:L37" location="'FTB4 - Entscheidungsunterstütz.'!D22" display="4.N1" xr:uid="{6D80BC78-3230-40CC-B6B4-601088F58439}"/>
    <hyperlink ref="D37:D38" location="'FTB2 - Patientenportale'!D31" display="2-A6" xr:uid="{4269A33A-3D45-4AE3-B919-098F6E7EE78B}"/>
    <hyperlink ref="D38:D39" location="'FTB2 - Patientenportale'!D29" display="2-A4" xr:uid="{C762A0CF-6776-4BC4-9CE5-32BA39AE8C3E}"/>
    <hyperlink ref="B37" location="'FTB2 - Patientenportale'!D7" display="'FTB2 - Patientenportale'!D7" xr:uid="{120C1AB7-3EE3-45AB-8DA7-4462E62470FB}"/>
    <hyperlink ref="A37" location="'FTB2 - Patientenportale'!D7" display="2.S3" xr:uid="{E4E21680-2A8B-4728-A29B-4A1FE9989EBB}"/>
  </hyperlinks>
  <pageMargins left="0.7" right="0.7" top="0.75" bottom="0.75" header="0.3" footer="0.3"/>
  <pageSetup paperSize="9" orientation="portrait" horizontalDpi="300" r:id="rId1"/>
  <drawing r:id="rId2"/>
  <extLst>
    <ext xmlns:x14="http://schemas.microsoft.com/office/spreadsheetml/2009/9/main" uri="{CCE6A557-97BC-4b89-ADB6-D9C93CAAB3DF}">
      <x14:dataValidations xmlns:xm="http://schemas.microsoft.com/office/excel/2006/main" count="1">
        <x14:dataValidation type="list" errorStyle="warning" allowBlank="1" showErrorMessage="1" errorTitle="Ungültiges Jahr" xr:uid="{8357A61A-1EAD-4391-8EC2-E8F25FBD86C1}">
          <x14:formula1>
            <xm:f>Wertelisten!$H$2:$H$8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4F72-5399-4DBE-9D83-2FBF06309989}">
  <dimension ref="A1:N33"/>
  <sheetViews>
    <sheetView showGridLines="0" zoomScale="85" zoomScaleNormal="85" workbookViewId="0">
      <pane ySplit="3" topLeftCell="A4" activePane="bottomLeft" state="frozen"/>
      <selection pane="bottomLeft" sqref="A1:I1"/>
    </sheetView>
  </sheetViews>
  <sheetFormatPr baseColWidth="10" defaultColWidth="10.85546875" defaultRowHeight="15" x14ac:dyDescent="0.25"/>
  <cols>
    <col min="1" max="1" width="7.140625" style="121" customWidth="1"/>
    <col min="2" max="2" width="14.7109375" style="121" bestFit="1" customWidth="1"/>
    <col min="3" max="3" width="46.5703125" style="121" customWidth="1"/>
    <col min="4" max="4" width="30" style="121" customWidth="1"/>
    <col min="5" max="5" width="20.42578125" style="121" customWidth="1"/>
    <col min="6" max="7" width="30" style="121" customWidth="1"/>
    <col min="8" max="8" width="39.42578125" style="121" customWidth="1"/>
    <col min="9" max="9" width="30" style="121" customWidth="1"/>
    <col min="10" max="10" width="11.42578125" style="121" customWidth="1"/>
    <col min="11" max="16384" width="10.85546875" style="121"/>
  </cols>
  <sheetData>
    <row r="1" spans="1:14" ht="44.1" customHeight="1" x14ac:dyDescent="0.25">
      <c r="A1" s="218" t="s">
        <v>337</v>
      </c>
      <c r="B1" s="218"/>
      <c r="C1" s="218"/>
      <c r="D1" s="218"/>
      <c r="E1" s="218"/>
      <c r="F1" s="218"/>
      <c r="G1" s="218"/>
      <c r="H1" s="218"/>
      <c r="I1" s="218"/>
    </row>
    <row r="2" spans="1:14" ht="59.45" customHeight="1" x14ac:dyDescent="0.25">
      <c r="A2" s="219" t="s">
        <v>344</v>
      </c>
      <c r="B2" s="220"/>
      <c r="C2" s="220"/>
      <c r="D2" s="220"/>
      <c r="E2" s="220"/>
      <c r="F2" s="220"/>
      <c r="G2" s="220"/>
      <c r="H2" s="220"/>
      <c r="I2" s="221"/>
    </row>
    <row r="3" spans="1:14" ht="39" thickBot="1" x14ac:dyDescent="0.3">
      <c r="A3" s="128" t="s">
        <v>83</v>
      </c>
      <c r="B3" s="128" t="s">
        <v>222</v>
      </c>
      <c r="C3" s="128" t="s">
        <v>84</v>
      </c>
      <c r="D3" s="128" t="s">
        <v>339</v>
      </c>
      <c r="E3" s="128" t="s">
        <v>352</v>
      </c>
      <c r="F3" s="128" t="s">
        <v>338</v>
      </c>
      <c r="G3" s="128" t="s">
        <v>85</v>
      </c>
      <c r="H3" s="128" t="s">
        <v>295</v>
      </c>
      <c r="I3" s="128" t="s">
        <v>86</v>
      </c>
    </row>
    <row r="4" spans="1:14" ht="17.45" customHeight="1" x14ac:dyDescent="0.25">
      <c r="A4" s="222" t="s">
        <v>300</v>
      </c>
      <c r="B4" s="214"/>
      <c r="C4" s="214"/>
      <c r="D4" s="214"/>
      <c r="E4" s="214"/>
      <c r="F4" s="214"/>
      <c r="G4" s="214"/>
      <c r="H4" s="214"/>
      <c r="I4" s="215"/>
    </row>
    <row r="5" spans="1:14" ht="25.5" x14ac:dyDescent="0.25">
      <c r="A5" s="129" t="s">
        <v>97</v>
      </c>
      <c r="B5" s="129" t="s">
        <v>87</v>
      </c>
      <c r="C5" s="130" t="s">
        <v>89</v>
      </c>
      <c r="D5" s="3"/>
      <c r="E5" s="129" t="s">
        <v>104</v>
      </c>
      <c r="F5" s="129" t="s">
        <v>88</v>
      </c>
      <c r="G5" s="130"/>
      <c r="H5" s="130"/>
      <c r="I5" s="130"/>
    </row>
    <row r="6" spans="1:14" ht="63.75" x14ac:dyDescent="0.25">
      <c r="A6" s="129" t="s">
        <v>98</v>
      </c>
      <c r="B6" s="129" t="s">
        <v>92</v>
      </c>
      <c r="C6" s="130" t="s">
        <v>93</v>
      </c>
      <c r="D6" s="131"/>
      <c r="E6" s="129" t="s">
        <v>104</v>
      </c>
      <c r="F6" s="129" t="s">
        <v>88</v>
      </c>
      <c r="G6" s="130"/>
      <c r="H6" s="132" t="s">
        <v>296</v>
      </c>
      <c r="I6" s="130"/>
      <c r="J6" s="122"/>
    </row>
    <row r="7" spans="1:14" ht="134.44999999999999" customHeight="1" thickBot="1" x14ac:dyDescent="0.3">
      <c r="A7" s="133" t="s">
        <v>99</v>
      </c>
      <c r="B7" s="129" t="s">
        <v>31</v>
      </c>
      <c r="C7" s="134" t="s">
        <v>354</v>
      </c>
      <c r="D7" s="4"/>
      <c r="E7" s="133">
        <v>64</v>
      </c>
      <c r="F7" s="133" t="s">
        <v>88</v>
      </c>
      <c r="G7" s="134"/>
      <c r="H7" s="135" t="s">
        <v>297</v>
      </c>
      <c r="I7" s="136" t="s">
        <v>345</v>
      </c>
    </row>
    <row r="8" spans="1:14" ht="18.600000000000001" customHeight="1" x14ac:dyDescent="0.25">
      <c r="A8" s="214" t="s">
        <v>303</v>
      </c>
      <c r="B8" s="214"/>
      <c r="C8" s="214"/>
      <c r="D8" s="214"/>
      <c r="E8" s="214"/>
      <c r="F8" s="214"/>
      <c r="G8" s="214"/>
      <c r="H8" s="214"/>
      <c r="I8" s="215"/>
    </row>
    <row r="9" spans="1:14" ht="89.25" x14ac:dyDescent="0.25">
      <c r="A9" s="137" t="s">
        <v>122</v>
      </c>
      <c r="B9" s="138" t="s">
        <v>35</v>
      </c>
      <c r="C9" s="139" t="s">
        <v>105</v>
      </c>
      <c r="D9" s="5"/>
      <c r="E9" s="138" t="s">
        <v>104</v>
      </c>
      <c r="F9" s="138" t="s">
        <v>0</v>
      </c>
      <c r="G9" s="139" t="s">
        <v>355</v>
      </c>
      <c r="H9" s="139" t="s">
        <v>106</v>
      </c>
      <c r="I9" s="139"/>
      <c r="N9" s="123"/>
    </row>
    <row r="10" spans="1:14" ht="63.75" x14ac:dyDescent="0.25">
      <c r="A10" s="140" t="s">
        <v>123</v>
      </c>
      <c r="B10" s="141" t="s">
        <v>36</v>
      </c>
      <c r="C10" s="142" t="s">
        <v>359</v>
      </c>
      <c r="D10" s="6"/>
      <c r="E10" s="141" t="s">
        <v>104</v>
      </c>
      <c r="F10" s="141" t="s">
        <v>0</v>
      </c>
      <c r="G10" s="142" t="s">
        <v>355</v>
      </c>
      <c r="H10" s="142"/>
      <c r="I10" s="142"/>
    </row>
    <row r="11" spans="1:14" ht="63.75" x14ac:dyDescent="0.25">
      <c r="A11" s="140" t="s">
        <v>124</v>
      </c>
      <c r="B11" s="141">
        <v>2</v>
      </c>
      <c r="C11" s="142" t="s">
        <v>294</v>
      </c>
      <c r="D11" s="7"/>
      <c r="E11" s="141">
        <v>202</v>
      </c>
      <c r="F11" s="141" t="s">
        <v>0</v>
      </c>
      <c r="G11" s="142" t="s">
        <v>355</v>
      </c>
      <c r="H11" s="142"/>
      <c r="I11" s="142"/>
    </row>
    <row r="12" spans="1:14" ht="140.25" x14ac:dyDescent="0.25">
      <c r="A12" s="140" t="s">
        <v>125</v>
      </c>
      <c r="B12" s="141" t="s">
        <v>37</v>
      </c>
      <c r="C12" s="142" t="s">
        <v>107</v>
      </c>
      <c r="D12" s="7"/>
      <c r="E12" s="141">
        <v>202</v>
      </c>
      <c r="F12" s="141" t="s">
        <v>0</v>
      </c>
      <c r="G12" s="142" t="s">
        <v>355</v>
      </c>
      <c r="H12" s="142"/>
      <c r="I12" s="143" t="s">
        <v>411</v>
      </c>
      <c r="J12" s="124"/>
      <c r="K12" s="125"/>
    </row>
    <row r="13" spans="1:14" ht="76.5" x14ac:dyDescent="0.25">
      <c r="A13" s="140" t="s">
        <v>126</v>
      </c>
      <c r="B13" s="141" t="s">
        <v>38</v>
      </c>
      <c r="C13" s="142" t="s">
        <v>108</v>
      </c>
      <c r="D13" s="7"/>
      <c r="E13" s="141">
        <v>203</v>
      </c>
      <c r="F13" s="141" t="s">
        <v>0</v>
      </c>
      <c r="G13" s="142" t="s">
        <v>355</v>
      </c>
      <c r="H13" s="142"/>
      <c r="I13" s="142" t="s">
        <v>335</v>
      </c>
    </row>
    <row r="14" spans="1:14" ht="51" x14ac:dyDescent="0.25">
      <c r="A14" s="140" t="s">
        <v>127</v>
      </c>
      <c r="B14" s="141">
        <v>4</v>
      </c>
      <c r="C14" s="142" t="s">
        <v>109</v>
      </c>
      <c r="D14" s="7"/>
      <c r="E14" s="141">
        <v>202</v>
      </c>
      <c r="F14" s="141" t="s">
        <v>0</v>
      </c>
      <c r="G14" s="142" t="s">
        <v>355</v>
      </c>
      <c r="H14" s="142"/>
      <c r="I14" s="142"/>
    </row>
    <row r="15" spans="1:14" ht="51" x14ac:dyDescent="0.25">
      <c r="A15" s="140" t="s">
        <v>128</v>
      </c>
      <c r="B15" s="141">
        <v>5</v>
      </c>
      <c r="C15" s="142" t="s">
        <v>110</v>
      </c>
      <c r="D15" s="7"/>
      <c r="E15" s="141">
        <v>189</v>
      </c>
      <c r="F15" s="141" t="s">
        <v>0</v>
      </c>
      <c r="G15" s="142" t="s">
        <v>355</v>
      </c>
      <c r="H15" s="142"/>
      <c r="I15" s="142"/>
    </row>
    <row r="16" spans="1:14" ht="51" x14ac:dyDescent="0.25">
      <c r="A16" s="140" t="s">
        <v>129</v>
      </c>
      <c r="B16" s="141">
        <v>6</v>
      </c>
      <c r="C16" s="142" t="s">
        <v>111</v>
      </c>
      <c r="D16" s="7"/>
      <c r="E16" s="141">
        <v>195</v>
      </c>
      <c r="F16" s="141" t="s">
        <v>0</v>
      </c>
      <c r="G16" s="142" t="s">
        <v>355</v>
      </c>
      <c r="H16" s="142"/>
      <c r="I16" s="142"/>
    </row>
    <row r="17" spans="1:11" ht="76.5" x14ac:dyDescent="0.25">
      <c r="A17" s="140" t="s">
        <v>130</v>
      </c>
      <c r="B17" s="141">
        <v>7</v>
      </c>
      <c r="C17" s="142" t="s">
        <v>360</v>
      </c>
      <c r="D17" s="7"/>
      <c r="E17" s="141">
        <v>202</v>
      </c>
      <c r="F17" s="141" t="s">
        <v>0</v>
      </c>
      <c r="G17" s="142" t="s">
        <v>355</v>
      </c>
      <c r="H17" s="142"/>
      <c r="I17" s="142"/>
    </row>
    <row r="18" spans="1:11" ht="90" thickBot="1" x14ac:dyDescent="0.3">
      <c r="A18" s="144" t="s">
        <v>131</v>
      </c>
      <c r="B18" s="145">
        <v>8</v>
      </c>
      <c r="C18" s="146" t="s">
        <v>112</v>
      </c>
      <c r="D18" s="8"/>
      <c r="E18" s="145">
        <v>178</v>
      </c>
      <c r="F18" s="145" t="s">
        <v>0</v>
      </c>
      <c r="G18" s="146" t="s">
        <v>355</v>
      </c>
      <c r="H18" s="146" t="s">
        <v>113</v>
      </c>
      <c r="I18" s="146"/>
      <c r="J18" s="126"/>
      <c r="K18" s="126"/>
    </row>
    <row r="19" spans="1:11" ht="17.45" customHeight="1" x14ac:dyDescent="0.25">
      <c r="A19" s="214" t="s">
        <v>304</v>
      </c>
      <c r="B19" s="214"/>
      <c r="C19" s="214"/>
      <c r="D19" s="214"/>
      <c r="E19" s="214"/>
      <c r="F19" s="214"/>
      <c r="G19" s="214"/>
      <c r="H19" s="214"/>
      <c r="I19" s="215"/>
      <c r="J19" s="126"/>
      <c r="K19" s="126"/>
    </row>
    <row r="20" spans="1:11" ht="63.75" x14ac:dyDescent="0.25">
      <c r="A20" s="138" t="s">
        <v>132</v>
      </c>
      <c r="B20" s="138">
        <v>9</v>
      </c>
      <c r="C20" s="139" t="s">
        <v>114</v>
      </c>
      <c r="D20" s="5"/>
      <c r="E20" s="138">
        <v>203</v>
      </c>
      <c r="F20" s="138" t="s">
        <v>0</v>
      </c>
      <c r="G20" s="139" t="s">
        <v>355</v>
      </c>
      <c r="H20" s="139" t="s">
        <v>106</v>
      </c>
      <c r="I20" s="139"/>
      <c r="J20" s="124"/>
      <c r="K20" s="126"/>
    </row>
    <row r="21" spans="1:11" ht="63.75" x14ac:dyDescent="0.25">
      <c r="A21" s="141" t="s">
        <v>133</v>
      </c>
      <c r="B21" s="141">
        <v>10</v>
      </c>
      <c r="C21" s="142" t="s">
        <v>115</v>
      </c>
      <c r="D21" s="7"/>
      <c r="E21" s="141">
        <v>203</v>
      </c>
      <c r="F21" s="141" t="s">
        <v>0</v>
      </c>
      <c r="G21" s="142" t="s">
        <v>355</v>
      </c>
      <c r="H21" s="142"/>
      <c r="I21" s="142"/>
    </row>
    <row r="22" spans="1:11" ht="51" x14ac:dyDescent="0.25">
      <c r="A22" s="141" t="s">
        <v>134</v>
      </c>
      <c r="B22" s="141">
        <v>11</v>
      </c>
      <c r="C22" s="142" t="s">
        <v>116</v>
      </c>
      <c r="D22" s="7"/>
      <c r="E22" s="141">
        <v>203</v>
      </c>
      <c r="F22" s="141" t="s">
        <v>0</v>
      </c>
      <c r="G22" s="142" t="s">
        <v>355</v>
      </c>
      <c r="H22" s="142"/>
      <c r="I22" s="142"/>
    </row>
    <row r="23" spans="1:11" ht="51" x14ac:dyDescent="0.25">
      <c r="A23" s="141" t="s">
        <v>135</v>
      </c>
      <c r="B23" s="141">
        <v>12</v>
      </c>
      <c r="C23" s="142" t="s">
        <v>117</v>
      </c>
      <c r="D23" s="7"/>
      <c r="E23" s="141">
        <v>203</v>
      </c>
      <c r="F23" s="141" t="s">
        <v>0</v>
      </c>
      <c r="G23" s="142" t="s">
        <v>355</v>
      </c>
      <c r="H23" s="142"/>
      <c r="I23" s="142"/>
    </row>
    <row r="24" spans="1:11" ht="76.5" x14ac:dyDescent="0.25">
      <c r="A24" s="141" t="s">
        <v>136</v>
      </c>
      <c r="B24" s="141">
        <v>13</v>
      </c>
      <c r="C24" s="142" t="s">
        <v>118</v>
      </c>
      <c r="D24" s="7"/>
      <c r="E24" s="141">
        <v>148</v>
      </c>
      <c r="F24" s="141" t="s">
        <v>0</v>
      </c>
      <c r="G24" s="142" t="s">
        <v>355</v>
      </c>
      <c r="H24" s="142"/>
      <c r="I24" s="143" t="s">
        <v>418</v>
      </c>
    </row>
    <row r="25" spans="1:11" ht="77.25" thickBot="1" x14ac:dyDescent="0.3">
      <c r="A25" s="145" t="s">
        <v>137</v>
      </c>
      <c r="B25" s="145">
        <v>14</v>
      </c>
      <c r="C25" s="146" t="s">
        <v>119</v>
      </c>
      <c r="D25" s="8"/>
      <c r="E25" s="145">
        <v>196</v>
      </c>
      <c r="F25" s="145" t="s">
        <v>0</v>
      </c>
      <c r="G25" s="146" t="s">
        <v>355</v>
      </c>
      <c r="H25" s="146"/>
      <c r="I25" s="146"/>
    </row>
    <row r="26" spans="1:11" ht="15.6" customHeight="1" x14ac:dyDescent="0.25">
      <c r="A26" s="214" t="s">
        <v>301</v>
      </c>
      <c r="B26" s="214"/>
      <c r="C26" s="214"/>
      <c r="D26" s="214"/>
      <c r="E26" s="214"/>
      <c r="F26" s="214"/>
      <c r="G26" s="214"/>
      <c r="H26" s="214"/>
      <c r="I26" s="215"/>
    </row>
    <row r="27" spans="1:11" ht="114.75" x14ac:dyDescent="0.25">
      <c r="A27" s="147" t="s">
        <v>138</v>
      </c>
      <c r="B27" s="147">
        <v>15</v>
      </c>
      <c r="C27" s="148" t="s">
        <v>361</v>
      </c>
      <c r="D27" s="5"/>
      <c r="E27" s="147">
        <v>193</v>
      </c>
      <c r="F27" s="138" t="s">
        <v>0</v>
      </c>
      <c r="G27" s="148" t="s">
        <v>355</v>
      </c>
      <c r="H27" s="148" t="s">
        <v>106</v>
      </c>
      <c r="I27" s="148"/>
    </row>
    <row r="28" spans="1:11" ht="102" x14ac:dyDescent="0.25">
      <c r="A28" s="140" t="s">
        <v>139</v>
      </c>
      <c r="B28" s="140">
        <v>16</v>
      </c>
      <c r="C28" s="149" t="s">
        <v>362</v>
      </c>
      <c r="D28" s="7"/>
      <c r="E28" s="140">
        <v>190</v>
      </c>
      <c r="F28" s="141" t="s">
        <v>0</v>
      </c>
      <c r="G28" s="149" t="s">
        <v>355</v>
      </c>
      <c r="H28" s="149" t="s">
        <v>120</v>
      </c>
      <c r="I28" s="149"/>
    </row>
    <row r="29" spans="1:11" ht="39" thickBot="1" x14ac:dyDescent="0.3">
      <c r="A29" s="144" t="s">
        <v>140</v>
      </c>
      <c r="B29" s="144">
        <v>17</v>
      </c>
      <c r="C29" s="150" t="s">
        <v>121</v>
      </c>
      <c r="D29" s="8"/>
      <c r="E29" s="144" t="s">
        <v>104</v>
      </c>
      <c r="F29" s="145" t="s">
        <v>0</v>
      </c>
      <c r="G29" s="150" t="s">
        <v>355</v>
      </c>
      <c r="H29" s="150"/>
      <c r="I29" s="150"/>
    </row>
    <row r="30" spans="1:11" ht="61.5" customHeight="1" x14ac:dyDescent="0.25">
      <c r="A30" s="216" t="s">
        <v>412</v>
      </c>
      <c r="B30" s="216"/>
      <c r="C30" s="216"/>
      <c r="D30" s="216"/>
      <c r="E30" s="216"/>
      <c r="F30" s="216"/>
      <c r="G30" s="216"/>
      <c r="H30" s="216"/>
      <c r="I30" s="217"/>
    </row>
    <row r="31" spans="1:11" ht="104.1" customHeight="1" x14ac:dyDescent="0.25">
      <c r="A31" s="151" t="s">
        <v>100</v>
      </c>
      <c r="B31" s="151" t="s">
        <v>32</v>
      </c>
      <c r="C31" s="152" t="s">
        <v>94</v>
      </c>
      <c r="D31" s="9"/>
      <c r="E31" s="151" t="s">
        <v>104</v>
      </c>
      <c r="F31" s="151" t="s">
        <v>1</v>
      </c>
      <c r="G31" s="152" t="s">
        <v>356</v>
      </c>
      <c r="H31" s="152" t="s">
        <v>298</v>
      </c>
      <c r="I31" s="152"/>
      <c r="J31" s="10" t="b">
        <f>AND((COUNTIF($D$9:$D$11,"Ist umgesetzt")+COUNTIF($D$9:$D$11,"Trifft nicht zu")+COUNTIF($D$14:$D$18,"Ist umgesetzt")=COUNTA($C$9:$C$11,$C$14:$C$18)),OR($D$12="Ist umgesetzt",$D$13="Ist umgesetzt"))</f>
        <v>0</v>
      </c>
      <c r="K31" s="127"/>
    </row>
    <row r="32" spans="1:11" ht="119.1" customHeight="1" x14ac:dyDescent="0.25">
      <c r="A32" s="153" t="s">
        <v>101</v>
      </c>
      <c r="B32" s="153" t="s">
        <v>33</v>
      </c>
      <c r="C32" s="154" t="s">
        <v>95</v>
      </c>
      <c r="D32" s="3"/>
      <c r="E32" s="153" t="s">
        <v>104</v>
      </c>
      <c r="F32" s="153" t="s">
        <v>1</v>
      </c>
      <c r="G32" s="154" t="s">
        <v>357</v>
      </c>
      <c r="H32" s="154" t="s">
        <v>298</v>
      </c>
      <c r="I32" s="155" t="s">
        <v>334</v>
      </c>
      <c r="J32" s="10" t="b">
        <f>COUNTIF(D20:D25,"Ist umgesetzt")=COUNTA(C20:C25)</f>
        <v>0</v>
      </c>
    </row>
    <row r="33" spans="1:10" ht="89.25" x14ac:dyDescent="0.25">
      <c r="A33" s="153" t="s">
        <v>102</v>
      </c>
      <c r="B33" s="153" t="s">
        <v>34</v>
      </c>
      <c r="C33" s="154" t="s">
        <v>96</v>
      </c>
      <c r="D33" s="3"/>
      <c r="E33" s="153" t="s">
        <v>104</v>
      </c>
      <c r="F33" s="153" t="s">
        <v>1</v>
      </c>
      <c r="G33" s="154" t="s">
        <v>358</v>
      </c>
      <c r="H33" s="154" t="s">
        <v>299</v>
      </c>
      <c r="I33" s="154"/>
      <c r="J33" s="10" t="b">
        <f>COUNTIF(D27:D29,"Ist umgesetzt")=COUNTA(C27:C29)</f>
        <v>0</v>
      </c>
    </row>
  </sheetData>
  <sheetProtection algorithmName="SHA-512" hashValue="5TEz2Baq8YYPbWDoShoCY3n8rmLTHFu285S8CHxqKp4pu6PXp/1cX/tRYUO05aFPixi+eFfSoV/RQerltdFW7w==" saltValue="EuYBkhOV8L+zHDh9IEi5HQ==" spinCount="100000" sheet="1" formatCells="0" formatColumns="0" formatRows="0" insertColumns="0" insertRows="0" insertHyperlinks="0" deleteColumns="0" deleteRows="0" sort="0" autoFilter="0" pivotTables="0"/>
  <mergeCells count="7">
    <mergeCell ref="A26:I26"/>
    <mergeCell ref="A30:I30"/>
    <mergeCell ref="A1:I1"/>
    <mergeCell ref="A2:I2"/>
    <mergeCell ref="A4:I4"/>
    <mergeCell ref="A8:I8"/>
    <mergeCell ref="A19:I19"/>
  </mergeCells>
  <conditionalFormatting sqref="A31:I31">
    <cfRule type="expression" dxfId="10" priority="3">
      <formula>OR($J$31=FALSE,NOT($D$7="In Betrieb"))</formula>
    </cfRule>
  </conditionalFormatting>
  <conditionalFormatting sqref="A32:I32">
    <cfRule type="expression" dxfId="9" priority="2">
      <formula>OR($J$32=FALSE,NOT($D$7="In Betrieb"))</formula>
    </cfRule>
  </conditionalFormatting>
  <conditionalFormatting sqref="A33:I33">
    <cfRule type="expression" dxfId="8" priority="1">
      <formula>OR($J$33=FALSE,NOT($D$7="In Betrieb"))</formula>
    </cfRule>
  </conditionalFormatting>
  <dataValidations count="2">
    <dataValidation type="custom" showErrorMessage="1" errorTitle="Ungültiger Wert" error="Es können nur numerische Werte von 0-100 angegeben werden. Außerdem muss der entsprechende digitale Dienst &quot;In Betrieb&quot; sein und die korrespondierenden MUSS-Anforderungen umgesetzt sein." sqref="D33 D31" xr:uid="{3F87648F-339A-4ED4-9199-19725D11FD08}">
      <formula1>AND($D$7="In Betrieb", ISNUMBER(D31), D31&gt;=0, D31&lt;=100, J31=TRUE)</formula1>
    </dataValidation>
    <dataValidation type="custom" showErrorMessage="1" errorTitle="Wert kann nicht gewählt werden." error="Es können nur numerische Werte von 0-100 angegeben werden. Außerdem muss der entsprechende digitale Dienst &quot;In Betrieb&quot; sein und die korrespondierenden MUSS-Anforderungen umgesetzt sein." sqref="D32" xr:uid="{6CEBEEA4-A7DF-4295-B538-23B6F5AA44E3}">
      <formula1>AND($D$7="In Betrieb", ISNUMBER(D32), D32&gt;=0, D32&lt;=100, J32=TRUE)</formula1>
    </dataValidation>
  </dataValidations>
  <pageMargins left="0.7" right="0.7" top="0.78740157499999996" bottom="0.78740157499999996" header="0.3" footer="0.3"/>
  <pageSetup paperSize="9" orientation="portrait" horizontalDpi="300" verticalDpi="0" r:id="rId1"/>
  <extLst>
    <ext xmlns:x14="http://schemas.microsoft.com/office/spreadsheetml/2009/9/main" uri="{CCE6A557-97BC-4b89-ADB6-D9C93CAAB3DF}">
      <x14:dataValidations xmlns:xm="http://schemas.microsoft.com/office/excel/2006/main" count="4">
        <x14:dataValidation type="list" errorStyle="warning" allowBlank="1" showErrorMessage="1" errorTitle="Ungültiger Wert" xr:uid="{A58B5BEC-9CA8-4AEE-B123-D057448E4D99}">
          <x14:formula1>
            <xm:f>IF($D$7="In Betrieb",Wertelisten!$I$2:$I$4,Wertelisten!$I$3:$I$4)</xm:f>
          </x14:formula1>
          <xm:sqref>D9 D11:D18 D20:D25 D27:D29</xm:sqref>
        </x14:dataValidation>
        <x14:dataValidation type="list" errorStyle="warning" allowBlank="1" showErrorMessage="1" errorTitle="Ungültiger Wert" xr:uid="{3A3176D9-3805-4D99-B3D4-3181F615F102}">
          <x14:formula1>
            <xm:f>IF($D$7="In Betrieb",Wertelisten!$J$2:$J$5,Wertelisten!$J$3:$J$5)</xm:f>
          </x14:formula1>
          <xm:sqref>D10</xm:sqref>
        </x14:dataValidation>
        <x14:dataValidation type="list" errorStyle="warning" allowBlank="1" showErrorMessage="1" errorTitle="Ungültiger Wert" xr:uid="{479A6545-C7EE-4228-9E5C-EE05E8F0D786}">
          <x14:formula1>
            <xm:f>Wertelisten!$K$2:$K$4</xm:f>
          </x14:formula1>
          <xm:sqref>D7</xm:sqref>
        </x14:dataValidation>
        <x14:dataValidation type="list" errorStyle="warning" allowBlank="1" showErrorMessage="1" errorTitle="Ungültiger Wert" promptTitle="Test" xr:uid="{CF196EEC-36CE-49C9-B31D-3C924617288B}">
          <x14:formula1>
            <xm:f>Wertelisten!$L$2:$L$3</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A310-E3AE-49F6-AE12-4D39F065D420}">
  <dimension ref="A1:L51"/>
  <sheetViews>
    <sheetView showGridLines="0" zoomScale="85" zoomScaleNormal="85" workbookViewId="0">
      <pane ySplit="3" topLeftCell="A4" activePane="bottomLeft" state="frozen"/>
      <selection pane="bottomLeft" sqref="A1:I1"/>
    </sheetView>
  </sheetViews>
  <sheetFormatPr baseColWidth="10" defaultRowHeight="15" x14ac:dyDescent="0.25"/>
  <cols>
    <col min="1" max="1" width="7.140625" style="15" customWidth="1"/>
    <col min="2" max="2" width="14.140625" style="15" bestFit="1" customWidth="1"/>
    <col min="3" max="3" width="46.5703125" style="15" customWidth="1"/>
    <col min="4" max="4" width="30" style="15" customWidth="1"/>
    <col min="5" max="5" width="20.42578125" style="15" customWidth="1"/>
    <col min="6" max="9" width="30" style="15" customWidth="1"/>
    <col min="10" max="10" width="10.85546875" style="15" customWidth="1"/>
    <col min="11" max="16384" width="11.42578125" style="15"/>
  </cols>
  <sheetData>
    <row r="1" spans="1:10" ht="44.45" customHeight="1" x14ac:dyDescent="0.25">
      <c r="A1" s="218" t="s">
        <v>348</v>
      </c>
      <c r="B1" s="218"/>
      <c r="C1" s="218"/>
      <c r="D1" s="218"/>
      <c r="E1" s="218"/>
      <c r="F1" s="218"/>
      <c r="G1" s="218"/>
      <c r="H1" s="218"/>
      <c r="I1" s="218"/>
    </row>
    <row r="2" spans="1:10" ht="59.1" customHeight="1" x14ac:dyDescent="0.25">
      <c r="A2" s="219" t="s">
        <v>344</v>
      </c>
      <c r="B2" s="220"/>
      <c r="C2" s="220"/>
      <c r="D2" s="220"/>
      <c r="E2" s="220"/>
      <c r="F2" s="220"/>
      <c r="G2" s="220"/>
      <c r="H2" s="220"/>
      <c r="I2" s="221"/>
    </row>
    <row r="3" spans="1:10" ht="39" thickBot="1" x14ac:dyDescent="0.3">
      <c r="A3" s="157" t="s">
        <v>83</v>
      </c>
      <c r="B3" s="157" t="s">
        <v>222</v>
      </c>
      <c r="C3" s="157" t="s">
        <v>84</v>
      </c>
      <c r="D3" s="157" t="s">
        <v>339</v>
      </c>
      <c r="E3" s="157" t="s">
        <v>352</v>
      </c>
      <c r="F3" s="157" t="s">
        <v>353</v>
      </c>
      <c r="G3" s="157" t="s">
        <v>85</v>
      </c>
      <c r="H3" s="157" t="s">
        <v>295</v>
      </c>
      <c r="I3" s="157" t="s">
        <v>86</v>
      </c>
      <c r="J3" s="121"/>
    </row>
    <row r="4" spans="1:10" x14ac:dyDescent="0.25">
      <c r="A4" s="222" t="s">
        <v>300</v>
      </c>
      <c r="B4" s="214"/>
      <c r="C4" s="214"/>
      <c r="D4" s="214"/>
      <c r="E4" s="214"/>
      <c r="F4" s="214"/>
      <c r="G4" s="214"/>
      <c r="H4" s="214"/>
      <c r="I4" s="215"/>
      <c r="J4" s="121"/>
    </row>
    <row r="5" spans="1:10" ht="25.5" x14ac:dyDescent="0.25">
      <c r="A5" s="153" t="s">
        <v>141</v>
      </c>
      <c r="B5" s="153" t="s">
        <v>142</v>
      </c>
      <c r="C5" s="154" t="s">
        <v>89</v>
      </c>
      <c r="D5" s="3"/>
      <c r="E5" s="153" t="s">
        <v>104</v>
      </c>
      <c r="F5" s="153" t="s">
        <v>88</v>
      </c>
      <c r="G5" s="153"/>
      <c r="H5" s="154"/>
      <c r="I5" s="154"/>
      <c r="J5" s="121"/>
    </row>
    <row r="6" spans="1:10" ht="99.95" customHeight="1" x14ac:dyDescent="0.25">
      <c r="A6" s="153" t="s">
        <v>191</v>
      </c>
      <c r="B6" s="153" t="s">
        <v>143</v>
      </c>
      <c r="C6" s="154" t="s">
        <v>93</v>
      </c>
      <c r="D6" s="156"/>
      <c r="E6" s="153" t="s">
        <v>104</v>
      </c>
      <c r="F6" s="153" t="s">
        <v>88</v>
      </c>
      <c r="G6" s="153"/>
      <c r="H6" s="132" t="s">
        <v>296</v>
      </c>
      <c r="I6" s="154"/>
      <c r="J6" s="121"/>
    </row>
    <row r="7" spans="1:10" ht="166.5" thickBot="1" x14ac:dyDescent="0.3">
      <c r="A7" s="159" t="s">
        <v>144</v>
      </c>
      <c r="B7" s="159" t="s">
        <v>41</v>
      </c>
      <c r="C7" s="160" t="s">
        <v>365</v>
      </c>
      <c r="D7" s="11"/>
      <c r="E7" s="159">
        <v>48</v>
      </c>
      <c r="F7" s="159" t="s">
        <v>88</v>
      </c>
      <c r="G7" s="159"/>
      <c r="H7" s="161" t="s">
        <v>297</v>
      </c>
      <c r="I7" s="162" t="s">
        <v>345</v>
      </c>
      <c r="J7" s="121"/>
    </row>
    <row r="8" spans="1:10" x14ac:dyDescent="0.25">
      <c r="A8" s="214" t="s">
        <v>302</v>
      </c>
      <c r="B8" s="214"/>
      <c r="C8" s="214"/>
      <c r="D8" s="214"/>
      <c r="E8" s="214"/>
      <c r="F8" s="214"/>
      <c r="G8" s="214"/>
      <c r="H8" s="214"/>
      <c r="I8" s="215"/>
      <c r="J8" s="121"/>
    </row>
    <row r="9" spans="1:10" ht="94.5" customHeight="1" x14ac:dyDescent="0.25">
      <c r="A9" s="138" t="s">
        <v>162</v>
      </c>
      <c r="B9" s="138">
        <v>18</v>
      </c>
      <c r="C9" s="139" t="s">
        <v>366</v>
      </c>
      <c r="D9" s="5"/>
      <c r="E9" s="138">
        <v>133</v>
      </c>
      <c r="F9" s="138" t="s">
        <v>0</v>
      </c>
      <c r="G9" s="139" t="s">
        <v>363</v>
      </c>
      <c r="H9" s="139" t="s">
        <v>106</v>
      </c>
      <c r="I9" s="139"/>
      <c r="J9" s="121"/>
    </row>
    <row r="10" spans="1:10" ht="63.75" x14ac:dyDescent="0.25">
      <c r="A10" s="141" t="s">
        <v>163</v>
      </c>
      <c r="B10" s="141">
        <v>19</v>
      </c>
      <c r="C10" s="142" t="s">
        <v>145</v>
      </c>
      <c r="D10" s="7"/>
      <c r="E10" s="141" t="s">
        <v>104</v>
      </c>
      <c r="F10" s="141" t="s">
        <v>0</v>
      </c>
      <c r="G10" s="142" t="s">
        <v>363</v>
      </c>
      <c r="H10" s="142"/>
      <c r="I10" s="142"/>
      <c r="J10" s="121"/>
    </row>
    <row r="11" spans="1:10" ht="89.25" x14ac:dyDescent="0.25">
      <c r="A11" s="141" t="s">
        <v>164</v>
      </c>
      <c r="B11" s="141" t="s">
        <v>42</v>
      </c>
      <c r="C11" s="142" t="s">
        <v>367</v>
      </c>
      <c r="D11" s="7"/>
      <c r="E11" s="141" t="s">
        <v>104</v>
      </c>
      <c r="F11" s="141" t="s">
        <v>0</v>
      </c>
      <c r="G11" s="142" t="s">
        <v>363</v>
      </c>
      <c r="H11" s="142"/>
      <c r="I11" s="142"/>
      <c r="J11" s="121"/>
    </row>
    <row r="12" spans="1:10" ht="102" x14ac:dyDescent="0.25">
      <c r="A12" s="141" t="s">
        <v>165</v>
      </c>
      <c r="B12" s="141" t="s">
        <v>43</v>
      </c>
      <c r="C12" s="142" t="s">
        <v>368</v>
      </c>
      <c r="D12" s="7"/>
      <c r="E12" s="141" t="s">
        <v>104</v>
      </c>
      <c r="F12" s="141" t="s">
        <v>0</v>
      </c>
      <c r="G12" s="142" t="s">
        <v>363</v>
      </c>
      <c r="H12" s="142"/>
      <c r="I12" s="142"/>
      <c r="J12" s="121"/>
    </row>
    <row r="13" spans="1:10" ht="76.5" x14ac:dyDescent="0.25">
      <c r="A13" s="141" t="s">
        <v>166</v>
      </c>
      <c r="B13" s="141">
        <v>21</v>
      </c>
      <c r="C13" s="142" t="s">
        <v>369</v>
      </c>
      <c r="D13" s="7"/>
      <c r="E13" s="141">
        <v>134</v>
      </c>
      <c r="F13" s="141" t="s">
        <v>0</v>
      </c>
      <c r="G13" s="142" t="s">
        <v>363</v>
      </c>
      <c r="H13" s="142"/>
      <c r="I13" s="142"/>
      <c r="J13" s="121"/>
    </row>
    <row r="14" spans="1:10" ht="91.5" customHeight="1" x14ac:dyDescent="0.25">
      <c r="A14" s="141" t="s">
        <v>167</v>
      </c>
      <c r="B14" s="141">
        <v>22</v>
      </c>
      <c r="C14" s="142" t="s">
        <v>146</v>
      </c>
      <c r="D14" s="7"/>
      <c r="E14" s="141">
        <v>179</v>
      </c>
      <c r="F14" s="141" t="s">
        <v>0</v>
      </c>
      <c r="G14" s="142" t="s">
        <v>363</v>
      </c>
      <c r="H14" s="142"/>
      <c r="I14" s="142"/>
      <c r="J14" s="121"/>
    </row>
    <row r="15" spans="1:10" ht="63.75" x14ac:dyDescent="0.25">
      <c r="A15" s="141" t="s">
        <v>168</v>
      </c>
      <c r="B15" s="141">
        <v>23</v>
      </c>
      <c r="C15" s="142" t="s">
        <v>370</v>
      </c>
      <c r="D15" s="7"/>
      <c r="E15" s="141">
        <v>142</v>
      </c>
      <c r="F15" s="141" t="s">
        <v>0</v>
      </c>
      <c r="G15" s="142" t="s">
        <v>363</v>
      </c>
      <c r="H15" s="142"/>
      <c r="I15" s="142"/>
      <c r="J15" s="121"/>
    </row>
    <row r="16" spans="1:10" ht="99" customHeight="1" x14ac:dyDescent="0.25">
      <c r="A16" s="141" t="s">
        <v>169</v>
      </c>
      <c r="B16" s="141">
        <v>24</v>
      </c>
      <c r="C16" s="142" t="s">
        <v>371</v>
      </c>
      <c r="D16" s="7"/>
      <c r="E16" s="141" t="s">
        <v>104</v>
      </c>
      <c r="F16" s="141" t="s">
        <v>0</v>
      </c>
      <c r="G16" s="142" t="s">
        <v>363</v>
      </c>
      <c r="H16" s="142"/>
      <c r="I16" s="143" t="s">
        <v>350</v>
      </c>
      <c r="J16" s="121"/>
    </row>
    <row r="17" spans="1:10" ht="38.25" x14ac:dyDescent="0.25">
      <c r="A17" s="141" t="s">
        <v>279</v>
      </c>
      <c r="B17" s="163" t="s">
        <v>44</v>
      </c>
      <c r="C17" s="142" t="s">
        <v>147</v>
      </c>
      <c r="D17" s="7"/>
      <c r="E17" s="141" t="s">
        <v>104</v>
      </c>
      <c r="F17" s="141" t="s">
        <v>0</v>
      </c>
      <c r="G17" s="142" t="s">
        <v>363</v>
      </c>
      <c r="H17" s="142"/>
      <c r="I17" s="143"/>
      <c r="J17" s="121"/>
    </row>
    <row r="18" spans="1:10" ht="38.25" x14ac:dyDescent="0.25">
      <c r="A18" s="141" t="s">
        <v>280</v>
      </c>
      <c r="B18" s="163" t="s">
        <v>45</v>
      </c>
      <c r="C18" s="142" t="s">
        <v>148</v>
      </c>
      <c r="D18" s="7"/>
      <c r="E18" s="141" t="s">
        <v>104</v>
      </c>
      <c r="F18" s="141" t="s">
        <v>0</v>
      </c>
      <c r="G18" s="142" t="s">
        <v>363</v>
      </c>
      <c r="H18" s="142"/>
      <c r="I18" s="143"/>
      <c r="J18" s="121"/>
    </row>
    <row r="19" spans="1:10" ht="38.25" x14ac:dyDescent="0.25">
      <c r="A19" s="141" t="s">
        <v>281</v>
      </c>
      <c r="B19" s="163" t="s">
        <v>46</v>
      </c>
      <c r="C19" s="142" t="s">
        <v>149</v>
      </c>
      <c r="D19" s="7"/>
      <c r="E19" s="141" t="s">
        <v>104</v>
      </c>
      <c r="F19" s="141" t="s">
        <v>0</v>
      </c>
      <c r="G19" s="142" t="s">
        <v>363</v>
      </c>
      <c r="H19" s="142"/>
      <c r="I19" s="143"/>
      <c r="J19" s="121"/>
    </row>
    <row r="20" spans="1:10" ht="38.25" x14ac:dyDescent="0.25">
      <c r="A20" s="141" t="s">
        <v>282</v>
      </c>
      <c r="B20" s="163" t="s">
        <v>47</v>
      </c>
      <c r="C20" s="142" t="s">
        <v>150</v>
      </c>
      <c r="D20" s="7"/>
      <c r="E20" s="141" t="s">
        <v>104</v>
      </c>
      <c r="F20" s="141" t="s">
        <v>0</v>
      </c>
      <c r="G20" s="142" t="s">
        <v>363</v>
      </c>
      <c r="H20" s="142"/>
      <c r="I20" s="143"/>
      <c r="J20" s="121"/>
    </row>
    <row r="21" spans="1:10" ht="38.25" x14ac:dyDescent="0.25">
      <c r="A21" s="141" t="s">
        <v>283</v>
      </c>
      <c r="B21" s="163" t="s">
        <v>48</v>
      </c>
      <c r="C21" s="142" t="s">
        <v>151</v>
      </c>
      <c r="D21" s="7"/>
      <c r="E21" s="141" t="s">
        <v>104</v>
      </c>
      <c r="F21" s="141" t="s">
        <v>0</v>
      </c>
      <c r="G21" s="142" t="s">
        <v>363</v>
      </c>
      <c r="H21" s="142"/>
      <c r="I21" s="143"/>
      <c r="J21" s="121"/>
    </row>
    <row r="22" spans="1:10" ht="38.25" x14ac:dyDescent="0.25">
      <c r="A22" s="141" t="s">
        <v>284</v>
      </c>
      <c r="B22" s="163" t="s">
        <v>49</v>
      </c>
      <c r="C22" s="142" t="s">
        <v>152</v>
      </c>
      <c r="D22" s="7"/>
      <c r="E22" s="141" t="s">
        <v>104</v>
      </c>
      <c r="F22" s="141" t="s">
        <v>0</v>
      </c>
      <c r="G22" s="142" t="s">
        <v>363</v>
      </c>
      <c r="H22" s="142"/>
      <c r="I22" s="143"/>
      <c r="J22" s="121"/>
    </row>
    <row r="23" spans="1:10" ht="76.5" x14ac:dyDescent="0.25">
      <c r="A23" s="141" t="s">
        <v>285</v>
      </c>
      <c r="B23" s="163" t="s">
        <v>50</v>
      </c>
      <c r="C23" s="142" t="s">
        <v>153</v>
      </c>
      <c r="D23" s="6"/>
      <c r="E23" s="141" t="s">
        <v>104</v>
      </c>
      <c r="F23" s="141" t="s">
        <v>0</v>
      </c>
      <c r="G23" s="142" t="s">
        <v>363</v>
      </c>
      <c r="H23" s="142"/>
      <c r="I23" s="143" t="s">
        <v>333</v>
      </c>
      <c r="J23" s="121"/>
    </row>
    <row r="24" spans="1:10" ht="38.25" x14ac:dyDescent="0.25">
      <c r="A24" s="141" t="s">
        <v>286</v>
      </c>
      <c r="B24" s="163" t="s">
        <v>51</v>
      </c>
      <c r="C24" s="142" t="s">
        <v>154</v>
      </c>
      <c r="D24" s="7"/>
      <c r="E24" s="141" t="s">
        <v>104</v>
      </c>
      <c r="F24" s="141" t="s">
        <v>0</v>
      </c>
      <c r="G24" s="142" t="s">
        <v>363</v>
      </c>
      <c r="H24" s="142"/>
      <c r="I24" s="142"/>
      <c r="J24" s="121"/>
    </row>
    <row r="25" spans="1:10" ht="38.25" x14ac:dyDescent="0.25">
      <c r="A25" s="141" t="s">
        <v>287</v>
      </c>
      <c r="B25" s="163" t="s">
        <v>52</v>
      </c>
      <c r="C25" s="142" t="s">
        <v>155</v>
      </c>
      <c r="D25" s="7"/>
      <c r="E25" s="141" t="s">
        <v>104</v>
      </c>
      <c r="F25" s="141" t="s">
        <v>0</v>
      </c>
      <c r="G25" s="142" t="s">
        <v>363</v>
      </c>
      <c r="H25" s="142"/>
      <c r="I25" s="142"/>
      <c r="J25" s="121"/>
    </row>
    <row r="26" spans="1:10" ht="38.25" x14ac:dyDescent="0.25">
      <c r="A26" s="141" t="s">
        <v>288</v>
      </c>
      <c r="B26" s="163" t="s">
        <v>53</v>
      </c>
      <c r="C26" s="142" t="s">
        <v>156</v>
      </c>
      <c r="D26" s="7"/>
      <c r="E26" s="141" t="s">
        <v>104</v>
      </c>
      <c r="F26" s="141" t="s">
        <v>0</v>
      </c>
      <c r="G26" s="142" t="s">
        <v>363</v>
      </c>
      <c r="H26" s="142"/>
      <c r="I26" s="142"/>
      <c r="J26" s="121"/>
    </row>
    <row r="27" spans="1:10" ht="38.25" x14ac:dyDescent="0.25">
      <c r="A27" s="141" t="s">
        <v>289</v>
      </c>
      <c r="B27" s="163" t="s">
        <v>54</v>
      </c>
      <c r="C27" s="142" t="s">
        <v>157</v>
      </c>
      <c r="D27" s="7"/>
      <c r="E27" s="141" t="s">
        <v>104</v>
      </c>
      <c r="F27" s="141" t="s">
        <v>0</v>
      </c>
      <c r="G27" s="142" t="s">
        <v>363</v>
      </c>
      <c r="H27" s="142"/>
      <c r="I27" s="142"/>
      <c r="J27" s="121"/>
    </row>
    <row r="28" spans="1:10" ht="38.25" x14ac:dyDescent="0.25">
      <c r="A28" s="141" t="s">
        <v>290</v>
      </c>
      <c r="B28" s="163" t="s">
        <v>55</v>
      </c>
      <c r="C28" s="142" t="s">
        <v>158</v>
      </c>
      <c r="D28" s="7"/>
      <c r="E28" s="141" t="s">
        <v>104</v>
      </c>
      <c r="F28" s="141" t="s">
        <v>0</v>
      </c>
      <c r="G28" s="142" t="s">
        <v>363</v>
      </c>
      <c r="H28" s="142"/>
      <c r="I28" s="142"/>
      <c r="J28" s="121"/>
    </row>
    <row r="29" spans="1:10" ht="76.5" x14ac:dyDescent="0.25">
      <c r="A29" s="141" t="s">
        <v>291</v>
      </c>
      <c r="B29" s="163" t="s">
        <v>56</v>
      </c>
      <c r="C29" s="142" t="s">
        <v>159</v>
      </c>
      <c r="D29" s="6"/>
      <c r="E29" s="141" t="s">
        <v>104</v>
      </c>
      <c r="F29" s="141" t="s">
        <v>0</v>
      </c>
      <c r="G29" s="142" t="s">
        <v>363</v>
      </c>
      <c r="H29" s="142"/>
      <c r="I29" s="143" t="s">
        <v>333</v>
      </c>
      <c r="J29" s="121"/>
    </row>
    <row r="30" spans="1:10" ht="76.5" x14ac:dyDescent="0.25">
      <c r="A30" s="141" t="s">
        <v>292</v>
      </c>
      <c r="B30" s="163" t="s">
        <v>57</v>
      </c>
      <c r="C30" s="142" t="s">
        <v>160</v>
      </c>
      <c r="D30" s="6"/>
      <c r="E30" s="141" t="s">
        <v>104</v>
      </c>
      <c r="F30" s="141" t="s">
        <v>0</v>
      </c>
      <c r="G30" s="142" t="s">
        <v>363</v>
      </c>
      <c r="H30" s="142"/>
      <c r="I30" s="143" t="s">
        <v>333</v>
      </c>
      <c r="J30" s="121"/>
    </row>
    <row r="31" spans="1:10" ht="38.25" x14ac:dyDescent="0.25">
      <c r="A31" s="141" t="s">
        <v>293</v>
      </c>
      <c r="B31" s="163" t="s">
        <v>58</v>
      </c>
      <c r="C31" s="142" t="s">
        <v>161</v>
      </c>
      <c r="D31" s="7"/>
      <c r="E31" s="141" t="s">
        <v>104</v>
      </c>
      <c r="F31" s="141" t="s">
        <v>0</v>
      </c>
      <c r="G31" s="142" t="s">
        <v>363</v>
      </c>
      <c r="H31" s="142"/>
      <c r="I31" s="142"/>
      <c r="J31" s="121"/>
    </row>
    <row r="32" spans="1:10" ht="165.75" x14ac:dyDescent="0.25">
      <c r="A32" s="141" t="s">
        <v>318</v>
      </c>
      <c r="B32" s="141">
        <v>25</v>
      </c>
      <c r="C32" s="142" t="s">
        <v>171</v>
      </c>
      <c r="D32" s="7"/>
      <c r="E32" s="141" t="s">
        <v>104</v>
      </c>
      <c r="F32" s="141" t="s">
        <v>0</v>
      </c>
      <c r="G32" s="142" t="s">
        <v>363</v>
      </c>
      <c r="H32" s="142"/>
      <c r="I32" s="143" t="s">
        <v>351</v>
      </c>
      <c r="J32" s="121"/>
    </row>
    <row r="33" spans="1:11" ht="38.25" x14ac:dyDescent="0.25">
      <c r="A33" s="141" t="s">
        <v>319</v>
      </c>
      <c r="B33" s="164" t="s">
        <v>59</v>
      </c>
      <c r="C33" s="142" t="s">
        <v>172</v>
      </c>
      <c r="D33" s="6"/>
      <c r="E33" s="141" t="s">
        <v>104</v>
      </c>
      <c r="F33" s="141" t="s">
        <v>0</v>
      </c>
      <c r="G33" s="142" t="s">
        <v>363</v>
      </c>
      <c r="H33" s="142"/>
      <c r="I33" s="142"/>
      <c r="J33" s="121"/>
    </row>
    <row r="34" spans="1:11" ht="38.25" x14ac:dyDescent="0.25">
      <c r="A34" s="141" t="s">
        <v>320</v>
      </c>
      <c r="B34" s="164" t="s">
        <v>60</v>
      </c>
      <c r="C34" s="142" t="s">
        <v>173</v>
      </c>
      <c r="D34" s="6"/>
      <c r="E34" s="141" t="s">
        <v>104</v>
      </c>
      <c r="F34" s="141" t="s">
        <v>0</v>
      </c>
      <c r="G34" s="142" t="s">
        <v>363</v>
      </c>
      <c r="H34" s="142"/>
      <c r="I34" s="142"/>
      <c r="J34" s="121"/>
    </row>
    <row r="35" spans="1:11" ht="38.25" x14ac:dyDescent="0.25">
      <c r="A35" s="141" t="s">
        <v>321</v>
      </c>
      <c r="B35" s="164" t="s">
        <v>61</v>
      </c>
      <c r="C35" s="142" t="s">
        <v>174</v>
      </c>
      <c r="D35" s="6"/>
      <c r="E35" s="141" t="s">
        <v>104</v>
      </c>
      <c r="F35" s="141" t="s">
        <v>0</v>
      </c>
      <c r="G35" s="142" t="s">
        <v>363</v>
      </c>
      <c r="H35" s="142"/>
      <c r="I35" s="142"/>
      <c r="J35" s="121"/>
    </row>
    <row r="36" spans="1:11" ht="38.25" x14ac:dyDescent="0.25">
      <c r="A36" s="141" t="s">
        <v>322</v>
      </c>
      <c r="B36" s="164" t="s">
        <v>62</v>
      </c>
      <c r="C36" s="142" t="s">
        <v>175</v>
      </c>
      <c r="D36" s="7"/>
      <c r="E36" s="141" t="s">
        <v>104</v>
      </c>
      <c r="F36" s="141" t="s">
        <v>0</v>
      </c>
      <c r="G36" s="142" t="s">
        <v>363</v>
      </c>
      <c r="H36" s="142"/>
      <c r="I36" s="142"/>
      <c r="J36" s="121"/>
    </row>
    <row r="37" spans="1:11" ht="38.25" x14ac:dyDescent="0.25">
      <c r="A37" s="141" t="s">
        <v>323</v>
      </c>
      <c r="B37" s="164" t="s">
        <v>63</v>
      </c>
      <c r="C37" s="142" t="s">
        <v>176</v>
      </c>
      <c r="D37" s="7"/>
      <c r="E37" s="141" t="s">
        <v>104</v>
      </c>
      <c r="F37" s="141" t="s">
        <v>0</v>
      </c>
      <c r="G37" s="142" t="s">
        <v>363</v>
      </c>
      <c r="H37" s="142"/>
      <c r="I37" s="142"/>
      <c r="J37" s="121"/>
    </row>
    <row r="38" spans="1:11" ht="63.75" x14ac:dyDescent="0.25">
      <c r="A38" s="141" t="s">
        <v>324</v>
      </c>
      <c r="B38" s="141">
        <v>26</v>
      </c>
      <c r="C38" s="142" t="s">
        <v>177</v>
      </c>
      <c r="D38" s="7"/>
      <c r="E38" s="141">
        <v>135</v>
      </c>
      <c r="F38" s="141" t="s">
        <v>0</v>
      </c>
      <c r="G38" s="142" t="s">
        <v>363</v>
      </c>
      <c r="H38" s="142"/>
      <c r="I38" s="142"/>
      <c r="J38" s="121"/>
    </row>
    <row r="39" spans="1:11" ht="38.25" x14ac:dyDescent="0.25">
      <c r="A39" s="141" t="s">
        <v>325</v>
      </c>
      <c r="B39" s="141">
        <v>27</v>
      </c>
      <c r="C39" s="142" t="s">
        <v>178</v>
      </c>
      <c r="D39" s="7"/>
      <c r="E39" s="141">
        <v>136</v>
      </c>
      <c r="F39" s="141" t="s">
        <v>0</v>
      </c>
      <c r="G39" s="142" t="s">
        <v>363</v>
      </c>
      <c r="H39" s="142"/>
      <c r="I39" s="142"/>
      <c r="J39" s="121"/>
    </row>
    <row r="40" spans="1:11" ht="51" x14ac:dyDescent="0.25">
      <c r="A40" s="141" t="s">
        <v>326</v>
      </c>
      <c r="B40" s="141">
        <v>28</v>
      </c>
      <c r="C40" s="142" t="s">
        <v>179</v>
      </c>
      <c r="D40" s="7"/>
      <c r="E40" s="141">
        <v>144</v>
      </c>
      <c r="F40" s="141" t="s">
        <v>0</v>
      </c>
      <c r="G40" s="142" t="s">
        <v>363</v>
      </c>
      <c r="H40" s="142"/>
      <c r="I40" s="142"/>
      <c r="J40" s="121"/>
    </row>
    <row r="41" spans="1:11" ht="115.5" thickBot="1" x14ac:dyDescent="0.3">
      <c r="A41" s="145" t="s">
        <v>327</v>
      </c>
      <c r="B41" s="145">
        <v>29</v>
      </c>
      <c r="C41" s="146" t="s">
        <v>372</v>
      </c>
      <c r="D41" s="8"/>
      <c r="E41" s="145">
        <v>147</v>
      </c>
      <c r="F41" s="145" t="s">
        <v>0</v>
      </c>
      <c r="G41" s="146" t="s">
        <v>363</v>
      </c>
      <c r="H41" s="146"/>
      <c r="I41" s="146"/>
      <c r="J41" s="121"/>
    </row>
    <row r="42" spans="1:11" x14ac:dyDescent="0.25">
      <c r="A42" s="214" t="s">
        <v>305</v>
      </c>
      <c r="B42" s="214"/>
      <c r="C42" s="214"/>
      <c r="D42" s="214"/>
      <c r="E42" s="214"/>
      <c r="F42" s="214"/>
      <c r="G42" s="214"/>
      <c r="H42" s="214"/>
      <c r="I42" s="215"/>
      <c r="J42" s="121"/>
    </row>
    <row r="43" spans="1:11" ht="76.5" customHeight="1" x14ac:dyDescent="0.25">
      <c r="A43" s="138" t="s">
        <v>328</v>
      </c>
      <c r="B43" s="138">
        <v>30</v>
      </c>
      <c r="C43" s="139" t="s">
        <v>373</v>
      </c>
      <c r="D43" s="5"/>
      <c r="E43" s="138" t="s">
        <v>104</v>
      </c>
      <c r="F43" s="138" t="s">
        <v>0</v>
      </c>
      <c r="G43" s="139" t="s">
        <v>363</v>
      </c>
      <c r="H43" s="139" t="s">
        <v>106</v>
      </c>
      <c r="I43" s="139"/>
      <c r="J43" s="121"/>
    </row>
    <row r="44" spans="1:11" ht="96.75" customHeight="1" x14ac:dyDescent="0.25">
      <c r="A44" s="141" t="s">
        <v>329</v>
      </c>
      <c r="B44" s="141">
        <v>31</v>
      </c>
      <c r="C44" s="142" t="s">
        <v>374</v>
      </c>
      <c r="D44" s="7"/>
      <c r="E44" s="141" t="s">
        <v>180</v>
      </c>
      <c r="F44" s="141" t="s">
        <v>0</v>
      </c>
      <c r="G44" s="142" t="s">
        <v>363</v>
      </c>
      <c r="H44" s="142"/>
      <c r="I44" s="142"/>
      <c r="J44" s="121"/>
    </row>
    <row r="45" spans="1:11" ht="51" x14ac:dyDescent="0.25">
      <c r="A45" s="138" t="s">
        <v>330</v>
      </c>
      <c r="B45" s="141">
        <v>32</v>
      </c>
      <c r="C45" s="142" t="s">
        <v>375</v>
      </c>
      <c r="D45" s="7"/>
      <c r="E45" s="141" t="s">
        <v>181</v>
      </c>
      <c r="F45" s="141" t="s">
        <v>0</v>
      </c>
      <c r="G45" s="142" t="s">
        <v>363</v>
      </c>
      <c r="H45" s="142"/>
      <c r="I45" s="142"/>
      <c r="J45" s="121"/>
    </row>
    <row r="46" spans="1:11" ht="38.25" x14ac:dyDescent="0.25">
      <c r="A46" s="141" t="s">
        <v>331</v>
      </c>
      <c r="B46" s="141">
        <v>33</v>
      </c>
      <c r="C46" s="142" t="s">
        <v>376</v>
      </c>
      <c r="D46" s="7"/>
      <c r="E46" s="141" t="s">
        <v>182</v>
      </c>
      <c r="F46" s="141" t="s">
        <v>0</v>
      </c>
      <c r="G46" s="142" t="s">
        <v>363</v>
      </c>
      <c r="H46" s="142"/>
      <c r="I46" s="142"/>
      <c r="J46" s="126"/>
      <c r="K46" s="23"/>
    </row>
    <row r="47" spans="1:11" ht="102" x14ac:dyDescent="0.25">
      <c r="A47" s="138" t="s">
        <v>332</v>
      </c>
      <c r="B47" s="141">
        <v>34</v>
      </c>
      <c r="C47" s="142" t="s">
        <v>377</v>
      </c>
      <c r="D47" s="7"/>
      <c r="E47" s="141" t="s">
        <v>183</v>
      </c>
      <c r="F47" s="141" t="s">
        <v>0</v>
      </c>
      <c r="G47" s="142" t="s">
        <v>363</v>
      </c>
      <c r="H47" s="142"/>
      <c r="I47" s="142"/>
      <c r="J47" s="126"/>
      <c r="K47" s="23"/>
    </row>
    <row r="48" spans="1:11" ht="77.25" thickBot="1" x14ac:dyDescent="0.3">
      <c r="A48" s="141" t="s">
        <v>170</v>
      </c>
      <c r="B48" s="145">
        <v>35</v>
      </c>
      <c r="C48" s="146" t="s">
        <v>378</v>
      </c>
      <c r="D48" s="8"/>
      <c r="E48" s="145" t="s">
        <v>184</v>
      </c>
      <c r="F48" s="145" t="s">
        <v>0</v>
      </c>
      <c r="G48" s="146" t="s">
        <v>363</v>
      </c>
      <c r="H48" s="146"/>
      <c r="I48" s="146"/>
      <c r="J48" s="126"/>
      <c r="K48" s="23"/>
    </row>
    <row r="49" spans="1:12" ht="60.95" customHeight="1" x14ac:dyDescent="0.25">
      <c r="A49" s="216" t="s">
        <v>412</v>
      </c>
      <c r="B49" s="216"/>
      <c r="C49" s="216"/>
      <c r="D49" s="216"/>
      <c r="E49" s="216"/>
      <c r="F49" s="216"/>
      <c r="G49" s="216"/>
      <c r="H49" s="216"/>
      <c r="I49" s="217"/>
      <c r="J49" s="126"/>
      <c r="K49" s="23"/>
    </row>
    <row r="50" spans="1:12" ht="111" customHeight="1" x14ac:dyDescent="0.25">
      <c r="A50" s="151" t="s">
        <v>185</v>
      </c>
      <c r="B50" s="151" t="s">
        <v>39</v>
      </c>
      <c r="C50" s="152" t="s">
        <v>407</v>
      </c>
      <c r="D50" s="9"/>
      <c r="E50" s="151">
        <v>130</v>
      </c>
      <c r="F50" s="151" t="s">
        <v>1</v>
      </c>
      <c r="G50" s="152" t="s">
        <v>364</v>
      </c>
      <c r="H50" s="152" t="s">
        <v>298</v>
      </c>
      <c r="I50" s="152"/>
      <c r="J50" s="10" t="b">
        <f>COUNTIF($D$9:$D$41,"Ist umgesetzt")+COUNTIF($D$9:$D$41,"Trifft nicht zu")=COUNTA($C$9:$C$41)</f>
        <v>0</v>
      </c>
      <c r="K50" s="23"/>
      <c r="L50" s="19"/>
    </row>
    <row r="51" spans="1:12" ht="110.1" customHeight="1" x14ac:dyDescent="0.25">
      <c r="A51" s="153" t="s">
        <v>186</v>
      </c>
      <c r="B51" s="153" t="s">
        <v>40</v>
      </c>
      <c r="C51" s="154" t="s">
        <v>406</v>
      </c>
      <c r="D51" s="3"/>
      <c r="E51" s="153">
        <v>131</v>
      </c>
      <c r="F51" s="153" t="s">
        <v>1</v>
      </c>
      <c r="G51" s="154" t="s">
        <v>364</v>
      </c>
      <c r="H51" s="154" t="s">
        <v>298</v>
      </c>
      <c r="I51" s="154"/>
      <c r="J51" s="10" t="b">
        <f>COUNTIF($D$9:$D$41,"Ist umgesetzt")+COUNTIF($D$9:$D$41,"Trifft nicht zu")=COUNTA($C$9:$C$41)</f>
        <v>0</v>
      </c>
    </row>
  </sheetData>
  <sheetProtection algorithmName="SHA-512" hashValue="SBs7B4n4ZxIUglpSX0kJsqBDWUfoUINUa301dA0miClOx8PhlcGGYlZqsv7U61WyILSwDsoQxxA8cvWZLi5Otw==" saltValue="lAdxXSywmNH/tiOdDk1FhQ==" spinCount="100000" sheet="1" formatCells="0" formatColumns="0" formatRows="0" insertColumns="0" insertRows="0" insertHyperlinks="0" deleteColumns="0" deleteRows="0" sort="0" autoFilter="0" pivotTables="0"/>
  <mergeCells count="6">
    <mergeCell ref="A1:I1"/>
    <mergeCell ref="A4:I4"/>
    <mergeCell ref="A8:I8"/>
    <mergeCell ref="A42:I42"/>
    <mergeCell ref="A49:I49"/>
    <mergeCell ref="A2:I2"/>
  </mergeCells>
  <conditionalFormatting sqref="A50:I51">
    <cfRule type="expression" dxfId="7" priority="2">
      <formula>OR($J$50=FALSE,NOT($D$7="In Betrieb"))</formula>
    </cfRule>
  </conditionalFormatting>
  <conditionalFormatting sqref="A51:I51">
    <cfRule type="expression" dxfId="6" priority="1">
      <formula>OR($J$51=FALSE,NOT($D$7="In Betrieb"))</formula>
    </cfRule>
  </conditionalFormatting>
  <dataValidations count="2">
    <dataValidation type="custom" showErrorMessage="1" errorTitle="Ungültiger Wert" error="Es können nur numerische Werte von 0-100 angegeben werden. Außerdem muss der entsprechende digitale Dienst &quot;In Betrieb&quot; sein und die korrespondierenden MUSS-Anforderungen umgesetzt sein." sqref="D50" xr:uid="{06E33FBE-CCC8-4F9F-8E2E-9D6454F3420C}">
      <formula1>AND($D$7="In Betrieb", ISNUMBER(D50), D50&gt;=0, D50&lt;=100, J50=TRUE)</formula1>
    </dataValidation>
    <dataValidation type="custom" showErrorMessage="1" errorTitle="Wert kann nicht gewählt werden." error="Es können nur numerische Werte von 0-100 angegeben werden. Außerdem muss der entsprechende digitale Dienst &quot;In Betrieb&quot; sein und die korrespondierenden MUSS-Anforderungen umgesetzt sein." sqref="D51" xr:uid="{DD911CD8-5DDB-4F48-B69A-859EE7A52FE6}">
      <formula1>AND($D$7="In Betrieb", ISNUMBER(D51), D51&gt;=0, D51&lt;=100, J51=TRUE)</formula1>
    </dataValidation>
  </dataValidations>
  <pageMargins left="0.7" right="0.7" top="0.78740157499999996" bottom="0.78740157499999996" header="0.3" footer="0.3"/>
  <pageSetup paperSize="9" orientation="portrait" horizontalDpi="300" r:id="rId1"/>
  <extLst>
    <ext xmlns:x14="http://schemas.microsoft.com/office/spreadsheetml/2009/9/main" uri="{CCE6A557-97BC-4b89-ADB6-D9C93CAAB3DF}">
      <x14:dataValidations xmlns:xm="http://schemas.microsoft.com/office/excel/2006/main" count="4">
        <x14:dataValidation type="list" errorStyle="warning" allowBlank="1" showErrorMessage="1" errorTitle="Ungültiger Wert" promptTitle="Test" xr:uid="{3A778C1D-CE23-453A-B443-8F05A8ED5504}">
          <x14:formula1>
            <xm:f>Wertelisten!$L$2:$L$3</xm:f>
          </x14:formula1>
          <xm:sqref>D5</xm:sqref>
        </x14:dataValidation>
        <x14:dataValidation type="list" errorStyle="warning" allowBlank="1" showErrorMessage="1" errorTitle="Ungültiger Wert" xr:uid="{D9136908-5263-4DF9-AB4F-E882DAD5DA3B}">
          <x14:formula1>
            <xm:f>Wertelisten!$K$2:$K$4</xm:f>
          </x14:formula1>
          <xm:sqref>D7</xm:sqref>
        </x14:dataValidation>
        <x14:dataValidation type="list" errorStyle="warning" allowBlank="1" showErrorMessage="1" errorTitle="Ungültiger Wert" xr:uid="{E46912ED-212A-41FB-971C-64A5A2E85182}">
          <x14:formula1>
            <xm:f>IF($D$7="In Betrieb",Wertelisten!$I$2:$I$4,Wertelisten!$I$3:$I$4)</xm:f>
          </x14:formula1>
          <xm:sqref>D43:D48 D9:D22 D36:D41 D24:D28 D31:D32</xm:sqref>
        </x14:dataValidation>
        <x14:dataValidation type="list" errorStyle="warning" allowBlank="1" showErrorMessage="1" errorTitle="Ungültiger Wert" xr:uid="{3FA0C5D3-0D81-43EE-8F98-0A1B4B5D7B64}">
          <x14:formula1>
            <xm:f>IF($D$7="In Betrieb",Wertelisten!$J$2:$J$5,Wertelisten!$J$3:$J$5)</xm:f>
          </x14:formula1>
          <xm:sqref>D23 D33:D35 D29:D30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952F-93BD-4D5D-87AD-AC097780B2E4}">
  <dimension ref="A1:L36"/>
  <sheetViews>
    <sheetView showGridLines="0" zoomScale="85" zoomScaleNormal="85" workbookViewId="0">
      <pane ySplit="3" topLeftCell="A4" activePane="bottomLeft" state="frozen"/>
      <selection pane="bottomLeft" sqref="A1:I1"/>
    </sheetView>
  </sheetViews>
  <sheetFormatPr baseColWidth="10" defaultColWidth="10.85546875" defaultRowHeight="15" x14ac:dyDescent="0.25"/>
  <cols>
    <col min="1" max="1" width="7.140625" style="121" customWidth="1"/>
    <col min="2" max="2" width="14.140625" style="121" bestFit="1" customWidth="1"/>
    <col min="3" max="3" width="54.140625" style="121" customWidth="1"/>
    <col min="4" max="4" width="30" style="121" customWidth="1"/>
    <col min="5" max="5" width="20.42578125" style="121" customWidth="1"/>
    <col min="6" max="7" width="30" style="121" customWidth="1"/>
    <col min="8" max="8" width="37.140625" style="121" customWidth="1"/>
    <col min="9" max="9" width="30" style="121" customWidth="1"/>
    <col min="10" max="10" width="9.42578125" style="121" customWidth="1"/>
    <col min="11" max="16384" width="10.85546875" style="121"/>
  </cols>
  <sheetData>
    <row r="1" spans="1:10" ht="45.6" customHeight="1" x14ac:dyDescent="0.25">
      <c r="A1" s="223" t="s">
        <v>347</v>
      </c>
      <c r="B1" s="224"/>
      <c r="C1" s="224"/>
      <c r="D1" s="224"/>
      <c r="E1" s="224"/>
      <c r="F1" s="224"/>
      <c r="G1" s="224"/>
      <c r="H1" s="224"/>
      <c r="I1" s="224"/>
      <c r="J1" s="165"/>
    </row>
    <row r="2" spans="1:10" ht="60.6" customHeight="1" x14ac:dyDescent="0.25">
      <c r="A2" s="219" t="s">
        <v>344</v>
      </c>
      <c r="B2" s="220"/>
      <c r="C2" s="220"/>
      <c r="D2" s="220"/>
      <c r="E2" s="220"/>
      <c r="F2" s="220"/>
      <c r="G2" s="220"/>
      <c r="H2" s="220"/>
      <c r="I2" s="220"/>
      <c r="J2" s="166"/>
    </row>
    <row r="3" spans="1:10" ht="39" thickBot="1" x14ac:dyDescent="0.3">
      <c r="A3" s="168" t="s">
        <v>83</v>
      </c>
      <c r="B3" s="168" t="s">
        <v>222</v>
      </c>
      <c r="C3" s="168" t="s">
        <v>84</v>
      </c>
      <c r="D3" s="168" t="s">
        <v>339</v>
      </c>
      <c r="E3" s="168" t="s">
        <v>352</v>
      </c>
      <c r="F3" s="168" t="s">
        <v>353</v>
      </c>
      <c r="G3" s="168" t="s">
        <v>85</v>
      </c>
      <c r="H3" s="168" t="s">
        <v>295</v>
      </c>
      <c r="I3" s="168" t="s">
        <v>86</v>
      </c>
    </row>
    <row r="4" spans="1:10" x14ac:dyDescent="0.25">
      <c r="A4" s="222" t="s">
        <v>300</v>
      </c>
      <c r="B4" s="214"/>
      <c r="C4" s="214"/>
      <c r="D4" s="214"/>
      <c r="E4" s="214"/>
      <c r="F4" s="214"/>
      <c r="G4" s="214"/>
      <c r="H4" s="214"/>
      <c r="I4" s="215"/>
    </row>
    <row r="5" spans="1:10" ht="25.5" x14ac:dyDescent="0.25">
      <c r="A5" s="153" t="s">
        <v>188</v>
      </c>
      <c r="B5" s="153" t="s">
        <v>187</v>
      </c>
      <c r="C5" s="154" t="s">
        <v>89</v>
      </c>
      <c r="D5" s="3"/>
      <c r="E5" s="153" t="s">
        <v>104</v>
      </c>
      <c r="F5" s="153" t="s">
        <v>88</v>
      </c>
      <c r="G5" s="153"/>
      <c r="H5" s="154"/>
      <c r="I5" s="154"/>
    </row>
    <row r="6" spans="1:10" ht="89.1" customHeight="1" x14ac:dyDescent="0.25">
      <c r="A6" s="153" t="s">
        <v>189</v>
      </c>
      <c r="B6" s="153" t="s">
        <v>190</v>
      </c>
      <c r="C6" s="154" t="s">
        <v>93</v>
      </c>
      <c r="D6" s="131"/>
      <c r="E6" s="153" t="s">
        <v>104</v>
      </c>
      <c r="F6" s="153" t="s">
        <v>88</v>
      </c>
      <c r="G6" s="153"/>
      <c r="H6" s="132" t="s">
        <v>296</v>
      </c>
      <c r="I6" s="154"/>
    </row>
    <row r="7" spans="1:10" ht="140.25" x14ac:dyDescent="0.25">
      <c r="A7" s="153" t="s">
        <v>202</v>
      </c>
      <c r="B7" s="153" t="s">
        <v>67</v>
      </c>
      <c r="C7" s="154" t="s">
        <v>379</v>
      </c>
      <c r="D7" s="3"/>
      <c r="E7" s="153">
        <v>143</v>
      </c>
      <c r="F7" s="153" t="s">
        <v>88</v>
      </c>
      <c r="G7" s="153"/>
      <c r="H7" s="169" t="s">
        <v>297</v>
      </c>
      <c r="I7" s="155" t="s">
        <v>345</v>
      </c>
    </row>
    <row r="8" spans="1:10" ht="141" thickBot="1" x14ac:dyDescent="0.3">
      <c r="A8" s="159" t="s">
        <v>203</v>
      </c>
      <c r="B8" s="159" t="s">
        <v>68</v>
      </c>
      <c r="C8" s="160" t="s">
        <v>380</v>
      </c>
      <c r="D8" s="11"/>
      <c r="E8" s="159">
        <v>145</v>
      </c>
      <c r="F8" s="159" t="s">
        <v>88</v>
      </c>
      <c r="G8" s="159"/>
      <c r="H8" s="169" t="s">
        <v>297</v>
      </c>
      <c r="I8" s="162" t="s">
        <v>345</v>
      </c>
    </row>
    <row r="9" spans="1:10" x14ac:dyDescent="0.25">
      <c r="A9" s="214" t="s">
        <v>314</v>
      </c>
      <c r="B9" s="214"/>
      <c r="C9" s="214"/>
      <c r="D9" s="214"/>
      <c r="E9" s="214"/>
      <c r="F9" s="214"/>
      <c r="G9" s="214"/>
      <c r="H9" s="214"/>
      <c r="I9" s="215"/>
    </row>
    <row r="10" spans="1:10" ht="38.25" x14ac:dyDescent="0.25">
      <c r="A10" s="138" t="s">
        <v>204</v>
      </c>
      <c r="B10" s="138">
        <v>36</v>
      </c>
      <c r="C10" s="139" t="s">
        <v>383</v>
      </c>
      <c r="D10" s="5"/>
      <c r="E10" s="138" t="s">
        <v>104</v>
      </c>
      <c r="F10" s="138" t="s">
        <v>0</v>
      </c>
      <c r="G10" s="139" t="s">
        <v>381</v>
      </c>
      <c r="H10" s="139" t="s">
        <v>106</v>
      </c>
      <c r="I10" s="139"/>
      <c r="J10" s="127"/>
    </row>
    <row r="11" spans="1:10" ht="51" x14ac:dyDescent="0.25">
      <c r="A11" s="141" t="s">
        <v>205</v>
      </c>
      <c r="B11" s="141">
        <v>37</v>
      </c>
      <c r="C11" s="142" t="s">
        <v>384</v>
      </c>
      <c r="D11" s="5"/>
      <c r="E11" s="141" t="s">
        <v>192</v>
      </c>
      <c r="F11" s="141" t="s">
        <v>0</v>
      </c>
      <c r="G11" s="142" t="s">
        <v>381</v>
      </c>
      <c r="H11" s="142"/>
      <c r="I11" s="142"/>
      <c r="J11" s="167"/>
    </row>
    <row r="12" spans="1:10" ht="89.25" x14ac:dyDescent="0.25">
      <c r="A12" s="141" t="s">
        <v>206</v>
      </c>
      <c r="B12" s="141">
        <v>38</v>
      </c>
      <c r="C12" s="142" t="s">
        <v>385</v>
      </c>
      <c r="D12" s="5"/>
      <c r="E12" s="141" t="s">
        <v>193</v>
      </c>
      <c r="F12" s="141" t="s">
        <v>0</v>
      </c>
      <c r="G12" s="142" t="s">
        <v>381</v>
      </c>
      <c r="H12" s="142"/>
      <c r="I12" s="142"/>
    </row>
    <row r="13" spans="1:10" ht="76.5" x14ac:dyDescent="0.25">
      <c r="A13" s="141" t="s">
        <v>207</v>
      </c>
      <c r="B13" s="141">
        <v>39</v>
      </c>
      <c r="C13" s="142" t="s">
        <v>386</v>
      </c>
      <c r="D13" s="5"/>
      <c r="E13" s="141" t="s">
        <v>194</v>
      </c>
      <c r="F13" s="141" t="s">
        <v>0</v>
      </c>
      <c r="G13" s="142" t="s">
        <v>381</v>
      </c>
      <c r="H13" s="142"/>
      <c r="I13" s="142"/>
    </row>
    <row r="14" spans="1:10" ht="76.5" x14ac:dyDescent="0.25">
      <c r="A14" s="141" t="s">
        <v>208</v>
      </c>
      <c r="B14" s="141">
        <v>40</v>
      </c>
      <c r="C14" s="142" t="s">
        <v>387</v>
      </c>
      <c r="D14" s="5"/>
      <c r="E14" s="141" t="s">
        <v>195</v>
      </c>
      <c r="F14" s="141" t="s">
        <v>0</v>
      </c>
      <c r="G14" s="142" t="s">
        <v>381</v>
      </c>
      <c r="H14" s="142"/>
      <c r="I14" s="142"/>
    </row>
    <row r="15" spans="1:10" ht="76.5" x14ac:dyDescent="0.25">
      <c r="A15" s="141" t="s">
        <v>209</v>
      </c>
      <c r="B15" s="141">
        <v>41</v>
      </c>
      <c r="C15" s="142" t="s">
        <v>388</v>
      </c>
      <c r="D15" s="5"/>
      <c r="E15" s="141" t="s">
        <v>104</v>
      </c>
      <c r="F15" s="141" t="s">
        <v>0</v>
      </c>
      <c r="G15" s="142" t="s">
        <v>381</v>
      </c>
      <c r="H15" s="142"/>
      <c r="I15" s="142"/>
    </row>
    <row r="16" spans="1:10" ht="51" x14ac:dyDescent="0.25">
      <c r="A16" s="141" t="s">
        <v>210</v>
      </c>
      <c r="B16" s="141">
        <v>42</v>
      </c>
      <c r="C16" s="142" t="s">
        <v>389</v>
      </c>
      <c r="D16" s="5"/>
      <c r="E16" s="141" t="s">
        <v>196</v>
      </c>
      <c r="F16" s="141" t="s">
        <v>0</v>
      </c>
      <c r="G16" s="142" t="s">
        <v>381</v>
      </c>
      <c r="H16" s="142"/>
      <c r="I16" s="142"/>
    </row>
    <row r="17" spans="1:12" ht="76.5" x14ac:dyDescent="0.25">
      <c r="A17" s="141" t="s">
        <v>211</v>
      </c>
      <c r="B17" s="141">
        <v>43</v>
      </c>
      <c r="C17" s="142" t="s">
        <v>391</v>
      </c>
      <c r="D17" s="5"/>
      <c r="E17" s="141" t="s">
        <v>197</v>
      </c>
      <c r="F17" s="141" t="s">
        <v>0</v>
      </c>
      <c r="G17" s="142" t="s">
        <v>381</v>
      </c>
      <c r="H17" s="142"/>
      <c r="I17" s="142"/>
    </row>
    <row r="18" spans="1:12" ht="51" x14ac:dyDescent="0.25">
      <c r="A18" s="141" t="s">
        <v>212</v>
      </c>
      <c r="B18" s="141">
        <v>44</v>
      </c>
      <c r="C18" s="142" t="s">
        <v>390</v>
      </c>
      <c r="D18" s="5"/>
      <c r="E18" s="141" t="s">
        <v>198</v>
      </c>
      <c r="F18" s="141" t="s">
        <v>0</v>
      </c>
      <c r="G18" s="142" t="s">
        <v>381</v>
      </c>
      <c r="H18" s="142"/>
      <c r="I18" s="142"/>
    </row>
    <row r="19" spans="1:12" ht="76.5" x14ac:dyDescent="0.25">
      <c r="A19" s="141" t="s">
        <v>213</v>
      </c>
      <c r="B19" s="141">
        <v>45</v>
      </c>
      <c r="C19" s="142" t="s">
        <v>200</v>
      </c>
      <c r="D19" s="5"/>
      <c r="E19" s="141" t="s">
        <v>199</v>
      </c>
      <c r="F19" s="141" t="s">
        <v>0</v>
      </c>
      <c r="G19" s="142" t="s">
        <v>381</v>
      </c>
      <c r="H19" s="142"/>
      <c r="I19" s="142"/>
    </row>
    <row r="20" spans="1:12" ht="39" thickBot="1" x14ac:dyDescent="0.3">
      <c r="A20" s="145" t="s">
        <v>214</v>
      </c>
      <c r="B20" s="145">
        <v>46</v>
      </c>
      <c r="C20" s="146" t="s">
        <v>201</v>
      </c>
      <c r="D20" s="5"/>
      <c r="E20" s="145" t="s">
        <v>104</v>
      </c>
      <c r="F20" s="145" t="s">
        <v>0</v>
      </c>
      <c r="G20" s="146" t="s">
        <v>381</v>
      </c>
      <c r="H20" s="146"/>
      <c r="I20" s="146"/>
    </row>
    <row r="21" spans="1:12" ht="62.1" customHeight="1" x14ac:dyDescent="0.25">
      <c r="A21" s="216" t="s">
        <v>412</v>
      </c>
      <c r="B21" s="216"/>
      <c r="C21" s="216"/>
      <c r="D21" s="216"/>
      <c r="E21" s="216"/>
      <c r="F21" s="216"/>
      <c r="G21" s="216"/>
      <c r="H21" s="216"/>
      <c r="I21" s="217"/>
    </row>
    <row r="22" spans="1:12" ht="204" x14ac:dyDescent="0.25">
      <c r="A22" s="151" t="s">
        <v>215</v>
      </c>
      <c r="B22" s="151" t="s">
        <v>64</v>
      </c>
      <c r="C22" s="152" t="s">
        <v>392</v>
      </c>
      <c r="D22" s="9"/>
      <c r="E22" s="151">
        <v>130</v>
      </c>
      <c r="F22" s="151" t="s">
        <v>1</v>
      </c>
      <c r="G22" s="152" t="s">
        <v>382</v>
      </c>
      <c r="H22" s="152" t="s">
        <v>298</v>
      </c>
      <c r="I22" s="152"/>
      <c r="J22" s="10" t="b">
        <f>COUNTIF($D$10:$D$20,"Ist umgesetzt")=COUNTA($C$10:$C$20)</f>
        <v>0</v>
      </c>
      <c r="K22" s="126"/>
      <c r="L22" s="127"/>
    </row>
    <row r="29" spans="1:12" x14ac:dyDescent="0.25">
      <c r="D29" s="127"/>
    </row>
    <row r="36" spans="4:4" x14ac:dyDescent="0.25">
      <c r="D36" s="127"/>
    </row>
  </sheetData>
  <sheetProtection algorithmName="SHA-512" hashValue="nKQisixkO8cdNqCxxd10qvTXIB3++b477FpqgJByehAuA9swhglTuW4BlDd5SK15b0uLhtzihTGqgjWmnGGRog==" saltValue="kecHTz+poPzyuH3Tu/eAdA==" spinCount="100000" sheet="1" formatCells="0" formatColumns="0" formatRows="0" insertColumns="0" insertRows="0" insertHyperlinks="0" deleteColumns="0" deleteRows="0" sort="0" autoFilter="0" pivotTables="0"/>
  <mergeCells count="5">
    <mergeCell ref="A4:I4"/>
    <mergeCell ref="A9:I9"/>
    <mergeCell ref="A21:I21"/>
    <mergeCell ref="A1:I1"/>
    <mergeCell ref="A2:I2"/>
  </mergeCells>
  <conditionalFormatting sqref="A22:I22">
    <cfRule type="expression" dxfId="5" priority="2">
      <formula>OR($J$22=FALSE,NOT(OR($D$7="In Betrieb",$D$8="In Betrieb")))</formula>
    </cfRule>
  </conditionalFormatting>
  <dataValidations count="1">
    <dataValidation type="custom" showErrorMessage="1" errorTitle="Ungültiger Wert" error="Es können nur numerische Werte von 0-100 angegeben werden. Außerdem muss der entsprechende digitale Dienst &quot;In Betrieb&quot; sein und die korrespondierenden MUSS-Anforderungen umgesetzt sein." sqref="D22" xr:uid="{3C724A84-CB1A-477B-87D7-3D0048051A92}">
      <formula1>AND(OR($D$8="In Betrieb",$D$7="In Betrieb"), ISNUMBER(D22), D22&gt;=0, D22&lt;=100, J22=TRUE)</formula1>
    </dataValidation>
  </dataValidations>
  <pageMargins left="0.7" right="0.7" top="0.78740157499999996" bottom="0.78740157499999996" header="0.3" footer="0.3"/>
  <pageSetup paperSize="9" orientation="portrait" horizontalDpi="300" verticalDpi="0" r:id="rId1"/>
  <extLst>
    <ext xmlns:x14="http://schemas.microsoft.com/office/spreadsheetml/2009/9/main" uri="{CCE6A557-97BC-4b89-ADB6-D9C93CAAB3DF}">
      <x14:dataValidations xmlns:xm="http://schemas.microsoft.com/office/excel/2006/main" count="3">
        <x14:dataValidation type="list" errorStyle="warning" allowBlank="1" showErrorMessage="1" errorTitle="Ungültiger Wert" promptTitle="Test" xr:uid="{F3AA5C9A-13C2-4C73-8E19-AE19BE78967B}">
          <x14:formula1>
            <xm:f>Wertelisten!$L$2:$L$3</xm:f>
          </x14:formula1>
          <xm:sqref>D5</xm:sqref>
        </x14:dataValidation>
        <x14:dataValidation type="list" errorStyle="warning" allowBlank="1" showErrorMessage="1" errorTitle="Ungültiger Wert" xr:uid="{AFA6A31C-1697-4BEE-A102-21D9DDA0E87C}">
          <x14:formula1>
            <xm:f>Wertelisten!$K$2:$K$4</xm:f>
          </x14:formula1>
          <xm:sqref>D7:D8</xm:sqref>
        </x14:dataValidation>
        <x14:dataValidation type="list" errorStyle="warning" allowBlank="1" showErrorMessage="1" errorTitle="Ungültiger Wert" xr:uid="{58AB6874-6FAE-40AC-993B-CB58157C1B10}">
          <x14:formula1>
            <xm:f>IF(OR($D$8="In Betrieb",$D$7="In Betrieb"),Wertelisten!$I$2:$I$4,Wertelisten!$I$3:$I$4)</xm:f>
          </x14:formula1>
          <xm:sqref>D10:D20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B1456-BDCD-4488-AF03-E004EB283867}">
  <dimension ref="A1:M27"/>
  <sheetViews>
    <sheetView showGridLines="0" zoomScale="85" zoomScaleNormal="85" workbookViewId="0">
      <pane ySplit="3" topLeftCell="A4" activePane="bottomLeft" state="frozen"/>
      <selection pane="bottomLeft" sqref="A1:I1"/>
    </sheetView>
  </sheetViews>
  <sheetFormatPr baseColWidth="10" defaultRowHeight="15" x14ac:dyDescent="0.25"/>
  <cols>
    <col min="1" max="1" width="7.140625" style="15" customWidth="1"/>
    <col min="2" max="2" width="14.140625" style="15" bestFit="1" customWidth="1"/>
    <col min="3" max="3" width="46.5703125" style="15" customWidth="1"/>
    <col min="4" max="4" width="30" style="15" customWidth="1"/>
    <col min="5" max="5" width="20.42578125" style="15" customWidth="1"/>
    <col min="6" max="9" width="30" style="15" customWidth="1"/>
    <col min="10" max="10" width="11.85546875" style="15" customWidth="1"/>
    <col min="11" max="16384" width="11.42578125" style="15"/>
  </cols>
  <sheetData>
    <row r="1" spans="1:10" ht="45.6" customHeight="1" x14ac:dyDescent="0.25">
      <c r="A1" s="218" t="s">
        <v>349</v>
      </c>
      <c r="B1" s="218"/>
      <c r="C1" s="218"/>
      <c r="D1" s="218"/>
      <c r="E1" s="218"/>
      <c r="F1" s="218"/>
      <c r="G1" s="218"/>
      <c r="H1" s="218"/>
      <c r="I1" s="218"/>
    </row>
    <row r="2" spans="1:10" ht="60" customHeight="1" x14ac:dyDescent="0.25">
      <c r="A2" s="219" t="s">
        <v>344</v>
      </c>
      <c r="B2" s="220"/>
      <c r="C2" s="220"/>
      <c r="D2" s="220"/>
      <c r="E2" s="220"/>
      <c r="F2" s="220"/>
      <c r="G2" s="220"/>
      <c r="H2" s="220"/>
      <c r="I2" s="221"/>
    </row>
    <row r="3" spans="1:10" ht="39" thickBot="1" x14ac:dyDescent="0.3">
      <c r="A3" s="170" t="s">
        <v>83</v>
      </c>
      <c r="B3" s="170" t="s">
        <v>222</v>
      </c>
      <c r="C3" s="170" t="s">
        <v>84</v>
      </c>
      <c r="D3" s="170" t="s">
        <v>339</v>
      </c>
      <c r="E3" s="170" t="s">
        <v>352</v>
      </c>
      <c r="F3" s="170" t="s">
        <v>353</v>
      </c>
      <c r="G3" s="170" t="s">
        <v>85</v>
      </c>
      <c r="H3" s="170" t="s">
        <v>295</v>
      </c>
      <c r="I3" s="170" t="s">
        <v>86</v>
      </c>
      <c r="J3" s="121"/>
    </row>
    <row r="4" spans="1:10" x14ac:dyDescent="0.25">
      <c r="A4" s="222" t="s">
        <v>300</v>
      </c>
      <c r="B4" s="214"/>
      <c r="C4" s="214"/>
      <c r="D4" s="214"/>
      <c r="E4" s="214"/>
      <c r="F4" s="214"/>
      <c r="G4" s="214"/>
      <c r="H4" s="214"/>
      <c r="I4" s="215"/>
      <c r="J4" s="121"/>
    </row>
    <row r="5" spans="1:10" ht="25.5" x14ac:dyDescent="0.25">
      <c r="A5" s="153" t="s">
        <v>216</v>
      </c>
      <c r="B5" s="153" t="s">
        <v>217</v>
      </c>
      <c r="C5" s="154" t="s">
        <v>89</v>
      </c>
      <c r="D5" s="3"/>
      <c r="E5" s="153" t="s">
        <v>104</v>
      </c>
      <c r="F5" s="153" t="s">
        <v>88</v>
      </c>
      <c r="G5" s="153"/>
      <c r="H5" s="154"/>
      <c r="I5" s="154"/>
      <c r="J5" s="121"/>
    </row>
    <row r="6" spans="1:10" ht="96.6" customHeight="1" x14ac:dyDescent="0.25">
      <c r="A6" s="153" t="s">
        <v>219</v>
      </c>
      <c r="B6" s="153" t="s">
        <v>218</v>
      </c>
      <c r="C6" s="154" t="s">
        <v>93</v>
      </c>
      <c r="D6" s="158"/>
      <c r="E6" s="153" t="s">
        <v>104</v>
      </c>
      <c r="F6" s="153" t="s">
        <v>88</v>
      </c>
      <c r="G6" s="153"/>
      <c r="H6" s="132" t="s">
        <v>312</v>
      </c>
      <c r="I6" s="154"/>
      <c r="J6" s="121"/>
    </row>
    <row r="7" spans="1:10" ht="166.5" thickBot="1" x14ac:dyDescent="0.3">
      <c r="A7" s="171" t="s">
        <v>220</v>
      </c>
      <c r="B7" s="171" t="s">
        <v>69</v>
      </c>
      <c r="C7" s="172" t="s">
        <v>221</v>
      </c>
      <c r="D7" s="12"/>
      <c r="E7" s="171">
        <v>57</v>
      </c>
      <c r="F7" s="171" t="s">
        <v>88</v>
      </c>
      <c r="G7" s="171"/>
      <c r="H7" s="173" t="s">
        <v>297</v>
      </c>
      <c r="I7" s="174" t="s">
        <v>345</v>
      </c>
      <c r="J7" s="121"/>
    </row>
    <row r="8" spans="1:10" ht="15" customHeight="1" x14ac:dyDescent="0.25">
      <c r="A8" s="214" t="s">
        <v>308</v>
      </c>
      <c r="B8" s="214"/>
      <c r="C8" s="214"/>
      <c r="D8" s="214"/>
      <c r="E8" s="214"/>
      <c r="F8" s="214"/>
      <c r="G8" s="214"/>
      <c r="H8" s="214"/>
      <c r="I8" s="215"/>
      <c r="J8" s="121"/>
    </row>
    <row r="9" spans="1:10" ht="51" x14ac:dyDescent="0.25">
      <c r="A9" s="151" t="s">
        <v>231</v>
      </c>
      <c r="B9" s="151">
        <v>47</v>
      </c>
      <c r="C9" s="152" t="s">
        <v>397</v>
      </c>
      <c r="D9" s="5"/>
      <c r="E9" s="151">
        <v>47</v>
      </c>
      <c r="F9" s="151" t="s">
        <v>0</v>
      </c>
      <c r="G9" s="152" t="s">
        <v>393</v>
      </c>
      <c r="H9" s="152" t="s">
        <v>106</v>
      </c>
      <c r="I9" s="152"/>
      <c r="J9" s="121"/>
    </row>
    <row r="10" spans="1:10" ht="51" x14ac:dyDescent="0.25">
      <c r="A10" s="141" t="s">
        <v>232</v>
      </c>
      <c r="B10" s="141">
        <v>48</v>
      </c>
      <c r="C10" s="142" t="s">
        <v>398</v>
      </c>
      <c r="D10" s="7"/>
      <c r="E10" s="141">
        <v>150</v>
      </c>
      <c r="F10" s="141" t="s">
        <v>0</v>
      </c>
      <c r="G10" s="142" t="s">
        <v>394</v>
      </c>
      <c r="H10" s="142"/>
      <c r="I10" s="142"/>
      <c r="J10" s="121"/>
    </row>
    <row r="11" spans="1:10" ht="38.25" x14ac:dyDescent="0.25">
      <c r="A11" s="153" t="s">
        <v>233</v>
      </c>
      <c r="B11" s="141">
        <v>49</v>
      </c>
      <c r="C11" s="142" t="s">
        <v>223</v>
      </c>
      <c r="D11" s="7"/>
      <c r="E11" s="141">
        <v>152</v>
      </c>
      <c r="F11" s="141" t="s">
        <v>0</v>
      </c>
      <c r="G11" s="142" t="s">
        <v>394</v>
      </c>
      <c r="H11" s="142"/>
      <c r="I11" s="142"/>
      <c r="J11" s="127"/>
    </row>
    <row r="12" spans="1:10" ht="38.25" x14ac:dyDescent="0.25">
      <c r="A12" s="141" t="s">
        <v>234</v>
      </c>
      <c r="B12" s="141">
        <v>50</v>
      </c>
      <c r="C12" s="142" t="s">
        <v>224</v>
      </c>
      <c r="D12" s="7"/>
      <c r="E12" s="141">
        <v>152</v>
      </c>
      <c r="F12" s="141" t="s">
        <v>0</v>
      </c>
      <c r="G12" s="142" t="s">
        <v>394</v>
      </c>
      <c r="H12" s="142"/>
      <c r="I12" s="142"/>
      <c r="J12" s="121"/>
    </row>
    <row r="13" spans="1:10" ht="38.25" x14ac:dyDescent="0.25">
      <c r="A13" s="153" t="s">
        <v>235</v>
      </c>
      <c r="B13" s="141">
        <v>51</v>
      </c>
      <c r="C13" s="142" t="s">
        <v>225</v>
      </c>
      <c r="D13" s="7"/>
      <c r="E13" s="141">
        <v>152</v>
      </c>
      <c r="F13" s="141" t="s">
        <v>0</v>
      </c>
      <c r="G13" s="142" t="s">
        <v>394</v>
      </c>
      <c r="H13" s="142"/>
      <c r="I13" s="142"/>
      <c r="J13" s="121"/>
    </row>
    <row r="14" spans="1:10" ht="51" x14ac:dyDescent="0.25">
      <c r="A14" s="141" t="s">
        <v>236</v>
      </c>
      <c r="B14" s="141">
        <v>52</v>
      </c>
      <c r="C14" s="142" t="s">
        <v>226</v>
      </c>
      <c r="D14" s="7"/>
      <c r="E14" s="141">
        <v>152</v>
      </c>
      <c r="F14" s="141" t="s">
        <v>0</v>
      </c>
      <c r="G14" s="142" t="s">
        <v>394</v>
      </c>
      <c r="H14" s="142"/>
      <c r="I14" s="142"/>
      <c r="J14" s="121"/>
    </row>
    <row r="15" spans="1:10" ht="90" thickBot="1" x14ac:dyDescent="0.3">
      <c r="A15" s="159" t="s">
        <v>237</v>
      </c>
      <c r="B15" s="145">
        <v>53</v>
      </c>
      <c r="C15" s="146" t="s">
        <v>399</v>
      </c>
      <c r="D15" s="8"/>
      <c r="E15" s="145">
        <v>153</v>
      </c>
      <c r="F15" s="145" t="s">
        <v>0</v>
      </c>
      <c r="G15" s="146" t="s">
        <v>394</v>
      </c>
      <c r="H15" s="146"/>
      <c r="I15" s="146"/>
      <c r="J15" s="121"/>
    </row>
    <row r="16" spans="1:10" x14ac:dyDescent="0.25">
      <c r="A16" s="214" t="s">
        <v>309</v>
      </c>
      <c r="B16" s="214"/>
      <c r="C16" s="214"/>
      <c r="D16" s="214"/>
      <c r="E16" s="214"/>
      <c r="F16" s="214"/>
      <c r="G16" s="214"/>
      <c r="H16" s="214"/>
      <c r="I16" s="215"/>
      <c r="J16" s="121"/>
    </row>
    <row r="17" spans="1:13" ht="76.5" x14ac:dyDescent="0.25">
      <c r="A17" s="138" t="s">
        <v>238</v>
      </c>
      <c r="B17" s="138">
        <v>54</v>
      </c>
      <c r="C17" s="139" t="s">
        <v>400</v>
      </c>
      <c r="D17" s="5"/>
      <c r="E17" s="138">
        <v>150</v>
      </c>
      <c r="F17" s="138" t="s">
        <v>0</v>
      </c>
      <c r="G17" s="139" t="s">
        <v>394</v>
      </c>
      <c r="H17" s="139" t="s">
        <v>106</v>
      </c>
      <c r="I17" s="139"/>
      <c r="J17" s="127"/>
    </row>
    <row r="18" spans="1:13" ht="90" thickBot="1" x14ac:dyDescent="0.3">
      <c r="A18" s="171" t="s">
        <v>239</v>
      </c>
      <c r="B18" s="175">
        <v>55</v>
      </c>
      <c r="C18" s="176" t="s">
        <v>401</v>
      </c>
      <c r="D18" s="13"/>
      <c r="E18" s="175">
        <v>150</v>
      </c>
      <c r="F18" s="175" t="s">
        <v>0</v>
      </c>
      <c r="G18" s="176" t="s">
        <v>394</v>
      </c>
      <c r="H18" s="176"/>
      <c r="I18" s="176"/>
      <c r="J18" s="121"/>
    </row>
    <row r="19" spans="1:13" x14ac:dyDescent="0.25">
      <c r="A19" s="214" t="s">
        <v>310</v>
      </c>
      <c r="B19" s="214"/>
      <c r="C19" s="214"/>
      <c r="D19" s="214"/>
      <c r="E19" s="214"/>
      <c r="F19" s="214"/>
      <c r="G19" s="214"/>
      <c r="H19" s="214"/>
      <c r="I19" s="215"/>
      <c r="J19" s="121"/>
    </row>
    <row r="20" spans="1:13" ht="38.25" x14ac:dyDescent="0.25">
      <c r="A20" s="138" t="s">
        <v>240</v>
      </c>
      <c r="B20" s="138">
        <v>56</v>
      </c>
      <c r="C20" s="139" t="s">
        <v>227</v>
      </c>
      <c r="D20" s="5"/>
      <c r="E20" s="138" t="s">
        <v>104</v>
      </c>
      <c r="F20" s="138" t="s">
        <v>0</v>
      </c>
      <c r="G20" s="139" t="s">
        <v>394</v>
      </c>
      <c r="H20" s="139"/>
      <c r="I20" s="139"/>
      <c r="J20" s="121"/>
    </row>
    <row r="21" spans="1:13" ht="76.5" x14ac:dyDescent="0.25">
      <c r="A21" s="153" t="s">
        <v>241</v>
      </c>
      <c r="B21" s="141">
        <v>57</v>
      </c>
      <c r="C21" s="142" t="s">
        <v>228</v>
      </c>
      <c r="D21" s="6"/>
      <c r="E21" s="141" t="s">
        <v>104</v>
      </c>
      <c r="F21" s="141" t="s">
        <v>0</v>
      </c>
      <c r="G21" s="142" t="s">
        <v>394</v>
      </c>
      <c r="H21" s="142"/>
      <c r="I21" s="142" t="s">
        <v>230</v>
      </c>
      <c r="J21" s="127"/>
      <c r="M21" s="19"/>
    </row>
    <row r="22" spans="1:13" ht="90" thickBot="1" x14ac:dyDescent="0.3">
      <c r="A22" s="145" t="s">
        <v>278</v>
      </c>
      <c r="B22" s="145">
        <v>58</v>
      </c>
      <c r="C22" s="146" t="s">
        <v>229</v>
      </c>
      <c r="D22" s="8"/>
      <c r="E22" s="145" t="s">
        <v>104</v>
      </c>
      <c r="F22" s="145" t="s">
        <v>0</v>
      </c>
      <c r="G22" s="146" t="s">
        <v>394</v>
      </c>
      <c r="H22" s="146"/>
      <c r="I22" s="146"/>
      <c r="J22" s="121"/>
    </row>
    <row r="23" spans="1:13" ht="60.6" customHeight="1" x14ac:dyDescent="0.25">
      <c r="A23" s="216" t="s">
        <v>412</v>
      </c>
      <c r="B23" s="216"/>
      <c r="C23" s="216"/>
      <c r="D23" s="216"/>
      <c r="E23" s="216"/>
      <c r="F23" s="216"/>
      <c r="G23" s="216"/>
      <c r="H23" s="216"/>
      <c r="I23" s="217"/>
      <c r="J23" s="121"/>
    </row>
    <row r="24" spans="1:13" ht="108.95" customHeight="1" x14ac:dyDescent="0.25">
      <c r="A24" s="151" t="s">
        <v>242</v>
      </c>
      <c r="B24" s="151" t="s">
        <v>73</v>
      </c>
      <c r="C24" s="152" t="s">
        <v>246</v>
      </c>
      <c r="D24" s="9"/>
      <c r="E24" s="151" t="s">
        <v>104</v>
      </c>
      <c r="F24" s="151" t="s">
        <v>1</v>
      </c>
      <c r="G24" s="152" t="s">
        <v>395</v>
      </c>
      <c r="H24" s="152" t="s">
        <v>298</v>
      </c>
      <c r="I24" s="177"/>
      <c r="J24" s="10" t="b">
        <f>COUNTIF($D$9:$D$15,"Ist umgesetzt")+COUNTIF($D$9:$D$15,"Trifft nicht zu")+COUNTIF($D$17:$D$18,"Ist umgesetzt")+COUNTIF($D$17:$D$18,"Trifft nicht zu")+COUNTIF($D$20:$D$22,"Ist umgesetzt")+COUNTIF($D$20:$D$22,"Trifft nicht zu")=COUNTA($C$9:$C$15)+COUNTA($C$17:$C$18)+COUNTA($C$20:$C$22)</f>
        <v>0</v>
      </c>
      <c r="K24" s="23"/>
      <c r="L24" s="25"/>
    </row>
    <row r="25" spans="1:13" ht="105.6" customHeight="1" x14ac:dyDescent="0.25">
      <c r="A25" s="153" t="s">
        <v>243</v>
      </c>
      <c r="B25" s="153" t="s">
        <v>72</v>
      </c>
      <c r="C25" s="154" t="s">
        <v>247</v>
      </c>
      <c r="D25" s="3"/>
      <c r="E25" s="153" t="s">
        <v>248</v>
      </c>
      <c r="F25" s="153" t="s">
        <v>1</v>
      </c>
      <c r="G25" s="154" t="s">
        <v>402</v>
      </c>
      <c r="H25" s="154" t="s">
        <v>311</v>
      </c>
      <c r="I25" s="155" t="s">
        <v>419</v>
      </c>
      <c r="J25" s="10" t="b">
        <f>COUNTIF($D$9:$D$15,"Ist umgesetzt")=COUNTA($C$9:$C$15)</f>
        <v>0</v>
      </c>
      <c r="K25" s="23"/>
      <c r="L25" s="25"/>
    </row>
    <row r="26" spans="1:13" ht="89.25" x14ac:dyDescent="0.25">
      <c r="A26" s="153" t="s">
        <v>244</v>
      </c>
      <c r="B26" s="153" t="s">
        <v>70</v>
      </c>
      <c r="C26" s="154" t="s">
        <v>249</v>
      </c>
      <c r="D26" s="3"/>
      <c r="E26" s="153">
        <v>150</v>
      </c>
      <c r="F26" s="153" t="s">
        <v>1</v>
      </c>
      <c r="G26" s="154" t="s">
        <v>396</v>
      </c>
      <c r="H26" s="154"/>
      <c r="I26" s="154"/>
      <c r="J26" s="10" t="b">
        <f>COUNTIF($D$17:$D$18,"Ist umgesetzt")=COUNTA($C$17:$C$18)</f>
        <v>0</v>
      </c>
      <c r="K26" s="23"/>
      <c r="L26" s="25"/>
    </row>
    <row r="27" spans="1:13" ht="114.75" x14ac:dyDescent="0.25">
      <c r="A27" s="153" t="s">
        <v>245</v>
      </c>
      <c r="B27" s="153" t="s">
        <v>71</v>
      </c>
      <c r="C27" s="154" t="s">
        <v>250</v>
      </c>
      <c r="D27" s="3"/>
      <c r="E27" s="153">
        <v>150</v>
      </c>
      <c r="F27" s="153" t="s">
        <v>1</v>
      </c>
      <c r="G27" s="154" t="s">
        <v>396</v>
      </c>
      <c r="H27" s="154"/>
      <c r="I27" s="155" t="s">
        <v>420</v>
      </c>
      <c r="J27" s="10" t="b">
        <f>COUNTIF($D$17:$D$18,"Ist umgesetzt")=COUNTA($C$17:$C$18)</f>
        <v>0</v>
      </c>
      <c r="K27" s="23"/>
      <c r="L27" s="25"/>
    </row>
  </sheetData>
  <sheetProtection algorithmName="SHA-512" hashValue="/BrdGim9Bb+xiUGxwa0EFG9i9ZFBnkMp2EV3jpYkLzLVy1GTOJX2hgt2SeKcRhhcZr60xuCOXnnKMrfDiowRXA==" saltValue="EnrV0kDLeYz3xfK20jsaBQ==" spinCount="100000" sheet="1" formatCells="0" formatColumns="0" formatRows="0" insertColumns="0" insertRows="0" insertHyperlinks="0" deleteColumns="0" deleteRows="0" sort="0" autoFilter="0" pivotTables="0"/>
  <mergeCells count="7">
    <mergeCell ref="A19:I19"/>
    <mergeCell ref="A23:I23"/>
    <mergeCell ref="A1:I1"/>
    <mergeCell ref="A2:I2"/>
    <mergeCell ref="A4:I4"/>
    <mergeCell ref="A8:I8"/>
    <mergeCell ref="A16:I16"/>
  </mergeCells>
  <conditionalFormatting sqref="A24:I24">
    <cfRule type="expression" dxfId="4" priority="4">
      <formula>OR($J$24=FALSE,NOT($D$7="In Betrieb"))</formula>
    </cfRule>
  </conditionalFormatting>
  <conditionalFormatting sqref="A25:I25">
    <cfRule type="expression" dxfId="3" priority="3">
      <formula>OR($J$25=FALSE,NOT($D$7="In Betrieb"))</formula>
    </cfRule>
  </conditionalFormatting>
  <conditionalFormatting sqref="A26:I26">
    <cfRule type="expression" dxfId="2" priority="2">
      <formula>OR($J$26=FALSE,NOT($D$7="In Betrieb"))</formula>
    </cfRule>
  </conditionalFormatting>
  <conditionalFormatting sqref="A27:I27">
    <cfRule type="expression" dxfId="1" priority="1">
      <formula>OR($J$27=FALSE,NOT($D$7="In Betrieb"))</formula>
    </cfRule>
  </conditionalFormatting>
  <dataValidations count="1">
    <dataValidation type="custom" showErrorMessage="1" errorTitle="Ungültiger Wert" error="Es können nur numerische Werte von 0-100 angegeben werden. Außerdem muss der entsprechende digitale Dienst &quot;In Betrieb&quot; sein und die korrespondierenden MUSS-Anforderungen umgesetzt sein." sqref="D24:D27" xr:uid="{A7649ADC-3CE0-4472-92FB-9585245CB86E}">
      <formula1>AND($D$7="In Betrieb", ISNUMBER(D24), D24&gt;=0, D24&lt;=100, J24=TRUE)</formula1>
    </dataValidation>
  </dataValidations>
  <pageMargins left="0.7" right="0.7" top="0.78740157499999996" bottom="0.78740157499999996" header="0.3" footer="0.3"/>
  <pageSetup paperSize="9" orientation="portrait" horizontalDpi="300" r:id="rId1"/>
  <extLst>
    <ext xmlns:x14="http://schemas.microsoft.com/office/spreadsheetml/2009/9/main" uri="{CCE6A557-97BC-4b89-ADB6-D9C93CAAB3DF}">
      <x14:dataValidations xmlns:xm="http://schemas.microsoft.com/office/excel/2006/main" count="4">
        <x14:dataValidation type="list" errorStyle="warning" allowBlank="1" showErrorMessage="1" errorTitle="Ungültiger Wert" promptTitle="Test" xr:uid="{A2457D73-7800-4DAB-A1AC-1238458FEF8C}">
          <x14:formula1>
            <xm:f>Wertelisten!$L$2:$L$3</xm:f>
          </x14:formula1>
          <xm:sqref>D5</xm:sqref>
        </x14:dataValidation>
        <x14:dataValidation type="list" errorStyle="warning" allowBlank="1" showErrorMessage="1" errorTitle="Ungültiger Wert" xr:uid="{1B66613C-D4BB-471E-BCA0-09EA09D8B73C}">
          <x14:formula1>
            <xm:f>Wertelisten!$K$2:$K$4</xm:f>
          </x14:formula1>
          <xm:sqref>D7</xm:sqref>
        </x14:dataValidation>
        <x14:dataValidation type="list" errorStyle="warning" allowBlank="1" showErrorMessage="1" errorTitle="Ungültiger Wert" xr:uid="{56D091CD-741E-4FC7-97F2-966CEAB09300}">
          <x14:formula1>
            <xm:f>IF($D$7="In Betrieb",Wertelisten!$I$2:$I$4,Wertelisten!$I$3:$I$4)</xm:f>
          </x14:formula1>
          <xm:sqref>D20 D9:D15 D17:D18 D22</xm:sqref>
        </x14:dataValidation>
        <x14:dataValidation type="list" errorStyle="warning" allowBlank="1" showErrorMessage="1" errorTitle="Ungültiger Wert" xr:uid="{BC3130FD-9BE0-44B4-A04C-10AEECD872AC}">
          <x14:formula1>
            <xm:f>IF($D$7="In Betrieb",Wertelisten!$J$2:$J$5,Wertelisten!$J$3:$J$5)</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8F34-9987-44B1-8F2F-CBD449DBF589}">
  <dimension ref="A1:M23"/>
  <sheetViews>
    <sheetView showGridLines="0" zoomScale="85" zoomScaleNormal="85" workbookViewId="0">
      <pane ySplit="3" topLeftCell="A4" activePane="bottomLeft" state="frozen"/>
      <selection pane="bottomLeft" sqref="A1:I1"/>
    </sheetView>
  </sheetViews>
  <sheetFormatPr baseColWidth="10" defaultRowHeight="15" x14ac:dyDescent="0.25"/>
  <cols>
    <col min="1" max="1" width="7.140625" style="15" customWidth="1"/>
    <col min="2" max="2" width="14.140625" style="15" bestFit="1" customWidth="1"/>
    <col min="3" max="3" width="46.5703125" style="15" customWidth="1"/>
    <col min="4" max="4" width="30" style="15" customWidth="1"/>
    <col min="5" max="5" width="20.42578125" style="15" customWidth="1"/>
    <col min="6" max="9" width="30" style="15" customWidth="1"/>
    <col min="10" max="10" width="10.85546875" style="15" customWidth="1"/>
    <col min="11" max="16384" width="11.42578125" style="15"/>
  </cols>
  <sheetData>
    <row r="1" spans="1:10" ht="45.6" customHeight="1" x14ac:dyDescent="0.25">
      <c r="A1" s="218" t="s">
        <v>346</v>
      </c>
      <c r="B1" s="218"/>
      <c r="C1" s="218"/>
      <c r="D1" s="218"/>
      <c r="E1" s="218"/>
      <c r="F1" s="218"/>
      <c r="G1" s="218"/>
      <c r="H1" s="218"/>
      <c r="I1" s="218"/>
    </row>
    <row r="2" spans="1:10" ht="58.5" customHeight="1" x14ac:dyDescent="0.25">
      <c r="A2" s="219" t="s">
        <v>344</v>
      </c>
      <c r="B2" s="220"/>
      <c r="C2" s="220"/>
      <c r="D2" s="220"/>
      <c r="E2" s="220"/>
      <c r="F2" s="220"/>
      <c r="G2" s="220"/>
      <c r="H2" s="220"/>
      <c r="I2" s="221"/>
    </row>
    <row r="3" spans="1:10" ht="39" thickBot="1" x14ac:dyDescent="0.3">
      <c r="A3" s="178" t="s">
        <v>83</v>
      </c>
      <c r="B3" s="178" t="s">
        <v>222</v>
      </c>
      <c r="C3" s="178" t="s">
        <v>84</v>
      </c>
      <c r="D3" s="178" t="s">
        <v>339</v>
      </c>
      <c r="E3" s="178" t="s">
        <v>352</v>
      </c>
      <c r="F3" s="178" t="s">
        <v>353</v>
      </c>
      <c r="G3" s="178" t="s">
        <v>85</v>
      </c>
      <c r="H3" s="178" t="s">
        <v>295</v>
      </c>
      <c r="I3" s="178" t="s">
        <v>86</v>
      </c>
      <c r="J3" s="121"/>
    </row>
    <row r="4" spans="1:10" x14ac:dyDescent="0.25">
      <c r="A4" s="222" t="s">
        <v>300</v>
      </c>
      <c r="B4" s="214"/>
      <c r="C4" s="214"/>
      <c r="D4" s="214"/>
      <c r="E4" s="214"/>
      <c r="F4" s="214"/>
      <c r="G4" s="214"/>
      <c r="H4" s="214"/>
      <c r="I4" s="215"/>
      <c r="J4" s="121"/>
    </row>
    <row r="5" spans="1:10" ht="25.5" x14ac:dyDescent="0.25">
      <c r="A5" s="153" t="s">
        <v>252</v>
      </c>
      <c r="B5" s="153" t="s">
        <v>251</v>
      </c>
      <c r="C5" s="154" t="s">
        <v>89</v>
      </c>
      <c r="D5" s="3"/>
      <c r="E5" s="153" t="s">
        <v>104</v>
      </c>
      <c r="F5" s="153" t="s">
        <v>88</v>
      </c>
      <c r="G5" s="154"/>
      <c r="H5" s="154"/>
      <c r="I5" s="154"/>
      <c r="J5" s="121"/>
    </row>
    <row r="6" spans="1:10" ht="95.1" customHeight="1" x14ac:dyDescent="0.25">
      <c r="A6" s="153" t="s">
        <v>253</v>
      </c>
      <c r="B6" s="153" t="s">
        <v>255</v>
      </c>
      <c r="C6" s="154" t="s">
        <v>93</v>
      </c>
      <c r="D6" s="158"/>
      <c r="E6" s="153" t="s">
        <v>104</v>
      </c>
      <c r="F6" s="153" t="s">
        <v>88</v>
      </c>
      <c r="G6" s="154"/>
      <c r="H6" s="132" t="s">
        <v>312</v>
      </c>
      <c r="I6" s="154"/>
      <c r="J6" s="121"/>
    </row>
    <row r="7" spans="1:10" ht="171" customHeight="1" thickBot="1" x14ac:dyDescent="0.3">
      <c r="A7" s="159" t="s">
        <v>254</v>
      </c>
      <c r="B7" s="159" t="s">
        <v>75</v>
      </c>
      <c r="C7" s="162" t="s">
        <v>416</v>
      </c>
      <c r="D7" s="11"/>
      <c r="E7" s="159" t="s">
        <v>104</v>
      </c>
      <c r="F7" s="159" t="s">
        <v>88</v>
      </c>
      <c r="G7" s="160"/>
      <c r="H7" s="161" t="s">
        <v>297</v>
      </c>
      <c r="I7" s="162" t="s">
        <v>345</v>
      </c>
      <c r="J7" s="121"/>
    </row>
    <row r="8" spans="1:10" x14ac:dyDescent="0.25">
      <c r="A8" s="214" t="s">
        <v>313</v>
      </c>
      <c r="B8" s="214"/>
      <c r="C8" s="214"/>
      <c r="D8" s="214"/>
      <c r="E8" s="214"/>
      <c r="F8" s="214"/>
      <c r="G8" s="214"/>
      <c r="H8" s="214"/>
      <c r="I8" s="215"/>
      <c r="J8" s="121"/>
    </row>
    <row r="9" spans="1:10" ht="51" x14ac:dyDescent="0.25">
      <c r="A9" s="138" t="s">
        <v>256</v>
      </c>
      <c r="B9" s="138">
        <v>59</v>
      </c>
      <c r="C9" s="139" t="s">
        <v>306</v>
      </c>
      <c r="D9" s="5"/>
      <c r="E9" s="138">
        <v>126</v>
      </c>
      <c r="F9" s="138" t="s">
        <v>0</v>
      </c>
      <c r="G9" s="139" t="s">
        <v>405</v>
      </c>
      <c r="H9" s="139" t="s">
        <v>106</v>
      </c>
      <c r="I9" s="139"/>
      <c r="J9" s="121"/>
    </row>
    <row r="10" spans="1:10" ht="102" x14ac:dyDescent="0.25">
      <c r="A10" s="141" t="s">
        <v>257</v>
      </c>
      <c r="B10" s="141" t="s">
        <v>76</v>
      </c>
      <c r="C10" s="142" t="s">
        <v>266</v>
      </c>
      <c r="D10" s="7"/>
      <c r="E10" s="141">
        <v>124</v>
      </c>
      <c r="F10" s="141" t="s">
        <v>0</v>
      </c>
      <c r="G10" s="142" t="s">
        <v>405</v>
      </c>
      <c r="H10" s="142"/>
      <c r="I10" s="142"/>
      <c r="J10" s="121"/>
    </row>
    <row r="11" spans="1:10" ht="114.75" x14ac:dyDescent="0.25">
      <c r="A11" s="141" t="s">
        <v>258</v>
      </c>
      <c r="B11" s="141" t="s">
        <v>77</v>
      </c>
      <c r="C11" s="142" t="s">
        <v>267</v>
      </c>
      <c r="D11" s="7"/>
      <c r="E11" s="141">
        <v>125</v>
      </c>
      <c r="F11" s="141" t="s">
        <v>0</v>
      </c>
      <c r="G11" s="142" t="s">
        <v>405</v>
      </c>
      <c r="H11" s="142"/>
      <c r="I11" s="142"/>
      <c r="J11" s="121"/>
    </row>
    <row r="12" spans="1:10" ht="63.75" x14ac:dyDescent="0.25">
      <c r="A12" s="141" t="s">
        <v>259</v>
      </c>
      <c r="B12" s="141">
        <v>61</v>
      </c>
      <c r="C12" s="142" t="s">
        <v>268</v>
      </c>
      <c r="D12" s="7"/>
      <c r="E12" s="141" t="s">
        <v>104</v>
      </c>
      <c r="F12" s="141" t="s">
        <v>0</v>
      </c>
      <c r="G12" s="142" t="s">
        <v>405</v>
      </c>
      <c r="H12" s="142"/>
      <c r="I12" s="142"/>
      <c r="J12" s="121"/>
    </row>
    <row r="13" spans="1:10" ht="38.25" x14ac:dyDescent="0.25">
      <c r="A13" s="141" t="s">
        <v>260</v>
      </c>
      <c r="B13" s="141">
        <v>62</v>
      </c>
      <c r="C13" s="142" t="s">
        <v>269</v>
      </c>
      <c r="D13" s="7"/>
      <c r="E13" s="141">
        <v>128</v>
      </c>
      <c r="F13" s="141" t="s">
        <v>0</v>
      </c>
      <c r="G13" s="142" t="s">
        <v>405</v>
      </c>
      <c r="H13" s="142"/>
      <c r="I13" s="142"/>
      <c r="J13" s="121"/>
    </row>
    <row r="14" spans="1:10" ht="76.5" x14ac:dyDescent="0.25">
      <c r="A14" s="141" t="s">
        <v>261</v>
      </c>
      <c r="B14" s="141">
        <v>63</v>
      </c>
      <c r="C14" s="142" t="s">
        <v>415</v>
      </c>
      <c r="D14" s="7"/>
      <c r="E14" s="141">
        <v>147</v>
      </c>
      <c r="F14" s="141" t="s">
        <v>0</v>
      </c>
      <c r="G14" s="142" t="s">
        <v>405</v>
      </c>
      <c r="H14" s="142"/>
      <c r="I14" s="142"/>
      <c r="J14" s="121"/>
    </row>
    <row r="15" spans="1:10" ht="51" x14ac:dyDescent="0.25">
      <c r="A15" s="141" t="s">
        <v>262</v>
      </c>
      <c r="B15" s="141">
        <v>64</v>
      </c>
      <c r="C15" s="142" t="s">
        <v>307</v>
      </c>
      <c r="D15" s="7"/>
      <c r="E15" s="141" t="s">
        <v>104</v>
      </c>
      <c r="F15" s="141" t="s">
        <v>0</v>
      </c>
      <c r="G15" s="142" t="s">
        <v>405</v>
      </c>
      <c r="H15" s="142"/>
      <c r="I15" s="142"/>
      <c r="J15" s="121"/>
    </row>
    <row r="16" spans="1:10" ht="63.75" x14ac:dyDescent="0.25">
      <c r="A16" s="141" t="s">
        <v>263</v>
      </c>
      <c r="B16" s="141">
        <v>65</v>
      </c>
      <c r="C16" s="142" t="s">
        <v>414</v>
      </c>
      <c r="D16" s="7"/>
      <c r="E16" s="141">
        <v>129</v>
      </c>
      <c r="F16" s="141" t="s">
        <v>0</v>
      </c>
      <c r="G16" s="142" t="s">
        <v>405</v>
      </c>
      <c r="H16" s="142"/>
      <c r="I16" s="142"/>
      <c r="J16" s="121"/>
    </row>
    <row r="17" spans="1:13" ht="51" x14ac:dyDescent="0.25">
      <c r="A17" s="141" t="s">
        <v>264</v>
      </c>
      <c r="B17" s="141">
        <v>66</v>
      </c>
      <c r="C17" s="142" t="s">
        <v>413</v>
      </c>
      <c r="D17" s="6"/>
      <c r="E17" s="141" t="s">
        <v>104</v>
      </c>
      <c r="F17" s="141" t="s">
        <v>0</v>
      </c>
      <c r="G17" s="142" t="s">
        <v>405</v>
      </c>
      <c r="H17" s="142"/>
      <c r="I17" s="143" t="s">
        <v>403</v>
      </c>
      <c r="J17" s="121"/>
    </row>
    <row r="18" spans="1:13" ht="51.75" thickBot="1" x14ac:dyDescent="0.3">
      <c r="A18" s="145" t="s">
        <v>265</v>
      </c>
      <c r="B18" s="145">
        <v>67</v>
      </c>
      <c r="C18" s="146" t="s">
        <v>270</v>
      </c>
      <c r="D18" s="8"/>
      <c r="E18" s="145">
        <v>184</v>
      </c>
      <c r="F18" s="145" t="s">
        <v>0</v>
      </c>
      <c r="G18" s="146" t="s">
        <v>405</v>
      </c>
      <c r="H18" s="146"/>
      <c r="I18" s="146"/>
      <c r="J18" s="121"/>
    </row>
    <row r="19" spans="1:13" ht="60.6" customHeight="1" x14ac:dyDescent="0.25">
      <c r="A19" s="216" t="s">
        <v>412</v>
      </c>
      <c r="B19" s="216"/>
      <c r="C19" s="216"/>
      <c r="D19" s="216"/>
      <c r="E19" s="216"/>
      <c r="F19" s="216"/>
      <c r="G19" s="216"/>
      <c r="H19" s="216"/>
      <c r="I19" s="217"/>
      <c r="J19" s="121"/>
    </row>
    <row r="20" spans="1:13" ht="110.1" customHeight="1" x14ac:dyDescent="0.25">
      <c r="A20" s="151" t="s">
        <v>271</v>
      </c>
      <c r="B20" s="151" t="s">
        <v>74</v>
      </c>
      <c r="C20" s="152" t="s">
        <v>272</v>
      </c>
      <c r="D20" s="9"/>
      <c r="E20" s="151" t="s">
        <v>104</v>
      </c>
      <c r="F20" s="151" t="s">
        <v>1</v>
      </c>
      <c r="G20" s="152" t="s">
        <v>404</v>
      </c>
      <c r="H20" s="152" t="s">
        <v>298</v>
      </c>
      <c r="I20" s="152"/>
      <c r="J20" s="10" t="b">
        <f>COUNTIF($D$9:$D$18,"Ist umgesetzt")+COUNTIF($D$9:$D$18,"Trifft nicht zu")=COUNTA($C$9:$C$18)</f>
        <v>0</v>
      </c>
      <c r="K20" s="23"/>
      <c r="L20" s="23"/>
      <c r="M20" s="19"/>
    </row>
    <row r="21" spans="1:13" x14ac:dyDescent="0.25">
      <c r="J21" s="24"/>
    </row>
    <row r="22" spans="1:13" x14ac:dyDescent="0.25">
      <c r="J22" s="24"/>
    </row>
    <row r="23" spans="1:13" x14ac:dyDescent="0.25">
      <c r="J23" s="24"/>
    </row>
  </sheetData>
  <sheetProtection algorithmName="SHA-512" hashValue="ufNoecWxlVk/6pTTfWeNgHl5xunQwg0Zmskx+t5kHepNBC+tpnoa/w2ShrH92ceVyLvoPCbBKTRYDc7JbeZnnA==" saltValue="dIxEKkWI4Wj3+Y+oReKXsQ==" spinCount="100000" sheet="1" formatCells="0" formatColumns="0" formatRows="0" insertColumns="0" insertRows="0" insertHyperlinks="0" deleteColumns="0" deleteRows="0" sort="0" autoFilter="0" pivotTables="0"/>
  <mergeCells count="5">
    <mergeCell ref="A4:I4"/>
    <mergeCell ref="A8:I8"/>
    <mergeCell ref="A19:I19"/>
    <mergeCell ref="A1:I1"/>
    <mergeCell ref="A2:I2"/>
  </mergeCells>
  <conditionalFormatting sqref="A20:I20">
    <cfRule type="expression" dxfId="0" priority="3">
      <formula>OR($J$20=FALSE,NOT($D$7="In Betrieb"))</formula>
    </cfRule>
  </conditionalFormatting>
  <dataValidations count="1">
    <dataValidation type="custom" showErrorMessage="1" errorTitle="Ungültiger Wert" error="Es können nur numerische Werte von 0-100 angegeben werden. Außerdem muss der entsprechende digitale Dienst &quot;In Betrieb&quot; sein und die korrespondierenden MUSS-Anforderungen umgesetzt sein." sqref="D20" xr:uid="{86A8422C-5352-41D8-8041-D6F49DD46C49}">
      <formula1>AND($D$7="In Betrieb", ISNUMBER(D20), D20&gt;=0, D20&lt;=100, J20=TRUE)</formula1>
    </dataValidation>
  </dataValidations>
  <pageMargins left="0.7" right="0.7" top="0.78740157499999996" bottom="0.78740157499999996" header="0.3" footer="0.3"/>
  <pageSetup paperSize="9" orientation="portrait" horizontalDpi="300" verticalDpi="0" r:id="rId1"/>
  <extLst>
    <ext xmlns:x14="http://schemas.microsoft.com/office/spreadsheetml/2009/9/main" uri="{CCE6A557-97BC-4b89-ADB6-D9C93CAAB3DF}">
      <x14:dataValidations xmlns:xm="http://schemas.microsoft.com/office/excel/2006/main" count="4">
        <x14:dataValidation type="list" errorStyle="warning" allowBlank="1" showErrorMessage="1" errorTitle="Ungültiger Wert" promptTitle="Test" xr:uid="{CB202E7A-A1ED-417F-BBBB-5244EBD61429}">
          <x14:formula1>
            <xm:f>Wertelisten!$L$2:$L$3</xm:f>
          </x14:formula1>
          <xm:sqref>D5</xm:sqref>
        </x14:dataValidation>
        <x14:dataValidation type="list" errorStyle="warning" allowBlank="1" showErrorMessage="1" errorTitle="Ungültiger Wert" xr:uid="{2F9C1EEB-A3CE-429D-9A14-DC3BAD5AA447}">
          <x14:formula1>
            <xm:f>IF($D$7="In Betrieb",Wertelisten!$I$2:$I$4,Wertelisten!$I$3:$I$4)</xm:f>
          </x14:formula1>
          <xm:sqref>D9:D16 D18</xm:sqref>
        </x14:dataValidation>
        <x14:dataValidation type="list" errorStyle="warning" allowBlank="1" showErrorMessage="1" errorTitle="Ungültiger Wert" xr:uid="{83EA2A30-09C6-48FF-AD05-B99E6C7EC7D8}">
          <x14:formula1>
            <xm:f>Wertelisten!$K$2:$K$4</xm:f>
          </x14:formula1>
          <xm:sqref>D7</xm:sqref>
        </x14:dataValidation>
        <x14:dataValidation type="list" errorStyle="warning" allowBlank="1" showErrorMessage="1" errorTitle="Ungültiger Wert" xr:uid="{776B6F8D-532D-43FB-AE57-35463649600F}">
          <x14:formula1>
            <xm:f>IF($D$7="In Betrieb",Wertelisten!$J$2:$J$5,Wertelisten!$J$3:$J$5)</xm:f>
          </x14:formula1>
          <xm:sqref>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3CF13-03FD-4B57-926D-BA480DDD6EC5}">
  <dimension ref="A1:N39"/>
  <sheetViews>
    <sheetView showGridLines="0" zoomScale="80" zoomScaleNormal="80" workbookViewId="0">
      <selection sqref="A1:E1"/>
    </sheetView>
  </sheetViews>
  <sheetFormatPr baseColWidth="10" defaultRowHeight="15" x14ac:dyDescent="0.25"/>
  <cols>
    <col min="1" max="2" width="11.42578125" style="15"/>
    <col min="3" max="3" width="10.85546875" style="15" hidden="1" customWidth="1"/>
    <col min="4" max="4" width="14.42578125" style="15" bestFit="1" customWidth="1"/>
    <col min="5" max="6" width="11.42578125" style="15"/>
    <col min="7" max="7" width="17.7109375" style="15" bestFit="1" customWidth="1"/>
    <col min="8" max="8" width="9.140625" style="15" customWidth="1"/>
    <col min="9" max="10" width="31.28515625" style="15" bestFit="1" customWidth="1"/>
    <col min="11" max="11" width="41.5703125" style="15" bestFit="1" customWidth="1"/>
    <col min="12" max="12" width="22.85546875" style="15" bestFit="1" customWidth="1"/>
    <col min="13" max="16384" width="11.42578125" style="15"/>
  </cols>
  <sheetData>
    <row r="1" spans="1:14" x14ac:dyDescent="0.25">
      <c r="A1" s="225" t="s">
        <v>315</v>
      </c>
      <c r="B1" s="225"/>
      <c r="C1" s="225"/>
      <c r="D1" s="225"/>
      <c r="E1" s="225"/>
      <c r="F1" s="226" t="s">
        <v>25</v>
      </c>
      <c r="G1" s="227"/>
      <c r="H1" s="193" t="s">
        <v>21</v>
      </c>
      <c r="I1" s="193" t="s">
        <v>0</v>
      </c>
      <c r="J1" s="197" t="s">
        <v>82</v>
      </c>
      <c r="K1" s="198" t="s">
        <v>81</v>
      </c>
      <c r="L1" s="200" t="s">
        <v>103</v>
      </c>
    </row>
    <row r="2" spans="1:14" x14ac:dyDescent="0.25">
      <c r="A2" s="44" t="s">
        <v>21</v>
      </c>
      <c r="B2" s="44" t="s">
        <v>22</v>
      </c>
      <c r="C2" s="44" t="s">
        <v>23</v>
      </c>
      <c r="D2" s="180" t="s">
        <v>0</v>
      </c>
      <c r="E2" s="180" t="s">
        <v>1</v>
      </c>
      <c r="F2" s="187" t="s">
        <v>21</v>
      </c>
      <c r="G2" s="188" t="s">
        <v>24</v>
      </c>
      <c r="H2" s="194">
        <v>2025</v>
      </c>
      <c r="I2" s="196" t="s">
        <v>3</v>
      </c>
      <c r="J2" s="196" t="s">
        <v>3</v>
      </c>
      <c r="K2" s="199" t="s">
        <v>10</v>
      </c>
      <c r="L2" s="201" t="s">
        <v>90</v>
      </c>
    </row>
    <row r="3" spans="1:14" x14ac:dyDescent="0.25">
      <c r="A3" s="181">
        <v>2025</v>
      </c>
      <c r="B3" s="181" t="s">
        <v>18</v>
      </c>
      <c r="C3" s="181" t="str">
        <f>A3&amp;B3</f>
        <v>2025 FTB 3</v>
      </c>
      <c r="D3" s="182">
        <v>6.0000000000000001E-3</v>
      </c>
      <c r="E3" s="183">
        <v>0</v>
      </c>
      <c r="F3" s="189">
        <v>2025</v>
      </c>
      <c r="G3" s="190">
        <v>0</v>
      </c>
      <c r="H3" s="69">
        <v>2026</v>
      </c>
      <c r="I3" s="69" t="s">
        <v>2</v>
      </c>
      <c r="J3" s="69" t="s">
        <v>2</v>
      </c>
      <c r="K3" s="195" t="s">
        <v>65</v>
      </c>
      <c r="L3" s="202" t="s">
        <v>91</v>
      </c>
    </row>
    <row r="4" spans="1:14" x14ac:dyDescent="0.25">
      <c r="A4" s="181">
        <v>2025</v>
      </c>
      <c r="B4" s="181" t="s">
        <v>13</v>
      </c>
      <c r="C4" s="181" t="str">
        <f t="shared" ref="C4:C37" si="0">A4&amp;B4</f>
        <v>2025 FTB 2</v>
      </c>
      <c r="D4" s="182">
        <v>5.0000000000000001E-3</v>
      </c>
      <c r="E4" s="183">
        <v>0</v>
      </c>
      <c r="F4" s="189">
        <v>2026</v>
      </c>
      <c r="G4" s="190">
        <v>0</v>
      </c>
      <c r="H4" s="69">
        <v>2027</v>
      </c>
      <c r="I4" s="69" t="s">
        <v>79</v>
      </c>
      <c r="J4" s="195" t="s">
        <v>79</v>
      </c>
      <c r="K4" s="195" t="s">
        <v>66</v>
      </c>
    </row>
    <row r="5" spans="1:14" x14ac:dyDescent="0.25">
      <c r="A5" s="181">
        <v>2025</v>
      </c>
      <c r="B5" s="181" t="s">
        <v>14</v>
      </c>
      <c r="C5" s="181" t="str">
        <f t="shared" si="0"/>
        <v>2025 FTB 5</v>
      </c>
      <c r="D5" s="48">
        <v>4.0000000000000001E-3</v>
      </c>
      <c r="E5" s="62">
        <v>0</v>
      </c>
      <c r="F5" s="189">
        <v>2027</v>
      </c>
      <c r="G5" s="191">
        <v>0.6</v>
      </c>
      <c r="H5" s="195">
        <v>2028</v>
      </c>
      <c r="I5" s="179"/>
      <c r="J5" s="195" t="s">
        <v>78</v>
      </c>
      <c r="K5" s="179"/>
    </row>
    <row r="6" spans="1:14" x14ac:dyDescent="0.25">
      <c r="A6" s="181">
        <v>2025</v>
      </c>
      <c r="B6" s="181" t="s">
        <v>15</v>
      </c>
      <c r="C6" s="181" t="str">
        <f t="shared" si="0"/>
        <v>2025 FTB 6</v>
      </c>
      <c r="D6" s="48">
        <v>3.0000000000000001E-3</v>
      </c>
      <c r="E6" s="62">
        <v>0</v>
      </c>
      <c r="F6" s="189">
        <v>2028</v>
      </c>
      <c r="G6" s="191">
        <v>0.7</v>
      </c>
      <c r="H6" s="195">
        <v>2029</v>
      </c>
      <c r="I6" s="179"/>
      <c r="J6" s="179"/>
      <c r="K6" s="179"/>
    </row>
    <row r="7" spans="1:14" x14ac:dyDescent="0.25">
      <c r="A7" s="181">
        <v>2025</v>
      </c>
      <c r="B7" s="181" t="s">
        <v>16</v>
      </c>
      <c r="C7" s="181" t="str">
        <f t="shared" si="0"/>
        <v>2025 FTB 4</v>
      </c>
      <c r="D7" s="48">
        <v>2E-3</v>
      </c>
      <c r="E7" s="62">
        <v>0</v>
      </c>
      <c r="F7" s="189">
        <v>2029</v>
      </c>
      <c r="G7" s="191">
        <v>0.8</v>
      </c>
      <c r="H7" s="195">
        <v>2030</v>
      </c>
      <c r="I7" s="179"/>
      <c r="J7" s="179"/>
      <c r="K7" s="179"/>
    </row>
    <row r="8" spans="1:14" x14ac:dyDescent="0.25">
      <c r="A8" s="181">
        <v>2026</v>
      </c>
      <c r="B8" s="181" t="s">
        <v>18</v>
      </c>
      <c r="C8" s="181" t="str">
        <f t="shared" si="0"/>
        <v>2026 FTB 3</v>
      </c>
      <c r="D8" s="182">
        <v>6.0000000000000001E-3</v>
      </c>
      <c r="E8" s="183">
        <v>0</v>
      </c>
      <c r="F8" s="189">
        <v>2030</v>
      </c>
      <c r="G8" s="191">
        <v>0.8</v>
      </c>
      <c r="H8" s="195">
        <v>2031</v>
      </c>
      <c r="I8" s="179"/>
      <c r="J8" s="179"/>
      <c r="K8" s="179"/>
    </row>
    <row r="9" spans="1:14" x14ac:dyDescent="0.25">
      <c r="A9" s="181">
        <v>2026</v>
      </c>
      <c r="B9" s="181" t="s">
        <v>13</v>
      </c>
      <c r="C9" s="181" t="str">
        <f t="shared" si="0"/>
        <v>2026 FTB 2</v>
      </c>
      <c r="D9" s="182">
        <v>5.0000000000000001E-3</v>
      </c>
      <c r="E9" s="184">
        <v>0</v>
      </c>
      <c r="F9" s="181">
        <v>2031</v>
      </c>
      <c r="G9" s="192">
        <v>0.8</v>
      </c>
      <c r="H9" s="179"/>
      <c r="I9" s="179"/>
      <c r="J9" s="179"/>
      <c r="K9" s="179"/>
    </row>
    <row r="10" spans="1:14" x14ac:dyDescent="0.25">
      <c r="A10" s="181">
        <v>2026</v>
      </c>
      <c r="B10" s="181" t="s">
        <v>14</v>
      </c>
      <c r="C10" s="181" t="str">
        <f t="shared" si="0"/>
        <v>2026 FTB 5</v>
      </c>
      <c r="D10" s="48">
        <v>4.0000000000000001E-3</v>
      </c>
      <c r="E10" s="185">
        <v>0</v>
      </c>
      <c r="F10" s="179"/>
      <c r="G10" s="179"/>
      <c r="H10" s="179"/>
      <c r="I10" s="179"/>
      <c r="J10" s="179"/>
      <c r="K10" s="179"/>
    </row>
    <row r="11" spans="1:14" x14ac:dyDescent="0.25">
      <c r="A11" s="181">
        <v>2026</v>
      </c>
      <c r="B11" s="181" t="s">
        <v>15</v>
      </c>
      <c r="C11" s="181" t="str">
        <f t="shared" si="0"/>
        <v>2026 FTB 6</v>
      </c>
      <c r="D11" s="48">
        <v>3.0000000000000001E-3</v>
      </c>
      <c r="E11" s="185">
        <v>0</v>
      </c>
      <c r="F11" s="179"/>
      <c r="G11" s="179"/>
      <c r="H11" s="179"/>
      <c r="I11" s="179"/>
      <c r="J11" s="179"/>
      <c r="K11" s="179"/>
    </row>
    <row r="12" spans="1:14" x14ac:dyDescent="0.25">
      <c r="A12" s="181">
        <v>2026</v>
      </c>
      <c r="B12" s="181" t="s">
        <v>16</v>
      </c>
      <c r="C12" s="181" t="str">
        <f t="shared" si="0"/>
        <v>2026 FTB 4</v>
      </c>
      <c r="D12" s="48">
        <v>2E-3</v>
      </c>
      <c r="E12" s="185">
        <v>0</v>
      </c>
      <c r="F12" s="179"/>
      <c r="G12" s="179"/>
      <c r="H12" s="179"/>
      <c r="I12" s="179"/>
      <c r="J12" s="179"/>
      <c r="K12" s="179"/>
      <c r="M12" s="16"/>
      <c r="N12" s="16"/>
    </row>
    <row r="13" spans="1:14" x14ac:dyDescent="0.25">
      <c r="A13" s="181">
        <v>2027</v>
      </c>
      <c r="B13" s="181" t="s">
        <v>18</v>
      </c>
      <c r="C13" s="181" t="str">
        <f t="shared" si="0"/>
        <v>2027 FTB 3</v>
      </c>
      <c r="D13" s="48">
        <v>5.0000000000000001E-3</v>
      </c>
      <c r="E13" s="186">
        <v>1.6000000000000001E-3</v>
      </c>
      <c r="F13" s="179"/>
      <c r="G13" s="179"/>
      <c r="H13" s="179"/>
      <c r="I13" s="179"/>
      <c r="J13" s="179"/>
      <c r="K13" s="179"/>
      <c r="M13" s="16"/>
      <c r="N13" s="16"/>
    </row>
    <row r="14" spans="1:14" x14ac:dyDescent="0.25">
      <c r="A14" s="181">
        <v>2027</v>
      </c>
      <c r="B14" s="181" t="s">
        <v>13</v>
      </c>
      <c r="C14" s="181" t="str">
        <f t="shared" si="0"/>
        <v>2027 FTB 2</v>
      </c>
      <c r="D14" s="48">
        <v>4.0000000000000001E-3</v>
      </c>
      <c r="E14" s="186">
        <v>8.9999999999999998E-4</v>
      </c>
      <c r="F14" s="179"/>
      <c r="G14" s="179"/>
      <c r="H14" s="179"/>
      <c r="I14" s="179"/>
      <c r="J14" s="179"/>
      <c r="K14" s="179"/>
      <c r="M14" s="16"/>
      <c r="N14" s="16"/>
    </row>
    <row r="15" spans="1:14" x14ac:dyDescent="0.25">
      <c r="A15" s="181">
        <v>2027</v>
      </c>
      <c r="B15" s="181" t="s">
        <v>14</v>
      </c>
      <c r="C15" s="181" t="str">
        <f t="shared" si="0"/>
        <v>2027 FTB 5</v>
      </c>
      <c r="D15" s="48">
        <v>3.5000000000000001E-3</v>
      </c>
      <c r="E15" s="186">
        <v>5.9999999999999995E-4</v>
      </c>
      <c r="F15" s="179"/>
      <c r="G15" s="179"/>
      <c r="H15" s="179"/>
      <c r="I15" s="179"/>
      <c r="J15" s="179"/>
      <c r="K15" s="179"/>
      <c r="M15" s="16"/>
      <c r="N15" s="16"/>
    </row>
    <row r="16" spans="1:14" x14ac:dyDescent="0.25">
      <c r="A16" s="181">
        <v>2027</v>
      </c>
      <c r="B16" s="181" t="s">
        <v>15</v>
      </c>
      <c r="C16" s="181" t="str">
        <f t="shared" si="0"/>
        <v>2027 FTB 6</v>
      </c>
      <c r="D16" s="48">
        <v>2E-3</v>
      </c>
      <c r="E16" s="186">
        <v>5.0000000000000001E-4</v>
      </c>
      <c r="F16" s="179"/>
      <c r="G16" s="179"/>
      <c r="H16" s="179"/>
      <c r="I16" s="179"/>
      <c r="J16" s="179"/>
      <c r="K16" s="179"/>
      <c r="M16" s="16"/>
      <c r="N16" s="16"/>
    </row>
    <row r="17" spans="1:11" x14ac:dyDescent="0.25">
      <c r="A17" s="181">
        <v>2027</v>
      </c>
      <c r="B17" s="181" t="s">
        <v>16</v>
      </c>
      <c r="C17" s="181" t="str">
        <f t="shared" si="0"/>
        <v>2027 FTB 4</v>
      </c>
      <c r="D17" s="48">
        <v>1.5E-3</v>
      </c>
      <c r="E17" s="186">
        <v>4.0000000000000002E-4</v>
      </c>
      <c r="F17" s="179"/>
      <c r="G17" s="179"/>
      <c r="H17" s="179"/>
      <c r="I17" s="179"/>
      <c r="J17" s="179"/>
      <c r="K17" s="179"/>
    </row>
    <row r="18" spans="1:11" x14ac:dyDescent="0.25">
      <c r="A18" s="181">
        <v>2028</v>
      </c>
      <c r="B18" s="181" t="s">
        <v>18</v>
      </c>
      <c r="C18" s="181" t="str">
        <f t="shared" si="0"/>
        <v>2028 FTB 3</v>
      </c>
      <c r="D18" s="48">
        <v>3.8E-3</v>
      </c>
      <c r="E18" s="186">
        <v>3.2000000000000002E-3</v>
      </c>
      <c r="F18" s="179"/>
      <c r="G18" s="179"/>
      <c r="H18" s="179"/>
      <c r="I18" s="179"/>
      <c r="J18" s="179"/>
      <c r="K18" s="179"/>
    </row>
    <row r="19" spans="1:11" x14ac:dyDescent="0.25">
      <c r="A19" s="181">
        <v>2028</v>
      </c>
      <c r="B19" s="181" t="s">
        <v>13</v>
      </c>
      <c r="C19" s="181" t="str">
        <f t="shared" si="0"/>
        <v>2028 FTB 2</v>
      </c>
      <c r="D19" s="48">
        <v>3.0000000000000001E-3</v>
      </c>
      <c r="E19" s="186">
        <v>1.8E-3</v>
      </c>
      <c r="F19" s="179"/>
      <c r="G19" s="179"/>
      <c r="H19" s="179"/>
      <c r="I19" s="179"/>
      <c r="J19" s="179"/>
      <c r="K19" s="179"/>
    </row>
    <row r="20" spans="1:11" x14ac:dyDescent="0.25">
      <c r="A20" s="181">
        <v>2028</v>
      </c>
      <c r="B20" s="181" t="s">
        <v>14</v>
      </c>
      <c r="C20" s="181" t="str">
        <f t="shared" si="0"/>
        <v>2028 FTB 5</v>
      </c>
      <c r="D20" s="48">
        <v>2.5999999999999999E-3</v>
      </c>
      <c r="E20" s="186">
        <v>1.1999999999999999E-3</v>
      </c>
      <c r="F20" s="179"/>
      <c r="G20" s="179"/>
      <c r="H20" s="179"/>
      <c r="I20" s="179"/>
      <c r="J20" s="179"/>
      <c r="K20" s="179"/>
    </row>
    <row r="21" spans="1:11" x14ac:dyDescent="0.25">
      <c r="A21" s="181">
        <v>2028</v>
      </c>
      <c r="B21" s="181" t="s">
        <v>15</v>
      </c>
      <c r="C21" s="181" t="str">
        <f t="shared" si="0"/>
        <v>2028 FTB 6</v>
      </c>
      <c r="D21" s="48">
        <v>1.5E-3</v>
      </c>
      <c r="E21" s="186">
        <v>1E-3</v>
      </c>
      <c r="F21" s="179"/>
      <c r="G21" s="179"/>
      <c r="H21" s="179"/>
      <c r="I21" s="179"/>
      <c r="J21" s="179"/>
      <c r="K21" s="179"/>
    </row>
    <row r="22" spans="1:11" x14ac:dyDescent="0.25">
      <c r="A22" s="181">
        <v>2028</v>
      </c>
      <c r="B22" s="181" t="s">
        <v>16</v>
      </c>
      <c r="C22" s="181" t="str">
        <f t="shared" si="0"/>
        <v>2028 FTB 4</v>
      </c>
      <c r="D22" s="48">
        <v>1.1000000000000001E-3</v>
      </c>
      <c r="E22" s="186">
        <v>8.0000000000000004E-4</v>
      </c>
      <c r="F22" s="179"/>
      <c r="G22" s="179"/>
      <c r="H22" s="179"/>
      <c r="I22" s="179"/>
      <c r="J22" s="179"/>
      <c r="K22" s="179"/>
    </row>
    <row r="23" spans="1:11" x14ac:dyDescent="0.25">
      <c r="A23" s="181">
        <v>2029</v>
      </c>
      <c r="B23" s="181" t="s">
        <v>18</v>
      </c>
      <c r="C23" s="181" t="str">
        <f t="shared" si="0"/>
        <v>2029 FTB 3</v>
      </c>
      <c r="D23" s="48">
        <v>3.2000000000000002E-3</v>
      </c>
      <c r="E23" s="186">
        <v>4.0000000000000001E-3</v>
      </c>
      <c r="F23" s="179"/>
      <c r="G23" s="179"/>
      <c r="H23" s="179"/>
      <c r="I23" s="179"/>
      <c r="J23" s="179"/>
      <c r="K23" s="179"/>
    </row>
    <row r="24" spans="1:11" x14ac:dyDescent="0.25">
      <c r="A24" s="181">
        <v>2029</v>
      </c>
      <c r="B24" s="181" t="s">
        <v>13</v>
      </c>
      <c r="C24" s="181" t="str">
        <f t="shared" si="0"/>
        <v>2029 FTB 2</v>
      </c>
      <c r="D24" s="48">
        <v>2.5000000000000001E-3</v>
      </c>
      <c r="E24" s="186">
        <v>2.3E-3</v>
      </c>
      <c r="F24" s="179"/>
      <c r="G24" s="179"/>
      <c r="H24" s="179"/>
      <c r="I24" s="179"/>
      <c r="J24" s="179"/>
      <c r="K24" s="179"/>
    </row>
    <row r="25" spans="1:11" x14ac:dyDescent="0.25">
      <c r="A25" s="181">
        <v>2029</v>
      </c>
      <c r="B25" s="181" t="s">
        <v>14</v>
      </c>
      <c r="C25" s="181" t="str">
        <f t="shared" si="0"/>
        <v>2029 FTB 5</v>
      </c>
      <c r="D25" s="48">
        <v>2.2000000000000001E-3</v>
      </c>
      <c r="E25" s="186">
        <v>1.5E-3</v>
      </c>
      <c r="F25" s="179"/>
      <c r="G25" s="179"/>
      <c r="H25" s="179"/>
      <c r="I25" s="179"/>
      <c r="J25" s="179"/>
      <c r="K25" s="179"/>
    </row>
    <row r="26" spans="1:11" x14ac:dyDescent="0.25">
      <c r="A26" s="181">
        <v>2029</v>
      </c>
      <c r="B26" s="181" t="s">
        <v>15</v>
      </c>
      <c r="C26" s="181" t="str">
        <f t="shared" si="0"/>
        <v>2029 FTB 6</v>
      </c>
      <c r="D26" s="48">
        <v>1.1999999999999999E-3</v>
      </c>
      <c r="E26" s="186">
        <v>1.1999999999999999E-3</v>
      </c>
      <c r="F26" s="179"/>
      <c r="G26" s="179"/>
      <c r="H26" s="179"/>
      <c r="I26" s="179"/>
      <c r="J26" s="179"/>
      <c r="K26" s="179"/>
    </row>
    <row r="27" spans="1:11" x14ac:dyDescent="0.25">
      <c r="A27" s="181">
        <v>2029</v>
      </c>
      <c r="B27" s="181" t="s">
        <v>16</v>
      </c>
      <c r="C27" s="181" t="str">
        <f t="shared" si="0"/>
        <v>2029 FTB 4</v>
      </c>
      <c r="D27" s="48">
        <v>8.9999999999999998E-4</v>
      </c>
      <c r="E27" s="186">
        <v>1E-3</v>
      </c>
      <c r="F27" s="179"/>
      <c r="G27" s="179"/>
      <c r="H27" s="179"/>
      <c r="I27" s="179"/>
      <c r="J27" s="179"/>
      <c r="K27" s="179"/>
    </row>
    <row r="28" spans="1:11" x14ac:dyDescent="0.25">
      <c r="A28" s="181">
        <v>2030</v>
      </c>
      <c r="B28" s="181" t="s">
        <v>18</v>
      </c>
      <c r="C28" s="181" t="str">
        <f t="shared" si="0"/>
        <v>2030 FTB 3</v>
      </c>
      <c r="D28" s="48">
        <v>2.5000000000000001E-3</v>
      </c>
      <c r="E28" s="186">
        <v>4.7999999999999996E-3</v>
      </c>
      <c r="F28" s="179"/>
      <c r="G28" s="179"/>
      <c r="H28" s="179"/>
      <c r="I28" s="179"/>
      <c r="J28" s="179"/>
      <c r="K28" s="179"/>
    </row>
    <row r="29" spans="1:11" x14ac:dyDescent="0.25">
      <c r="A29" s="181">
        <v>2030</v>
      </c>
      <c r="B29" s="181" t="s">
        <v>13</v>
      </c>
      <c r="C29" s="181" t="str">
        <f t="shared" si="0"/>
        <v>2030 FTB 2</v>
      </c>
      <c r="D29" s="48">
        <v>2E-3</v>
      </c>
      <c r="E29" s="186">
        <v>2.7000000000000001E-3</v>
      </c>
      <c r="F29" s="179"/>
      <c r="G29" s="179"/>
      <c r="H29" s="179"/>
      <c r="I29" s="179"/>
      <c r="J29" s="179"/>
      <c r="K29" s="179"/>
    </row>
    <row r="30" spans="1:11" x14ac:dyDescent="0.25">
      <c r="A30" s="181">
        <v>2030</v>
      </c>
      <c r="B30" s="181" t="s">
        <v>14</v>
      </c>
      <c r="C30" s="181" t="str">
        <f t="shared" si="0"/>
        <v>2030 FTB 5</v>
      </c>
      <c r="D30" s="48">
        <v>1.6999999999999999E-3</v>
      </c>
      <c r="E30" s="186">
        <v>1.8E-3</v>
      </c>
      <c r="F30" s="179"/>
      <c r="G30" s="179"/>
      <c r="H30" s="179"/>
      <c r="I30" s="179"/>
      <c r="J30" s="179"/>
      <c r="K30" s="179"/>
    </row>
    <row r="31" spans="1:11" x14ac:dyDescent="0.25">
      <c r="A31" s="181">
        <v>2030</v>
      </c>
      <c r="B31" s="181" t="s">
        <v>15</v>
      </c>
      <c r="C31" s="181" t="str">
        <f t="shared" si="0"/>
        <v>2030 FTB 6</v>
      </c>
      <c r="D31" s="48">
        <v>1E-3</v>
      </c>
      <c r="E31" s="186">
        <v>1.5E-3</v>
      </c>
      <c r="F31" s="179"/>
      <c r="G31" s="179"/>
      <c r="H31" s="179"/>
      <c r="I31" s="179"/>
      <c r="J31" s="179"/>
      <c r="K31" s="179"/>
    </row>
    <row r="32" spans="1:11" x14ac:dyDescent="0.25">
      <c r="A32" s="181">
        <v>2030</v>
      </c>
      <c r="B32" s="181" t="s">
        <v>16</v>
      </c>
      <c r="C32" s="181" t="str">
        <f t="shared" si="0"/>
        <v>2030 FTB 4</v>
      </c>
      <c r="D32" s="48">
        <v>8.0000000000000004E-4</v>
      </c>
      <c r="E32" s="186">
        <v>1.1999999999999999E-3</v>
      </c>
      <c r="F32" s="179"/>
      <c r="G32" s="179"/>
      <c r="H32" s="179"/>
      <c r="I32" s="179"/>
      <c r="J32" s="179"/>
      <c r="K32" s="179"/>
    </row>
    <row r="33" spans="1:11" x14ac:dyDescent="0.25">
      <c r="A33" s="181">
        <v>2031</v>
      </c>
      <c r="B33" s="181" t="s">
        <v>18</v>
      </c>
      <c r="C33" s="181" t="str">
        <f t="shared" si="0"/>
        <v>2031 FTB 3</v>
      </c>
      <c r="D33" s="48">
        <v>1.2999999999999999E-3</v>
      </c>
      <c r="E33" s="186">
        <v>6.4000000000000003E-3</v>
      </c>
      <c r="F33" s="179"/>
      <c r="G33" s="179"/>
      <c r="H33" s="179"/>
      <c r="I33" s="179"/>
      <c r="J33" s="179"/>
      <c r="K33" s="179"/>
    </row>
    <row r="34" spans="1:11" x14ac:dyDescent="0.25">
      <c r="A34" s="181">
        <v>2031</v>
      </c>
      <c r="B34" s="181" t="s">
        <v>13</v>
      </c>
      <c r="C34" s="181" t="str">
        <f t="shared" si="0"/>
        <v>2031 FTB 2</v>
      </c>
      <c r="D34" s="48">
        <v>1E-3</v>
      </c>
      <c r="E34" s="186">
        <v>3.5999999999999999E-3</v>
      </c>
      <c r="F34" s="179"/>
      <c r="G34" s="179"/>
      <c r="H34" s="179"/>
      <c r="I34" s="179"/>
      <c r="J34" s="179"/>
      <c r="K34" s="179"/>
    </row>
    <row r="35" spans="1:11" x14ac:dyDescent="0.25">
      <c r="A35" s="181">
        <v>2031</v>
      </c>
      <c r="B35" s="181" t="s">
        <v>14</v>
      </c>
      <c r="C35" s="181" t="str">
        <f t="shared" si="0"/>
        <v>2031 FTB 5</v>
      </c>
      <c r="D35" s="48">
        <v>8.0000000000000004E-4</v>
      </c>
      <c r="E35" s="186">
        <v>2.3999999999999998E-3</v>
      </c>
      <c r="F35" s="179"/>
      <c r="G35" s="179"/>
      <c r="H35" s="179"/>
      <c r="I35" s="179"/>
      <c r="J35" s="179"/>
      <c r="K35" s="179"/>
    </row>
    <row r="36" spans="1:11" x14ac:dyDescent="0.25">
      <c r="A36" s="181">
        <v>2031</v>
      </c>
      <c r="B36" s="181" t="s">
        <v>15</v>
      </c>
      <c r="C36" s="181" t="str">
        <f t="shared" si="0"/>
        <v>2031 FTB 6</v>
      </c>
      <c r="D36" s="48">
        <v>5.0000000000000001E-4</v>
      </c>
      <c r="E36" s="186">
        <v>2E-3</v>
      </c>
      <c r="F36" s="179"/>
      <c r="G36" s="179"/>
      <c r="H36" s="179"/>
      <c r="I36" s="179"/>
      <c r="J36" s="179"/>
      <c r="K36" s="179"/>
    </row>
    <row r="37" spans="1:11" x14ac:dyDescent="0.25">
      <c r="A37" s="181">
        <v>2031</v>
      </c>
      <c r="B37" s="181" t="s">
        <v>16</v>
      </c>
      <c r="C37" s="181" t="str">
        <f t="shared" si="0"/>
        <v>2031 FTB 4</v>
      </c>
      <c r="D37" s="48">
        <v>4.0000000000000002E-4</v>
      </c>
      <c r="E37" s="186">
        <v>1.6000000000000001E-3</v>
      </c>
      <c r="F37" s="179"/>
      <c r="G37" s="179"/>
      <c r="H37" s="179"/>
      <c r="I37" s="179"/>
      <c r="J37" s="179"/>
      <c r="K37" s="179"/>
    </row>
    <row r="38" spans="1:11" x14ac:dyDescent="0.25">
      <c r="A38" s="179"/>
      <c r="B38" s="179"/>
      <c r="C38" s="179"/>
      <c r="D38" s="179"/>
      <c r="E38" s="179"/>
      <c r="F38" s="179"/>
      <c r="G38" s="179"/>
      <c r="H38" s="179"/>
      <c r="I38" s="179"/>
      <c r="J38" s="179"/>
      <c r="K38" s="179"/>
    </row>
    <row r="39" spans="1:11" x14ac:dyDescent="0.25">
      <c r="A39" s="179"/>
      <c r="B39" s="179"/>
      <c r="C39" s="179"/>
      <c r="D39" s="179"/>
      <c r="E39" s="179"/>
      <c r="F39" s="179"/>
      <c r="G39" s="179"/>
      <c r="H39" s="179"/>
      <c r="I39" s="179"/>
      <c r="J39" s="179"/>
      <c r="K39" s="179"/>
    </row>
  </sheetData>
  <sheetProtection algorithmName="SHA-512" hashValue="qEAWDmbabXqndSSnIUC9BU2bfcoQnEKnTLgi931TDj2Z58dY9uhyNjW/ppzfMKUxCE1juBS4n1JAFkrWvOyNWA==" saltValue="bcRrk28EgJwlqXTxAc2Uuw==" spinCount="100000" sheet="1" formatCells="0" formatColumns="0" formatRows="0" insertColumns="0" insertRows="0" insertHyperlinks="0" deleteColumns="0" deleteRows="0" sort="0" autoFilter="0" pivotTables="0"/>
  <mergeCells count="2">
    <mergeCell ref="A1:E1"/>
    <mergeCell ref="F1:G1"/>
  </mergeCells>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24</vt:i4>
      </vt:variant>
    </vt:vector>
  </HeadingPairs>
  <TitlesOfParts>
    <vt:vector size="31" baseType="lpstr">
      <vt:lpstr>Übersicht</vt:lpstr>
      <vt:lpstr>FTB2 - Patientenportale</vt:lpstr>
      <vt:lpstr>FTB3 - Digitale Dokumentation</vt:lpstr>
      <vt:lpstr>FTB4 - Entscheidungsunterstütz.</vt:lpstr>
      <vt:lpstr>FTB5 - Medikationsmanagement</vt:lpstr>
      <vt:lpstr>FTB6 - Leistungsanforderung</vt:lpstr>
      <vt:lpstr>Wertelisten</vt:lpstr>
      <vt:lpstr>Abschlagsgrenzen</vt:lpstr>
      <vt:lpstr>GesamtabschlägeFTBs</vt:lpstr>
      <vt:lpstr>Gewichte</vt:lpstr>
      <vt:lpstr>Jahr</vt:lpstr>
      <vt:lpstr>NutzungFTB2</vt:lpstr>
      <vt:lpstr>NutzungFTB3</vt:lpstr>
      <vt:lpstr>NutzungFTB4</vt:lpstr>
      <vt:lpstr>NutzungFTB5</vt:lpstr>
      <vt:lpstr>NutzungFTB6</vt:lpstr>
      <vt:lpstr>'FTB2 - Patientenportale'!OLE_LINK1</vt:lpstr>
      <vt:lpstr>'FTB3 - Digitale Dokumentation'!OLE_LINK1</vt:lpstr>
      <vt:lpstr>'FTB4 - Entscheidungsunterstütz.'!OLE_LINK1</vt:lpstr>
      <vt:lpstr>'FTB5 - Medikationsmanagement'!OLE_LINK1</vt:lpstr>
      <vt:lpstr>'FTB6 - Leistungsanforderung'!OLE_LINK1</vt:lpstr>
      <vt:lpstr>ReferenzzielFTB2oder</vt:lpstr>
      <vt:lpstr>VerfügbarkeitFTB2</vt:lpstr>
      <vt:lpstr>VerfügbarkeitFTB3.1</vt:lpstr>
      <vt:lpstr>VerfügbarkeitFTB3.2</vt:lpstr>
      <vt:lpstr>VerfügbarkeitFTB3.3</vt:lpstr>
      <vt:lpstr>VerfügbarkeitFTB3.Sub1</vt:lpstr>
      <vt:lpstr>VerfügbarkeitFTB3.Sub2</vt:lpstr>
      <vt:lpstr>VerfügbarkeitFTB4</vt:lpstr>
      <vt:lpstr>VerfügbarkeitFTB5</vt:lpstr>
      <vt:lpstr>VerfügbarkeitFTB6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2023-08-24T08:48:02Z</dcterms:modified>
</cp:coreProperties>
</file>